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48D1A0F-BBED-45CC-8CB8-F5F90C835A9C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 Raw_Data" sheetId="8" r:id="rId1"/>
    <sheet name="Data Cleaning" sheetId="11" r:id="rId2"/>
    <sheet name="Text Functions" sheetId="1" r:id="rId3"/>
    <sheet name="Logical Functions" sheetId="3" r:id="rId4"/>
    <sheet name="Math Functions" sheetId="2" r:id="rId5"/>
    <sheet name="Date Functions" sheetId="4" r:id="rId6"/>
    <sheet name="Lookup Functions" sheetId="5" r:id="rId7"/>
    <sheet name="Lookup Functions 2" sheetId="10" r:id="rId8"/>
    <sheet name="Advanced &amp; Stats" sheetId="6" r:id="rId9"/>
  </sheets>
  <definedNames>
    <definedName name="ExternalData_1" localSheetId="1" hidden="1">'Data Cleaning'!$A$1:$P$1201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9" i="10" l="1" a="1"/>
  <c r="J119" i="10" s="1"/>
  <c r="I102" i="10"/>
  <c r="I75" i="10" a="1"/>
  <c r="I75" i="10" s="1"/>
  <c r="I52" i="10"/>
  <c r="I48" i="10"/>
  <c r="U4" i="5" a="1"/>
  <c r="U4" i="5" s="1"/>
  <c r="V4" i="5" a="1"/>
  <c r="V4" i="5" s="1"/>
  <c r="R4" i="5"/>
  <c r="P4" i="5"/>
  <c r="T4" i="5" a="1"/>
  <c r="T4" i="5" s="1"/>
  <c r="Q4" i="5"/>
  <c r="O4" i="5"/>
  <c r="N4" i="5"/>
  <c r="M4" i="5"/>
  <c r="L4" i="5"/>
  <c r="J10" i="5" a="1"/>
  <c r="J10" i="5" s="1"/>
  <c r="K26" i="6"/>
  <c r="K24" i="6"/>
  <c r="K22" i="6"/>
  <c r="K20" i="6"/>
  <c r="K18" i="6"/>
  <c r="K16" i="6"/>
  <c r="K6" i="6"/>
  <c r="K14" i="6"/>
  <c r="K12" i="6"/>
  <c r="K10" i="6"/>
  <c r="K8" i="6"/>
  <c r="K4" i="6"/>
  <c r="K2" i="6"/>
  <c r="C39" i="10"/>
  <c r="I4" i="10"/>
  <c r="S4" i="5" a="1"/>
  <c r="S4" i="5" s="1"/>
  <c r="E119" i="10"/>
  <c r="F119" i="10" s="1"/>
  <c r="F113" i="10"/>
  <c r="F112" i="10"/>
  <c r="F111" i="10"/>
  <c r="F110" i="10"/>
  <c r="F109" i="10"/>
  <c r="F108" i="10"/>
  <c r="F107" i="10"/>
  <c r="F106" i="10"/>
  <c r="F105" i="10"/>
  <c r="F104" i="10"/>
  <c r="C104" i="10"/>
  <c r="C105" i="10" s="1"/>
  <c r="C106" i="10" s="1"/>
  <c r="C107" i="10" s="1"/>
  <c r="C108" i="10" s="1"/>
  <c r="C109" i="10" s="1"/>
  <c r="C110" i="10" s="1"/>
  <c r="C111" i="10" s="1"/>
  <c r="C112" i="10" s="1"/>
  <c r="C113" i="10" s="1"/>
  <c r="F103" i="10"/>
  <c r="C103" i="10"/>
  <c r="F102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C77" i="10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F76" i="10"/>
  <c r="C76" i="10"/>
  <c r="F75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B49" i="10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E48" i="10"/>
  <c r="B48" i="10"/>
  <c r="E47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F4" i="10"/>
  <c r="I10" i="5" l="1" a="1"/>
  <c r="I10" i="5" s="1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Q4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4" i="4"/>
  <c r="I7" i="4"/>
  <c r="I4" i="4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4" i="2"/>
  <c r="O26" i="2"/>
  <c r="O23" i="2"/>
  <c r="O20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S76" i="2"/>
  <c r="T76" i="2"/>
  <c r="S77" i="2"/>
  <c r="T77" i="2"/>
  <c r="S78" i="2"/>
  <c r="T78" i="2"/>
  <c r="S79" i="2"/>
  <c r="T79" i="2"/>
  <c r="S80" i="2"/>
  <c r="T80" i="2"/>
  <c r="S81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S98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S114" i="2"/>
  <c r="T114" i="2"/>
  <c r="S115" i="2"/>
  <c r="T115" i="2"/>
  <c r="S116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T4" i="2"/>
  <c r="S4" i="2"/>
  <c r="R4" i="2" a="1"/>
  <c r="R4" i="2" s="1"/>
  <c r="O8" i="2"/>
  <c r="O7" i="2"/>
  <c r="O17" i="2"/>
  <c r="O16" i="2"/>
  <c r="O14" i="2"/>
  <c r="O12" i="2"/>
  <c r="O6" i="2"/>
  <c r="O11" i="2"/>
  <c r="O5" i="2"/>
  <c r="O4" i="2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4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4" i="3"/>
  <c r="Q5" i="3" a="1"/>
  <c r="Q5" i="3" s="1"/>
  <c r="Q6" i="3" a="1"/>
  <c r="Q6" i="3"/>
  <c r="Q7" i="3" a="1"/>
  <c r="Q7" i="3" s="1"/>
  <c r="Q8" i="3" a="1"/>
  <c r="Q8" i="3"/>
  <c r="Q9" i="3" a="1"/>
  <c r="Q9" i="3" s="1"/>
  <c r="Q10" i="3" a="1"/>
  <c r="Q10" i="3" s="1"/>
  <c r="Q11" i="3" a="1"/>
  <c r="Q11" i="3" s="1"/>
  <c r="Q12" i="3" a="1"/>
  <c r="Q12" i="3"/>
  <c r="Q13" i="3" a="1"/>
  <c r="Q13" i="3" s="1"/>
  <c r="Q14" i="3" a="1"/>
  <c r="Q14" i="3"/>
  <c r="Q15" i="3" a="1"/>
  <c r="Q15" i="3" s="1"/>
  <c r="Q16" i="3" a="1"/>
  <c r="Q16" i="3"/>
  <c r="Q17" i="3" a="1"/>
  <c r="Q17" i="3" s="1"/>
  <c r="Q18" i="3" a="1"/>
  <c r="Q18" i="3" s="1"/>
  <c r="Q19" i="3" a="1"/>
  <c r="Q19" i="3" s="1"/>
  <c r="Q20" i="3" a="1"/>
  <c r="Q20" i="3"/>
  <c r="Q21" i="3" a="1"/>
  <c r="Q21" i="3" s="1"/>
  <c r="Q22" i="3" a="1"/>
  <c r="Q22" i="3"/>
  <c r="Q23" i="3" a="1"/>
  <c r="Q23" i="3" s="1"/>
  <c r="Q24" i="3" a="1"/>
  <c r="Q24" i="3"/>
  <c r="Q25" i="3" a="1"/>
  <c r="Q25" i="3" s="1"/>
  <c r="Q26" i="3" a="1"/>
  <c r="Q26" i="3" s="1"/>
  <c r="Q27" i="3" a="1"/>
  <c r="Q27" i="3" s="1"/>
  <c r="Q28" i="3" a="1"/>
  <c r="Q28" i="3"/>
  <c r="Q29" i="3" a="1"/>
  <c r="Q29" i="3" s="1"/>
  <c r="Q30" i="3" a="1"/>
  <c r="Q30" i="3"/>
  <c r="Q31" i="3" a="1"/>
  <c r="Q31" i="3" s="1"/>
  <c r="Q32" i="3" a="1"/>
  <c r="Q32" i="3"/>
  <c r="Q33" i="3" a="1"/>
  <c r="Q33" i="3" s="1"/>
  <c r="Q34" i="3" a="1"/>
  <c r="Q34" i="3" s="1"/>
  <c r="Q35" i="3" a="1"/>
  <c r="Q35" i="3" s="1"/>
  <c r="Q36" i="3" a="1"/>
  <c r="Q36" i="3"/>
  <c r="Q37" i="3" a="1"/>
  <c r="Q37" i="3" s="1"/>
  <c r="Q38" i="3" a="1"/>
  <c r="Q38" i="3"/>
  <c r="Q39" i="3" a="1"/>
  <c r="Q39" i="3" s="1"/>
  <c r="Q40" i="3" a="1"/>
  <c r="Q40" i="3"/>
  <c r="Q41" i="3" a="1"/>
  <c r="Q41" i="3" s="1"/>
  <c r="Q42" i="3" a="1"/>
  <c r="Q42" i="3" s="1"/>
  <c r="Q43" i="3" a="1"/>
  <c r="Q43" i="3" s="1"/>
  <c r="Q44" i="3" a="1"/>
  <c r="Q44" i="3"/>
  <c r="Q45" i="3" a="1"/>
  <c r="Q45" i="3" s="1"/>
  <c r="Q46" i="3" a="1"/>
  <c r="Q46" i="3"/>
  <c r="Q47" i="3" a="1"/>
  <c r="Q47" i="3" s="1"/>
  <c r="Q48" i="3" a="1"/>
  <c r="Q48" i="3"/>
  <c r="Q49" i="3" a="1"/>
  <c r="Q49" i="3" s="1"/>
  <c r="Q50" i="3" a="1"/>
  <c r="Q50" i="3" s="1"/>
  <c r="Q51" i="3" a="1"/>
  <c r="Q51" i="3" s="1"/>
  <c r="Q52" i="3" a="1"/>
  <c r="Q52" i="3"/>
  <c r="Q53" i="3" a="1"/>
  <c r="Q53" i="3" s="1"/>
  <c r="Q54" i="3" a="1"/>
  <c r="Q54" i="3"/>
  <c r="Q55" i="3" a="1"/>
  <c r="Q55" i="3" s="1"/>
  <c r="Q56" i="3" a="1"/>
  <c r="Q56" i="3"/>
  <c r="Q57" i="3" a="1"/>
  <c r="Q57" i="3" s="1"/>
  <c r="Q58" i="3" a="1"/>
  <c r="Q58" i="3" s="1"/>
  <c r="Q59" i="3" a="1"/>
  <c r="Q59" i="3" s="1"/>
  <c r="Q60" i="3" a="1"/>
  <c r="Q60" i="3"/>
  <c r="Q61" i="3" a="1"/>
  <c r="Q61" i="3" s="1"/>
  <c r="Q62" i="3" a="1"/>
  <c r="Q62" i="3"/>
  <c r="Q63" i="3" a="1"/>
  <c r="Q63" i="3" s="1"/>
  <c r="Q64" i="3" a="1"/>
  <c r="Q64" i="3"/>
  <c r="Q65" i="3" a="1"/>
  <c r="Q65" i="3" s="1"/>
  <c r="Q66" i="3" a="1"/>
  <c r="Q66" i="3" s="1"/>
  <c r="Q67" i="3" a="1"/>
  <c r="Q67" i="3" s="1"/>
  <c r="Q68" i="3" a="1"/>
  <c r="Q68" i="3"/>
  <c r="Q69" i="3" a="1"/>
  <c r="Q69" i="3" s="1"/>
  <c r="Q70" i="3" a="1"/>
  <c r="Q70" i="3"/>
  <c r="Q71" i="3" a="1"/>
  <c r="Q71" i="3" s="1"/>
  <c r="Q72" i="3" a="1"/>
  <c r="Q72" i="3"/>
  <c r="Q73" i="3" a="1"/>
  <c r="Q73" i="3" s="1"/>
  <c r="Q74" i="3" a="1"/>
  <c r="Q74" i="3" s="1"/>
  <c r="Q75" i="3" a="1"/>
  <c r="Q75" i="3" s="1"/>
  <c r="Q76" i="3" a="1"/>
  <c r="Q76" i="3"/>
  <c r="Q77" i="3" a="1"/>
  <c r="Q77" i="3" s="1"/>
  <c r="Q78" i="3" a="1"/>
  <c r="Q78" i="3"/>
  <c r="Q79" i="3" a="1"/>
  <c r="Q79" i="3" s="1"/>
  <c r="Q80" i="3" a="1"/>
  <c r="Q80" i="3"/>
  <c r="Q81" i="3" a="1"/>
  <c r="Q81" i="3" s="1"/>
  <c r="Q82" i="3" a="1"/>
  <c r="Q82" i="3" s="1"/>
  <c r="Q83" i="3" a="1"/>
  <c r="Q83" i="3" s="1"/>
  <c r="Q84" i="3" a="1"/>
  <c r="Q84" i="3"/>
  <c r="Q85" i="3" a="1"/>
  <c r="Q85" i="3" s="1"/>
  <c r="Q86" i="3" a="1"/>
  <c r="Q86" i="3"/>
  <c r="Q87" i="3" a="1"/>
  <c r="Q87" i="3" s="1"/>
  <c r="Q88" i="3" a="1"/>
  <c r="Q88" i="3"/>
  <c r="Q89" i="3" a="1"/>
  <c r="Q89" i="3" s="1"/>
  <c r="Q90" i="3" a="1"/>
  <c r="Q90" i="3" s="1"/>
  <c r="Q91" i="3" a="1"/>
  <c r="Q91" i="3" s="1"/>
  <c r="Q92" i="3" a="1"/>
  <c r="Q92" i="3"/>
  <c r="Q93" i="3" a="1"/>
  <c r="Q93" i="3" s="1"/>
  <c r="Q94" i="3" a="1"/>
  <c r="Q94" i="3"/>
  <c r="Q95" i="3" a="1"/>
  <c r="Q95" i="3" s="1"/>
  <c r="Q96" i="3" a="1"/>
  <c r="Q96" i="3"/>
  <c r="Q97" i="3" a="1"/>
  <c r="Q97" i="3" s="1"/>
  <c r="Q98" i="3" a="1"/>
  <c r="Q98" i="3" s="1"/>
  <c r="Q99" i="3" a="1"/>
  <c r="Q99" i="3" s="1"/>
  <c r="Q100" i="3" a="1"/>
  <c r="Q100" i="3"/>
  <c r="Q101" i="3" a="1"/>
  <c r="Q101" i="3" s="1"/>
  <c r="Q102" i="3" a="1"/>
  <c r="Q102" i="3"/>
  <c r="Q103" i="3" a="1"/>
  <c r="Q103" i="3" s="1"/>
  <c r="Q104" i="3" a="1"/>
  <c r="Q104" i="3"/>
  <c r="Q105" i="3" a="1"/>
  <c r="Q105" i="3" s="1"/>
  <c r="Q106" i="3" a="1"/>
  <c r="Q106" i="3" s="1"/>
  <c r="Q107" i="3" a="1"/>
  <c r="Q107" i="3" s="1"/>
  <c r="Q108" i="3" a="1"/>
  <c r="Q108" i="3"/>
  <c r="Q109" i="3" a="1"/>
  <c r="Q109" i="3" s="1"/>
  <c r="Q110" i="3" a="1"/>
  <c r="Q110" i="3"/>
  <c r="Q111" i="3" a="1"/>
  <c r="Q111" i="3" s="1"/>
  <c r="Q112" i="3" a="1"/>
  <c r="Q112" i="3"/>
  <c r="Q113" i="3" a="1"/>
  <c r="Q113" i="3" s="1"/>
  <c r="Q114" i="3" a="1"/>
  <c r="Q114" i="3" s="1"/>
  <c r="Q115" i="3" a="1"/>
  <c r="Q115" i="3" s="1"/>
  <c r="Q116" i="3" a="1"/>
  <c r="Q116" i="3"/>
  <c r="Q117" i="3" a="1"/>
  <c r="Q117" i="3" s="1"/>
  <c r="Q118" i="3" a="1"/>
  <c r="Q118" i="3"/>
  <c r="Q119" i="3" a="1"/>
  <c r="Q119" i="3" s="1"/>
  <c r="Q120" i="3" a="1"/>
  <c r="Q120" i="3"/>
  <c r="Q121" i="3" a="1"/>
  <c r="Q121" i="3" s="1"/>
  <c r="Q122" i="3" a="1"/>
  <c r="Q122" i="3" s="1"/>
  <c r="Q123" i="3" a="1"/>
  <c r="Q123" i="3" s="1"/>
  <c r="Q4" i="3" a="1"/>
  <c r="Q4" i="3"/>
  <c r="P5" i="3" a="1"/>
  <c r="P5" i="3" s="1"/>
  <c r="P6" i="3" a="1"/>
  <c r="P6" i="3"/>
  <c r="P7" i="3" a="1"/>
  <c r="P7" i="3" s="1"/>
  <c r="P8" i="3" a="1"/>
  <c r="P8" i="3"/>
  <c r="P9" i="3" a="1"/>
  <c r="P9" i="3" s="1"/>
  <c r="P10" i="3" a="1"/>
  <c r="P10" i="3" s="1"/>
  <c r="P11" i="3" a="1"/>
  <c r="P11" i="3" s="1"/>
  <c r="P12" i="3" a="1"/>
  <c r="P12" i="3"/>
  <c r="P13" i="3" a="1"/>
  <c r="P13" i="3" s="1"/>
  <c r="P14" i="3" a="1"/>
  <c r="P14" i="3"/>
  <c r="P15" i="3" a="1"/>
  <c r="P15" i="3" s="1"/>
  <c r="P16" i="3" a="1"/>
  <c r="P16" i="3"/>
  <c r="P17" i="3" a="1"/>
  <c r="P17" i="3" s="1"/>
  <c r="P18" i="3" a="1"/>
  <c r="P18" i="3" s="1"/>
  <c r="P19" i="3" a="1"/>
  <c r="P19" i="3" s="1"/>
  <c r="P20" i="3" a="1"/>
  <c r="P20" i="3"/>
  <c r="P21" i="3" a="1"/>
  <c r="P21" i="3" s="1"/>
  <c r="P22" i="3" a="1"/>
  <c r="P22" i="3"/>
  <c r="P23" i="3" a="1"/>
  <c r="P23" i="3" s="1"/>
  <c r="P24" i="3" a="1"/>
  <c r="P24" i="3"/>
  <c r="P25" i="3" a="1"/>
  <c r="P25" i="3" s="1"/>
  <c r="P26" i="3" a="1"/>
  <c r="P26" i="3" s="1"/>
  <c r="P27" i="3" a="1"/>
  <c r="P27" i="3" s="1"/>
  <c r="P28" i="3" a="1"/>
  <c r="P28" i="3"/>
  <c r="P29" i="3" a="1"/>
  <c r="P29" i="3" s="1"/>
  <c r="P30" i="3" a="1"/>
  <c r="P30" i="3"/>
  <c r="P31" i="3" a="1"/>
  <c r="P31" i="3" s="1"/>
  <c r="P32" i="3" a="1"/>
  <c r="P32" i="3"/>
  <c r="P33" i="3" a="1"/>
  <c r="P33" i="3" s="1"/>
  <c r="P34" i="3" a="1"/>
  <c r="P34" i="3" s="1"/>
  <c r="P35" i="3" a="1"/>
  <c r="P35" i="3" s="1"/>
  <c r="P36" i="3" a="1"/>
  <c r="P36" i="3"/>
  <c r="P37" i="3" a="1"/>
  <c r="P37" i="3" s="1"/>
  <c r="P38" i="3" a="1"/>
  <c r="P38" i="3"/>
  <c r="P39" i="3" a="1"/>
  <c r="P39" i="3" s="1"/>
  <c r="P40" i="3" a="1"/>
  <c r="P40" i="3"/>
  <c r="P41" i="3" a="1"/>
  <c r="P41" i="3" s="1"/>
  <c r="P42" i="3" a="1"/>
  <c r="P42" i="3" s="1"/>
  <c r="P43" i="3" a="1"/>
  <c r="P43" i="3" s="1"/>
  <c r="P44" i="3" a="1"/>
  <c r="P44" i="3"/>
  <c r="P45" i="3" a="1"/>
  <c r="P45" i="3" s="1"/>
  <c r="P46" i="3" a="1"/>
  <c r="P46" i="3"/>
  <c r="P47" i="3" a="1"/>
  <c r="P47" i="3" s="1"/>
  <c r="P48" i="3" a="1"/>
  <c r="P48" i="3"/>
  <c r="P49" i="3" a="1"/>
  <c r="P49" i="3" s="1"/>
  <c r="P50" i="3" a="1"/>
  <c r="P50" i="3" s="1"/>
  <c r="P51" i="3" a="1"/>
  <c r="P51" i="3" s="1"/>
  <c r="P52" i="3" a="1"/>
  <c r="P52" i="3"/>
  <c r="P53" i="3" a="1"/>
  <c r="P53" i="3" s="1"/>
  <c r="P54" i="3" a="1"/>
  <c r="P54" i="3"/>
  <c r="P55" i="3" a="1"/>
  <c r="P55" i="3" s="1"/>
  <c r="P56" i="3" a="1"/>
  <c r="P56" i="3"/>
  <c r="P57" i="3" a="1"/>
  <c r="P57" i="3" s="1"/>
  <c r="P58" i="3" a="1"/>
  <c r="P58" i="3" s="1"/>
  <c r="P59" i="3" a="1"/>
  <c r="P59" i="3" s="1"/>
  <c r="P60" i="3" a="1"/>
  <c r="P60" i="3"/>
  <c r="P61" i="3" a="1"/>
  <c r="P61" i="3" s="1"/>
  <c r="P62" i="3" a="1"/>
  <c r="P62" i="3"/>
  <c r="P63" i="3" a="1"/>
  <c r="P63" i="3" s="1"/>
  <c r="P64" i="3" a="1"/>
  <c r="P64" i="3"/>
  <c r="P65" i="3" a="1"/>
  <c r="P65" i="3" s="1"/>
  <c r="P66" i="3" a="1"/>
  <c r="P66" i="3" s="1"/>
  <c r="P67" i="3" a="1"/>
  <c r="P67" i="3" s="1"/>
  <c r="P68" i="3" a="1"/>
  <c r="P68" i="3"/>
  <c r="P69" i="3" a="1"/>
  <c r="P69" i="3" s="1"/>
  <c r="P70" i="3" a="1"/>
  <c r="P70" i="3"/>
  <c r="P71" i="3" a="1"/>
  <c r="P71" i="3" s="1"/>
  <c r="P72" i="3" a="1"/>
  <c r="P72" i="3"/>
  <c r="P73" i="3" a="1"/>
  <c r="P73" i="3" s="1"/>
  <c r="P74" i="3" a="1"/>
  <c r="P74" i="3" s="1"/>
  <c r="P75" i="3" a="1"/>
  <c r="P75" i="3" s="1"/>
  <c r="P76" i="3" a="1"/>
  <c r="P76" i="3"/>
  <c r="P77" i="3" a="1"/>
  <c r="P77" i="3" s="1"/>
  <c r="P78" i="3" a="1"/>
  <c r="P78" i="3"/>
  <c r="P79" i="3" a="1"/>
  <c r="P79" i="3" s="1"/>
  <c r="P80" i="3" a="1"/>
  <c r="P80" i="3"/>
  <c r="P81" i="3" a="1"/>
  <c r="P81" i="3" s="1"/>
  <c r="P82" i="3" a="1"/>
  <c r="P82" i="3" s="1"/>
  <c r="P83" i="3" a="1"/>
  <c r="P83" i="3" s="1"/>
  <c r="P84" i="3" a="1"/>
  <c r="P84" i="3"/>
  <c r="P85" i="3" a="1"/>
  <c r="P85" i="3" s="1"/>
  <c r="P86" i="3" a="1"/>
  <c r="P86" i="3"/>
  <c r="P87" i="3" a="1"/>
  <c r="P87" i="3" s="1"/>
  <c r="P88" i="3" a="1"/>
  <c r="P88" i="3"/>
  <c r="P89" i="3" a="1"/>
  <c r="P89" i="3" s="1"/>
  <c r="P90" i="3" a="1"/>
  <c r="P90" i="3" s="1"/>
  <c r="P91" i="3" a="1"/>
  <c r="P91" i="3" s="1"/>
  <c r="P92" i="3" a="1"/>
  <c r="P92" i="3"/>
  <c r="P93" i="3" a="1"/>
  <c r="P93" i="3" s="1"/>
  <c r="P94" i="3" a="1"/>
  <c r="P94" i="3"/>
  <c r="P95" i="3" a="1"/>
  <c r="P95" i="3" s="1"/>
  <c r="P96" i="3" a="1"/>
  <c r="P96" i="3"/>
  <c r="P97" i="3" a="1"/>
  <c r="P97" i="3" s="1"/>
  <c r="P98" i="3" a="1"/>
  <c r="P98" i="3" s="1"/>
  <c r="P99" i="3" a="1"/>
  <c r="P99" i="3" s="1"/>
  <c r="P100" i="3" a="1"/>
  <c r="P100" i="3"/>
  <c r="P101" i="3" a="1"/>
  <c r="P101" i="3" s="1"/>
  <c r="P102" i="3" a="1"/>
  <c r="P102" i="3"/>
  <c r="P103" i="3" a="1"/>
  <c r="P103" i="3" s="1"/>
  <c r="P104" i="3" a="1"/>
  <c r="P104" i="3"/>
  <c r="P105" i="3" a="1"/>
  <c r="P105" i="3" s="1"/>
  <c r="P106" i="3" a="1"/>
  <c r="P106" i="3" s="1"/>
  <c r="P107" i="3" a="1"/>
  <c r="P107" i="3" s="1"/>
  <c r="P108" i="3" a="1"/>
  <c r="P108" i="3"/>
  <c r="P109" i="3" a="1"/>
  <c r="P109" i="3" s="1"/>
  <c r="P110" i="3" a="1"/>
  <c r="P110" i="3"/>
  <c r="P111" i="3" a="1"/>
  <c r="P111" i="3" s="1"/>
  <c r="P112" i="3" a="1"/>
  <c r="P112" i="3"/>
  <c r="P113" i="3" a="1"/>
  <c r="P113" i="3" s="1"/>
  <c r="P114" i="3" a="1"/>
  <c r="P114" i="3" s="1"/>
  <c r="P115" i="3" a="1"/>
  <c r="P115" i="3" s="1"/>
  <c r="P116" i="3" a="1"/>
  <c r="P116" i="3"/>
  <c r="P117" i="3" a="1"/>
  <c r="P117" i="3" s="1"/>
  <c r="P118" i="3" a="1"/>
  <c r="P118" i="3"/>
  <c r="P119" i="3" a="1"/>
  <c r="P119" i="3" s="1"/>
  <c r="P120" i="3" a="1"/>
  <c r="P120" i="3"/>
  <c r="P121" i="3" a="1"/>
  <c r="P121" i="3" s="1"/>
  <c r="P122" i="3" a="1"/>
  <c r="P122" i="3" s="1"/>
  <c r="P123" i="3" a="1"/>
  <c r="P123" i="3" s="1"/>
  <c r="P4" i="3" a="1"/>
  <c r="P4" i="3" s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4" i="3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L124" i="1"/>
  <c r="AM124" i="1" s="1"/>
  <c r="AK124" i="1"/>
  <c r="AJ123" i="1"/>
  <c r="AJ124" i="1"/>
  <c r="AF123" i="1" a="1"/>
  <c r="AF123" i="1" s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4" i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5" i="1" a="1"/>
  <c r="AF5" i="1" s="1"/>
  <c r="AF6" i="1" a="1"/>
  <c r="AF6" i="1" s="1"/>
  <c r="AF7" i="1" a="1"/>
  <c r="AF7" i="1" s="1"/>
  <c r="AF8" i="1" a="1"/>
  <c r="AF8" i="1" s="1"/>
  <c r="AF4" i="1" a="1"/>
  <c r="AF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4" i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/>
  <c r="AB45" i="1" a="1"/>
  <c r="AB45" i="1" s="1"/>
  <c r="AB46" i="1" a="1"/>
  <c r="AB46" i="1" s="1"/>
  <c r="AB47" i="1" a="1"/>
  <c r="AB47" i="1" s="1"/>
  <c r="AB48" i="1" a="1"/>
  <c r="AB48" i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/>
  <c r="AB87" i="1" a="1"/>
  <c r="AB87" i="1" s="1"/>
  <c r="AB88" i="1" a="1"/>
  <c r="AB88" i="1" s="1"/>
  <c r="AB89" i="1" a="1"/>
  <c r="AB89" i="1" s="1"/>
  <c r="AB90" i="1" a="1"/>
  <c r="AB90" i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4" i="1" a="1"/>
  <c r="AB4" i="1" s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4" i="1"/>
  <c r="S5" i="1"/>
  <c r="AL5" i="1" s="1"/>
  <c r="AM5" i="1" s="1"/>
  <c r="S6" i="1"/>
  <c r="AL6" i="1" s="1"/>
  <c r="AM6" i="1" s="1"/>
  <c r="S7" i="1"/>
  <c r="AL7" i="1" s="1"/>
  <c r="AM7" i="1" s="1"/>
  <c r="S8" i="1"/>
  <c r="AL8" i="1" s="1"/>
  <c r="AM8" i="1" s="1"/>
  <c r="S9" i="1"/>
  <c r="AL9" i="1" s="1"/>
  <c r="AM9" i="1" s="1"/>
  <c r="S10" i="1"/>
  <c r="AL10" i="1" s="1"/>
  <c r="AM10" i="1" s="1"/>
  <c r="S11" i="1"/>
  <c r="AL11" i="1" s="1"/>
  <c r="AM11" i="1" s="1"/>
  <c r="S12" i="1"/>
  <c r="AL12" i="1" s="1"/>
  <c r="AM12" i="1" s="1"/>
  <c r="S13" i="1"/>
  <c r="AL13" i="1" s="1"/>
  <c r="AM13" i="1" s="1"/>
  <c r="S14" i="1"/>
  <c r="AL14" i="1" s="1"/>
  <c r="AM14" i="1" s="1"/>
  <c r="S15" i="1"/>
  <c r="AL15" i="1" s="1"/>
  <c r="AM15" i="1" s="1"/>
  <c r="S16" i="1"/>
  <c r="AL16" i="1" s="1"/>
  <c r="AM16" i="1" s="1"/>
  <c r="S17" i="1"/>
  <c r="AL17" i="1" s="1"/>
  <c r="AM17" i="1" s="1"/>
  <c r="S18" i="1"/>
  <c r="AL18" i="1" s="1"/>
  <c r="AM18" i="1" s="1"/>
  <c r="S19" i="1"/>
  <c r="AL19" i="1" s="1"/>
  <c r="AM19" i="1" s="1"/>
  <c r="S20" i="1"/>
  <c r="AL20" i="1" s="1"/>
  <c r="AM20" i="1" s="1"/>
  <c r="S21" i="1"/>
  <c r="AL21" i="1" s="1"/>
  <c r="AM21" i="1" s="1"/>
  <c r="S22" i="1"/>
  <c r="AL22" i="1" s="1"/>
  <c r="AM22" i="1" s="1"/>
  <c r="S23" i="1"/>
  <c r="AL23" i="1" s="1"/>
  <c r="AM23" i="1" s="1"/>
  <c r="S24" i="1"/>
  <c r="AL24" i="1" s="1"/>
  <c r="AM24" i="1" s="1"/>
  <c r="S25" i="1"/>
  <c r="AL25" i="1" s="1"/>
  <c r="AM25" i="1" s="1"/>
  <c r="S26" i="1"/>
  <c r="AL26" i="1" s="1"/>
  <c r="AM26" i="1" s="1"/>
  <c r="S27" i="1"/>
  <c r="AL27" i="1" s="1"/>
  <c r="AM27" i="1" s="1"/>
  <c r="S28" i="1"/>
  <c r="AL28" i="1" s="1"/>
  <c r="AM28" i="1" s="1"/>
  <c r="S29" i="1"/>
  <c r="AL29" i="1" s="1"/>
  <c r="AM29" i="1" s="1"/>
  <c r="S30" i="1"/>
  <c r="AL30" i="1" s="1"/>
  <c r="AM30" i="1" s="1"/>
  <c r="S31" i="1"/>
  <c r="AL31" i="1" s="1"/>
  <c r="AM31" i="1" s="1"/>
  <c r="S32" i="1"/>
  <c r="AL32" i="1" s="1"/>
  <c r="AM32" i="1" s="1"/>
  <c r="S33" i="1"/>
  <c r="AL33" i="1" s="1"/>
  <c r="AM33" i="1" s="1"/>
  <c r="S34" i="1"/>
  <c r="AL34" i="1" s="1"/>
  <c r="AM34" i="1" s="1"/>
  <c r="S35" i="1"/>
  <c r="AL35" i="1" s="1"/>
  <c r="AM35" i="1" s="1"/>
  <c r="S36" i="1"/>
  <c r="AL36" i="1" s="1"/>
  <c r="AM36" i="1" s="1"/>
  <c r="S37" i="1"/>
  <c r="AL37" i="1" s="1"/>
  <c r="AM37" i="1" s="1"/>
  <c r="S38" i="1"/>
  <c r="AL38" i="1" s="1"/>
  <c r="AM38" i="1" s="1"/>
  <c r="S39" i="1"/>
  <c r="AL39" i="1" s="1"/>
  <c r="AM39" i="1" s="1"/>
  <c r="S40" i="1"/>
  <c r="AL40" i="1" s="1"/>
  <c r="AM40" i="1" s="1"/>
  <c r="S41" i="1"/>
  <c r="AL41" i="1" s="1"/>
  <c r="AM41" i="1" s="1"/>
  <c r="S42" i="1"/>
  <c r="AL42" i="1" s="1"/>
  <c r="AM42" i="1" s="1"/>
  <c r="S43" i="1"/>
  <c r="AL43" i="1" s="1"/>
  <c r="AM43" i="1" s="1"/>
  <c r="S44" i="1"/>
  <c r="AL44" i="1" s="1"/>
  <c r="AM44" i="1" s="1"/>
  <c r="S45" i="1"/>
  <c r="AL45" i="1" s="1"/>
  <c r="AM45" i="1" s="1"/>
  <c r="S46" i="1"/>
  <c r="AL46" i="1" s="1"/>
  <c r="AM46" i="1" s="1"/>
  <c r="S47" i="1"/>
  <c r="AL47" i="1" s="1"/>
  <c r="AM47" i="1" s="1"/>
  <c r="S48" i="1"/>
  <c r="AL48" i="1" s="1"/>
  <c r="AM48" i="1" s="1"/>
  <c r="S49" i="1"/>
  <c r="AL49" i="1" s="1"/>
  <c r="AM49" i="1" s="1"/>
  <c r="S50" i="1"/>
  <c r="AL50" i="1" s="1"/>
  <c r="AM50" i="1" s="1"/>
  <c r="S51" i="1"/>
  <c r="AL51" i="1" s="1"/>
  <c r="AM51" i="1" s="1"/>
  <c r="S52" i="1"/>
  <c r="AL52" i="1" s="1"/>
  <c r="AM52" i="1" s="1"/>
  <c r="S53" i="1"/>
  <c r="AL53" i="1" s="1"/>
  <c r="AM53" i="1" s="1"/>
  <c r="S54" i="1"/>
  <c r="AL54" i="1" s="1"/>
  <c r="AM54" i="1" s="1"/>
  <c r="S55" i="1"/>
  <c r="AL55" i="1" s="1"/>
  <c r="AM55" i="1" s="1"/>
  <c r="S56" i="1"/>
  <c r="AL56" i="1" s="1"/>
  <c r="AM56" i="1" s="1"/>
  <c r="S57" i="1"/>
  <c r="AL57" i="1" s="1"/>
  <c r="AM57" i="1" s="1"/>
  <c r="S58" i="1"/>
  <c r="AL58" i="1" s="1"/>
  <c r="AM58" i="1" s="1"/>
  <c r="S59" i="1"/>
  <c r="AL59" i="1" s="1"/>
  <c r="AM59" i="1" s="1"/>
  <c r="S60" i="1"/>
  <c r="AL60" i="1" s="1"/>
  <c r="AM60" i="1" s="1"/>
  <c r="S61" i="1"/>
  <c r="AL61" i="1" s="1"/>
  <c r="AM61" i="1" s="1"/>
  <c r="S62" i="1"/>
  <c r="AL62" i="1" s="1"/>
  <c r="AM62" i="1" s="1"/>
  <c r="S63" i="1"/>
  <c r="AL63" i="1" s="1"/>
  <c r="AM63" i="1" s="1"/>
  <c r="S64" i="1"/>
  <c r="AL64" i="1" s="1"/>
  <c r="AM64" i="1" s="1"/>
  <c r="S65" i="1"/>
  <c r="AL65" i="1" s="1"/>
  <c r="AM65" i="1" s="1"/>
  <c r="S66" i="1"/>
  <c r="AL66" i="1" s="1"/>
  <c r="AM66" i="1" s="1"/>
  <c r="S67" i="1"/>
  <c r="AL67" i="1" s="1"/>
  <c r="AM67" i="1" s="1"/>
  <c r="S68" i="1"/>
  <c r="AL68" i="1" s="1"/>
  <c r="AM68" i="1" s="1"/>
  <c r="S69" i="1"/>
  <c r="AL69" i="1" s="1"/>
  <c r="AM69" i="1" s="1"/>
  <c r="S70" i="1"/>
  <c r="AL70" i="1" s="1"/>
  <c r="AM70" i="1" s="1"/>
  <c r="S71" i="1"/>
  <c r="AL71" i="1" s="1"/>
  <c r="AM71" i="1" s="1"/>
  <c r="S72" i="1"/>
  <c r="AL72" i="1" s="1"/>
  <c r="AM72" i="1" s="1"/>
  <c r="S73" i="1"/>
  <c r="AL73" i="1" s="1"/>
  <c r="AM73" i="1" s="1"/>
  <c r="S74" i="1"/>
  <c r="AL74" i="1" s="1"/>
  <c r="AM74" i="1" s="1"/>
  <c r="S75" i="1"/>
  <c r="AL75" i="1" s="1"/>
  <c r="AM75" i="1" s="1"/>
  <c r="S76" i="1"/>
  <c r="AL76" i="1" s="1"/>
  <c r="AM76" i="1" s="1"/>
  <c r="S77" i="1"/>
  <c r="AL77" i="1" s="1"/>
  <c r="AM77" i="1" s="1"/>
  <c r="S78" i="1"/>
  <c r="AL78" i="1" s="1"/>
  <c r="AM78" i="1" s="1"/>
  <c r="S79" i="1"/>
  <c r="AL79" i="1" s="1"/>
  <c r="AM79" i="1" s="1"/>
  <c r="S80" i="1"/>
  <c r="AL80" i="1" s="1"/>
  <c r="AM80" i="1" s="1"/>
  <c r="S81" i="1"/>
  <c r="AL81" i="1" s="1"/>
  <c r="AM81" i="1" s="1"/>
  <c r="S82" i="1"/>
  <c r="AL82" i="1" s="1"/>
  <c r="AM82" i="1" s="1"/>
  <c r="S83" i="1"/>
  <c r="AL83" i="1" s="1"/>
  <c r="AM83" i="1" s="1"/>
  <c r="S84" i="1"/>
  <c r="AL84" i="1" s="1"/>
  <c r="AM84" i="1" s="1"/>
  <c r="S85" i="1"/>
  <c r="AL85" i="1" s="1"/>
  <c r="AM85" i="1" s="1"/>
  <c r="S86" i="1"/>
  <c r="AL86" i="1" s="1"/>
  <c r="AM86" i="1" s="1"/>
  <c r="S87" i="1"/>
  <c r="AL87" i="1" s="1"/>
  <c r="AM87" i="1" s="1"/>
  <c r="S88" i="1"/>
  <c r="AL88" i="1" s="1"/>
  <c r="AM88" i="1" s="1"/>
  <c r="S89" i="1"/>
  <c r="AL89" i="1" s="1"/>
  <c r="AM89" i="1" s="1"/>
  <c r="S90" i="1"/>
  <c r="AL90" i="1" s="1"/>
  <c r="AM90" i="1" s="1"/>
  <c r="S91" i="1"/>
  <c r="AL91" i="1" s="1"/>
  <c r="AM91" i="1" s="1"/>
  <c r="S92" i="1"/>
  <c r="AL92" i="1" s="1"/>
  <c r="AM92" i="1" s="1"/>
  <c r="S93" i="1"/>
  <c r="AL93" i="1" s="1"/>
  <c r="AM93" i="1" s="1"/>
  <c r="S94" i="1"/>
  <c r="AL94" i="1" s="1"/>
  <c r="AM94" i="1" s="1"/>
  <c r="S95" i="1"/>
  <c r="AL95" i="1" s="1"/>
  <c r="AM95" i="1" s="1"/>
  <c r="S96" i="1"/>
  <c r="AL96" i="1" s="1"/>
  <c r="AM96" i="1" s="1"/>
  <c r="S97" i="1"/>
  <c r="AL97" i="1" s="1"/>
  <c r="AM97" i="1" s="1"/>
  <c r="S98" i="1"/>
  <c r="AL98" i="1" s="1"/>
  <c r="AM98" i="1" s="1"/>
  <c r="S99" i="1"/>
  <c r="AL99" i="1" s="1"/>
  <c r="AM99" i="1" s="1"/>
  <c r="S100" i="1"/>
  <c r="AL100" i="1" s="1"/>
  <c r="AM100" i="1" s="1"/>
  <c r="S101" i="1"/>
  <c r="AL101" i="1" s="1"/>
  <c r="AM101" i="1" s="1"/>
  <c r="S102" i="1"/>
  <c r="AL102" i="1" s="1"/>
  <c r="AM102" i="1" s="1"/>
  <c r="S103" i="1"/>
  <c r="AL103" i="1" s="1"/>
  <c r="AM103" i="1" s="1"/>
  <c r="S104" i="1"/>
  <c r="AL104" i="1" s="1"/>
  <c r="AM104" i="1" s="1"/>
  <c r="S105" i="1"/>
  <c r="AL105" i="1" s="1"/>
  <c r="AM105" i="1" s="1"/>
  <c r="S106" i="1"/>
  <c r="AL106" i="1" s="1"/>
  <c r="AM106" i="1" s="1"/>
  <c r="S107" i="1"/>
  <c r="AL107" i="1" s="1"/>
  <c r="AM107" i="1" s="1"/>
  <c r="S108" i="1"/>
  <c r="AL108" i="1" s="1"/>
  <c r="AM108" i="1" s="1"/>
  <c r="S109" i="1"/>
  <c r="AL109" i="1" s="1"/>
  <c r="AM109" i="1" s="1"/>
  <c r="S110" i="1"/>
  <c r="AL110" i="1" s="1"/>
  <c r="AM110" i="1" s="1"/>
  <c r="S111" i="1"/>
  <c r="AL111" i="1" s="1"/>
  <c r="AM111" i="1" s="1"/>
  <c r="S112" i="1"/>
  <c r="AL112" i="1" s="1"/>
  <c r="AM112" i="1" s="1"/>
  <c r="S113" i="1"/>
  <c r="AL113" i="1" s="1"/>
  <c r="AM113" i="1" s="1"/>
  <c r="S114" i="1"/>
  <c r="AL114" i="1" s="1"/>
  <c r="AM114" i="1" s="1"/>
  <c r="S115" i="1"/>
  <c r="AL115" i="1" s="1"/>
  <c r="AM115" i="1" s="1"/>
  <c r="S116" i="1"/>
  <c r="AL116" i="1" s="1"/>
  <c r="AM116" i="1" s="1"/>
  <c r="S117" i="1"/>
  <c r="AL117" i="1" s="1"/>
  <c r="AM117" i="1" s="1"/>
  <c r="S118" i="1"/>
  <c r="AL118" i="1" s="1"/>
  <c r="AM118" i="1" s="1"/>
  <c r="S119" i="1"/>
  <c r="AL119" i="1" s="1"/>
  <c r="AM119" i="1" s="1"/>
  <c r="S120" i="1"/>
  <c r="AL120" i="1" s="1"/>
  <c r="AM120" i="1" s="1"/>
  <c r="S121" i="1"/>
  <c r="AL121" i="1" s="1"/>
  <c r="AM121" i="1" s="1"/>
  <c r="S122" i="1"/>
  <c r="AL122" i="1" s="1"/>
  <c r="AM122" i="1" s="1"/>
  <c r="S123" i="1"/>
  <c r="AL123" i="1" s="1"/>
  <c r="AM123" i="1" s="1"/>
  <c r="S4" i="1"/>
  <c r="AL4" i="1" s="1"/>
  <c r="AM4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4" i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4" i="1"/>
  <c r="P4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4" i="1"/>
  <c r="O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54DC0-E07B-4BB9-A0EA-06BAD2960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<sst xmlns="http://schemas.openxmlformats.org/spreadsheetml/2006/main" count="29643" uniqueCount="10959">
  <si>
    <t>Full Name</t>
  </si>
  <si>
    <t>Department</t>
  </si>
  <si>
    <t>Sales</t>
  </si>
  <si>
    <t>HR</t>
  </si>
  <si>
    <t>Finance</t>
  </si>
  <si>
    <t>Marketing</t>
  </si>
  <si>
    <t>IT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</si>
  <si>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</si>
  <si>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</si>
  <si>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</si>
  <si>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</si>
  <si>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</si>
  <si>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</si>
  <si>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</si>
  <si>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</si>
  <si>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</si>
  <si>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</si>
  <si>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</si>
  <si>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</si>
  <si>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</si>
  <si>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</si>
  <si>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</si>
  <si>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</si>
  <si>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</si>
  <si>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</si>
  <si>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</si>
  <si>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</si>
  <si>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</si>
  <si>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</si>
  <si>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</si>
  <si>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</si>
  <si>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</si>
  <si>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</si>
  <si>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</si>
  <si>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</si>
  <si>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</si>
  <si>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</si>
  <si>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</si>
  <si>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</si>
  <si>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</si>
  <si>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</si>
  <si>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</si>
  <si>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</si>
  <si>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</si>
  <si>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</si>
  <si>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</si>
  <si>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</si>
  <si>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</si>
  <si>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</si>
  <si>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</si>
  <si>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</si>
  <si>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</si>
  <si>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</si>
  <si>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</si>
  <si>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</si>
  <si>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</si>
  <si>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</si>
  <si>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</si>
  <si>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</si>
  <si>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</si>
  <si>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</si>
  <si>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</si>
  <si>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</si>
  <si>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</si>
  <si>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</si>
  <si>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</si>
  <si>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</si>
  <si>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</si>
  <si>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</si>
  <si>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</si>
  <si>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</si>
  <si>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</si>
  <si>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</si>
  <si>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</si>
  <si>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</si>
  <si>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</si>
  <si>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</si>
  <si>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</si>
  <si>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</si>
  <si>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</si>
  <si>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</si>
  <si>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</si>
  <si>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</si>
  <si>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</si>
  <si>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</si>
  <si>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</si>
  <si>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</si>
  <si>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</si>
  <si>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</si>
  <si>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</si>
  <si>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</si>
  <si>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</si>
  <si>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</si>
  <si>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</si>
  <si>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</si>
  <si>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</si>
  <si>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</si>
  <si>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</si>
  <si>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</si>
  <si>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</si>
  <si>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</si>
  <si>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</si>
  <si>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</si>
  <si>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</si>
  <si>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</si>
  <si>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</si>
  <si>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</si>
  <si>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</si>
  <si>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</si>
  <si>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</si>
  <si>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</si>
  <si>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</si>
  <si>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</si>
  <si>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</si>
  <si>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</si>
  <si>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</si>
  <si>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</si>
  <si>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</si>
  <si>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</si>
  <si>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</si>
  <si>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</si>
  <si>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</si>
  <si>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</si>
  <si>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</si>
  <si>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</si>
  <si>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</si>
  <si>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</si>
  <si>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</si>
  <si>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Clothing</t>
  </si>
  <si>
    <t>Electronics</t>
  </si>
  <si>
    <t>Salary</t>
  </si>
  <si>
    <t>Bonus</t>
  </si>
  <si>
    <t>City</t>
  </si>
  <si>
    <t>Random_Text</t>
  </si>
  <si>
    <t>Bangalore</t>
  </si>
  <si>
    <t>Delhi</t>
  </si>
  <si>
    <t>Chennai</t>
  </si>
  <si>
    <t>Kolkata</t>
  </si>
  <si>
    <t>Mumbai</t>
  </si>
  <si>
    <t xml:space="preserve"> aLiCe </t>
  </si>
  <si>
    <t>SALLY</t>
  </si>
  <si>
    <t>michael</t>
  </si>
  <si>
    <t xml:space="preserve"> john </t>
  </si>
  <si>
    <t>Bob</t>
  </si>
  <si>
    <t>Customer_ID</t>
  </si>
  <si>
    <t>Customer_Name</t>
  </si>
  <si>
    <t>Email</t>
  </si>
  <si>
    <t>Phone</t>
  </si>
  <si>
    <t>State</t>
  </si>
  <si>
    <t>Country</t>
  </si>
  <si>
    <t>Signup_Date</t>
  </si>
  <si>
    <t>Last_Purchase_Date</t>
  </si>
  <si>
    <t>Product_Category</t>
  </si>
  <si>
    <t>Product_Sub_Category</t>
  </si>
  <si>
    <t>Purchase_Amount</t>
  </si>
  <si>
    <t>Payment_Method</t>
  </si>
  <si>
    <t>Feedback_Score</t>
  </si>
  <si>
    <t>bdd640fb-0667-4ad1-9c80-317fa3b1799d</t>
  </si>
  <si>
    <t>Michele Evans</t>
  </si>
  <si>
    <t>kyleclark@coleman.com</t>
  </si>
  <si>
    <t>8581670468</t>
  </si>
  <si>
    <t>Lake Brittanymouth</t>
  </si>
  <si>
    <t>Indiana</t>
  </si>
  <si>
    <t>India</t>
  </si>
  <si>
    <t>Beauty</t>
  </si>
  <si>
    <t>Bat</t>
  </si>
  <si>
    <t>COD</t>
  </si>
  <si>
    <t>23b8c1e9-3924-46de-beb1-3b9046685257</t>
  </si>
  <si>
    <t>Angela Anderson</t>
  </si>
  <si>
    <t>ctodd@rodriguez.net</t>
  </si>
  <si>
    <t>001-611-145-7683x210</t>
  </si>
  <si>
    <t>Palmerville</t>
  </si>
  <si>
    <t>Montana</t>
  </si>
  <si>
    <t>Home</t>
  </si>
  <si>
    <t>Lipstick</t>
  </si>
  <si>
    <t>bd9c66b3-ad3c-4d6d-9a3d-1fa7bc8960a9</t>
  </si>
  <si>
    <t>Eric White</t>
  </si>
  <si>
    <t>qwilson@jones.com</t>
  </si>
  <si>
    <t>(192)378-5847</t>
  </si>
  <si>
    <t>Michelleland</t>
  </si>
  <si>
    <t>Washington</t>
  </si>
  <si>
    <t>Sofa</t>
  </si>
  <si>
    <t>972a8469-1641-4f82-8b9d-2434e465e150</t>
  </si>
  <si>
    <t>Kayla Barnes</t>
  </si>
  <si>
    <t>morajamie@lopez.com</t>
  </si>
  <si>
    <t>296-180-3324</t>
  </si>
  <si>
    <t>Patrickberg</t>
  </si>
  <si>
    <t>Wyoming</t>
  </si>
  <si>
    <t>Debit Card</t>
  </si>
  <si>
    <t>17fc695a-07a0-4a6e-8822-e8f36c031199</t>
  </si>
  <si>
    <t>James Lopez</t>
  </si>
  <si>
    <t>meghanmcmahon@bailey.org</t>
  </si>
  <si>
    <t>(605)080-1849</t>
  </si>
  <si>
    <t>North Sophia</t>
  </si>
  <si>
    <t>Nebraska</t>
  </si>
  <si>
    <t>Laptop</t>
  </si>
  <si>
    <t>Credit Card</t>
  </si>
  <si>
    <t>9a1de644-815e-46d1-bb8f-aa1837f8a88b</t>
  </si>
  <si>
    <t>Melissa Brewer</t>
  </si>
  <si>
    <t>garciabelinda@rice.com</t>
  </si>
  <si>
    <t>042.537.3377x73126</t>
  </si>
  <si>
    <t>Dorothybury</t>
  </si>
  <si>
    <t>Rhode Island</t>
  </si>
  <si>
    <t>Net Banking</t>
  </si>
  <si>
    <t>b74d0fb1-32e7-4629-8fad-c1a606cb0fb3</t>
  </si>
  <si>
    <t>Ms. Katherine Taylor MD</t>
  </si>
  <si>
    <t>rachelmedina@hotmail.com</t>
  </si>
  <si>
    <t>+1-812-282-1781</t>
  </si>
  <si>
    <t>East Mario</t>
  </si>
  <si>
    <t>UPI</t>
  </si>
  <si>
    <t>6b65a6a4-8b81-48f6-b38a-088ca65ed389</t>
  </si>
  <si>
    <t>Anthony Howard</t>
  </si>
  <si>
    <t>samanthayork@richardson-lawrence.info</t>
  </si>
  <si>
    <t>001-236-534-6060</t>
  </si>
  <si>
    <t>North Danielmouth</t>
  </si>
  <si>
    <t>Illinois</t>
  </si>
  <si>
    <t>47378190-96da-4dac-b2ff-5d2a386ecbe0</t>
  </si>
  <si>
    <t>Chad Ochoa</t>
  </si>
  <si>
    <t>maryzavala@lewis-perez.com</t>
  </si>
  <si>
    <t>603-567-9327x98623</t>
  </si>
  <si>
    <t>New Jamie</t>
  </si>
  <si>
    <t>Florida</t>
  </si>
  <si>
    <t>c241330b-01a9-471f-9e8a-774bcf36d58b</t>
  </si>
  <si>
    <t>Kathy Simpson</t>
  </si>
  <si>
    <t>owensapril@yahoo.com</t>
  </si>
  <si>
    <t>+1-847-169-0618x120</t>
  </si>
  <si>
    <t>Smithtown</t>
  </si>
  <si>
    <t>New York</t>
  </si>
  <si>
    <t>Mobile</t>
  </si>
  <si>
    <t>6c307511-b2b9-437a-a8df-6ec4ce4a2bbd</t>
  </si>
  <si>
    <t>Jennifer Larsen</t>
  </si>
  <si>
    <t>angela01@yahoo.com</t>
  </si>
  <si>
    <t>(464)754-8954x787</t>
  </si>
  <si>
    <t>Johnsfurt</t>
  </si>
  <si>
    <t>Nevada</t>
  </si>
  <si>
    <t>371ecd7b-27cd-4130-8722-9389571aa876</t>
  </si>
  <si>
    <t>Bradley Johnson DDS</t>
  </si>
  <si>
    <t>cruzstephen@hotmail.com</t>
  </si>
  <si>
    <t>(989)992-7517x5889</t>
  </si>
  <si>
    <t>Taylorfort</t>
  </si>
  <si>
    <t>Iowa</t>
  </si>
  <si>
    <t>1a2a73ed-562b-4f79-8374-59eef50bea63</t>
  </si>
  <si>
    <t>Donald Medina</t>
  </si>
  <si>
    <t>aperez@yahoo.com</t>
  </si>
  <si>
    <t>+1-144-449-8355x3935</t>
  </si>
  <si>
    <t>Lake Ashleychester</t>
  </si>
  <si>
    <t>5be6128e-18c2-4797-a142-ea7d17be3111</t>
  </si>
  <si>
    <t>Jim Newton</t>
  </si>
  <si>
    <t>melissajacobson@yahoo.com</t>
  </si>
  <si>
    <t>358-644-9639x2435</t>
  </si>
  <si>
    <t>Grahamside</t>
  </si>
  <si>
    <t>Kentucky</t>
  </si>
  <si>
    <t>43b7a3a6-9a8d-4a03-980d-7b71d8f56413</t>
  </si>
  <si>
    <t>Krista Wilson</t>
  </si>
  <si>
    <t>alexandercraig@hotmail.com</t>
  </si>
  <si>
    <t>001-885-379-8214x339</t>
  </si>
  <si>
    <t>Port Steven</t>
  </si>
  <si>
    <t>759cde66-bacf-43d0-8b1f-9163ce9ff57f</t>
  </si>
  <si>
    <t>Reginald Morrow</t>
  </si>
  <si>
    <t>qkim@miller.org</t>
  </si>
  <si>
    <t>+1-527-536-7497x8524</t>
  </si>
  <si>
    <t>Lake Cassandra</t>
  </si>
  <si>
    <t>Georgia</t>
  </si>
  <si>
    <t>ec1b8ca1-f91e-4d4c-9ff4-9b7889463e85</t>
  </si>
  <si>
    <t>Rodney Williams</t>
  </si>
  <si>
    <t>calvinhester@gonzalez-anthony.biz</t>
  </si>
  <si>
    <t>+1-141-686-0134x778</t>
  </si>
  <si>
    <t>South Robertfort</t>
  </si>
  <si>
    <t>Ohio</t>
  </si>
  <si>
    <t>Sports</t>
  </si>
  <si>
    <t>4b0dbb41-8d52-48f1-942c-3fe860e7a113</t>
  </si>
  <si>
    <t>Kimberly Fritz</t>
  </si>
  <si>
    <t>maryhardy@hubbard-miranda.org</t>
  </si>
  <si>
    <t>001-489-634-0679</t>
  </si>
  <si>
    <t>Lake Robertville</t>
  </si>
  <si>
    <t>Minnesota</t>
  </si>
  <si>
    <t>e2acf72f-9e57-4f7a-a0ee-89aed453dd32</t>
  </si>
  <si>
    <t>Ronald Potter</t>
  </si>
  <si>
    <t>qkelly@hotmail.com</t>
  </si>
  <si>
    <t>766-512-2150</t>
  </si>
  <si>
    <t>Thomasport</t>
  </si>
  <si>
    <t>Vermont</t>
  </si>
  <si>
    <t>3139d32c-93cd-49bf-9c94-1cf0dc98d2c1</t>
  </si>
  <si>
    <t>Zachary Cole</t>
  </si>
  <si>
    <t>jdixon@yahoo.com</t>
  </si>
  <si>
    <t>1418842163</t>
  </si>
  <si>
    <t>Hoffmanport</t>
  </si>
  <si>
    <t>a9488d99-0bbb-4599-91ce-5dd2b45ed1f0</t>
  </si>
  <si>
    <t>Robert Gonzales</t>
  </si>
  <si>
    <t>kingtyler@dunlap.com</t>
  </si>
  <si>
    <t>9001594463</t>
  </si>
  <si>
    <t>New Petershire</t>
  </si>
  <si>
    <t>Hawaii</t>
  </si>
  <si>
    <t>fc377a4c-4a15-444d-85e7-ce8a3a578a8e</t>
  </si>
  <si>
    <t>Patricia Young PhD</t>
  </si>
  <si>
    <t>stantonpatrick@hotmail.com</t>
  </si>
  <si>
    <t>399.948.5320</t>
  </si>
  <si>
    <t>North Jeremy</t>
  </si>
  <si>
    <t>ddd1dfb2-3b98-4ef8-9af6-1a26146d3f31</t>
  </si>
  <si>
    <t>Heather Page</t>
  </si>
  <si>
    <t>kevinhanson@gmail.com</t>
  </si>
  <si>
    <t>+1-953-263-8902</t>
  </si>
  <si>
    <t>South Megan</t>
  </si>
  <si>
    <t>7412b293-4729-4739-a14f-f3d719db3ad0</t>
  </si>
  <si>
    <t xml:space="preserve">  carol taylor  </t>
  </si>
  <si>
    <t>qharris@yahoo.com</t>
  </si>
  <si>
    <t>994-711-3633</t>
  </si>
  <si>
    <t>Lauraview</t>
  </si>
  <si>
    <t>North Dakota</t>
  </si>
  <si>
    <t>29a3b2e9-5d65-4441-9588-42dea2bc372f</t>
  </si>
  <si>
    <t>Daniel Brown</t>
  </si>
  <si>
    <t>amy88@gmail.com</t>
  </si>
  <si>
    <t>922.341.0346x996</t>
  </si>
  <si>
    <t>Mcdonaldville</t>
  </si>
  <si>
    <t>Shirt</t>
  </si>
  <si>
    <t>ab9099a4-35a2-40ae-9af3-05535ec42e08</t>
  </si>
  <si>
    <t>Douglas Ryan</t>
  </si>
  <si>
    <t>hbeard@cole-farrell.info</t>
  </si>
  <si>
    <t>331.167.7269x608</t>
  </si>
  <si>
    <t>South Benjaminbury</t>
  </si>
  <si>
    <t>New Jersey</t>
  </si>
  <si>
    <t>aefcfad8-efc8-4849-b3aa-7efe4458a885</t>
  </si>
  <si>
    <t>Michael Roberts</t>
  </si>
  <si>
    <t>johnsonangela@yahoo.com</t>
  </si>
  <si>
    <t>001-437-685-5078x96793</t>
  </si>
  <si>
    <t>South Kristenview</t>
  </si>
  <si>
    <t>a28defe3-9bf0-4273-9247-6f57a5e5a5ab</t>
  </si>
  <si>
    <t>Scott Duke</t>
  </si>
  <si>
    <t>tjordan@price.info</t>
  </si>
  <si>
    <t>(219)626-3355x643</t>
  </si>
  <si>
    <t>New Jenniferfort</t>
  </si>
  <si>
    <t>3eabedcb-baa8-4dd4-88bd-64072bcfbe01</t>
  </si>
  <si>
    <t>Anna Estes</t>
  </si>
  <si>
    <t>khart@hotmail.com</t>
  </si>
  <si>
    <t>001-436-970-9317x069</t>
  </si>
  <si>
    <t>East Kennethmouth</t>
  </si>
  <si>
    <t>451b4cf3-6123-4df7-b656-af7229d4beef</t>
  </si>
  <si>
    <t>Tamara Riddle</t>
  </si>
  <si>
    <t>lbaker@jensen-gomez.com</t>
  </si>
  <si>
    <t>(560)767-6164x534</t>
  </si>
  <si>
    <t>Lake Susanmouth</t>
  </si>
  <si>
    <t>Utah</t>
  </si>
  <si>
    <t>b02b61c4-a3d7-4628-ace6-6fa2fd5166e6</t>
  </si>
  <si>
    <t>Beth Cline</t>
  </si>
  <si>
    <t>johnsonbrandon@yahoo.com</t>
  </si>
  <si>
    <t>(472)239-8983x065</t>
  </si>
  <si>
    <t>North Andreastad</t>
  </si>
  <si>
    <t>Idaho</t>
  </si>
  <si>
    <t>5304317f-af42-412f-b838-b3268e944239</t>
  </si>
  <si>
    <t>Michael Poole</t>
  </si>
  <si>
    <t>hubbardcolleen@yahoo.com</t>
  </si>
  <si>
    <t>3121980418</t>
  </si>
  <si>
    <t>East Randyside</t>
  </si>
  <si>
    <t>0e51f30d-c6a7-4e39-84b0-32ccd7c524a5</t>
  </si>
  <si>
    <t>Megan Burns</t>
  </si>
  <si>
    <t>wreed@bell-stanley.com</t>
  </si>
  <si>
    <t>724-264-2364x281</t>
  </si>
  <si>
    <t>New Peter</t>
  </si>
  <si>
    <t>Michigan</t>
  </si>
  <si>
    <t>ce177b4e-0837-48a3-9261-a7ab3aa2e4f9</t>
  </si>
  <si>
    <t>Debra Perry</t>
  </si>
  <si>
    <t>brittany14@morgan.net</t>
  </si>
  <si>
    <t>190.924.8762</t>
  </si>
  <si>
    <t>South Joshuaville</t>
  </si>
  <si>
    <t>Wisconsin</t>
  </si>
  <si>
    <t>10f1bc81-448a-4a9e-a6b2-bc5b50c187fc</t>
  </si>
  <si>
    <t>Mark Beard</t>
  </si>
  <si>
    <t>murraymichelle@hotmail.com</t>
  </si>
  <si>
    <t>039.111.4281</t>
  </si>
  <si>
    <t>Sandraland</t>
  </si>
  <si>
    <t>Pennsylvania</t>
  </si>
  <si>
    <t>9132b63e-f162-47e4-a9c3-49e03602f8ac</t>
  </si>
  <si>
    <t>Jose Ramirez</t>
  </si>
  <si>
    <t>andrew79@gmail.com</t>
  </si>
  <si>
    <t>001-785-228-2305x24808</t>
  </si>
  <si>
    <t>Lake Rachel</t>
  </si>
  <si>
    <t>366eb16f-508e-4ad7-b7c9-3acfe059a0ee</t>
  </si>
  <si>
    <t>Jackie Clements</t>
  </si>
  <si>
    <t>uhudson@hotmail.com</t>
  </si>
  <si>
    <t>062.207.2239x59473</t>
  </si>
  <si>
    <t>Port Nancy</t>
  </si>
  <si>
    <t>Connecticut</t>
  </si>
  <si>
    <t>e27a984d-6548-41d0-bfcd-9eb1a7cad415</t>
  </si>
  <si>
    <t>Aaron Schroeder</t>
  </si>
  <si>
    <t>rgarcia@rogers.com</t>
  </si>
  <si>
    <t>213.290.1620x478</t>
  </si>
  <si>
    <t>South Laura</t>
  </si>
  <si>
    <t>Arizona</t>
  </si>
  <si>
    <t>24933b83-7577-40a9-a491-f0b2ea1fca65</t>
  </si>
  <si>
    <t>Monica Ellis</t>
  </si>
  <si>
    <t>michael63@reid-dickson.com</t>
  </si>
  <si>
    <t>688.687.8599x6486</t>
  </si>
  <si>
    <t>East Daniel</t>
  </si>
  <si>
    <t>beb79919-3f22-4af8-a3be-d01d43cf2fde</t>
  </si>
  <si>
    <t>Heather Brown</t>
  </si>
  <si>
    <t>joseph49@ballard-weber.com</t>
  </si>
  <si>
    <t>(872)031-9541</t>
  </si>
  <si>
    <t>New Jeanmouth</t>
  </si>
  <si>
    <t>bf3c4c06-4343-48bc-89fa-6a688fb5d27b</t>
  </si>
  <si>
    <t>Claudia Jordan</t>
  </si>
  <si>
    <t>joshua98@simmons-reed.com</t>
  </si>
  <si>
    <t>+1-666-450-5730x362</t>
  </si>
  <si>
    <t>Laurahaven</t>
  </si>
  <si>
    <t>Virginia</t>
  </si>
  <si>
    <t>956269f0-e5d7-4875-adad-d6c795a76d79</t>
  </si>
  <si>
    <t>Derrick Clayton</t>
  </si>
  <si>
    <t>ryan85@gmail.com</t>
  </si>
  <si>
    <t>924.632.0374x767</t>
  </si>
  <si>
    <t>East Michellebury</t>
  </si>
  <si>
    <t>New Mexico</t>
  </si>
  <si>
    <t>ff50bde4-3825-47b8-9cab-cc97663f1c97</t>
  </si>
  <si>
    <t>Kenneth Knight</t>
  </si>
  <si>
    <t>gking@yahoo.com</t>
  </si>
  <si>
    <t>001-753-726-0321x450</t>
  </si>
  <si>
    <t>Port Victoria</t>
  </si>
  <si>
    <t>7e570ddf-8270-40a8-a369-b584ff5e9ff0</t>
  </si>
  <si>
    <t xml:space="preserve">  mr. michael williams  </t>
  </si>
  <si>
    <t>burtonzachary@ray.info</t>
  </si>
  <si>
    <t>(766)194-5887x071</t>
  </si>
  <si>
    <t>Port Wesley</t>
  </si>
  <si>
    <t>dc713d96-0c0f-4195-817a-f08a1745d6d8</t>
  </si>
  <si>
    <t xml:space="preserve">  richard stevens  </t>
  </si>
  <si>
    <t>umichael@hotmail.com</t>
  </si>
  <si>
    <t>(534)820-1284x008</t>
  </si>
  <si>
    <t>Jamesland</t>
  </si>
  <si>
    <t>28f49481-a0a0-4dc4-a720-9bdf1c11f735</t>
  </si>
  <si>
    <t>Scott Alexander</t>
  </si>
  <si>
    <t>michaelhernandez@francis.biz</t>
  </si>
  <si>
    <t>850.765.9759</t>
  </si>
  <si>
    <t>South Michaelbury</t>
  </si>
  <si>
    <t>98ae4334-6c12-4ce8-ae34-0454cac5b68c</t>
  </si>
  <si>
    <t>Tyler Harris</t>
  </si>
  <si>
    <t>michelle13@yahoo.com</t>
  </si>
  <si>
    <t>450-891-7768x08981</t>
  </si>
  <si>
    <t>Melissafort</t>
  </si>
  <si>
    <t>Arkansas</t>
  </si>
  <si>
    <t>988c24c9-61b1-4d22-a280-1c4510435a10</t>
  </si>
  <si>
    <t>Bonnie Santos</t>
  </si>
  <si>
    <t>DEBBIE49@GMAIL.COM</t>
  </si>
  <si>
    <t>(657)422-3196</t>
  </si>
  <si>
    <t>Matthewview</t>
  </si>
  <si>
    <t>Alabama</t>
  </si>
  <si>
    <t>405cacec-8774-49a9-b7d2-1e02ff01cf99</t>
  </si>
  <si>
    <t>Timothy Hill</t>
  </si>
  <si>
    <t>daniellee@gmail.com</t>
  </si>
  <si>
    <t>630-040-2369x362</t>
  </si>
  <si>
    <t>Berrystad</t>
  </si>
  <si>
    <t>f143262f-dc5c-4eed-8da0-365bf89897b9</t>
  </si>
  <si>
    <t xml:space="preserve">  danielle watson  </t>
  </si>
  <si>
    <t>bwashington@yahoo.com</t>
  </si>
  <si>
    <t>(894)301-2047x13727</t>
  </si>
  <si>
    <t>North Nancyland</t>
  </si>
  <si>
    <t>1d53434b-b881-49b9-ae27-0da702f06b90</t>
  </si>
  <si>
    <t>Carol Sanders</t>
  </si>
  <si>
    <t>eriktaylor@clarke-ramirez.net</t>
  </si>
  <si>
    <t>175-957-4988</t>
  </si>
  <si>
    <t>Brandonland</t>
  </si>
  <si>
    <t>c0398710-8976-4334-a281-7efdae849217</t>
  </si>
  <si>
    <t>Michael Young</t>
  </si>
  <si>
    <t>stuarttodd@brown.com</t>
  </si>
  <si>
    <t>001-558-298-4933x0674</t>
  </si>
  <si>
    <t>New John</t>
  </si>
  <si>
    <t>Maryland</t>
  </si>
  <si>
    <t>5715bd6f-a416-4293-84c2-e2e3444ea7c8</t>
  </si>
  <si>
    <t>Michele Smith</t>
  </si>
  <si>
    <t>lesterrichard@yahoo.com</t>
  </si>
  <si>
    <t>847-609-4412x83337</t>
  </si>
  <si>
    <t>New Markhaven</t>
  </si>
  <si>
    <t>287d06ca-6f4c-469a-8b22-d3081c8eaee9</t>
  </si>
  <si>
    <t>Casey Perez</t>
  </si>
  <si>
    <t>uhahn@young.net</t>
  </si>
  <si>
    <t>(188)566-6954</t>
  </si>
  <si>
    <t>Knighttown</t>
  </si>
  <si>
    <t>Tennessee</t>
  </si>
  <si>
    <t>b8db0672-f42d-47cc-80d4-af5974273ca3</t>
  </si>
  <si>
    <t>Alexandra Dominguez</t>
  </si>
  <si>
    <t>tyler13@martinez.org</t>
  </si>
  <si>
    <t>329-715-0666</t>
  </si>
  <si>
    <t>West Lindsey</t>
  </si>
  <si>
    <t>f8cda88b-436d-46e2-b83c-fe0be037e5ed</t>
  </si>
  <si>
    <t>Virginia Henderson</t>
  </si>
  <si>
    <t>selenarobinson@gmail.com</t>
  </si>
  <si>
    <t>(670)551-4377</t>
  </si>
  <si>
    <t>Garciafort</t>
  </si>
  <si>
    <t>81f76d1c-2dbc-4134-830f-f46e8026695f</t>
  </si>
  <si>
    <t>Benjamin Reyes</t>
  </si>
  <si>
    <t>TARAGONZALES@ROY-BROWN.NET</t>
  </si>
  <si>
    <t>(936)634-3925x2959</t>
  </si>
  <si>
    <t>Port Toddtown</t>
  </si>
  <si>
    <t>a013ac6e-deda-4e16-9b3d-bd5ce9a1fa6f</t>
  </si>
  <si>
    <t>Ashley Edwards</t>
  </si>
  <si>
    <t>stewartrodney@hotmail.com</t>
  </si>
  <si>
    <t>(111)102-8671x2007</t>
  </si>
  <si>
    <t>North Michael</t>
  </si>
  <si>
    <t>81f631d4-a392-41a7-9777-a4774c66e0a8</t>
  </si>
  <si>
    <t xml:space="preserve">  breanna ayala  </t>
  </si>
  <si>
    <t>natasha25@baldwin-underwood.com</t>
  </si>
  <si>
    <t>(024)559-1024</t>
  </si>
  <si>
    <t>Solomonshire</t>
  </si>
  <si>
    <t>West Virginia</t>
  </si>
  <si>
    <t>5fb8d16c-2720-497d-b2eb-d6899be578c7</t>
  </si>
  <si>
    <t>Brandi Haney</t>
  </si>
  <si>
    <t>vazquezkristina@king.com</t>
  </si>
  <si>
    <t>109-109-0326x71494</t>
  </si>
  <si>
    <t>Charlesview</t>
  </si>
  <si>
    <t>New Hampshire</t>
  </si>
  <si>
    <t>f4188f3f-8a14-4e62-a95b-4715c333e861</t>
  </si>
  <si>
    <t>Joseph Smith</t>
  </si>
  <si>
    <t>nicholsjoel@yahoo.com</t>
  </si>
  <si>
    <t>+1-819-421-7942x817</t>
  </si>
  <si>
    <t>Smithland</t>
  </si>
  <si>
    <t>eb2263dd-87c5-421e-ac24-a3c5c754108f</t>
  </si>
  <si>
    <t>Jessica Bowen</t>
  </si>
  <si>
    <t>browningphillip@yahoo.com</t>
  </si>
  <si>
    <t>+1-340-652-7758x446</t>
  </si>
  <si>
    <t>Kingbury</t>
  </si>
  <si>
    <t>Louisiana</t>
  </si>
  <si>
    <t>7d154385-52fb-443b-9954-6eb400257ad1</t>
  </si>
  <si>
    <t>Brittany Jenkins</t>
  </si>
  <si>
    <t>mayerkatherine@yahoo.com</t>
  </si>
  <si>
    <t>(345)337-2201x09121</t>
  </si>
  <si>
    <t>Jasonmouth</t>
  </si>
  <si>
    <t>5cec4eb5-edd9-4831-9ca3-5cfb04fc6d82</t>
  </si>
  <si>
    <t>Shannon Miller</t>
  </si>
  <si>
    <t>ruthwelch@sullivan.info</t>
  </si>
  <si>
    <t>221.455.9376x618</t>
  </si>
  <si>
    <t>Hansenville</t>
  </si>
  <si>
    <t>ce88cb2d-d4e8-4839-bc3e-058be0f3eab0</t>
  </si>
  <si>
    <t>Paul Lawrence</t>
  </si>
  <si>
    <t>vhouse@hotmail.com</t>
  </si>
  <si>
    <t>001-943-705-2635x1004</t>
  </si>
  <si>
    <t>Gallagherfurt</t>
  </si>
  <si>
    <t>3da9c2a9-0ed4-4f1a-bd4c-bf374eb93eff</t>
  </si>
  <si>
    <t>Victor Edwards</t>
  </si>
  <si>
    <t>hollowayholly@hotmail.com</t>
  </si>
  <si>
    <t>(277)657-2565x9202</t>
  </si>
  <si>
    <t>Marshallchester</t>
  </si>
  <si>
    <t>14296c07-f26b-4776-913e-4de2e0c53cb8</t>
  </si>
  <si>
    <t>Donald Miller</t>
  </si>
  <si>
    <t>robert85@neal-gill.com</t>
  </si>
  <si>
    <t>617-520-2389x743</t>
  </si>
  <si>
    <t>North Paulbury</t>
  </si>
  <si>
    <t>d0e6e660-7c69-4ee1-bb5e-4bcf15ed6269</t>
  </si>
  <si>
    <t>Lindsay Lawson</t>
  </si>
  <si>
    <t>aarongonzalez@yahoo.com</t>
  </si>
  <si>
    <t>001-260-055-9550x1783</t>
  </si>
  <si>
    <t>Markshire</t>
  </si>
  <si>
    <t>885f6e66-c2b6-42c5-ba5d-310011b7e948</t>
  </si>
  <si>
    <t>Melissa Abbott</t>
  </si>
  <si>
    <t>rodriguezjohn@hotmail.com</t>
  </si>
  <si>
    <t>258.486.8999</t>
  </si>
  <si>
    <t>Rhodesbury</t>
  </si>
  <si>
    <t>Delaware</t>
  </si>
  <si>
    <t>a8e56e0c-20de-435d-a031-d750c40db9b4</t>
  </si>
  <si>
    <t>Elizabeth Holmes</t>
  </si>
  <si>
    <t>usparks@mendoza-moss.com</t>
  </si>
  <si>
    <t>607.984.8704</t>
  </si>
  <si>
    <t>Lake Kathrynbury</t>
  </si>
  <si>
    <t>South Dakota</t>
  </si>
  <si>
    <t>2a45c2ab-8cbf-4db0-b264-accc79ac1b1e</t>
  </si>
  <si>
    <t xml:space="preserve">  nicole phillips  </t>
  </si>
  <si>
    <t>lauren31@richardson-long.biz</t>
  </si>
  <si>
    <t>069-176-7993x59374</t>
  </si>
  <si>
    <t>East Jeremiahview</t>
  </si>
  <si>
    <t>9b49bd26-df57-459a-8715-a10343dac043</t>
  </si>
  <si>
    <t>Steven Blevins</t>
  </si>
  <si>
    <t>vaughansandra@salazar.info</t>
  </si>
  <si>
    <t>039-464-0830x3736</t>
  </si>
  <si>
    <t>Goodmanmouth</t>
  </si>
  <si>
    <t>edcd465e-3638-4821-b6e0-7cc06c52c49f</t>
  </si>
  <si>
    <t>Brian Porter MD</t>
  </si>
  <si>
    <t>jacqueline20@williamson-burke.com</t>
  </si>
  <si>
    <t>6014886084</t>
  </si>
  <si>
    <t>Ritafort</t>
  </si>
  <si>
    <t>North Carolina</t>
  </si>
  <si>
    <t>b09b2a5c-badc-432a-8159-0f538a0f4efb</t>
  </si>
  <si>
    <t>Vanessa Hatfield</t>
  </si>
  <si>
    <t>george91@higgins.info</t>
  </si>
  <si>
    <t>001-907-938-8413x68528</t>
  </si>
  <si>
    <t>Virginiamouth</t>
  </si>
  <si>
    <t>66245bfa-4fcc-439a-b683-d2e6337ea2df</t>
  </si>
  <si>
    <t>Bonnie Valencia</t>
  </si>
  <si>
    <t>walkerjames@yahoo.com</t>
  </si>
  <si>
    <t>+1-306-153-7012x4244</t>
  </si>
  <si>
    <t>Port Aaronside</t>
  </si>
  <si>
    <t>5f987c71-a65e-488e-abf3-ad39fec21bbe</t>
  </si>
  <si>
    <t>Holly Vega</t>
  </si>
  <si>
    <t>breyes@gmail.com</t>
  </si>
  <si>
    <t>(263)251-4488x11210</t>
  </si>
  <si>
    <t>Pennyton</t>
  </si>
  <si>
    <t>7394988f-847f-49b4-a64d-1bcb702753a1</t>
  </si>
  <si>
    <t>Tiffany Townsend</t>
  </si>
  <si>
    <t>jessica36@ortiz.com</t>
  </si>
  <si>
    <t>142.175.1887</t>
  </si>
  <si>
    <t>Jaclynmouth</t>
  </si>
  <si>
    <t>Mississippi</t>
  </si>
  <si>
    <t>1064005c-3985-43cf-bf76-be1d1efa2197</t>
  </si>
  <si>
    <t>Austin Baker</t>
  </si>
  <si>
    <t>joe73@yahoo.com</t>
  </si>
  <si>
    <t>179.415.1526x38409</t>
  </si>
  <si>
    <t>Port Dave</t>
  </si>
  <si>
    <t>8dcdcd03-969b-4662-8562-8059568cc69b</t>
  </si>
  <si>
    <t>Antonio Mccormick</t>
  </si>
  <si>
    <t>smithdean@yahoo.com</t>
  </si>
  <si>
    <t>001-112-252-8837x50566</t>
  </si>
  <si>
    <t>West Paulmouth</t>
  </si>
  <si>
    <t>01d74256-3860-4ab6-96a4-02f23ae8cc93</t>
  </si>
  <si>
    <t>Lori Mason</t>
  </si>
  <si>
    <t>jennifererickson@hotmail.com</t>
  </si>
  <si>
    <t>863-239-7913</t>
  </si>
  <si>
    <t>Franciston</t>
  </si>
  <si>
    <t>0f1259e0-a18f-46b6-b535-106e122c9a56</t>
  </si>
  <si>
    <t>Michael Miller</t>
  </si>
  <si>
    <t>davisbrian@yahoo.com</t>
  </si>
  <si>
    <t>+1-787-655-3007x30950</t>
  </si>
  <si>
    <t>Wheelershire</t>
  </si>
  <si>
    <t>Colorado</t>
  </si>
  <si>
    <t>080aadfb-e7c9-4b26-9141-25c63a9bedd4</t>
  </si>
  <si>
    <t>Lisa Ramirez</t>
  </si>
  <si>
    <t>modonnell@coffey.com</t>
  </si>
  <si>
    <t>+1-556-057-1219x88192</t>
  </si>
  <si>
    <t>Lisaport</t>
  </si>
  <si>
    <t>839fbc50-1223-4513-9496-f63cdc1110c1</t>
  </si>
  <si>
    <t>Jorge Harris</t>
  </si>
  <si>
    <t>WILLIAM64@LAMBERT-ANDERSON.NET</t>
  </si>
  <si>
    <t>788.519.0534x8640</t>
  </si>
  <si>
    <t>Gutierrezville</t>
  </si>
  <si>
    <t>7c441fe7-ab42-40a7-874a-493b3ceddf2d</t>
  </si>
  <si>
    <t>Kimberly Myers</t>
  </si>
  <si>
    <t>jorgegordon@humphrey-anderson.com</t>
  </si>
  <si>
    <t>042-462-4561</t>
  </si>
  <si>
    <t>North Brettshire</t>
  </si>
  <si>
    <t>b92da22b-21df-406f-8a0b-3c3336d8393a</t>
  </si>
  <si>
    <t>Sandra Becker</t>
  </si>
  <si>
    <t>jorgeedwards@gmail.com</t>
  </si>
  <si>
    <t>517.446.0045x21289</t>
  </si>
  <si>
    <t>Myersmouth</t>
  </si>
  <si>
    <t>93829b43-922f-415a-a1e3-db63ef7ddc76</t>
  </si>
  <si>
    <t>Michael Blair</t>
  </si>
  <si>
    <t>julie64@yahoo.com</t>
  </si>
  <si>
    <t>+1-151-145-5129x391</t>
  </si>
  <si>
    <t>Kellystad</t>
  </si>
  <si>
    <t>Oklahoma</t>
  </si>
  <si>
    <t>7914c120-c8dc-419f-be35-11287900f7f9</t>
  </si>
  <si>
    <t>Amy Miller</t>
  </si>
  <si>
    <t>ryan25@hotmail.com</t>
  </si>
  <si>
    <t>044.881.8984</t>
  </si>
  <si>
    <t>Petersonberg</t>
  </si>
  <si>
    <t>1825bc54-30be-445f-a835-14f2ceb81f9d</t>
  </si>
  <si>
    <t>Jesse Lynch</t>
  </si>
  <si>
    <t>angelalivingston@hotmail.com</t>
  </si>
  <si>
    <t>+1-416-046-1540</t>
  </si>
  <si>
    <t>Hernandezfurt</t>
  </si>
  <si>
    <t>5ab33edf-6e59-4ed3-a8b3-17fa18d0752b</t>
  </si>
  <si>
    <t>Patrick Yang</t>
  </si>
  <si>
    <t>lopezbrian@gmail.com</t>
  </si>
  <si>
    <t>(119)017-0756</t>
  </si>
  <si>
    <t>West William</t>
  </si>
  <si>
    <t>dd2467ac-778e-4db3-a93d-ffbc6c6fa611</t>
  </si>
  <si>
    <t>Michael Miles</t>
  </si>
  <si>
    <t>tgreen@graham-carney.info</t>
  </si>
  <si>
    <t>+1-142-983-1522</t>
  </si>
  <si>
    <t>Sherrytown</t>
  </si>
  <si>
    <t>a748dbcf-ac61-4e63-8dde-29a6baa4b71a</t>
  </si>
  <si>
    <t>Troy Mills</t>
  </si>
  <si>
    <t>tkelly@washington.com</t>
  </si>
  <si>
    <t>+1-910-732-2836x0849</t>
  </si>
  <si>
    <t>New Alex</t>
  </si>
  <si>
    <t>0f844fef-1931-49ee-a56c-0941fbf24050</t>
  </si>
  <si>
    <t>Michelle Jackson</t>
  </si>
  <si>
    <t>clayton42@brady.org</t>
  </si>
  <si>
    <t>001-378-306-3963x8452</t>
  </si>
  <si>
    <t>Suefurt</t>
  </si>
  <si>
    <t>ccf3a171-56dc-4907-ba6c-34ab6712303a</t>
  </si>
  <si>
    <t>Richard Adams</t>
  </si>
  <si>
    <t>foxashley@knapp-sanchez.info</t>
  </si>
  <si>
    <t>(969)443-9164x9701</t>
  </si>
  <si>
    <t>Judithtown</t>
  </si>
  <si>
    <t>310c0c00-3fa7-4104-9bf9-0e27dc96925e</t>
  </si>
  <si>
    <t>Patricia Johnson</t>
  </si>
  <si>
    <t>ANTHONY16@GARZA-BEAN.COM</t>
  </si>
  <si>
    <t>(934)292-9132x0330</t>
  </si>
  <si>
    <t>Grayshire</t>
  </si>
  <si>
    <t>23e2fcb4-72d8-467d-894a-05e430b187ef</t>
  </si>
  <si>
    <t>Denise Brown</t>
  </si>
  <si>
    <t>MILLERMARIAH@CASTILLO.COM</t>
  </si>
  <si>
    <t>001-162-341-9031x0615</t>
  </si>
  <si>
    <t>Port Stephanie</t>
  </si>
  <si>
    <t>766ecb15-474e-4c19-aef9-12766c006f61</t>
  </si>
  <si>
    <t>Laura Jones</t>
  </si>
  <si>
    <t>douglasstephanie@yahoo.com</t>
  </si>
  <si>
    <t>722.155.6684</t>
  </si>
  <si>
    <t>Joneshaven</t>
  </si>
  <si>
    <t>134c6c92-ec5b-427c-9fde-4fbf3ff350bf</t>
  </si>
  <si>
    <t>Ian Porter</t>
  </si>
  <si>
    <t>michellesolis@morris-brown.com</t>
  </si>
  <si>
    <t>323.653.3774x604</t>
  </si>
  <si>
    <t>South Kimberly</t>
  </si>
  <si>
    <t>db20a56e-dc81-4fe7-8eda-8bbb71710434</t>
  </si>
  <si>
    <t>Holly Scott</t>
  </si>
  <si>
    <t>rossgregory@yahoo.com</t>
  </si>
  <si>
    <t>6720078436</t>
  </si>
  <si>
    <t>Johnsonmouth</t>
  </si>
  <si>
    <t>a6f2f7b8-0cf3-4b58-9910-8be58ce21ea3</t>
  </si>
  <si>
    <t>Kenneth Sharp</t>
  </si>
  <si>
    <t>phelpsfrank@mitchell-goodwin.com</t>
  </si>
  <si>
    <t>424-426-0781</t>
  </si>
  <si>
    <t>Zamoramouth</t>
  </si>
  <si>
    <t>03c72ba8-d605-4770-8a63-f881ffd0f9d5</t>
  </si>
  <si>
    <t>Jordan Williams</t>
  </si>
  <si>
    <t>travis64@munoz.com</t>
  </si>
  <si>
    <t>001-754-373-4764</t>
  </si>
  <si>
    <t>Taylorborough</t>
  </si>
  <si>
    <t>c0e9ab30-ed26-42e9-97e0-11b7f8102383</t>
  </si>
  <si>
    <t>Dana Ruiz</t>
  </si>
  <si>
    <t>ygriffin@adams-burke.com</t>
  </si>
  <si>
    <t>(737)203-7638</t>
  </si>
  <si>
    <t>Thomasbury</t>
  </si>
  <si>
    <t>680ac07a-2a93-4d62-bc83-5dc0d9441fa5</t>
  </si>
  <si>
    <t xml:space="preserve">  chris velazquez  </t>
  </si>
  <si>
    <t>christina66@gmail.com</t>
  </si>
  <si>
    <t>214.584.1484x60191</t>
  </si>
  <si>
    <t>Mcdonaldburgh</t>
  </si>
  <si>
    <t>dd59ba71-36b8-4481-bb3a-4e3e7c52fa17</t>
  </si>
  <si>
    <t>Kristen Sloan</t>
  </si>
  <si>
    <t>teresa32@rose-holland.com</t>
  </si>
  <si>
    <t>443.899.8278</t>
  </si>
  <si>
    <t>Jonesland</t>
  </si>
  <si>
    <t>2a25a888-0f02-4ad0-a706-7ef466aa9385</t>
  </si>
  <si>
    <t>Jennifer Morris</t>
  </si>
  <si>
    <t>zkim@yahoo.com</t>
  </si>
  <si>
    <t>2058695073</t>
  </si>
  <si>
    <t>South Katherinestad</t>
  </si>
  <si>
    <t>63f2ae24-fc3d-4348-808d-4127610461e3</t>
  </si>
  <si>
    <t>Nathan Nelson</t>
  </si>
  <si>
    <t>traceysutton@yahoo.com</t>
  </si>
  <si>
    <t>(146)449-3699</t>
  </si>
  <si>
    <t>East Angelachester</t>
  </si>
  <si>
    <t>c8fe3ccd-c8b8-49c6-ad30-49cf43e458fc</t>
  </si>
  <si>
    <t>Jake Shaw</t>
  </si>
  <si>
    <t>dphillips@jones.biz</t>
  </si>
  <si>
    <t>001-516-793-3505</t>
  </si>
  <si>
    <t>East Donna</t>
  </si>
  <si>
    <t>Oregon</t>
  </si>
  <si>
    <t>b253d218-6c4a-47ea-8906-17f2747b6dba</t>
  </si>
  <si>
    <t>Cassie Brock</t>
  </si>
  <si>
    <t>marshalljennifer@yahoo.com</t>
  </si>
  <si>
    <t>(738)573-6801x192</t>
  </si>
  <si>
    <t>South Amberburgh</t>
  </si>
  <si>
    <t>Texas</t>
  </si>
  <si>
    <t>c88a618e-fed4-457d-bb02-6576f512c4c3</t>
  </si>
  <si>
    <t xml:space="preserve">  dr. andrea marshall  </t>
  </si>
  <si>
    <t>brenda80@gmail.com</t>
  </si>
  <si>
    <t>603.768.1187</t>
  </si>
  <si>
    <t>Jamesbury</t>
  </si>
  <si>
    <t>Missouri</t>
  </si>
  <si>
    <t>7c967f79-b7e9-4aca-a970-65e18e46d534</t>
  </si>
  <si>
    <t>Ryan Murphy</t>
  </si>
  <si>
    <t>kristicameron@gmail.com</t>
  </si>
  <si>
    <t>001-233-351-0409x614</t>
  </si>
  <si>
    <t>Lake Shelly</t>
  </si>
  <si>
    <t>37bb3eec-4bf5-4b52-b09d-258c27a0c3d7</t>
  </si>
  <si>
    <t xml:space="preserve">  aimee gonzalez  </t>
  </si>
  <si>
    <t>tmcdowell@matthews-gibson.info</t>
  </si>
  <si>
    <t>+1-973-153-9114x9830</t>
  </si>
  <si>
    <t>North Kristin</t>
  </si>
  <si>
    <t>Alaska</t>
  </si>
  <si>
    <t>bc594585-9445-48c0-8ef8-c2d6f7fd5646</t>
  </si>
  <si>
    <t>Elizabeth Dean</t>
  </si>
  <si>
    <t>tammy23@gmail.com</t>
  </si>
  <si>
    <t>482.073.6511x8939</t>
  </si>
  <si>
    <t>New Bridget</t>
  </si>
  <si>
    <t>504867ba-bf7b-439b-8f9a-ea4b8acd4e10</t>
  </si>
  <si>
    <t>Kevin Snyder</t>
  </si>
  <si>
    <t>MONICA16@SMITH.INFO</t>
  </si>
  <si>
    <t>065-578-2019x043</t>
  </si>
  <si>
    <t>West Joshua</t>
  </si>
  <si>
    <t>7a0ecfea-958c-49ba-8cd6-20c20ea2622b</t>
  </si>
  <si>
    <t>Christie Mccullough</t>
  </si>
  <si>
    <t>vmelton@hotmail.com</t>
  </si>
  <si>
    <t>(230)233-3247</t>
  </si>
  <si>
    <t>Port Richardtown</t>
  </si>
  <si>
    <t>87f7e1fb-da4b-49ca-ab5c-f46780bacd64</t>
  </si>
  <si>
    <t>Danielle Smith</t>
  </si>
  <si>
    <t>christine95@hotmail.com</t>
  </si>
  <si>
    <t>7392013546</t>
  </si>
  <si>
    <t>Knightview</t>
  </si>
  <si>
    <t>Maine</t>
  </si>
  <si>
    <t>82010c62-f5f5-4b22-8e8f-a8e0284d82e5</t>
  </si>
  <si>
    <t>David Reed</t>
  </si>
  <si>
    <t>christopher20@gmail.com</t>
  </si>
  <si>
    <t>(127)602-5082</t>
  </si>
  <si>
    <t>Lake Sally</t>
  </si>
  <si>
    <t>118a9d29-2f92-4996-99f1-95d014822f53</t>
  </si>
  <si>
    <t>Sherry Tapia</t>
  </si>
  <si>
    <t>hortonjacob@clark.com</t>
  </si>
  <si>
    <t>+1-611-231-2616x32488</t>
  </si>
  <si>
    <t>Salazarberg</t>
  </si>
  <si>
    <t>dca02eec-acda-4acc-9165-e21098543881</t>
  </si>
  <si>
    <t>Matthew Sweeney</t>
  </si>
  <si>
    <t>ywilkinson@lee.info</t>
  </si>
  <si>
    <t>+1-899-572-9893x76297</t>
  </si>
  <si>
    <t>West Samuel</t>
  </si>
  <si>
    <t>f10c718b-1eb0-438a-a75d-d5af3c365296</t>
  </si>
  <si>
    <t>Ashley Moreno</t>
  </si>
  <si>
    <t>wilsonrachel@hotmail.com</t>
  </si>
  <si>
    <t>549-303-6468x719</t>
  </si>
  <si>
    <t>Morrisberg</t>
  </si>
  <si>
    <t>94340a03-3f07-4814-91d6-3f78e3e9de99</t>
  </si>
  <si>
    <t>Johnathan Brown</t>
  </si>
  <si>
    <t>cruiz@hotmail.com</t>
  </si>
  <si>
    <t>203-818-7692</t>
  </si>
  <si>
    <t>Christopherhaven</t>
  </si>
  <si>
    <t>14fcdd54-9e8f-4965-8a2c-827e98326856</t>
  </si>
  <si>
    <t>Michelle Davis DVM</t>
  </si>
  <si>
    <t>kennethgallegos@williams-smith.biz</t>
  </si>
  <si>
    <t>8283230898</t>
  </si>
  <si>
    <t>Johnton</t>
  </si>
  <si>
    <t>90b2b633-956b-4c0c-a849-9b926b5252e3</t>
  </si>
  <si>
    <t>Kelly Haynes</t>
  </si>
  <si>
    <t>mmclaughlin@hotmail.com</t>
  </si>
  <si>
    <t>388-158-8144</t>
  </si>
  <si>
    <t>Port Patrickview</t>
  </si>
  <si>
    <t>42c18a62-ef48-48d5-90fd-9d3f85d51695</t>
  </si>
  <si>
    <t>William Miller</t>
  </si>
  <si>
    <t>freemantodd@hotmail.com</t>
  </si>
  <si>
    <t>822-067-3231x82971</t>
  </si>
  <si>
    <t>Amandaside</t>
  </si>
  <si>
    <t>506e5a9a-b758-488d-ab73-295b344a54b8</t>
  </si>
  <si>
    <t>Casey Wilkins</t>
  </si>
  <si>
    <t>jenniferrice@yahoo.com</t>
  </si>
  <si>
    <t>(815)724-5000x00015</t>
  </si>
  <si>
    <t>Justinfort</t>
  </si>
  <si>
    <t>21813d25-6552-48a6-83ff-50113d1a85dd</t>
  </si>
  <si>
    <t>Keith Graham</t>
  </si>
  <si>
    <t>adamsdeborah@yahoo.com</t>
  </si>
  <si>
    <t>(911)371-7850</t>
  </si>
  <si>
    <t>Johnville</t>
  </si>
  <si>
    <t>750cab75-4ccc-4bc2-a53f-8a28abf3e3fc</t>
  </si>
  <si>
    <t>Cynthia Green</t>
  </si>
  <si>
    <t>pdean@west-graham.com</t>
  </si>
  <si>
    <t>+1-902-556-1844x4218</t>
  </si>
  <si>
    <t>West Garrettstad</t>
  </si>
  <si>
    <t>ef8c485b-c07a-40f2-add4-253b50f0fd0a</t>
  </si>
  <si>
    <t>Robert Haynes</t>
  </si>
  <si>
    <t>taylorkim@hotmail.com</t>
  </si>
  <si>
    <t>(998)747-8122</t>
  </si>
  <si>
    <t>Rebeccahaven</t>
  </si>
  <si>
    <t>9f044aed-7552-4327-8262-7f7312922f83</t>
  </si>
  <si>
    <t>Emily Nelson</t>
  </si>
  <si>
    <t>sandra72@sharp-myers.biz</t>
  </si>
  <si>
    <t>001-489-056-7086x70090</t>
  </si>
  <si>
    <t>West Johnmouth</t>
  </si>
  <si>
    <t>19985f15-ff00-4d4d-9020-59e4ff9ab5c2</t>
  </si>
  <si>
    <t>Dale Chan</t>
  </si>
  <si>
    <t>kmarsh@hotmail.com</t>
  </si>
  <si>
    <t>4365515848</t>
  </si>
  <si>
    <t>Wolfport</t>
  </si>
  <si>
    <t>8181a8cc-3691-47eb-89a2-688b12c136e0</t>
  </si>
  <si>
    <t>Brittney Martin</t>
  </si>
  <si>
    <t>hannah17@thompson.org</t>
  </si>
  <si>
    <t>(669)136-2483</t>
  </si>
  <si>
    <t>West Mason</t>
  </si>
  <si>
    <t>5958a499-eeea-463e-a1e8-ac6843e42caf</t>
  </si>
  <si>
    <t>Jason Herrera</t>
  </si>
  <si>
    <t>leonsherry@yahoo.com</t>
  </si>
  <si>
    <t>505-429-6080x70633</t>
  </si>
  <si>
    <t>South Angelachester</t>
  </si>
  <si>
    <t>3e896c64-e117-4ac3-919c-4ea3e1805081</t>
  </si>
  <si>
    <t>Christine Parker</t>
  </si>
  <si>
    <t>jasonwilliams@gmail.com</t>
  </si>
  <si>
    <t>(998)795-0982x21040</t>
  </si>
  <si>
    <t>Stephenstown</t>
  </si>
  <si>
    <t>South Carolina</t>
  </si>
  <si>
    <t>702cdd20-2862-48b8-88f4-ef125e9953d2</t>
  </si>
  <si>
    <t>Bryan Moore</t>
  </si>
  <si>
    <t>michael22@hotmail.com</t>
  </si>
  <si>
    <t>648-188-0442</t>
  </si>
  <si>
    <t>4d71c366-b41b-4143-8b10-550cd5704f32</t>
  </si>
  <si>
    <t>Samantha Terry</t>
  </si>
  <si>
    <t>morgandaniel@martinez.info</t>
  </si>
  <si>
    <t>+1-773-836-3816</t>
  </si>
  <si>
    <t>East David</t>
  </si>
  <si>
    <t>ce9e1a11-fcbb-4e59-bbdd-cf7c9c96e9ec</t>
  </si>
  <si>
    <t>Russell Murphy</t>
  </si>
  <si>
    <t>kristen08@yahoo.com</t>
  </si>
  <si>
    <t>321-269-4289x464</t>
  </si>
  <si>
    <t>South Austinland</t>
  </si>
  <si>
    <t>aaf91531-0200-41f0-8768-a84fa76afde6</t>
  </si>
  <si>
    <t>David Kelly</t>
  </si>
  <si>
    <t>MCCARTHYSARA@LLOYD-ESTES.COM</t>
  </si>
  <si>
    <t>(036)258-6314</t>
  </si>
  <si>
    <t>Annchester</t>
  </si>
  <si>
    <t>ee87905e-4ca4-45ea-8dfa-6a56d12dbc9a</t>
  </si>
  <si>
    <t>Megan Green</t>
  </si>
  <si>
    <t>colonbobby@jackson.com</t>
  </si>
  <si>
    <t>001-417-064-6255x40263</t>
  </si>
  <si>
    <t>New Kimberly</t>
  </si>
  <si>
    <t>e0ccedc5-f05d-476e-9a84-a51aa9d3d7c7</t>
  </si>
  <si>
    <t>Amanda Sullivan MD</t>
  </si>
  <si>
    <t>jessicaerickson@hotmail.com</t>
  </si>
  <si>
    <t>001-558-243-0176x4644</t>
  </si>
  <si>
    <t>New Lisa</t>
  </si>
  <si>
    <t>Massachusetts</t>
  </si>
  <si>
    <t>e3c43657-1d8c-4bac-83b4-09ef2260e70f</t>
  </si>
  <si>
    <t>Danielle Murray</t>
  </si>
  <si>
    <t>mooremichael@gmail.com</t>
  </si>
  <si>
    <t>988.031.5388x82452</t>
  </si>
  <si>
    <t>Moorehaven</t>
  </si>
  <si>
    <t>27cb6f2a-8da0-4097-be0f-051b1b66b5a9</t>
  </si>
  <si>
    <t>Brenda Smith</t>
  </si>
  <si>
    <t>scottperry@sanchez.com</t>
  </si>
  <si>
    <t>905.040.4333x353</t>
  </si>
  <si>
    <t>Harrisland</t>
  </si>
  <si>
    <t>35ebd32d-9ad6-40ab-8821-2ddb45b89cd9</t>
  </si>
  <si>
    <t>Vickie Anderson</t>
  </si>
  <si>
    <t>christopherwatson@yahoo.com</t>
  </si>
  <si>
    <t>495.163.2111x97871</t>
  </si>
  <si>
    <t>Laurieport</t>
  </si>
  <si>
    <t>afffcfd2-341e-440b-97c7-00aab7b56ea7</t>
  </si>
  <si>
    <t>Jacqueline Mccoy</t>
  </si>
  <si>
    <t>edwardmolina@yahoo.com</t>
  </si>
  <si>
    <t>+1-093-391-3732</t>
  </si>
  <si>
    <t>Lauraburgh</t>
  </si>
  <si>
    <t>81627cf1-4394-42e6-9a58-7e8aa25d6b29</t>
  </si>
  <si>
    <t>Lauren Green</t>
  </si>
  <si>
    <t>lauriegutierrez@villanueva-crane.net</t>
  </si>
  <si>
    <t>(530)601-1987x5617</t>
  </si>
  <si>
    <t>South Ruthshire</t>
  </si>
  <si>
    <t>e87d1c78-e7c4-41c7-8049-7b717d106c60</t>
  </si>
  <si>
    <t>Alison Brown</t>
  </si>
  <si>
    <t>ramoskayla@hotmail.com</t>
  </si>
  <si>
    <t>688.002.3009x15618</t>
  </si>
  <si>
    <t>Collinsville</t>
  </si>
  <si>
    <t>a2607723-17a0-4f49-8d01-280fd89a40c0</t>
  </si>
  <si>
    <t>Jill Anderson</t>
  </si>
  <si>
    <t>morganrichard@hamilton.com</t>
  </si>
  <si>
    <t>(980)365-7744</t>
  </si>
  <si>
    <t>Smithborough</t>
  </si>
  <si>
    <t>0b49452d-46d4-43f3-9450-281c6c6f7633</t>
  </si>
  <si>
    <t>Sandra Rivera</t>
  </si>
  <si>
    <t>levinetina@liu.net</t>
  </si>
  <si>
    <t>+1-160-936-5952x014</t>
  </si>
  <si>
    <t>New Angela</t>
  </si>
  <si>
    <t>217d65a0-c568-41cd-9563-f61600e85ece</t>
  </si>
  <si>
    <t>Joel Jackson</t>
  </si>
  <si>
    <t>regina04@hotmail.com</t>
  </si>
  <si>
    <t>+1-118-941-8433x687</t>
  </si>
  <si>
    <t>South Adammouth</t>
  </si>
  <si>
    <t>295d6fbf-430f-401d-bad4-09e2a319dcb4</t>
  </si>
  <si>
    <t>Samantha Foster</t>
  </si>
  <si>
    <t>ngriffin@weber.com</t>
  </si>
  <si>
    <t>092-632-2399x82137</t>
  </si>
  <si>
    <t>Lake Blakehaven</t>
  </si>
  <si>
    <t>b4a69f3c-8d3a-4d99-b11c-21c9bdc14f1f</t>
  </si>
  <si>
    <t>Michael Thompson</t>
  </si>
  <si>
    <t>nicolemiller@hotmail.com</t>
  </si>
  <si>
    <t>556-114-0428x860</t>
  </si>
  <si>
    <t>Collinsland</t>
  </si>
  <si>
    <t>1ca3c448-0279-46a6-8f97-97b06d7ce3c9</t>
  </si>
  <si>
    <t>Cody Ramirez</t>
  </si>
  <si>
    <t>vhardy@gmail.com</t>
  </si>
  <si>
    <t>(053)766-6081x126</t>
  </si>
  <si>
    <t>North Dylan</t>
  </si>
  <si>
    <t>b0e6a969-e213-42b0-b1ee-dba313432e61</t>
  </si>
  <si>
    <t>Amanda Harvey</t>
  </si>
  <si>
    <t>christopherarnold@hotmail.com</t>
  </si>
  <si>
    <t>001-003-083-5669x10627</t>
  </si>
  <si>
    <t>Lake Jacqueline</t>
  </si>
  <si>
    <t>093923de-8bab-4e3b-a628-6bfbe767dcea</t>
  </si>
  <si>
    <t>Edward Jenkins</t>
  </si>
  <si>
    <t>andrewzamora@hotmail.com</t>
  </si>
  <si>
    <t>531-234-5506</t>
  </si>
  <si>
    <t>North Jenniferfort</t>
  </si>
  <si>
    <t>8d7248e2-951f-48d0-9e84-f058d5a804eb</t>
  </si>
  <si>
    <t>Amy Ramirez</t>
  </si>
  <si>
    <t>marilyntorres@yahoo.com</t>
  </si>
  <si>
    <t>826.917.7682x93844</t>
  </si>
  <si>
    <t>Kennethview</t>
  </si>
  <si>
    <t>0ab54bde-20a0-4502-ae06-809725e97977</t>
  </si>
  <si>
    <t>Curtis Wilkerson</t>
  </si>
  <si>
    <t>skinnerjordan@gomez.com</t>
  </si>
  <si>
    <t>001-013-480-8735x4378</t>
  </si>
  <si>
    <t>South Joshuafort</t>
  </si>
  <si>
    <t>eededb07-e623-4689-9d59-cd2a4eea04e7</t>
  </si>
  <si>
    <t>Lydia Pham</t>
  </si>
  <si>
    <t>ashley07@yahoo.com</t>
  </si>
  <si>
    <t>001-826-033-5910x1570</t>
  </si>
  <si>
    <t>Lake Michelle</t>
  </si>
  <si>
    <t>0a368ce7-dc57-4131-b8e1-daa7cbceabde</t>
  </si>
  <si>
    <t>Virginia Casey</t>
  </si>
  <si>
    <t>michaelmitchell@armstrong.com</t>
  </si>
  <si>
    <t>+1-085-991-4492x074</t>
  </si>
  <si>
    <t>North Mirandaview</t>
  </si>
  <si>
    <t>ae9bec36-35c7-436c-9b99-62c6e61fecc0</t>
  </si>
  <si>
    <t>Joshua Washington</t>
  </si>
  <si>
    <t>zachary35@garcia-dawson.biz</t>
  </si>
  <si>
    <t>001-269-996-9964</t>
  </si>
  <si>
    <t>Perrymouth</t>
  </si>
  <si>
    <t>5a8aaeca-1a50-4ec3-aabc-25fa3fe12e47</t>
  </si>
  <si>
    <t>Kathryn Price</t>
  </si>
  <si>
    <t>brownpamela@lewis-miller.net</t>
  </si>
  <si>
    <t>+1-997-184-2859</t>
  </si>
  <si>
    <t>Debratown</t>
  </si>
  <si>
    <t>dfed2c43-e256-46dc-8f54-86b7c7b5b2bc</t>
  </si>
  <si>
    <t>Francis Robinson</t>
  </si>
  <si>
    <t>lwiggins@yahoo.com</t>
  </si>
  <si>
    <t>(932)591-4084x9932</t>
  </si>
  <si>
    <t>West Georgeshire</t>
  </si>
  <si>
    <t>bfddc3d9-9ee3-4c2a-b94d-62046808593f</t>
  </si>
  <si>
    <t>Paula Brown</t>
  </si>
  <si>
    <t>fbarker@hotmail.com</t>
  </si>
  <si>
    <t>123.426.6980</t>
  </si>
  <si>
    <t>Kingburgh</t>
  </si>
  <si>
    <t>3c9ad14c-ee0c-4eb5-acfe-db992790cebd</t>
  </si>
  <si>
    <t>Kendra Wang DVM</t>
  </si>
  <si>
    <t>drewmartinez@hotmail.com</t>
  </si>
  <si>
    <t>(908)726-1760x72348</t>
  </si>
  <si>
    <t>East Mindyfurt</t>
  </si>
  <si>
    <t>ccc56569-f9e8-4369-a999-b735dd56cc94</t>
  </si>
  <si>
    <t>Ariel Sandoval</t>
  </si>
  <si>
    <t>tammypalmer@hotmail.com</t>
  </si>
  <si>
    <t>001-389-359-5382x8040</t>
  </si>
  <si>
    <t>South Amandamouth</t>
  </si>
  <si>
    <t>698c206f-e1a4-4e10-ad53-4dd0cf8ebc5a</t>
  </si>
  <si>
    <t>Robert Stark</t>
  </si>
  <si>
    <t>stanleyjohnson@raymond.com</t>
  </si>
  <si>
    <t>(612)996-5082x695</t>
  </si>
  <si>
    <t>Jessicaborough</t>
  </si>
  <si>
    <t>ecab3301-bc8f-4d29-adea-94930658663a</t>
  </si>
  <si>
    <t>Zachary Robinson</t>
  </si>
  <si>
    <t>martinezashley@gmail.com</t>
  </si>
  <si>
    <t>+1-264-186-9656</t>
  </si>
  <si>
    <t>North Ashley</t>
  </si>
  <si>
    <t>696608aa-ee49-4329-884a-7b28550a1b46</t>
  </si>
  <si>
    <t xml:space="preserve">  rebecca kelly  </t>
  </si>
  <si>
    <t>watsonvickie@carter-johnson.com</t>
  </si>
  <si>
    <t>+1-130-876-1238x5951</t>
  </si>
  <si>
    <t>Williamfort</t>
  </si>
  <si>
    <t>bc2cbb0d-dd33-4cc7-ab7f-089acd5f4822</t>
  </si>
  <si>
    <t>Sarah Thompson</t>
  </si>
  <si>
    <t>twilliams@lewis-fuentes.info</t>
  </si>
  <si>
    <t>346-823-9484x002</t>
  </si>
  <si>
    <t>East Haley</t>
  </si>
  <si>
    <t>28c13091-444d-410b-bf87-e362cf8d446a</t>
  </si>
  <si>
    <t>Renee Wolfe</t>
  </si>
  <si>
    <t>kelleycarlos@butler.com</t>
  </si>
  <si>
    <t>300.869.6610x1683</t>
  </si>
  <si>
    <t>South Amanda</t>
  </si>
  <si>
    <t>61ee411a-1bac-47a7-b386-f7a4c991603f</t>
  </si>
  <si>
    <t>Alyssa Haynes</t>
  </si>
  <si>
    <t>kimberly79@gmail.com</t>
  </si>
  <si>
    <t>139-500-1680</t>
  </si>
  <si>
    <t>South Brandonland</t>
  </si>
  <si>
    <t>787f2425-dbcc-4477-89e9-db0adf465290</t>
  </si>
  <si>
    <t>Kristy Hart</t>
  </si>
  <si>
    <t>qgill@hernandez-luna.com</t>
  </si>
  <si>
    <t>+1-414-915-0762x839</t>
  </si>
  <si>
    <t>Matthewberg</t>
  </si>
  <si>
    <t>eb1fa9f2-d10b-41d0-b317-347038f16a81</t>
  </si>
  <si>
    <t>William Keith</t>
  </si>
  <si>
    <t>zhall@yahoo.com</t>
  </si>
  <si>
    <t>620.534.4077x794</t>
  </si>
  <si>
    <t>East Richard</t>
  </si>
  <si>
    <t>d20eac17-4e20-4d1a-9983-36e375d66ed4</t>
  </si>
  <si>
    <t>Eric Henry Jr.</t>
  </si>
  <si>
    <t>pfitzgerald@cline.com</t>
  </si>
  <si>
    <t>(207)266-2925x0817</t>
  </si>
  <si>
    <t>West Judithside</t>
  </si>
  <si>
    <t>39118497-3a43-42ba-9f0f-06cbcb9bc326</t>
  </si>
  <si>
    <t xml:space="preserve">  daniel fox  </t>
  </si>
  <si>
    <t>schneiderchristopher@hotmail.com</t>
  </si>
  <si>
    <t>001-760-299-1406x8841</t>
  </si>
  <si>
    <t>Vincentville</t>
  </si>
  <si>
    <t>6601ddd0-3170-4437-a8f7-ef5a060edf5b</t>
  </si>
  <si>
    <t>Thomas Harris</t>
  </si>
  <si>
    <t>karenshaw@martinez.com</t>
  </si>
  <si>
    <t>337.312.5523</t>
  </si>
  <si>
    <t>Smithstad</t>
  </si>
  <si>
    <t>11c58ef0-dd46-4c09-8752-87aa5408f9ac</t>
  </si>
  <si>
    <t>Mitchell Sellers</t>
  </si>
  <si>
    <t>kristin39@miller-ferguson.com</t>
  </si>
  <si>
    <t>(617)817-0321x192</t>
  </si>
  <si>
    <t>Lake Danielchester</t>
  </si>
  <si>
    <t>59e4b671-4774-4c58-85f8-bc16f7860b50</t>
  </si>
  <si>
    <t>Erica Johnson</t>
  </si>
  <si>
    <t>henrysarah@yahoo.com</t>
  </si>
  <si>
    <t>6136385277</t>
  </si>
  <si>
    <t>Lynchfort</t>
  </si>
  <si>
    <t>adf4e62d-6651-429e-8268-690ba43825b5</t>
  </si>
  <si>
    <t>Sylvia Schroeder</t>
  </si>
  <si>
    <t>robertheath@yahoo.com</t>
  </si>
  <si>
    <t>+1-956-133-7184</t>
  </si>
  <si>
    <t>North Christina</t>
  </si>
  <si>
    <t>54c63cd8-8945-4f27-97fa-2d8dfb2ca025</t>
  </si>
  <si>
    <t>Shannon Yu</t>
  </si>
  <si>
    <t>christopher18@gmail.com</t>
  </si>
  <si>
    <t>490-295-0264x8016</t>
  </si>
  <si>
    <t>Charlesberg</t>
  </si>
  <si>
    <t>e08596db-1d87-4966-8710-d430f071d879</t>
  </si>
  <si>
    <t>Tom Foster</t>
  </si>
  <si>
    <t>iantate@gmail.com</t>
  </si>
  <si>
    <t>403-734-1678x127</t>
  </si>
  <si>
    <t>North Melindaberg</t>
  </si>
  <si>
    <t>Kansas</t>
  </si>
  <si>
    <t>94a1875d-2db6-4edb-82de-ffccf86c2ca2</t>
  </si>
  <si>
    <t>Eric Taylor</t>
  </si>
  <si>
    <t>dgregory@hotmail.com</t>
  </si>
  <si>
    <t>001-782-210-2179x8213</t>
  </si>
  <si>
    <t>Davidbury</t>
  </si>
  <si>
    <t>09cb3942-43f5-4a85-bbc9-f87af668a617</t>
  </si>
  <si>
    <t>Travis Conner</t>
  </si>
  <si>
    <t>anthonybrown@yahoo.com</t>
  </si>
  <si>
    <t>862-985-7973x638</t>
  </si>
  <si>
    <t>New Shannon</t>
  </si>
  <si>
    <t>587ef344-6f3f-420c-98b8-e4cc1bc044fc</t>
  </si>
  <si>
    <t>Marie Thompson</t>
  </si>
  <si>
    <t>douglas54@david-lam.com</t>
  </si>
  <si>
    <t>182.856.0539</t>
  </si>
  <si>
    <t>Port Josephborough</t>
  </si>
  <si>
    <t>6fb78271-504d-481f-8953-5b63ba81edd9</t>
  </si>
  <si>
    <t>Melissa Mcfarland</t>
  </si>
  <si>
    <t>karenwillis@romero-gordon.com</t>
  </si>
  <si>
    <t>001-707-986-6177x06736</t>
  </si>
  <si>
    <t>Richardshaven</t>
  </si>
  <si>
    <t>1d9af659-82ec-4f2d-bbf6-e16f9b3080d5</t>
  </si>
  <si>
    <t>Courtney Chapman</t>
  </si>
  <si>
    <t>floresangela@gmail.com</t>
  </si>
  <si>
    <t>205.068.2122x35521</t>
  </si>
  <si>
    <t>New Regina</t>
  </si>
  <si>
    <t>30a900ad-939b-462d-a645-f129629c2ae3</t>
  </si>
  <si>
    <t>Eric Barker</t>
  </si>
  <si>
    <t>russelljesus@gmail.com</t>
  </si>
  <si>
    <t>(505)871-4692x1821</t>
  </si>
  <si>
    <t>Amandastad</t>
  </si>
  <si>
    <t>6fa17735-b572-43d0-8b5c-ea6a41357e8c</t>
  </si>
  <si>
    <t>Nicholas Rush</t>
  </si>
  <si>
    <t>sanchezangela@gmail.com</t>
  </si>
  <si>
    <t>001-259-679-0898</t>
  </si>
  <si>
    <t>Lisaland</t>
  </si>
  <si>
    <t>ce777f00-ecf2-4e76-8519-7ff4006ed6e3</t>
  </si>
  <si>
    <t>Jenna Gamble</t>
  </si>
  <si>
    <t>ogriffin@hotmail.com</t>
  </si>
  <si>
    <t>001-436-998-4802x20509</t>
  </si>
  <si>
    <t>Kirbymouth</t>
  </si>
  <si>
    <t>f0b5156b-b82c-4074-afd5-dea589d7fd6c</t>
  </si>
  <si>
    <t>Amanda Guzman</t>
  </si>
  <si>
    <t>nathanielgalloway@medina.net</t>
  </si>
  <si>
    <t>001-386-948-4249x598</t>
  </si>
  <si>
    <t>West Carolyntown</t>
  </si>
  <si>
    <t>3270e4fa-abae-4f43-bcae-8081bdf070aa</t>
  </si>
  <si>
    <t>Tracy Walker</t>
  </si>
  <si>
    <t>smithsteven@hotmail.com</t>
  </si>
  <si>
    <t>+1-114-578-8707</t>
  </si>
  <si>
    <t>Cookmouth</t>
  </si>
  <si>
    <t>f2e9702d-11e9-4daa-ae69-81a35d3d9e56</t>
  </si>
  <si>
    <t>Taylor Taylor</t>
  </si>
  <si>
    <t>aaronmahoney@yahoo.com</t>
  </si>
  <si>
    <t>523-867-6738</t>
  </si>
  <si>
    <t>Heatherville</t>
  </si>
  <si>
    <t>9f871ce7-5487-4d4f-abb7-a385aa0b7b14</t>
  </si>
  <si>
    <t>Cynthia Haas</t>
  </si>
  <si>
    <t>MARY65@HOTMAIL.COM</t>
  </si>
  <si>
    <t>001-209-746-1917x79876</t>
  </si>
  <si>
    <t>Robinport</t>
  </si>
  <si>
    <t>1fe771d6-d917-4793-a9d3-c2e6505cc686</t>
  </si>
  <si>
    <t>Stephen Davis</t>
  </si>
  <si>
    <t>brandon89@turner.com</t>
  </si>
  <si>
    <t>+1-299-687-2258</t>
  </si>
  <si>
    <t>Serranoshire</t>
  </si>
  <si>
    <t>81d2c7de-4ce1-4b90-a669-7833b841d0a0</t>
  </si>
  <si>
    <t>Margaret Tanner</t>
  </si>
  <si>
    <t>natalie39@bernard.com</t>
  </si>
  <si>
    <t>001-370-858-0623</t>
  </si>
  <si>
    <t>Mooreberg</t>
  </si>
  <si>
    <t>5380b904-688c-4015-aab9-7e494f2d4796</t>
  </si>
  <si>
    <t>Derek Wright</t>
  </si>
  <si>
    <t>qnelson@yahoo.com</t>
  </si>
  <si>
    <t>(040)566-9579x001</t>
  </si>
  <si>
    <t>Carolynhaven</t>
  </si>
  <si>
    <t>8dedf9fb-4bb0-4f20-b27c-40266703b636</t>
  </si>
  <si>
    <t>David Rodriguez</t>
  </si>
  <si>
    <t>stevegreene@gmail.com</t>
  </si>
  <si>
    <t>(482)554-4286</t>
  </si>
  <si>
    <t>Lake Chad</t>
  </si>
  <si>
    <t>aa38d0a1-6ba2-4efe-b11c-6eb62095eef6</t>
  </si>
  <si>
    <t>James Oconnor</t>
  </si>
  <si>
    <t>lynchadam@chambers.net</t>
  </si>
  <si>
    <t>963.259.4232x894</t>
  </si>
  <si>
    <t>Denisefort</t>
  </si>
  <si>
    <t>bf85bf0e-ad64-456c-a10f-aa3ff0bbac67</t>
  </si>
  <si>
    <t>Stacey Snyder</t>
  </si>
  <si>
    <t>ymedina@hotmail.com</t>
  </si>
  <si>
    <t>(338)915-6241x5285</t>
  </si>
  <si>
    <t>Youngchester</t>
  </si>
  <si>
    <t>91b0e1d9-9d92-42af-ac8d-0e44e71e43a6</t>
  </si>
  <si>
    <t>Joshua Garcia</t>
  </si>
  <si>
    <t>staffordlisa@chambers-gomez.biz</t>
  </si>
  <si>
    <t>001-725-629-2693x3589</t>
  </si>
  <si>
    <t>Castilloview</t>
  </si>
  <si>
    <t>d56f0350-8c45-4ce2-a7f4-8ad54d0b0d1a</t>
  </si>
  <si>
    <t>Sean Curtis</t>
  </si>
  <si>
    <t>xthompson@hotmail.com</t>
  </si>
  <si>
    <t>+1-513-818-6550x78468</t>
  </si>
  <si>
    <t>Jamesport</t>
  </si>
  <si>
    <t>35ce8841-4973-4d6c-8dca-bfb7001a9a8b</t>
  </si>
  <si>
    <t>Carla Jones</t>
  </si>
  <si>
    <t>fordsharon@smith-paul.com</t>
  </si>
  <si>
    <t>095-744-3034x91891</t>
  </si>
  <si>
    <t>Lake Nicole</t>
  </si>
  <si>
    <t>9b4e2c24-9479-41e6-8927-7d9b6e0d2648</t>
  </si>
  <si>
    <t>Elizabeth Flores</t>
  </si>
  <si>
    <t>christopheraustin@yahoo.com</t>
  </si>
  <si>
    <t>797-203-8593</t>
  </si>
  <si>
    <t>Cindymouth</t>
  </si>
  <si>
    <t>7118e364-7709-4749-927e-ecfaa79ac9aa</t>
  </si>
  <si>
    <t>Angela Jackson</t>
  </si>
  <si>
    <t>TINACOFFEY@CAMPBELL.ORG</t>
  </si>
  <si>
    <t>015-364-1547x155</t>
  </si>
  <si>
    <t>Martinfurt</t>
  </si>
  <si>
    <t>82dc4c8e-36b5-429a-acf5-e81e71316269</t>
  </si>
  <si>
    <t>Nicholas Payne</t>
  </si>
  <si>
    <t>gonzalezlori@rodriguez-ramirez.net</t>
  </si>
  <si>
    <t>132.593.6781</t>
  </si>
  <si>
    <t>Thomasmouth</t>
  </si>
  <si>
    <t>f5b78cc7-e6b3-4944-8b32-3e357922bac2</t>
  </si>
  <si>
    <t>Anna Wheeler</t>
  </si>
  <si>
    <t>andreakeller@hotmail.com</t>
  </si>
  <si>
    <t>675.009.4214</t>
  </si>
  <si>
    <t>Goodwinport</t>
  </si>
  <si>
    <t>a8aa7158-2b70-4525-bc67-f831cbc84759</t>
  </si>
  <si>
    <t>Karen Johnson</t>
  </si>
  <si>
    <t>chapmanjulie@green.com</t>
  </si>
  <si>
    <t>001-105-276-9819x87809</t>
  </si>
  <si>
    <t>New Michelle</t>
  </si>
  <si>
    <t>a9f25336-83f4-49a9-88a6-39d015b52908</t>
  </si>
  <si>
    <t>Carmen Preston</t>
  </si>
  <si>
    <t>melaniejohnson@hotmail.com</t>
  </si>
  <si>
    <t>001-270-452-3888x5622</t>
  </si>
  <si>
    <t>Port Ericshire</t>
  </si>
  <si>
    <t>17e8392a-55ce-45db-9e87-e04ca2086977</t>
  </si>
  <si>
    <t>Brian Harris</t>
  </si>
  <si>
    <t>bsmith@hotmail.com</t>
  </si>
  <si>
    <t>866-059-8678x74422</t>
  </si>
  <si>
    <t>Port Lindaview</t>
  </si>
  <si>
    <t>3c20592f-c04a-46c4-b3b6-3fe1d1843324</t>
  </si>
  <si>
    <t>Michael Bowen</t>
  </si>
  <si>
    <t>ryan64@frazier.info</t>
  </si>
  <si>
    <t>585.485.9655x9428</t>
  </si>
  <si>
    <t>Lake Kennethport</t>
  </si>
  <si>
    <t>ce7ae7f6-3982-4cff-8f77-a665ac3c5640</t>
  </si>
  <si>
    <t>Deborah Campbell</t>
  </si>
  <si>
    <t>stephensonjeffrey@yahoo.com</t>
  </si>
  <si>
    <t>(491)165-0200</t>
  </si>
  <si>
    <t>Perkinschester</t>
  </si>
  <si>
    <t>0bd4a990-0640-4e0f-a5b8-fd4b32fa2de8</t>
  </si>
  <si>
    <t>Anthony Armstrong</t>
  </si>
  <si>
    <t>zstewart@gmail.com</t>
  </si>
  <si>
    <t>2453931321</t>
  </si>
  <si>
    <t>Lake Anthonyton</t>
  </si>
  <si>
    <t>9c7c7377-79a2-4903-bbe3-3b243eae0032</t>
  </si>
  <si>
    <t>Brittany Ward</t>
  </si>
  <si>
    <t>beardlindsey@hotmail.com</t>
  </si>
  <si>
    <t>513-055-7083x68214</t>
  </si>
  <si>
    <t>Albertland</t>
  </si>
  <si>
    <t>74962764-12a4-4ef0-84bb-b7a9d98868dd</t>
  </si>
  <si>
    <t>Edward Stanley</t>
  </si>
  <si>
    <t>prosario@martin.com</t>
  </si>
  <si>
    <t>488-966-9972x7367</t>
  </si>
  <si>
    <t>Halefort</t>
  </si>
  <si>
    <t>935f2b0a-a138-4ddc-a2d9-de5d6a18ce4c</t>
  </si>
  <si>
    <t>Christina Johnson</t>
  </si>
  <si>
    <t>castillolindsey@robles.com</t>
  </si>
  <si>
    <t>+1-746-202-5825x4318</t>
  </si>
  <si>
    <t>South Robert</t>
  </si>
  <si>
    <t>624c69b6-b244-45a7-b7e5-848131c681ec</t>
  </si>
  <si>
    <t>Edgar Miller</t>
  </si>
  <si>
    <t>vallen@underwood.com</t>
  </si>
  <si>
    <t>281.231.2392</t>
  </si>
  <si>
    <t>Natashafurt</t>
  </si>
  <si>
    <t>25c73c44-3e75-43b4-a64f-a6637e8f8095</t>
  </si>
  <si>
    <t>Elizabeth Sanders</t>
  </si>
  <si>
    <t>oduran@riley-miller.com</t>
  </si>
  <si>
    <t>+1-049-106-0183x6472</t>
  </si>
  <si>
    <t>Nealberg</t>
  </si>
  <si>
    <t>e4855aa1-016b-4287-b008-05cca7f36ae9</t>
  </si>
  <si>
    <t>Matthew Davis MD</t>
  </si>
  <si>
    <t>sedwards@patton.info</t>
  </si>
  <si>
    <t>875.082.7681</t>
  </si>
  <si>
    <t>West Jose</t>
  </si>
  <si>
    <t>e2add909-c521-4f2d-9c45-d539c03f3538</t>
  </si>
  <si>
    <t>Stephen Wood</t>
  </si>
  <si>
    <t>cheryl61@byrd.com</t>
  </si>
  <si>
    <t>+1-722-577-5458x47262</t>
  </si>
  <si>
    <t>North Jeffrey</t>
  </si>
  <si>
    <t>3805f907-6cd6-4193-8746-8f591b494e15</t>
  </si>
  <si>
    <t>Dennis Marshall</t>
  </si>
  <si>
    <t>nmorales@yahoo.com</t>
  </si>
  <si>
    <t>001-052-918-7683</t>
  </si>
  <si>
    <t>North Caitlin</t>
  </si>
  <si>
    <t>b227462c-f53d-4330-8dda-24ba2d06e8cf</t>
  </si>
  <si>
    <t>Derrick Brown</t>
  </si>
  <si>
    <t>chavezsteven@hobbs-harvey.com</t>
  </si>
  <si>
    <t>001-160-827-1721x7337</t>
  </si>
  <si>
    <t>Lake Susanton</t>
  </si>
  <si>
    <t>8eb22579-0cdb-4ca4-b6ec-bdd68498e113</t>
  </si>
  <si>
    <t>Mary Miller</t>
  </si>
  <si>
    <t>lholmes@rodriguez.org</t>
  </si>
  <si>
    <t>001-399-205-2229x993</t>
  </si>
  <si>
    <t>Lake Martinmouth</t>
  </si>
  <si>
    <t>1f115b76-d92c-4227-aadf-50853fcb7546</t>
  </si>
  <si>
    <t>Joshua Arellano</t>
  </si>
  <si>
    <t>rebeccamartinez@scott.info</t>
  </si>
  <si>
    <t>001-621-659-1438x8232</t>
  </si>
  <si>
    <t>North Sheryl</t>
  </si>
  <si>
    <t>76f2dbfe-cd29-436f-a222-82e174daaebf</t>
  </si>
  <si>
    <t>Kristen Randall</t>
  </si>
  <si>
    <t>devinwilliams@collins.net</t>
  </si>
  <si>
    <t>539-835-8446x17773</t>
  </si>
  <si>
    <t>Port Steveburgh</t>
  </si>
  <si>
    <t>8f15ba58-fce6-4504-87f8-424daae65fc1</t>
  </si>
  <si>
    <t>Jennifer Nichols</t>
  </si>
  <si>
    <t>brandy82@gmail.com</t>
  </si>
  <si>
    <t>(643)095-4497</t>
  </si>
  <si>
    <t>c1581092-f335-4ba3-913a-7052986f9025</t>
  </si>
  <si>
    <t>Karen Keith</t>
  </si>
  <si>
    <t>carrie45@gmail.com</t>
  </si>
  <si>
    <t>+1-127-997-0292x712</t>
  </si>
  <si>
    <t>Travismouth</t>
  </si>
  <si>
    <t>d0a44432-9cd6-4852-b14c-7df4e4347d51</t>
  </si>
  <si>
    <t>Blake Orr</t>
  </si>
  <si>
    <t>younglori@trevino.com</t>
  </si>
  <si>
    <t>5397871375</t>
  </si>
  <si>
    <t>Duncantown</t>
  </si>
  <si>
    <t>6d3ee1dc-8139-4443-a45b-712eb8225688</t>
  </si>
  <si>
    <t>Kathryn Lester</t>
  </si>
  <si>
    <t>petersonelizabeth@holt.org</t>
  </si>
  <si>
    <t>(988)322-0125</t>
  </si>
  <si>
    <t>Lake Cameronview</t>
  </si>
  <si>
    <t>722764e6-8c41-461b-a827-a1b9d4a02e53</t>
  </si>
  <si>
    <t>Megan Oliver</t>
  </si>
  <si>
    <t>robert21@yahoo.com</t>
  </si>
  <si>
    <t>(083)200-4879x7888</t>
  </si>
  <si>
    <t>New Laura</t>
  </si>
  <si>
    <t>dc8aee30-be60-43f7-a8be-9288e5af6e39</t>
  </si>
  <si>
    <t>Peter Thompson</t>
  </si>
  <si>
    <t>arobinson@walker.com</t>
  </si>
  <si>
    <t>001-753-585-2386</t>
  </si>
  <si>
    <t>West Cheryl</t>
  </si>
  <si>
    <t>c074718e-425a-409f-b337-c59979844388</t>
  </si>
  <si>
    <t>Dr. Rhonda Martinez</t>
  </si>
  <si>
    <t>lindsay63@yahoo.com</t>
  </si>
  <si>
    <t>0304436199</t>
  </si>
  <si>
    <t>Shaneport</t>
  </si>
  <si>
    <t>46fde062-a33d-47af-9701-410d3f4b1a70</t>
  </si>
  <si>
    <t>William Graham</t>
  </si>
  <si>
    <t>coxcharles@spencer.com</t>
  </si>
  <si>
    <t>171-523-9102x92950</t>
  </si>
  <si>
    <t>East Barbara</t>
  </si>
  <si>
    <t>7c0e8cd8-8573-4793-8715-b2b9c40c5d91</t>
  </si>
  <si>
    <t>Lori Flowers MD</t>
  </si>
  <si>
    <t>crystaldurham@yahoo.com</t>
  </si>
  <si>
    <t>437-483-0930</t>
  </si>
  <si>
    <t>Port Laura</t>
  </si>
  <si>
    <t>709b7d97-464c-44af-bd3f-3799a07295e9</t>
  </si>
  <si>
    <t>Suzanne Jones</t>
  </si>
  <si>
    <t>gonzalezjustin@mcclure.com</t>
  </si>
  <si>
    <t>001-671-397-1912</t>
  </si>
  <si>
    <t>Christinachester</t>
  </si>
  <si>
    <t>3c07c574-4925-4af1-b6aa-e05b13d5f2f7</t>
  </si>
  <si>
    <t>James Nguyen</t>
  </si>
  <si>
    <t>gregorysmith@yahoo.com</t>
  </si>
  <si>
    <t>(022)132-1767x2019</t>
  </si>
  <si>
    <t>Cobbland</t>
  </si>
  <si>
    <t>e49d681d-51d8-4c64-95fa-1ab8458f1f19</t>
  </si>
  <si>
    <t>Jimmy Marks</t>
  </si>
  <si>
    <t>deckerderrick@cobb.com</t>
  </si>
  <si>
    <t>001-111-661-2201x90725</t>
  </si>
  <si>
    <t>Johntown</t>
  </si>
  <si>
    <t>269cd696-236c-4b87-94a0-bccb8a476a87</t>
  </si>
  <si>
    <t>Lisa Mills</t>
  </si>
  <si>
    <t>mikewatson@gmail.com</t>
  </si>
  <si>
    <t>+1-873-393-0493x66538</t>
  </si>
  <si>
    <t>East Ryan</t>
  </si>
  <si>
    <t>271e3ee2-b1a6-41f1-a20e-99d33b33f3d8</t>
  </si>
  <si>
    <t>Jason Hernandez</t>
  </si>
  <si>
    <t>wilsonnicole@gmail.com</t>
  </si>
  <si>
    <t>2748124211</t>
  </si>
  <si>
    <t>Lake Kevin</t>
  </si>
  <si>
    <t>6a34c854-1071-4d51-b6c5-9dacb4d7e28e</t>
  </si>
  <si>
    <t>Olivia Ayers</t>
  </si>
  <si>
    <t>amandabenson@greene-rowland.com</t>
  </si>
  <si>
    <t>086-825-0952x2946</t>
  </si>
  <si>
    <t>South Mark</t>
  </si>
  <si>
    <t>7746d0ba-8ae8-405b-94b4-a48268586eba</t>
  </si>
  <si>
    <t>Kristine Garcia</t>
  </si>
  <si>
    <t>melissaphillips@murphy.com</t>
  </si>
  <si>
    <t>(093)556-1039</t>
  </si>
  <si>
    <t>Lake Jamesshire</t>
  </si>
  <si>
    <t>d5385b0e-34f3-493c-8ff0-a55c6a702e2f</t>
  </si>
  <si>
    <t>Joseph Cooper</t>
  </si>
  <si>
    <t>fclark@gibbs-mendez.com</t>
  </si>
  <si>
    <t>+1-529-701-3712x436</t>
  </si>
  <si>
    <t>New Benjaminton</t>
  </si>
  <si>
    <t>c51155ff-e7a3-4e81-a3b4-c08b6b8e869f</t>
  </si>
  <si>
    <t>James Washington</t>
  </si>
  <si>
    <t>victor72@yahoo.com</t>
  </si>
  <si>
    <t>(858)564-2304x120</t>
  </si>
  <si>
    <t>Turnermouth</t>
  </si>
  <si>
    <t>05000bc6-b20d-4b6e-b231-1f1795863a76</t>
  </si>
  <si>
    <t>Amanda Hill</t>
  </si>
  <si>
    <t>fbaldwin@yahoo.com</t>
  </si>
  <si>
    <t>(706)159-2738</t>
  </si>
  <si>
    <t>Jonesport</t>
  </si>
  <si>
    <t>9360715f-c3fe-4183-a172-b725db52ca58</t>
  </si>
  <si>
    <t>Lee Steele</t>
  </si>
  <si>
    <t>ylittle@hotmail.com</t>
  </si>
  <si>
    <t>402.990.7166x9063</t>
  </si>
  <si>
    <t>Dustinhaven</t>
  </si>
  <si>
    <t>f1578470-0182-47c4-ba1b-58066160a6b4</t>
  </si>
  <si>
    <t xml:space="preserve">  steve rivera  </t>
  </si>
  <si>
    <t>jeffreyharris@foster.biz</t>
  </si>
  <si>
    <t>(248)155-4203</t>
  </si>
  <si>
    <t>Wrightmouth</t>
  </si>
  <si>
    <t>63d62a39-c0e3-4efd-8c71-e0fe5a0cdd7c</t>
  </si>
  <si>
    <t>Patrick Mccall</t>
  </si>
  <si>
    <t>selenabrooks@hotmail.com</t>
  </si>
  <si>
    <t>001-403-010-9567x975</t>
  </si>
  <si>
    <t>Jordanton</t>
  </si>
  <si>
    <t>d5f25073-f414-42b1-a442-9ebbda7b9095</t>
  </si>
  <si>
    <t>Alicia Roth</t>
  </si>
  <si>
    <t>karenphillips@bell.org</t>
  </si>
  <si>
    <t>(491)579-5546x23471</t>
  </si>
  <si>
    <t>Gregorybury</t>
  </si>
  <si>
    <t>bc10fa52-bf5d-4fdf-89c8-d2ab6b44fa8d</t>
  </si>
  <si>
    <t xml:space="preserve">  douglas vasquez  </t>
  </si>
  <si>
    <t>bhayes@yahoo.com</t>
  </si>
  <si>
    <t>(476)010-8018</t>
  </si>
  <si>
    <t>South Christineberg</t>
  </si>
  <si>
    <t>e5d6f6e6-9a6e-42f5-8cc4-29038bcf53a1</t>
  </si>
  <si>
    <t>Annette Melton</t>
  </si>
  <si>
    <t>ystewart@gmail.com</t>
  </si>
  <si>
    <t>030-683-1764</t>
  </si>
  <si>
    <t>Lake Ryanstad</t>
  </si>
  <si>
    <t>45df16b6-382c-443f-bcfc-9b793875394c</t>
  </si>
  <si>
    <t>William Ramos</t>
  </si>
  <si>
    <t>phall@howard.com</t>
  </si>
  <si>
    <t>001-172-680-8081x57129</t>
  </si>
  <si>
    <t>Sophiabury</t>
  </si>
  <si>
    <t>638c254c-076e-4bba-bc53-08bf6f92f25e</t>
  </si>
  <si>
    <t>Debra Butler</t>
  </si>
  <si>
    <t>sara11@ward.com</t>
  </si>
  <si>
    <t>1507138067</t>
  </si>
  <si>
    <t>West Stephanie</t>
  </si>
  <si>
    <t>cc530e36-addc-4e13-ab3b-4d37560c95ee</t>
  </si>
  <si>
    <t>Chelsea Lewis</t>
  </si>
  <si>
    <t>emilywright@hotmail.com</t>
  </si>
  <si>
    <t>307-351-0458</t>
  </si>
  <si>
    <t>Matthewsview</t>
  </si>
  <si>
    <t>d72b6108-2a40-4f12-b963-f37f67814c1f</t>
  </si>
  <si>
    <t>Natalie Malone</t>
  </si>
  <si>
    <t>janicebolton@hotmail.com</t>
  </si>
  <si>
    <t>743-621-3009x625</t>
  </si>
  <si>
    <t>Melissashire</t>
  </si>
  <si>
    <t>fb10987f-20ac-4703-ab67-146a77a6e17c</t>
  </si>
  <si>
    <t>Samantha Robertson</t>
  </si>
  <si>
    <t>carrillojuan@yahoo.com</t>
  </si>
  <si>
    <t>+1-857-669-4703</t>
  </si>
  <si>
    <t>e82c7d7b-06e7-45f9-88bc-539c9f4c3b79</t>
  </si>
  <si>
    <t>Eric Hunter</t>
  </si>
  <si>
    <t>wunderwood@hotmail.com</t>
  </si>
  <si>
    <t>805-339-6274</t>
  </si>
  <si>
    <t>Gregfort</t>
  </si>
  <si>
    <t>a9ba5a27-907b-4e36-9786-48f864de82e6</t>
  </si>
  <si>
    <t>Samuel Suarez</t>
  </si>
  <si>
    <t>wvaldez@grimes.com</t>
  </si>
  <si>
    <t>(662)159-1832x70004</t>
  </si>
  <si>
    <t>West Stephen</t>
  </si>
  <si>
    <t>6db99102-a48b-4dbe-957d-94a106f028ff</t>
  </si>
  <si>
    <t>Corey Whitaker</t>
  </si>
  <si>
    <t>lhall@todd.com</t>
  </si>
  <si>
    <t>(661)459-0110x7977</t>
  </si>
  <si>
    <t>Port Lauren</t>
  </si>
  <si>
    <t>2e85cb21-7631-4e9d-9de9-f86322bd3388</t>
  </si>
  <si>
    <t>Danielle Bryant</t>
  </si>
  <si>
    <t>roymcmahon@yahoo.com</t>
  </si>
  <si>
    <t>400-493-8819</t>
  </si>
  <si>
    <t>East Johnfort</t>
  </si>
  <si>
    <t>53cd6268-610c-4373-8299-9aa40cdf742b</t>
  </si>
  <si>
    <t>Michele Hill</t>
  </si>
  <si>
    <t>JCOLE@BROOKS.COM</t>
  </si>
  <si>
    <t>001-490-531-5204x99809</t>
  </si>
  <si>
    <t>West Matthew</t>
  </si>
  <si>
    <t>56666f9f-53ac-4ab9-b467-2cd9362f5e5c</t>
  </si>
  <si>
    <t>Kathy Reid</t>
  </si>
  <si>
    <t>PORTERDONNA@YAHOO.COM</t>
  </si>
  <si>
    <t>976-987-3137x9716</t>
  </si>
  <si>
    <t>North Henry</t>
  </si>
  <si>
    <t>473bd358-610e-4a64-a130-1617c2dff335</t>
  </si>
  <si>
    <t>Andre Watson</t>
  </si>
  <si>
    <t>robertjennings@yahoo.com</t>
  </si>
  <si>
    <t>(984)166-1237x4077</t>
  </si>
  <si>
    <t>South Kyle</t>
  </si>
  <si>
    <t>6bebac31-d4f8-4d72-b382-1cfdc083b73a</t>
  </si>
  <si>
    <t>Cassandra Harrell</t>
  </si>
  <si>
    <t>brenda90@gmail.com</t>
  </si>
  <si>
    <t>001-433-256-2389</t>
  </si>
  <si>
    <t>East Kelly</t>
  </si>
  <si>
    <t>78660765-14f7-4e8d-95bc-b8d04094dded</t>
  </si>
  <si>
    <t>Hannah Martin</t>
  </si>
  <si>
    <t>ashley99@camacho.biz</t>
  </si>
  <si>
    <t>+1-499-197-0142x620</t>
  </si>
  <si>
    <t>Mahoneytown</t>
  </si>
  <si>
    <t>0d557b61-8a17-4dfe-bfc0-0dc804f64d86</t>
  </si>
  <si>
    <t>Nicole Barker</t>
  </si>
  <si>
    <t>glopez@hudson-hayes.com</t>
  </si>
  <si>
    <t>708.782.1160</t>
  </si>
  <si>
    <t>Jamesmouth</t>
  </si>
  <si>
    <t>39669fa7-5997-4043-b3b1-025bfff9f585</t>
  </si>
  <si>
    <t>James Martin</t>
  </si>
  <si>
    <t>damontran@serrano.info</t>
  </si>
  <si>
    <t>(041)813-5998</t>
  </si>
  <si>
    <t>North John</t>
  </si>
  <si>
    <t>f510ab53-c7fe-439f-9190-f938a66fd7f7</t>
  </si>
  <si>
    <t>Traci Vincent</t>
  </si>
  <si>
    <t>jamespruitt@campbell-hall.net</t>
  </si>
  <si>
    <t>+1-897-211-7088x948</t>
  </si>
  <si>
    <t>Bradleyland</t>
  </si>
  <si>
    <t>07f194f9-c115-4d6d-8a4e-5b70a6d964a3</t>
  </si>
  <si>
    <t>Megan Adams</t>
  </si>
  <si>
    <t>hbrown@jackson.biz</t>
  </si>
  <si>
    <t>1864482217</t>
  </si>
  <si>
    <t>Williamsbury</t>
  </si>
  <si>
    <t>d6d7b3b8-3309-4d35-bf4d-f561f319c125</t>
  </si>
  <si>
    <t>Alejandro Deleon</t>
  </si>
  <si>
    <t>andersonrobert@jones.com</t>
  </si>
  <si>
    <t>(883)978-5708x200</t>
  </si>
  <si>
    <t>West Cody</t>
  </si>
  <si>
    <t>3d114802-2702-478b-9f0f-da8d05379ff6</t>
  </si>
  <si>
    <t>Alexa Buck</t>
  </si>
  <si>
    <t>ryan72@andrews.info</t>
  </si>
  <si>
    <t>806-757-1236x914</t>
  </si>
  <si>
    <t>South Jeannestad</t>
  </si>
  <si>
    <t>1d48a071-ab61-47b1-b93b-4c3220500494</t>
  </si>
  <si>
    <t>Lindsay Smith</t>
  </si>
  <si>
    <t>adrianthomas@gmail.com</t>
  </si>
  <si>
    <t>+1-611-287-9429x688</t>
  </si>
  <si>
    <t>Markfort</t>
  </si>
  <si>
    <t>770c7798-37cc-463b-b2a0-345990604f62</t>
  </si>
  <si>
    <t>Robert Torres</t>
  </si>
  <si>
    <t>aliciakent@yahoo.com</t>
  </si>
  <si>
    <t>(769)704-0953</t>
  </si>
  <si>
    <t>Port Brianaview</t>
  </si>
  <si>
    <t>5e6fea07-c453-4f1d-8199-2fdfb31022f0</t>
  </si>
  <si>
    <t>Maria Coleman</t>
  </si>
  <si>
    <t>vjohnston@gmail.com</t>
  </si>
  <si>
    <t>001-141-961-5607x832</t>
  </si>
  <si>
    <t>West Edwinport</t>
  </si>
  <si>
    <t>f6b751f7-9b74-4245-9b1b-c8952af43ab7</t>
  </si>
  <si>
    <t>Gregory King</t>
  </si>
  <si>
    <t>treed@yahoo.com</t>
  </si>
  <si>
    <t>488.356.5179x6240</t>
  </si>
  <si>
    <t>Phillipland</t>
  </si>
  <si>
    <t>c71d5e60-1d52-46ab-b7e6-427cbf780e3f</t>
  </si>
  <si>
    <t>Michael Holloway</t>
  </si>
  <si>
    <t>robertwhite@hotmail.com</t>
  </si>
  <si>
    <t>+1-649-668-3496x047</t>
  </si>
  <si>
    <t>New Christinestad</t>
  </si>
  <si>
    <t>4fa03f26-f6f7-40cc-a9ec-8e49d1bdb8c0</t>
  </si>
  <si>
    <t>Brian Hunt</t>
  </si>
  <si>
    <t>qcruz@gmail.com</t>
  </si>
  <si>
    <t>421.702.8516x22593</t>
  </si>
  <si>
    <t>Melissaberg</t>
  </si>
  <si>
    <t>edcb8cb6-0692-4c63-9424-aed51bac5c15</t>
  </si>
  <si>
    <t>Sarah Brooks</t>
  </si>
  <si>
    <t>chale@mcclure.com</t>
  </si>
  <si>
    <t>+1-648-820-8934x8688</t>
  </si>
  <si>
    <t>Jesseton</t>
  </si>
  <si>
    <t>e87466d7-ad66-41bd-9367-6a024fdc6e1b</t>
  </si>
  <si>
    <t>Lisa Evans</t>
  </si>
  <si>
    <t>wolfejennifer@gmail.com</t>
  </si>
  <si>
    <t>906.246.7287</t>
  </si>
  <si>
    <t>Townsendland</t>
  </si>
  <si>
    <t>f1043785-658b-4523-a014-1de9f54ad0a2</t>
  </si>
  <si>
    <t>Arthur Mcneil</t>
  </si>
  <si>
    <t>jriddle@gmail.com</t>
  </si>
  <si>
    <t>+1-916-091-1413x193</t>
  </si>
  <si>
    <t>Port Johnstad</t>
  </si>
  <si>
    <t>9793b9b4-1374-4146-b2c5-bd89b70b3420</t>
  </si>
  <si>
    <t>Shannon Green</t>
  </si>
  <si>
    <t>camposwilliam@yahoo.com</t>
  </si>
  <si>
    <t>(923)613-3760x523</t>
  </si>
  <si>
    <t>West Jenniferbury</t>
  </si>
  <si>
    <t>3e2b6091-a092-452a-94a0-57a7b0cc1b3b</t>
  </si>
  <si>
    <t>Stephanie Evans</t>
  </si>
  <si>
    <t>nmartin@hotmail.com</t>
  </si>
  <si>
    <t>4588165025</t>
  </si>
  <si>
    <t>Cherylview</t>
  </si>
  <si>
    <t>4d3485c5-c5c1-4eb4-b27b-3d901a16342c</t>
  </si>
  <si>
    <t>Ralph Yoder</t>
  </si>
  <si>
    <t>ojohnson@lowe.biz</t>
  </si>
  <si>
    <t>472-419-1650x344</t>
  </si>
  <si>
    <t>ce3714af-99b4-4350-af2b-99b4d9acd158</t>
  </si>
  <si>
    <t xml:space="preserve">  rebekah greene  </t>
  </si>
  <si>
    <t>qjohnson@fletcher.com</t>
  </si>
  <si>
    <t>9661771824</t>
  </si>
  <si>
    <t>West Heathermouth</t>
  </si>
  <si>
    <t>90e0f4a0-fbdd-4933-8bd5-8bf61efd76e9</t>
  </si>
  <si>
    <t>Melanie Griffith</t>
  </si>
  <si>
    <t>fmurray@hotmail.com</t>
  </si>
  <si>
    <t>+1-898-088-0678x214</t>
  </si>
  <si>
    <t>Tylerville</t>
  </si>
  <si>
    <t>8861fe18-58e2-4888-8a83-81bec85aca46</t>
  </si>
  <si>
    <t>Yolanda Green</t>
  </si>
  <si>
    <t>rtaylor@jackson.org</t>
  </si>
  <si>
    <t>746-813-5926</t>
  </si>
  <si>
    <t>Reynoldsbury</t>
  </si>
  <si>
    <t>11a72609-5edd-4bbf-a959-76636daa2e68</t>
  </si>
  <si>
    <t>James Johnson</t>
  </si>
  <si>
    <t>kellynichols@jackson-powers.com</t>
  </si>
  <si>
    <t>+1-648-698-9396x9874</t>
  </si>
  <si>
    <t>New Crystal</t>
  </si>
  <si>
    <t>033d2bce-575a-4d2c-a5c5-650c8186a576</t>
  </si>
  <si>
    <t>Laura Lee</t>
  </si>
  <si>
    <t>scottthompson@hotmail.com</t>
  </si>
  <si>
    <t>694.155.9450x11929</t>
  </si>
  <si>
    <t>West Robert</t>
  </si>
  <si>
    <t>California</t>
  </si>
  <si>
    <t>7d7ddbed-d284-476c-ab88-f83dd97dc9cd</t>
  </si>
  <si>
    <t>Courtney Nichols</t>
  </si>
  <si>
    <t>scottwilliams@cain.com</t>
  </si>
  <si>
    <t>+1-207-536-0511x71603</t>
  </si>
  <si>
    <t>Port Kristenville</t>
  </si>
  <si>
    <t>5cb85aed-f5f6-4c97-aefb-63b11b049863</t>
  </si>
  <si>
    <t>Susan Powers</t>
  </si>
  <si>
    <t>scott90@gmail.com</t>
  </si>
  <si>
    <t>+1-886-365-3621x894</t>
  </si>
  <si>
    <t>Andersonland</t>
  </si>
  <si>
    <t>75b17a55-d426-4982-a43e-4288a2b5b498</t>
  </si>
  <si>
    <t>Sarah Pittman</t>
  </si>
  <si>
    <t>sarahbrooks@gmail.com</t>
  </si>
  <si>
    <t>590-670-0099x42489</t>
  </si>
  <si>
    <t>Patriciachester</t>
  </si>
  <si>
    <t>2d174fc9-6f7c-45ea-a72a-6d8eb5122df8</t>
  </si>
  <si>
    <t>Catherine Davis</t>
  </si>
  <si>
    <t>smithanthony@rogers.com</t>
  </si>
  <si>
    <t>204-664-8966x760</t>
  </si>
  <si>
    <t>West David</t>
  </si>
  <si>
    <t>a6846099-f729-4951-8591-31d2bbda0242</t>
  </si>
  <si>
    <t>David Stokes</t>
  </si>
  <si>
    <t>roblesmaria@ramsey.biz</t>
  </si>
  <si>
    <t>642-045-6577x58097</t>
  </si>
  <si>
    <t>South Ryanland</t>
  </si>
  <si>
    <t>eb6c1016-cee6-44d0-9dac-6e8345241ea6</t>
  </si>
  <si>
    <t>Catherine Frazier</t>
  </si>
  <si>
    <t>marcus39@villa.biz</t>
  </si>
  <si>
    <t>533-890-6235x4662</t>
  </si>
  <si>
    <t>Bobberg</t>
  </si>
  <si>
    <t>7701f7bb-7bc6-4e1f-864e-e6e389c5b31a</t>
  </si>
  <si>
    <t>Brandon Kelly</t>
  </si>
  <si>
    <t>jasonkelly@smith.com</t>
  </si>
  <si>
    <t>+1-265-401-6599x5300</t>
  </si>
  <si>
    <t>West Catherinefurt</t>
  </si>
  <si>
    <t>97ac6aa8-bb24-48a3-9363-57b66f81cf4f</t>
  </si>
  <si>
    <t>Elizabeth French</t>
  </si>
  <si>
    <t>olewis@barrett.org</t>
  </si>
  <si>
    <t>001-622-122-4276x774</t>
  </si>
  <si>
    <t>Elizabethchester</t>
  </si>
  <si>
    <t>3ed8c56c-da09-4fa0-9282-8d8044b591f7</t>
  </si>
  <si>
    <t>David Carter</t>
  </si>
  <si>
    <t>jonesjeffery@yahoo.com</t>
  </si>
  <si>
    <t>(259)160-1124x1158</t>
  </si>
  <si>
    <t>Murrayland</t>
  </si>
  <si>
    <t>4767d76c-162f-4a24-af43-613cd4aac9a3</t>
  </si>
  <si>
    <t>Julie Delacruz</t>
  </si>
  <si>
    <t>marquezkylie@hotmail.com</t>
  </si>
  <si>
    <t>886-008-0179x867</t>
  </si>
  <si>
    <t>Jamesborough</t>
  </si>
  <si>
    <t>c01f36bf-3e6d-458b-b367-c28de1b294de</t>
  </si>
  <si>
    <t>Terry Jones</t>
  </si>
  <si>
    <t>susan95@horton.com</t>
  </si>
  <si>
    <t>001-782-312-9957x047</t>
  </si>
  <si>
    <t>Johnsonhaven</t>
  </si>
  <si>
    <t>ab0e664e-9c3e-42d5-91e1-aa9676f72255</t>
  </si>
  <si>
    <t>Kathryn Dillon</t>
  </si>
  <si>
    <t>cynthiahenson@yahoo.com</t>
  </si>
  <si>
    <t>(642)612-1203</t>
  </si>
  <si>
    <t>Lake Kathyton</t>
  </si>
  <si>
    <t>7e8adee7-0758-4201-961e-16d16105716b</t>
  </si>
  <si>
    <t>Edwin Brown</t>
  </si>
  <si>
    <t>rogerscharlotte@hotmail.com</t>
  </si>
  <si>
    <t>437.536.5968x07852</t>
  </si>
  <si>
    <t>North Christianport</t>
  </si>
  <si>
    <t>7cd0129d-2e8d-4e87-9334-20e6d9d80b8d</t>
  </si>
  <si>
    <t>Brenda Gonzalez</t>
  </si>
  <si>
    <t>vdixon@gmail.com</t>
  </si>
  <si>
    <t>(482)421-8385x454</t>
  </si>
  <si>
    <t>Oconnorton</t>
  </si>
  <si>
    <t>4223623b-cc3e-4dde-9ad5-cf06364d7c87</t>
  </si>
  <si>
    <t>Keith Knox</t>
  </si>
  <si>
    <t>andrewblake@parker.biz</t>
  </si>
  <si>
    <t>0644547523</t>
  </si>
  <si>
    <t>New Eduardo</t>
  </si>
  <si>
    <t>989d9d4a-e15c-4666-8797-b2c957207246</t>
  </si>
  <si>
    <t>Eugene Baldwin</t>
  </si>
  <si>
    <t>brownnicholas@harris-bennett.com</t>
  </si>
  <si>
    <t>123-274-8979</t>
  </si>
  <si>
    <t>New Brittneyton</t>
  </si>
  <si>
    <t>8e485223-46b9-4991-a14e-b70db380c73a</t>
  </si>
  <si>
    <t>Katherine Welch</t>
  </si>
  <si>
    <t>vstevenson@ramirez.com</t>
  </si>
  <si>
    <t>001-177-633-4272x0388</t>
  </si>
  <si>
    <t>Laurenfurt</t>
  </si>
  <si>
    <t>30e912f2-f2b4-4abf-8441-aefd0299436a</t>
  </si>
  <si>
    <t>Mark Smith</t>
  </si>
  <si>
    <t>karen35@yahoo.com</t>
  </si>
  <si>
    <t>(217)508-0196x3045</t>
  </si>
  <si>
    <t>South Shawnaside</t>
  </si>
  <si>
    <t>680bac63-b856-4035-bdc9-829015eabb27</t>
  </si>
  <si>
    <t>Philip Jackson</t>
  </si>
  <si>
    <t>amberknox@mcneil.com</t>
  </si>
  <si>
    <t>001-306-935-8824x935</t>
  </si>
  <si>
    <t>South Tammyfort</t>
  </si>
  <si>
    <t>3d85de89-c217-4429-8e20-07247d137018</t>
  </si>
  <si>
    <t>Katherine Gallagher</t>
  </si>
  <si>
    <t>isaiah01@yahoo.com</t>
  </si>
  <si>
    <t>400.181.6778</t>
  </si>
  <si>
    <t>Christopherstad</t>
  </si>
  <si>
    <t>b63b4dc3-a559-4463-b9e1-3ceab0cbc61f</t>
  </si>
  <si>
    <t>Lucas Schultz</t>
  </si>
  <si>
    <t>brettbraun@martinez.org</t>
  </si>
  <si>
    <t>816-524-4454x4608</t>
  </si>
  <si>
    <t>Galvanton</t>
  </si>
  <si>
    <t>046a0df5-cafd-4613-b2bb-912d7da67785</t>
  </si>
  <si>
    <t>Vincent Reyes</t>
  </si>
  <si>
    <t>williamsimmons@collins-griffith.com</t>
  </si>
  <si>
    <t>851.799.3781</t>
  </si>
  <si>
    <t>Courtneyshire</t>
  </si>
  <si>
    <t>6786d506-38ba-4abc-8b53-05e517d2582e</t>
  </si>
  <si>
    <t>Curtis Watson</t>
  </si>
  <si>
    <t>catherineturner@hotmail.com</t>
  </si>
  <si>
    <t>5391287884</t>
  </si>
  <si>
    <t>Cookfurt</t>
  </si>
  <si>
    <t>a9f948b2-4e63-44bb-be49-3f43b118f68d</t>
  </si>
  <si>
    <t>Frank Whitaker</t>
  </si>
  <si>
    <t>josephharrington@gmail.com</t>
  </si>
  <si>
    <t>+1-699-969-8829</t>
  </si>
  <si>
    <t>South Timothy</t>
  </si>
  <si>
    <t>8db06746-7927-4973-9e78-1fd794e0d3ba</t>
  </si>
  <si>
    <t>Michael Sims</t>
  </si>
  <si>
    <t>egray@yahoo.com</t>
  </si>
  <si>
    <t>4579271472</t>
  </si>
  <si>
    <t>North Timothyberg</t>
  </si>
  <si>
    <t>ff233d5f-6ced-415d-9800-7c0287ea7ff5</t>
  </si>
  <si>
    <t>Michael Cooper</t>
  </si>
  <si>
    <t>ywolf@yahoo.com</t>
  </si>
  <si>
    <t>630-198-6424x238</t>
  </si>
  <si>
    <t>Mooretown</t>
  </si>
  <si>
    <t>5a104129-54ae-4d1b-8ce6-424dbef59fe6</t>
  </si>
  <si>
    <t>James Chapman</t>
  </si>
  <si>
    <t>fsimmons@larson-hernandez.com</t>
  </si>
  <si>
    <t>+1-397-283-3912x1870</t>
  </si>
  <si>
    <t>Lake Elizabethport</t>
  </si>
  <si>
    <t>4e7ed827-455a-4762-b428-a656b3ee4d3b</t>
  </si>
  <si>
    <t>Rodney Evans</t>
  </si>
  <si>
    <t>dford@yahoo.com</t>
  </si>
  <si>
    <t>(293)288-0983x2210</t>
  </si>
  <si>
    <t>Mooreborough</t>
  </si>
  <si>
    <t>b8a6171f-1ee3-4dc4-bb04-8a8b405bfdc9</t>
  </si>
  <si>
    <t>Nicholas Carlson</t>
  </si>
  <si>
    <t>ijones@hotmail.com</t>
  </si>
  <si>
    <t>023-200-1867</t>
  </si>
  <si>
    <t>Clarkchester</t>
  </si>
  <si>
    <t>be2d740a-1e9b-43bc-90c7-c006314d3441</t>
  </si>
  <si>
    <t>Stephen Cowan</t>
  </si>
  <si>
    <t>ericlopez@gmail.com</t>
  </si>
  <si>
    <t>(610)089-8761x08143</t>
  </si>
  <si>
    <t>Andrewhaven</t>
  </si>
  <si>
    <t>b0ae8f08-c31e-4bbc-b36c-b62b892e6161</t>
  </si>
  <si>
    <t>Steven Howard</t>
  </si>
  <si>
    <t>asullivan@yahoo.com</t>
  </si>
  <si>
    <t>(614)038-4531x980</t>
  </si>
  <si>
    <t>Lake Jennifer</t>
  </si>
  <si>
    <t>bd1531c8-3764-4bda-b108-d4482f65fafa</t>
  </si>
  <si>
    <t>Travis Hull</t>
  </si>
  <si>
    <t>pburns@hotmail.com</t>
  </si>
  <si>
    <t>468.235.4695x1003</t>
  </si>
  <si>
    <t>New Jeffreyfurt</t>
  </si>
  <si>
    <t>96ef2ad6-b97e-4703-86c8-adfe7bf47042</t>
  </si>
  <si>
    <t>Darryl Acosta</t>
  </si>
  <si>
    <t>hdyer@frederick-martin.biz</t>
  </si>
  <si>
    <t>001-076-205-4596x7150</t>
  </si>
  <si>
    <t>Farleyhaven</t>
  </si>
  <si>
    <t>98c7472a-864e-4a13-829c-fc0cfa02eaec</t>
  </si>
  <si>
    <t>Nicholas Lawrence</t>
  </si>
  <si>
    <t>william75@hotmail.com</t>
  </si>
  <si>
    <t>001-066-664-1106x541</t>
  </si>
  <si>
    <t>Dakotaview</t>
  </si>
  <si>
    <t>d52721e7-19bc-443e-bb02-bebb48729a4d</t>
  </si>
  <si>
    <t>Jacob Santos</t>
  </si>
  <si>
    <t>vhouse@allen.com</t>
  </si>
  <si>
    <t>001-134-078-5169x949</t>
  </si>
  <si>
    <t>Tiffanyside</t>
  </si>
  <si>
    <t>5c62b3a2-3a3c-463e-8bd6-cee631b1b099</t>
  </si>
  <si>
    <t>Shawn Scott</t>
  </si>
  <si>
    <t>josegibson@hernandez.com</t>
  </si>
  <si>
    <t>089.058.3668x3482</t>
  </si>
  <si>
    <t>South Steven</t>
  </si>
  <si>
    <t>b540b30e-039f-4a25-8d61-68bd2defe193</t>
  </si>
  <si>
    <t>Amber Vang</t>
  </si>
  <si>
    <t>wisedawn@sanders-willis.com</t>
  </si>
  <si>
    <t>(899)962-6970x8386</t>
  </si>
  <si>
    <t>West Paulview</t>
  </si>
  <si>
    <t>0ba6eab9-4639-447b-a067-bdac88bd13d1</t>
  </si>
  <si>
    <t>Martha Smith</t>
  </si>
  <si>
    <t>bmartin@holt-mason.net</t>
  </si>
  <si>
    <t>+1-889-178-7915</t>
  </si>
  <si>
    <t>South Nicholashaven</t>
  </si>
  <si>
    <t>4ac9778d-8da8-4ee4-8df5-6ac6f96b648a</t>
  </si>
  <si>
    <t>Jennifer James</t>
  </si>
  <si>
    <t>jessica11@hotmail.com</t>
  </si>
  <si>
    <t>5962571976</t>
  </si>
  <si>
    <t>Coleland</t>
  </si>
  <si>
    <t>a34b6cf6-2053-4a42-b1af-db65b289f224</t>
  </si>
  <si>
    <t xml:space="preserve">  kara hernandez  </t>
  </si>
  <si>
    <t>josephclark@hotmail.com</t>
  </si>
  <si>
    <t>9320126578</t>
  </si>
  <si>
    <t>Kathrynville</t>
  </si>
  <si>
    <t>1a432f0a-7daa-49f0-80b6-fce2de53790a</t>
  </si>
  <si>
    <t>Lorraine Turner</t>
  </si>
  <si>
    <t>adam27@gmail.com</t>
  </si>
  <si>
    <t>001-826-041-8095</t>
  </si>
  <si>
    <t>South Kevinchester</t>
  </si>
  <si>
    <t>48ca7651-92f5-4f7b-8323-d342df6a8f93</t>
  </si>
  <si>
    <t xml:space="preserve">  mary nelson  </t>
  </si>
  <si>
    <t>ayalarobert@pena-quinn.com</t>
  </si>
  <si>
    <t>(175)585-1777</t>
  </si>
  <si>
    <t>West Elizabethstad</t>
  </si>
  <si>
    <t>5738811d-70c2-403f-ba8d-03aa782a65e0</t>
  </si>
  <si>
    <t>Breanna Rivas</t>
  </si>
  <si>
    <t>jacob23@white-fry.info</t>
  </si>
  <si>
    <t>127-469-2118x8241</t>
  </si>
  <si>
    <t>Clarkport</t>
  </si>
  <si>
    <t>40a26c60-0d27-4659-b72a-da9b2f32751e</t>
  </si>
  <si>
    <t>Nathan Wilson</t>
  </si>
  <si>
    <t>jamesbrady@green.info</t>
  </si>
  <si>
    <t>+1-962-642-2297x589</t>
  </si>
  <si>
    <t>Port Christopher</t>
  </si>
  <si>
    <t>1d34d08e-7a4c-45d4-9c99-e04cf0e98b3b</t>
  </si>
  <si>
    <t>Brian Gonzalez</t>
  </si>
  <si>
    <t>christophermiller@hill.com</t>
  </si>
  <si>
    <t>704-542-1854</t>
  </si>
  <si>
    <t>Lake Dianaborough</t>
  </si>
  <si>
    <t>7de31a51-6694-4343-90ba-58e3d2762bdc</t>
  </si>
  <si>
    <t>Dennis Mills</t>
  </si>
  <si>
    <t>wwashington@smith.com</t>
  </si>
  <si>
    <t>(705)682-0922x570</t>
  </si>
  <si>
    <t>North Jennifer</t>
  </si>
  <si>
    <t>afbb411a-a123-4a8c-93b7-a88612f70c97</t>
  </si>
  <si>
    <t>Michael Phillips</t>
  </si>
  <si>
    <t>clarklatoya@morrison-hatfield.com</t>
  </si>
  <si>
    <t>001-900-163-5640x723</t>
  </si>
  <si>
    <t>West Allison</t>
  </si>
  <si>
    <t>cfa701cd-2631-400b-a6d7-94d30db95301</t>
  </si>
  <si>
    <t>Jon Clark</t>
  </si>
  <si>
    <t>msherman@yahoo.com</t>
  </si>
  <si>
    <t>(472)828-9540</t>
  </si>
  <si>
    <t>Royborough</t>
  </si>
  <si>
    <t>15ce6a66-4dc8-4a1e-b2f9-e5fa90164161</t>
  </si>
  <si>
    <t>Erin Smith</t>
  </si>
  <si>
    <t>evelyn55@gmail.com</t>
  </si>
  <si>
    <t>1788224731</t>
  </si>
  <si>
    <t>Port Terry</t>
  </si>
  <si>
    <t>8edddfcd-1e52-4770-bf89-7142fe716b14</t>
  </si>
  <si>
    <t>Susan Conley</t>
  </si>
  <si>
    <t>dgray@yahoo.com</t>
  </si>
  <si>
    <t>(616)850-7105</t>
  </si>
  <si>
    <t>Olsonbury</t>
  </si>
  <si>
    <t>989bc4da-9b37-422b-aa8a-616fc3b290d0</t>
  </si>
  <si>
    <t xml:space="preserve">  brittany davis  </t>
  </si>
  <si>
    <t>smithmonica@yahoo.com</t>
  </si>
  <si>
    <t>+1-011-950-9271</t>
  </si>
  <si>
    <t>Lake Jamesfurt</t>
  </si>
  <si>
    <t>c693da11-39c6-41ca-9e50-aa42ca6dfda1</t>
  </si>
  <si>
    <t>Misty Garcia</t>
  </si>
  <si>
    <t>guzmanmisty@tapia-walton.com</t>
  </si>
  <si>
    <t>+1-152-610-5370x92300</t>
  </si>
  <si>
    <t>Wattsfort</t>
  </si>
  <si>
    <t>e893be3d-7354-4a6f-a160-745985c7504b</t>
  </si>
  <si>
    <t>David Hinton</t>
  </si>
  <si>
    <t>qmontgomery@yahoo.com</t>
  </si>
  <si>
    <t>169.500.7418x948</t>
  </si>
  <si>
    <t>New Kirstenchester</t>
  </si>
  <si>
    <t>96a9954f-dc33-41f9-8c1f-55ab715629ee</t>
  </si>
  <si>
    <t>John Garcia</t>
  </si>
  <si>
    <t>aaronlittle@yahoo.com</t>
  </si>
  <si>
    <t>001-543-298-7698x936</t>
  </si>
  <si>
    <t>West Justinfort</t>
  </si>
  <si>
    <t>9191b363-4e2d-4645-adc7-cac7fd72b050</t>
  </si>
  <si>
    <t>Andrew Roberts</t>
  </si>
  <si>
    <t>morgan57@lawson.org</t>
  </si>
  <si>
    <t>(294)471-6198x273</t>
  </si>
  <si>
    <t>North Melissa</t>
  </si>
  <si>
    <t>f5c9b047-9c10-4572-8f6b-40d09efba58b</t>
  </si>
  <si>
    <t>Emily Rodgers</t>
  </si>
  <si>
    <t>ronnie71@cruz.net</t>
  </si>
  <si>
    <t>813-104-5025x8963</t>
  </si>
  <si>
    <t>West Elizabeth</t>
  </si>
  <si>
    <t>c342bd2b-f295-456e-9967-5f06bd767e35</t>
  </si>
  <si>
    <t>Peter Williams</t>
  </si>
  <si>
    <t>tylermiller@davies.info</t>
  </si>
  <si>
    <t>+1-217-435-7483x52680</t>
  </si>
  <si>
    <t>43bfd931-3605-4f54-a021-c0ca3531968d</t>
  </si>
  <si>
    <t>Mary Jackson</t>
  </si>
  <si>
    <t>pbates@lewis.com</t>
  </si>
  <si>
    <t>(486)067-3983x4488</t>
  </si>
  <si>
    <t>Matthewtown</t>
  </si>
  <si>
    <t>3d67cde9-2834-44c0-94c8-b3b4a911d192</t>
  </si>
  <si>
    <t>Jeffrey Howell</t>
  </si>
  <si>
    <t>bholder@hickman.biz</t>
  </si>
  <si>
    <t>842.536.4628</t>
  </si>
  <si>
    <t>West Kennethton</t>
  </si>
  <si>
    <t>2812859a-1337-439e-8d4f-5d272c7f0b79</t>
  </si>
  <si>
    <t>Anna Briggs</t>
  </si>
  <si>
    <t>jenniferwade@hotmail.com</t>
  </si>
  <si>
    <t>5507740657</t>
  </si>
  <si>
    <t>Lake Annaside</t>
  </si>
  <si>
    <t>b07aa066-7354-45ea-a894-9b8d00af5b3a</t>
  </si>
  <si>
    <t xml:space="preserve">  james rivers  </t>
  </si>
  <si>
    <t>sandraschultz@davis-holt.com</t>
  </si>
  <si>
    <t>+1-551-562-3920x908</t>
  </si>
  <si>
    <t>New Melanie</t>
  </si>
  <si>
    <t>085b15fb-4a8f-4810-b84c-2f29980402a2</t>
  </si>
  <si>
    <t>James Jefferson</t>
  </si>
  <si>
    <t>nicholas68@stokes-walker.com</t>
  </si>
  <si>
    <t>510-740-9131x11786</t>
  </si>
  <si>
    <t>Welchbury</t>
  </si>
  <si>
    <t>48603b32-b4fb-4eb9-89c1-3de73b4206c5</t>
  </si>
  <si>
    <t xml:space="preserve">  mariah robles  </t>
  </si>
  <si>
    <t>rodriguezmatthew@hotmail.com</t>
  </si>
  <si>
    <t>902-547-6022</t>
  </si>
  <si>
    <t>Taylorfurt</t>
  </si>
  <si>
    <t>1238d630-743b-45a2-9c0f-2fcfb3f6fe0d</t>
  </si>
  <si>
    <t>Michael Brown</t>
  </si>
  <si>
    <t>berrydavid@finley-ray.com</t>
  </si>
  <si>
    <t>+1-069-535-4120x1227</t>
  </si>
  <si>
    <t>South Jasonborough</t>
  </si>
  <si>
    <t>43b9da13-ec85-4f37-bbc1-a987aff8754d</t>
  </si>
  <si>
    <t>Caitlin Perry</t>
  </si>
  <si>
    <t>lawrencejames@yahoo.com</t>
  </si>
  <si>
    <t>950-026-0151x53259</t>
  </si>
  <si>
    <t>Johnbury</t>
  </si>
  <si>
    <t>96fc734d-a003-4d28-8a8f-3653c9af18f8</t>
  </si>
  <si>
    <t>Rebekah Gregory</t>
  </si>
  <si>
    <t>kelsey28@hotmail.com</t>
  </si>
  <si>
    <t>795-074-0717x327</t>
  </si>
  <si>
    <t>North Anthonyland</t>
  </si>
  <si>
    <t>32a447b2-ef04-457d-8dcc-c33aa9434aa0</t>
  </si>
  <si>
    <t>James Howard</t>
  </si>
  <si>
    <t>fosteramanda@stewart-cabrera.com</t>
  </si>
  <si>
    <t>+1-805-950-3100x649</t>
  </si>
  <si>
    <t>Jeffreyburgh</t>
  </si>
  <si>
    <t>398d1ca6-8b68-40b5-9d61-fac36cd5e859</t>
  </si>
  <si>
    <t>Michael Roberson</t>
  </si>
  <si>
    <t>jfrazier@campbell.com</t>
  </si>
  <si>
    <t>403.910.4520</t>
  </si>
  <si>
    <t>Christinebury</t>
  </si>
  <si>
    <t>44007d5a-e88d-4719-a624-2b40a5cb63a2</t>
  </si>
  <si>
    <t>Bianca Knapp</t>
  </si>
  <si>
    <t>wayne14@hotmail.com</t>
  </si>
  <si>
    <t>608.941.1849</t>
  </si>
  <si>
    <t>South Heatherview</t>
  </si>
  <si>
    <t>0f44704f-1247-4a4e-a469-98e8d39e198b</t>
  </si>
  <si>
    <t>Jason Williams</t>
  </si>
  <si>
    <t>troypadilla@yahoo.com</t>
  </si>
  <si>
    <t>359-928-5535</t>
  </si>
  <si>
    <t>South Victoriashire</t>
  </si>
  <si>
    <t>9854ce4e-4ebf-45c3-8ae9-b4a72a79ea68</t>
  </si>
  <si>
    <t>Ernest Bush</t>
  </si>
  <si>
    <t>eric33@fitzgerald.info</t>
  </si>
  <si>
    <t>+1-952-056-1006x79900</t>
  </si>
  <si>
    <t>Edwardsview</t>
  </si>
  <si>
    <t>ebd34616-91b7-4d8e-9301-6989bfbbb17f</t>
  </si>
  <si>
    <t>Patricia Ray</t>
  </si>
  <si>
    <t>tracey20@hotmail.com</t>
  </si>
  <si>
    <t>(968)018-6774x0378</t>
  </si>
  <si>
    <t>Websterberg</t>
  </si>
  <si>
    <t>77fc9703-1fd5-4423-b06c-5c5649e2623d</t>
  </si>
  <si>
    <t xml:space="preserve">  vanessa santiago  </t>
  </si>
  <si>
    <t>roberto75@yahoo.com</t>
  </si>
  <si>
    <t>233-944-9530x067</t>
  </si>
  <si>
    <t>Steelestad</t>
  </si>
  <si>
    <t>670acc5c-b321-4f21-8dd8-eb85b04d3376</t>
  </si>
  <si>
    <t xml:space="preserve">  joseph haynes  </t>
  </si>
  <si>
    <t>rosejustin@hotmail.com</t>
  </si>
  <si>
    <t>625.503.2501x736</t>
  </si>
  <si>
    <t>New Catherinefurt</t>
  </si>
  <si>
    <t>8a3c3b5e-801e-41da-85b1-ed25f1533ae8</t>
  </si>
  <si>
    <t>Matthew Wright</t>
  </si>
  <si>
    <t>udavis@glenn.com</t>
  </si>
  <si>
    <t>426-241-7842x90292</t>
  </si>
  <si>
    <t>East Matthew</t>
  </si>
  <si>
    <t>9918ee46-1497-4658-b010-f7197e695d0d</t>
  </si>
  <si>
    <t>Michael Cruz</t>
  </si>
  <si>
    <t>barbararamos@yahoo.com</t>
  </si>
  <si>
    <t>345.110.0906</t>
  </si>
  <si>
    <t>Stricklandfurt</t>
  </si>
  <si>
    <t>bc0a6a5d-6e99-4e3e-a3b1-37fc0a3450fc</t>
  </si>
  <si>
    <t xml:space="preserve">  kristin huerta  </t>
  </si>
  <si>
    <t>jasonbrock@gmail.com</t>
  </si>
  <si>
    <t>+1-053-088-6843x02116</t>
  </si>
  <si>
    <t>North Gabrielbury</t>
  </si>
  <si>
    <t>069f14f1-4018-4c6e-9a8c-fa3c5283aac7</t>
  </si>
  <si>
    <t>Mason Moore</t>
  </si>
  <si>
    <t>jessica91@floyd.biz</t>
  </si>
  <si>
    <t>(732)904-5759x8875</t>
  </si>
  <si>
    <t>East Jeffreyport</t>
  </si>
  <si>
    <t>ac9ed156-f63f-4e41-ba9a-ca5e176132ed</t>
  </si>
  <si>
    <t>Sarah Booth</t>
  </si>
  <si>
    <t>davisterri@landry.net</t>
  </si>
  <si>
    <t>001-212-996-4260</t>
  </si>
  <si>
    <t>West Patrickmouth</t>
  </si>
  <si>
    <t>964db03f-9340-4fad-9c4a-d56bd6016237</t>
  </si>
  <si>
    <t>John Allen</t>
  </si>
  <si>
    <t>obooker@hotmail.com</t>
  </si>
  <si>
    <t>362.027.5582</t>
  </si>
  <si>
    <t>Castanedaville</t>
  </si>
  <si>
    <t>c3c75611-ffe3-4a49-854f-92fff366bad4</t>
  </si>
  <si>
    <t xml:space="preserve">  amber walker  </t>
  </si>
  <si>
    <t>austinallen@yahoo.com</t>
  </si>
  <si>
    <t>477-092-0711</t>
  </si>
  <si>
    <t>West Christian</t>
  </si>
  <si>
    <t>9384ec2b-44fe-4cae-9248-a9a7ac1aa554</t>
  </si>
  <si>
    <t>Jennifer Young</t>
  </si>
  <si>
    <t>denisebennett@hotmail.com</t>
  </si>
  <si>
    <t>(238)023-6219x215</t>
  </si>
  <si>
    <t>Aprilton</t>
  </si>
  <si>
    <t>2cd94cbb-c19a-458c-835b-1c8c0a4c9f7f</t>
  </si>
  <si>
    <t>Robert West</t>
  </si>
  <si>
    <t>phancock@hill-delgado.com</t>
  </si>
  <si>
    <t>189.705.9161x18638</t>
  </si>
  <si>
    <t>Curtishaven</t>
  </si>
  <si>
    <t>7135f221-a6c9-437f-84da-d06a7872bdeb</t>
  </si>
  <si>
    <t>Jillian Wilson</t>
  </si>
  <si>
    <t>wilsondavid@barnett.org</t>
  </si>
  <si>
    <t>(588)195-9772x168</t>
  </si>
  <si>
    <t>Port Michelle</t>
  </si>
  <si>
    <t>ff37d19c-2e76-428b-8735-44f9ea83bf00</t>
  </si>
  <si>
    <t>Matthew Garcia MD</t>
  </si>
  <si>
    <t>heather19@gmail.com</t>
  </si>
  <si>
    <t>005.378.9318x69289</t>
  </si>
  <si>
    <t>West Chadfurt</t>
  </si>
  <si>
    <t>d0725b5c-a281-4044-af96-288295d82980</t>
  </si>
  <si>
    <t xml:space="preserve">  april davis  </t>
  </si>
  <si>
    <t>scooke@yahoo.com</t>
  </si>
  <si>
    <t>284.540.1822x7200</t>
  </si>
  <si>
    <t>Williamsside</t>
  </si>
  <si>
    <t>785299f4-175b-498d-b814-01027de1bdfe</t>
  </si>
  <si>
    <t>Lisa Torres</t>
  </si>
  <si>
    <t>corybrown@hotmail.com</t>
  </si>
  <si>
    <t>(839)482-3220</t>
  </si>
  <si>
    <t>Port Hectorshire</t>
  </si>
  <si>
    <t>5230dfbd-5553-42fe-a889-803e5913f9d3</t>
  </si>
  <si>
    <t>Christine Powers</t>
  </si>
  <si>
    <t>bhess@hawkins-herrera.net</t>
  </si>
  <si>
    <t>144-743-2811x659</t>
  </si>
  <si>
    <t>South Alison</t>
  </si>
  <si>
    <t>292bd156-db94-4570-9ac7-0ec0ab8ddeb4</t>
  </si>
  <si>
    <t>Heidi Brown</t>
  </si>
  <si>
    <t>stonebrenda@hotmail.com</t>
  </si>
  <si>
    <t>+1-302-020-3042x322</t>
  </si>
  <si>
    <t>Kelseyfort</t>
  </si>
  <si>
    <t>7ed70ed7-b194-490b-a961-929e546e035a</t>
  </si>
  <si>
    <t>Jesse Castro</t>
  </si>
  <si>
    <t>tammymerritt@atkins.com</t>
  </si>
  <si>
    <t>001-775-213-5302x816</t>
  </si>
  <si>
    <t>New Angelaborough</t>
  </si>
  <si>
    <t>668409e3-f1f8-443e-a99f-131849c8a43f</t>
  </si>
  <si>
    <t>Kara Sandoval</t>
  </si>
  <si>
    <t>hmcbride@anderson.com</t>
  </si>
  <si>
    <t>064-630-0593x77756</t>
  </si>
  <si>
    <t>Millerberg</t>
  </si>
  <si>
    <t>0964fbbf-8cd3-41b0-82b0-1cfdd045dd1c</t>
  </si>
  <si>
    <t>Ashley Malone</t>
  </si>
  <si>
    <t>melissa01@hunter.net</t>
  </si>
  <si>
    <t>001-198-321-0291</t>
  </si>
  <si>
    <t>409d3602-5084-4242-968b-1625746f7891</t>
  </si>
  <si>
    <t>Glenn Gallegos</t>
  </si>
  <si>
    <t>qrowland@wright.net</t>
  </si>
  <si>
    <t>(174)690-2983x10438</t>
  </si>
  <si>
    <t>Kevinberg</t>
  </si>
  <si>
    <t>c5c5b37a-f85e-46a1-9dad-09b252c21221</t>
  </si>
  <si>
    <t>Dorothy Boyd</t>
  </si>
  <si>
    <t>ftaylor@hotmail.com</t>
  </si>
  <si>
    <t>196-622-9131x670</t>
  </si>
  <si>
    <t>East Ernestview</t>
  </si>
  <si>
    <t>d32e6dcd-83bc-4478-9d6a-c7b86778043b</t>
  </si>
  <si>
    <t>Amber Martin</t>
  </si>
  <si>
    <t>catherine83@hotmail.com</t>
  </si>
  <si>
    <t>056.856.6706x36219</t>
  </si>
  <si>
    <t>West Amanda</t>
  </si>
  <si>
    <t>de8ede0b-a85c-4e4a-804b-6fabfcf56188</t>
  </si>
  <si>
    <t xml:space="preserve">  mitchell griffith  </t>
  </si>
  <si>
    <t>youngjacob@chase-lewis.com</t>
  </si>
  <si>
    <t>655.049.4440x76634</t>
  </si>
  <si>
    <t>Leeland</t>
  </si>
  <si>
    <t>0de051a6-69ca-47d2-b644-14fd8ae769ed</t>
  </si>
  <si>
    <t>Levi Lopez</t>
  </si>
  <si>
    <t>joshua96@pierce.biz</t>
  </si>
  <si>
    <t>+1-339-650-4962x732</t>
  </si>
  <si>
    <t>9f64eeed-5c9d-427d-84b8-71bb300568d2</t>
  </si>
  <si>
    <t>Jenna Bryant</t>
  </si>
  <si>
    <t>qbryant@coleman.com</t>
  </si>
  <si>
    <t>(626)114-2436</t>
  </si>
  <si>
    <t>Jonesstad</t>
  </si>
  <si>
    <t>71299889-a01a-4992-bf9d-3e64c1a6423b</t>
  </si>
  <si>
    <t xml:space="preserve">  michelle rodriguez  </t>
  </si>
  <si>
    <t>jenniferelliott@hotmail.com</t>
  </si>
  <si>
    <t>+1-258-542-1880x87991</t>
  </si>
  <si>
    <t>East Sherryville</t>
  </si>
  <si>
    <t>445dcc38-341c-4494-8d36-6dfcc28ebd70</t>
  </si>
  <si>
    <t>Timothy Monroe</t>
  </si>
  <si>
    <t>uunderwood@gray-maynard.com</t>
  </si>
  <si>
    <t>001-962-341-9964x3385</t>
  </si>
  <si>
    <t>Lake Elijahfurt</t>
  </si>
  <si>
    <t>49bc473f-ed7b-4656-a18a-15368c99a894</t>
  </si>
  <si>
    <t>Patricia Hayes</t>
  </si>
  <si>
    <t>david18@jones-bowman.com</t>
  </si>
  <si>
    <t>247.250.5833</t>
  </si>
  <si>
    <t>West Kristinbury</t>
  </si>
  <si>
    <t>7c16128d-b2c0-4394-a17f-29e170286046</t>
  </si>
  <si>
    <t>Tina Taylor</t>
  </si>
  <si>
    <t>dustin34@gmail.com</t>
  </si>
  <si>
    <t>430.311.5876</t>
  </si>
  <si>
    <t>a14923c2-f920-464c-8763-fcd01f15c7b6</t>
  </si>
  <si>
    <t>Mr. Anthony Mcconnell PhD</t>
  </si>
  <si>
    <t>opetty@lynn-patton.com</t>
  </si>
  <si>
    <t>5457694757</t>
  </si>
  <si>
    <t>West Shawnland</t>
  </si>
  <si>
    <t>b5b453ca-3d42-493c-8c9f-d3349bdf0377</t>
  </si>
  <si>
    <t>Mr. Thomas Thompson</t>
  </si>
  <si>
    <t>brianna71@bailey.com</t>
  </si>
  <si>
    <t>(945)353-6597x4669</t>
  </si>
  <si>
    <t>Port Curtisshire</t>
  </si>
  <si>
    <t>03802b70-8d03-491e-8f8d-5238288b78b5</t>
  </si>
  <si>
    <t>Monica Anderson</t>
  </si>
  <si>
    <t>jacksonstacey@white-shaffer.net</t>
  </si>
  <si>
    <t>001-861-634-2125x45080</t>
  </si>
  <si>
    <t>Lake Leslie</t>
  </si>
  <si>
    <t>3985fb62-17dc-4eff-a872-13f98d605936</t>
  </si>
  <si>
    <t>Kyle Andrade</t>
  </si>
  <si>
    <t>qvargas@gmail.com</t>
  </si>
  <si>
    <t>001-594-815-2692</t>
  </si>
  <si>
    <t>Huberberg</t>
  </si>
  <si>
    <t>1d0bc9bd-e9b5-45cf-9766-5cdafe049059</t>
  </si>
  <si>
    <t>Janice Petty</t>
  </si>
  <si>
    <t>douglasbradley@brown-swanson.com</t>
  </si>
  <si>
    <t>596-647-2130x74235</t>
  </si>
  <si>
    <t>Jessicachester</t>
  </si>
  <si>
    <t>a5d04d53-1e12-42e3-b272-92b6762172ed</t>
  </si>
  <si>
    <t>Pamela Hill</t>
  </si>
  <si>
    <t>lmann@andersen-lindsey.net</t>
  </si>
  <si>
    <t>001-914-261-4048x93326</t>
  </si>
  <si>
    <t>West Bryan</t>
  </si>
  <si>
    <t>eec259dc-7f95-497c-a76a-a6ced50755d9</t>
  </si>
  <si>
    <t xml:space="preserve">  tracy chavez  </t>
  </si>
  <si>
    <t>stephanie83@yahoo.com</t>
  </si>
  <si>
    <t>454-307-9637</t>
  </si>
  <si>
    <t>East Joseview</t>
  </si>
  <si>
    <t>b495db4e-8245-4fb4-8ab7-706eb77350ca</t>
  </si>
  <si>
    <t>Jason Graves</t>
  </si>
  <si>
    <t>richard51@miller.com</t>
  </si>
  <si>
    <t>100.817.8522</t>
  </si>
  <si>
    <t>East Katelynhaven</t>
  </si>
  <si>
    <t>7b85179a-d5b0-47e0-aa5d-932b45ff2c83</t>
  </si>
  <si>
    <t>Elizabeth Miles</t>
  </si>
  <si>
    <t>paulangela@stokes-smith.biz</t>
  </si>
  <si>
    <t>158-718-4523</t>
  </si>
  <si>
    <t>North Sherryside</t>
  </si>
  <si>
    <t>74eff545-3e65-4603-b8e3-654bfaf14ff0</t>
  </si>
  <si>
    <t>Michelle Walls</t>
  </si>
  <si>
    <t>rjimenez@barron.org</t>
  </si>
  <si>
    <t>(426)874-4701x732</t>
  </si>
  <si>
    <t>West Alecmouth</t>
  </si>
  <si>
    <t>30cbd755-6232-417a-a507-41818d1fb540</t>
  </si>
  <si>
    <t>Christina Weber</t>
  </si>
  <si>
    <t>kleinjacqueline@reed.net</t>
  </si>
  <si>
    <t>+1-086-523-7772x9665</t>
  </si>
  <si>
    <t>Lake Janeburgh</t>
  </si>
  <si>
    <t>bf0d073d-821c-4336-9970-cf60ebff8d15</t>
  </si>
  <si>
    <t>Gregory Chambers</t>
  </si>
  <si>
    <t>roconnell@mckee.com</t>
  </si>
  <si>
    <t>(337)014-0052x78105</t>
  </si>
  <si>
    <t>Daisymouth</t>
  </si>
  <si>
    <t>11df12d7-dd30-4e89-a2f2-35f2e11b868d</t>
  </si>
  <si>
    <t>Miss Tina Gordon</t>
  </si>
  <si>
    <t>hendersonnicholas@yahoo.com</t>
  </si>
  <si>
    <t>800-027-2214x25731</t>
  </si>
  <si>
    <t>West Larryton</t>
  </si>
  <si>
    <t>dabac50d-ca3d-4859-85ce-099c46b82659</t>
  </si>
  <si>
    <t>Erica Wilson</t>
  </si>
  <si>
    <t>robin38@roberts.com</t>
  </si>
  <si>
    <t>(094)391-3681x72031</t>
  </si>
  <si>
    <t>Robertshire</t>
  </si>
  <si>
    <t>c9a7d91f-ef2a-4713-9702-10496a39aaa6</t>
  </si>
  <si>
    <t>John Duncan</t>
  </si>
  <si>
    <t>aaronwelch@yahoo.com</t>
  </si>
  <si>
    <t>695.528.6209</t>
  </si>
  <si>
    <t>Laurafurt</t>
  </si>
  <si>
    <t>00a81de9-d20f-47d0-8465-6d6b81fb18b3</t>
  </si>
  <si>
    <t>Jennifer Adkins</t>
  </si>
  <si>
    <t>sarah80@stafford-charles.com</t>
  </si>
  <si>
    <t>+1-297-352-5953x3222</t>
  </si>
  <si>
    <t>Garciahaven</t>
  </si>
  <si>
    <t>d664d264-4c6e-47ff-b9de-7a3a486822b9</t>
  </si>
  <si>
    <t>Donna Boone</t>
  </si>
  <si>
    <t>gilbertmark@yahoo.com</t>
  </si>
  <si>
    <t>+1-739-389-9204x5735</t>
  </si>
  <si>
    <t>Roseland</t>
  </si>
  <si>
    <t>a8f1e091-ffb8-402d-9475-dbc996418ced</t>
  </si>
  <si>
    <t>Kelly Johnson</t>
  </si>
  <si>
    <t>baileyjennifer@gomez-garcia.info</t>
  </si>
  <si>
    <t>236.618.5076</t>
  </si>
  <si>
    <t>East Danstad</t>
  </si>
  <si>
    <t>7250ee18-260a-4962-9d81-b7f57d5911c6</t>
  </si>
  <si>
    <t>Michael Gonzalez</t>
  </si>
  <si>
    <t>ricerachel@martinez-freeman.com</t>
  </si>
  <si>
    <t>087-082-6971</t>
  </si>
  <si>
    <t>Nelsonfort</t>
  </si>
  <si>
    <t>551ac8ea-585a-4afa-bbfd-cc1289e06ab3</t>
  </si>
  <si>
    <t>Candace Mitchell</t>
  </si>
  <si>
    <t>thomasbrooks@yahoo.com</t>
  </si>
  <si>
    <t>001-823-601-0712x61583</t>
  </si>
  <si>
    <t>Port Elijah</t>
  </si>
  <si>
    <t>6090d697-8b1e-4b9d-834b-9fbb8d4a75b8</t>
  </si>
  <si>
    <t>Ryan Vaughn</t>
  </si>
  <si>
    <t>amandaadams@yahoo.com</t>
  </si>
  <si>
    <t>+1-821-764-8467</t>
  </si>
  <si>
    <t>Dorisfort</t>
  </si>
  <si>
    <t>de9e3757-5260-401e-aecf-67d2749176f4</t>
  </si>
  <si>
    <t>Paul Johnson</t>
  </si>
  <si>
    <t>donaldburgess@gmail.com</t>
  </si>
  <si>
    <t>574.223.3222</t>
  </si>
  <si>
    <t>Krystalmouth</t>
  </si>
  <si>
    <t>3d225c30-b28f-41de-bb14-0bc3304b8590</t>
  </si>
  <si>
    <t>Ashley Parrish</t>
  </si>
  <si>
    <t>danielmitchell@gmail.com</t>
  </si>
  <si>
    <t>001-801-944-2589x222</t>
  </si>
  <si>
    <t>Anthonyborough</t>
  </si>
  <si>
    <t>db23aa8c-3bca-4f85-a20a-60ac9261549d</t>
  </si>
  <si>
    <t>Sharon Newton</t>
  </si>
  <si>
    <t>cmanning@gmail.com</t>
  </si>
  <si>
    <t>001-560-629-5350x6373</t>
  </si>
  <si>
    <t>Bakershire</t>
  </si>
  <si>
    <t>517400f8-0b2c-482a-a928-8e92c68a152f</t>
  </si>
  <si>
    <t>Cynthia Mueller</t>
  </si>
  <si>
    <t>rmoyer@fisher.info</t>
  </si>
  <si>
    <t>180-467-4130</t>
  </si>
  <si>
    <t>Smithbury</t>
  </si>
  <si>
    <t>e9d68f23-b489-4070-b914-f8a8bea4ff31</t>
  </si>
  <si>
    <t>Donna Beck</t>
  </si>
  <si>
    <t>karen68@mclean.com</t>
  </si>
  <si>
    <t>538.418.5201x3626</t>
  </si>
  <si>
    <t>New Daniel</t>
  </si>
  <si>
    <t>fd08b32c-62d6-4e93-a198-5d54cfb87e6f</t>
  </si>
  <si>
    <t>Jasmine Frye</t>
  </si>
  <si>
    <t>MARTINEZMAURICE@SAUNDERS.COM</t>
  </si>
  <si>
    <t>+1-084-639-7561x54705</t>
  </si>
  <si>
    <t>South Julie</t>
  </si>
  <si>
    <t>a6eab79e-d21c-42f8-8ada-4f80a9e782d4</t>
  </si>
  <si>
    <t xml:space="preserve">  emily arnold  </t>
  </si>
  <si>
    <t>vbray@gmail.com</t>
  </si>
  <si>
    <t>491-215-1641x19556</t>
  </si>
  <si>
    <t>Christopherfurt</t>
  </si>
  <si>
    <t>f6febc0e-7ecd-4baf-a6f0-5fcffb16e5db</t>
  </si>
  <si>
    <t>David Oliver</t>
  </si>
  <si>
    <t>froberts@gmail.com</t>
  </si>
  <si>
    <t>091-969-3957x875</t>
  </si>
  <si>
    <t>Chadfurt</t>
  </si>
  <si>
    <t>f72169bb-8096-4718-a051-acef097a1e10</t>
  </si>
  <si>
    <t>Sheila Greer</t>
  </si>
  <si>
    <t>christinadaniel@gmail.com</t>
  </si>
  <si>
    <t>(070)204-2620</t>
  </si>
  <si>
    <t>East Garymouth</t>
  </si>
  <si>
    <t>19b17e80-dea4-4e17-94fd-9ad39716108e</t>
  </si>
  <si>
    <t>Michele Holland</t>
  </si>
  <si>
    <t>katie43@hoover.com</t>
  </si>
  <si>
    <t>971-212-4139</t>
  </si>
  <si>
    <t>Jesusland</t>
  </si>
  <si>
    <t>1986b4b2-70b7-4868-9854-80f0dfcaf0b7</t>
  </si>
  <si>
    <t>Kimberly Morrison</t>
  </si>
  <si>
    <t>victoriagarza@hernandez.com</t>
  </si>
  <si>
    <t>696.789.7609</t>
  </si>
  <si>
    <t>West Tracyfurt</t>
  </si>
  <si>
    <t>03edd1f8-74f9-4d17-a912-b4bf86a4bae4</t>
  </si>
  <si>
    <t>Tracey Phillips</t>
  </si>
  <si>
    <t>ronaldjensen@lin.biz</t>
  </si>
  <si>
    <t>731.267.7319x22760</t>
  </si>
  <si>
    <t>North Gina</t>
  </si>
  <si>
    <t>def57689-68f4-4bce-a4e7-5e8eb8f21423</t>
  </si>
  <si>
    <t>Michael Lopez</t>
  </si>
  <si>
    <t>jeffreysimmons@gmail.com</t>
  </si>
  <si>
    <t>598.897.8653x394</t>
  </si>
  <si>
    <t>North Anthonyside</t>
  </si>
  <si>
    <t>1327f1bc-2784-478f-b84f-16b3a79fbfaf</t>
  </si>
  <si>
    <t>Jose Bennett</t>
  </si>
  <si>
    <t>torresjoseph@yahoo.com</t>
  </si>
  <si>
    <t>191.654.3089</t>
  </si>
  <si>
    <t>Schneiderport</t>
  </si>
  <si>
    <t>43d88870-f81d-4aa1-8812-0a8e78308930</t>
  </si>
  <si>
    <t>Justin Anderson</t>
  </si>
  <si>
    <t>dwright@gmail.com</t>
  </si>
  <si>
    <t>+1-523-120-2191x5057</t>
  </si>
  <si>
    <t>Buchananburgh</t>
  </si>
  <si>
    <t>65c17795-b155-46bc-9f8d-ed9756abf2f1</t>
  </si>
  <si>
    <t>Dawn Rivera</t>
  </si>
  <si>
    <t>williamsjulie@mitchell.org</t>
  </si>
  <si>
    <t>(449)747-0002x6876</t>
  </si>
  <si>
    <t>Jeremiahton</t>
  </si>
  <si>
    <t>541cdfcd-da0d-4a5f-948f-8b74a65bb1f2</t>
  </si>
  <si>
    <t>Brittney Hernandez</t>
  </si>
  <si>
    <t>flopez@cook-rodriguez.com</t>
  </si>
  <si>
    <t>486-764-9797x4163</t>
  </si>
  <si>
    <t>Galvantown</t>
  </si>
  <si>
    <t>889b78d5-dbfd-497e-aca2-b148da330aa1</t>
  </si>
  <si>
    <t>Anthony Randolph</t>
  </si>
  <si>
    <t>michael59@jacobs.org</t>
  </si>
  <si>
    <t>(560)450-0635x5373</t>
  </si>
  <si>
    <t>West Scotthaven</t>
  </si>
  <si>
    <t>a075e927-5110-4492-b442-7e0b61484bb3</t>
  </si>
  <si>
    <t xml:space="preserve">  mary henry  </t>
  </si>
  <si>
    <t>eatondavid@hotmail.com</t>
  </si>
  <si>
    <t>9649692771</t>
  </si>
  <si>
    <t>Marshallport</t>
  </si>
  <si>
    <t>7cea2045-c268-483e-a32f-2e63b7fddd71</t>
  </si>
  <si>
    <t>Heather Bowers</t>
  </si>
  <si>
    <t>willisrhonda@roth.com</t>
  </si>
  <si>
    <t>952-963-5305</t>
  </si>
  <si>
    <t>Hamptonshire</t>
  </si>
  <si>
    <t>9e11d2cd-0930-4ef6-8a80-068ddf547e50</t>
  </si>
  <si>
    <t>Daniel White</t>
  </si>
  <si>
    <t>kevin73@le.net</t>
  </si>
  <si>
    <t>001-702-551-2827</t>
  </si>
  <si>
    <t>Williamhaven</t>
  </si>
  <si>
    <t>af34cf65-a193-44b2-bc19-e71d118405ad</t>
  </si>
  <si>
    <t>Jonathan Perry</t>
  </si>
  <si>
    <t>patricia71@yahoo.com</t>
  </si>
  <si>
    <t>(364)315-9489x89596</t>
  </si>
  <si>
    <t>South Alexanderbury</t>
  </si>
  <si>
    <t>3a3c8a71-ff57-4e2b-8991-ab9bebc2026f</t>
  </si>
  <si>
    <t xml:space="preserve">  anna walker  </t>
  </si>
  <si>
    <t>gbarnes@jackson.com</t>
  </si>
  <si>
    <t>(466)345-4434x414</t>
  </si>
  <si>
    <t>Mortontown</t>
  </si>
  <si>
    <t>fa745761-6f18-4108-9723-199dbf2c14a0</t>
  </si>
  <si>
    <t>Gary Ward</t>
  </si>
  <si>
    <t>sosabruce@hotmail.com</t>
  </si>
  <si>
    <t>+1-169-993-9344x974</t>
  </si>
  <si>
    <t>South Laurentown</t>
  </si>
  <si>
    <t>b4323070-a23d-4c2f-82a7-96891933918c</t>
  </si>
  <si>
    <t>Paul Moreno</t>
  </si>
  <si>
    <t>isimpson@mata.biz</t>
  </si>
  <si>
    <t>946.408.8223</t>
  </si>
  <si>
    <t>South Tombury</t>
  </si>
  <si>
    <t>2a96e1e2-7194-4ae2-99ba-d7aedf615a5c</t>
  </si>
  <si>
    <t>Samantha Zavala MD</t>
  </si>
  <si>
    <t>nlawson@gmail.com</t>
  </si>
  <si>
    <t>9586297398</t>
  </si>
  <si>
    <t>Edwardsport</t>
  </si>
  <si>
    <t>0769165f-e746-4cb9-8ca9-cf07b1aa0f6a</t>
  </si>
  <si>
    <t>Jill Conway</t>
  </si>
  <si>
    <t>ashleyvargas@suarez.info</t>
  </si>
  <si>
    <t>+1-894-132-1097x2021</t>
  </si>
  <si>
    <t>Port James</t>
  </si>
  <si>
    <t>0e5dd462-cbd0-4ef2-930a-37df0bc61066</t>
  </si>
  <si>
    <t>Lisa Haley</t>
  </si>
  <si>
    <t>melissa44@hotmail.com</t>
  </si>
  <si>
    <t>075.485.3465x5792</t>
  </si>
  <si>
    <t>South Allisonville</t>
  </si>
  <si>
    <t>6e417d47-5ff5-45ea-9bc4-40f14b1a269b</t>
  </si>
  <si>
    <t>Erica Moon</t>
  </si>
  <si>
    <t>jeffreyferguson@williams-hernandez.com</t>
  </si>
  <si>
    <t>001-203-004-4964x61293</t>
  </si>
  <si>
    <t>South Danielchester</t>
  </si>
  <si>
    <t>697c3923-87fa-441a-be83-b91f25440fe0</t>
  </si>
  <si>
    <t>Janice Fernandez</t>
  </si>
  <si>
    <t>morgan03@nichols.com</t>
  </si>
  <si>
    <t>001-002-512-1375</t>
  </si>
  <si>
    <t>North Joshuatown</t>
  </si>
  <si>
    <t>2e183554-cae2-4e66-ae8a-781390e0a95b</t>
  </si>
  <si>
    <t>Thomas Short</t>
  </si>
  <si>
    <t>christopher84@hotmail.com</t>
  </si>
  <si>
    <t>(589)635-9570x8619</t>
  </si>
  <si>
    <t>North Joseph</t>
  </si>
  <si>
    <t>9c07a751-1437-4509-acd1-586a2b840c67</t>
  </si>
  <si>
    <t>Robert Griffin</t>
  </si>
  <si>
    <t>svillanueva@galloway-garrett.com</t>
  </si>
  <si>
    <t>+1-314-584-3456x631</t>
  </si>
  <si>
    <t>aee1e86b-9ea5-46aa-a1ee-6c5bdeef580f</t>
  </si>
  <si>
    <t>Steven Lee</t>
  </si>
  <si>
    <t>jessicaramirez@yahoo.com</t>
  </si>
  <si>
    <t>388-503-4236</t>
  </si>
  <si>
    <t>Melindachester</t>
  </si>
  <si>
    <t>9549c931-e9af-499d-bf67-1eec3da70577</t>
  </si>
  <si>
    <t>Tiffany Jackson</t>
  </si>
  <si>
    <t>sharphailey@scott.com</t>
  </si>
  <si>
    <t>(203)347-4246</t>
  </si>
  <si>
    <t>Ramirezbury</t>
  </si>
  <si>
    <t>a34db7c5-760d-4bbb-bb70-b3a124a35cf2</t>
  </si>
  <si>
    <t xml:space="preserve">  kimberly smith  </t>
  </si>
  <si>
    <t>markharris@hotmail.com</t>
  </si>
  <si>
    <t>104.379.6868</t>
  </si>
  <si>
    <t>Lake Ebony</t>
  </si>
  <si>
    <t>aab612c9-415d-474a-b5a6-69814104a8b5</t>
  </si>
  <si>
    <t>Michael Ayala</t>
  </si>
  <si>
    <t>seanblair@yahoo.com</t>
  </si>
  <si>
    <t>0852946902</t>
  </si>
  <si>
    <t>771ad655-cdfc-4ee0-a61e-de900267deb3</t>
  </si>
  <si>
    <t>Jessica Garcia</t>
  </si>
  <si>
    <t>racheldavis@gmail.com</t>
  </si>
  <si>
    <t>+1-177-417-4304x3502</t>
  </si>
  <si>
    <t>Nathanielburgh</t>
  </si>
  <si>
    <t>8beddb12-ad77-482f-89a2-3a89e6b5a92c</t>
  </si>
  <si>
    <t>Michele Cherry</t>
  </si>
  <si>
    <t>lisathompson@hotmail.com</t>
  </si>
  <si>
    <t>850.228.9466</t>
  </si>
  <si>
    <t>New Valerie</t>
  </si>
  <si>
    <t>f1faf665-7115-43f3-92e8-9d1028711733</t>
  </si>
  <si>
    <t>Maria Case</t>
  </si>
  <si>
    <t>deborahsmith@gmail.com</t>
  </si>
  <si>
    <t>275-233-2829x30202</t>
  </si>
  <si>
    <t>Parsonstown</t>
  </si>
  <si>
    <t>4c955f6a-966b-4964-bcd6-bdca5876fd09</t>
  </si>
  <si>
    <t>Brittany Stevens</t>
  </si>
  <si>
    <t>mmcdaniel@thomas.com</t>
  </si>
  <si>
    <t>691-330-3033x46771</t>
  </si>
  <si>
    <t>Lake Jim</t>
  </si>
  <si>
    <t>b0b862ef-6c9f-42b9-b647-8986a3917c99</t>
  </si>
  <si>
    <t>Brandon Brown</t>
  </si>
  <si>
    <t>hgarcia@gmail.com</t>
  </si>
  <si>
    <t>001-167-507-6279x9553</t>
  </si>
  <si>
    <t>North Nancy</t>
  </si>
  <si>
    <t>4d57d880-d865-469a-b4f3-310340066ff2</t>
  </si>
  <si>
    <t>Kristin Andrews</t>
  </si>
  <si>
    <t>grayandrew@hines.com</t>
  </si>
  <si>
    <t>001-024-530-1239x8472</t>
  </si>
  <si>
    <t>West Christinashire</t>
  </si>
  <si>
    <t>da743152-627b-41a1-bfd6-f23232ffe294</t>
  </si>
  <si>
    <t>David Hughes</t>
  </si>
  <si>
    <t>kaylaadams@greene.com</t>
  </si>
  <si>
    <t>034.202.8471</t>
  </si>
  <si>
    <t>South Courtney</t>
  </si>
  <si>
    <t>61a11729-3cb9-4350-9b4d-a0fe7bb38605</t>
  </si>
  <si>
    <t>Jessica Smith</t>
  </si>
  <si>
    <t>harristimothy@hotmail.com</t>
  </si>
  <si>
    <t>001-017-222-4050</t>
  </si>
  <si>
    <t>Jasonfurt</t>
  </si>
  <si>
    <t>4bbe4aff-9326-4ffd-9be4-bf5192698698</t>
  </si>
  <si>
    <t>Kimberly May</t>
  </si>
  <si>
    <t>kylemendoza@gmail.com</t>
  </si>
  <si>
    <t>648.717.7546x199</t>
  </si>
  <si>
    <t>Lake Christinamouth</t>
  </si>
  <si>
    <t>059dd55d-4b94-4e30-b303-f438fe2110d0</t>
  </si>
  <si>
    <t>Nicole Richards</t>
  </si>
  <si>
    <t>courtney10@garcia.com</t>
  </si>
  <si>
    <t>(406)583-8727</t>
  </si>
  <si>
    <t>North Virginia</t>
  </si>
  <si>
    <t>6553867d-a881-4fd3-947d-577bfa5a91ca</t>
  </si>
  <si>
    <t>Angel Reilly</t>
  </si>
  <si>
    <t>aaronwalker@gmail.com</t>
  </si>
  <si>
    <t>+1-258-122-5909x5668</t>
  </si>
  <si>
    <t>New Misty</t>
  </si>
  <si>
    <t>dd750e98-90e0-495f-8212-b554464458b4</t>
  </si>
  <si>
    <t>Richard Turner</t>
  </si>
  <si>
    <t>phernandez@yahoo.com</t>
  </si>
  <si>
    <t>482-373-3791x2121</t>
  </si>
  <si>
    <t>Bensonberg</t>
  </si>
  <si>
    <t>f93e08d5-bea2-4dfe-873f-6e1baf908e3c</t>
  </si>
  <si>
    <t>Preston Kim</t>
  </si>
  <si>
    <t>tmcdaniel@vasquez.com</t>
  </si>
  <si>
    <t>018-780-3586</t>
  </si>
  <si>
    <t>Williamberg</t>
  </si>
  <si>
    <t>bec39a37-9b3d-44bd-a91e-314e0c8e29e3</t>
  </si>
  <si>
    <t>Matthew Wells</t>
  </si>
  <si>
    <t>michael95@ward.com</t>
  </si>
  <si>
    <t>001-901-707-4039x2519</t>
  </si>
  <si>
    <t>Port Julie</t>
  </si>
  <si>
    <t>e726be23-e776-4886-9534-ee1d7f2984f5</t>
  </si>
  <si>
    <t>Brandy Myers</t>
  </si>
  <si>
    <t>royrogers@shelton.com</t>
  </si>
  <si>
    <t>+1-945-295-1712x227</t>
  </si>
  <si>
    <t>Meganfurt</t>
  </si>
  <si>
    <t>3ae909fe-cc82-48da-8696-f5e64944051b</t>
  </si>
  <si>
    <t>Kimberly Choi</t>
  </si>
  <si>
    <t>nancy47@hotmail.com</t>
  </si>
  <si>
    <t>(433)872-2054x2216</t>
  </si>
  <si>
    <t>Tarabury</t>
  </si>
  <si>
    <t>3810ae66-5a31-44cc-8d4b-69a99b689c88</t>
  </si>
  <si>
    <t>Michael Sloan</t>
  </si>
  <si>
    <t>lisa10@gmail.com</t>
  </si>
  <si>
    <t>(654)963-3083</t>
  </si>
  <si>
    <t>Port Timothy</t>
  </si>
  <si>
    <t>402913ec-9ef2-493e-b0ac-7d7ba2f963a3</t>
  </si>
  <si>
    <t>Monica Brooks</t>
  </si>
  <si>
    <t>dylan77@wilson.com</t>
  </si>
  <si>
    <t>444.704.8878</t>
  </si>
  <si>
    <t>Tranland</t>
  </si>
  <si>
    <t>c478f6f1-b88e-4318-816d-83edad81f8bd</t>
  </si>
  <si>
    <t>Kristen Peters</t>
  </si>
  <si>
    <t>morrisdavid@gomez-snyder.info</t>
  </si>
  <si>
    <t>+1-950-470-2059x685</t>
  </si>
  <si>
    <t>Jacquelinebury</t>
  </si>
  <si>
    <t>2303f6c6-d69d-42f1-ae4c-84ffa8c01f05</t>
  </si>
  <si>
    <t>Aaron Carlson</t>
  </si>
  <si>
    <t>devon36@yahoo.com</t>
  </si>
  <si>
    <t>953-774-9266</t>
  </si>
  <si>
    <t>Barbaraville</t>
  </si>
  <si>
    <t>a0a11839-e745-4704-98df-bc3ca0d4de3d</t>
  </si>
  <si>
    <t>Theresa Torres</t>
  </si>
  <si>
    <t>opatel@yahoo.com</t>
  </si>
  <si>
    <t>+1-329-563-4277x7522</t>
  </si>
  <si>
    <t>Loweryfurt</t>
  </si>
  <si>
    <t>c9e26074-4f16-49a0-8a17-991ea5769411</t>
  </si>
  <si>
    <t>Stephanie Cooper</t>
  </si>
  <si>
    <t>xrose@shepherd.com</t>
  </si>
  <si>
    <t>(920)616-5812x920</t>
  </si>
  <si>
    <t>Pinedachester</t>
  </si>
  <si>
    <t>5d678bb1-945e-42e4-888a-93ec70d9c9f8</t>
  </si>
  <si>
    <t>Matthew Hunt</t>
  </si>
  <si>
    <t>victoriasmith@wells.com</t>
  </si>
  <si>
    <t>+1-592-294-1156x3029</t>
  </si>
  <si>
    <t>West Michaelville</t>
  </si>
  <si>
    <t>e8dd5e5a-1712-4b16-a1a4-344fbb7bee03</t>
  </si>
  <si>
    <t>Daniel Davenport</t>
  </si>
  <si>
    <t>kenneththomas@hotmail.com</t>
  </si>
  <si>
    <t>596-363-7262x94206</t>
  </si>
  <si>
    <t>Salasmouth</t>
  </si>
  <si>
    <t>6a5e6920-bf5a-47e6-93a3-dd5a4b8c5bdc</t>
  </si>
  <si>
    <t>Christopher Marsh</t>
  </si>
  <si>
    <t>jasonwalker@hotmail.com</t>
  </si>
  <si>
    <t>(154)980-8513x3138</t>
  </si>
  <si>
    <t>Lawsonville</t>
  </si>
  <si>
    <t>c958e75e-21d5-4971-b367-49b52cf6bf75</t>
  </si>
  <si>
    <t>Sarah Randolph</t>
  </si>
  <si>
    <t>haydenjane@quinn-horton.biz</t>
  </si>
  <si>
    <t>001-004-983-2112x21215</t>
  </si>
  <si>
    <t>South Derektown</t>
  </si>
  <si>
    <t>5da8d6d2-f8b3-4a8b-a05f-b8bc8a16a06c</t>
  </si>
  <si>
    <t>Julia Dunn MD</t>
  </si>
  <si>
    <t>mileselizabeth@gmail.com</t>
  </si>
  <si>
    <t>001-481-582-6868x7640</t>
  </si>
  <si>
    <t>Terryshire</t>
  </si>
  <si>
    <t>45c45a3e-e9da-484a-8075-9f1f87e5f0fe</t>
  </si>
  <si>
    <t>Brett Swanson</t>
  </si>
  <si>
    <t>anthonydiaz@gmail.com</t>
  </si>
  <si>
    <t>918-548-8064</t>
  </si>
  <si>
    <t>West Karen</t>
  </si>
  <si>
    <t>e9ff1cae-41c8-4a8c-aa1f-955ad499da99</t>
  </si>
  <si>
    <t>Mr. Carl Rios</t>
  </si>
  <si>
    <t>smithmariah@hernandez-white.com</t>
  </si>
  <si>
    <t>200-629-8778x7358</t>
  </si>
  <si>
    <t>Turnerborough</t>
  </si>
  <si>
    <t>f7a67b94-7b5a-411a-b1b6-4afed31edf1a</t>
  </si>
  <si>
    <t>Manuel Mccullough</t>
  </si>
  <si>
    <t>vjenkins@yahoo.com</t>
  </si>
  <si>
    <t>664-641-9623x42192</t>
  </si>
  <si>
    <t>Smithport</t>
  </si>
  <si>
    <t>ded255d0-bf1e-4366-8b8e-63d4ce7607ad</t>
  </si>
  <si>
    <t>Jerry Jensen</t>
  </si>
  <si>
    <t>daniel00@potter.biz</t>
  </si>
  <si>
    <t>001-622-132-0410x429</t>
  </si>
  <si>
    <t>Michaeltown</t>
  </si>
  <si>
    <t>77e490c7-1d7b-4313-8de2-2f1c56b60afc</t>
  </si>
  <si>
    <t>Kevin Cunningham</t>
  </si>
  <si>
    <t>samantha84@hotmail.com</t>
  </si>
  <si>
    <t>831-478-9117x972</t>
  </si>
  <si>
    <t>New Jennifer</t>
  </si>
  <si>
    <t>c1101266-2408-46dc-9346-d1a9f6802cdb</t>
  </si>
  <si>
    <t>Eugene Patterson</t>
  </si>
  <si>
    <t>rhuynh@boyd.com</t>
  </si>
  <si>
    <t>001-699-994-9812x83180</t>
  </si>
  <si>
    <t>ad238d36-dc32-4c97-b9c1-e262f76c8ede</t>
  </si>
  <si>
    <t>David Walker</t>
  </si>
  <si>
    <t>robinsonisaiah@hotmail.com</t>
  </si>
  <si>
    <t>3666020005</t>
  </si>
  <si>
    <t>Lake Amberfurt</t>
  </si>
  <si>
    <t>65bcc272-fadd-4ea3-aca5-e2fdb966442a</t>
  </si>
  <si>
    <t>Jessica Larsen</t>
  </si>
  <si>
    <t>pwoods@sullivan.com</t>
  </si>
  <si>
    <t>285.386.3105</t>
  </si>
  <si>
    <t>Mckayshire</t>
  </si>
  <si>
    <t>8eac0a33-cdf9-44a7-9882-b5c1f79efd70</t>
  </si>
  <si>
    <t>Nicholas Humphrey</t>
  </si>
  <si>
    <t>josephgarcia@yahoo.com</t>
  </si>
  <si>
    <t>+1-052-438-3805x8269</t>
  </si>
  <si>
    <t>West Marco</t>
  </si>
  <si>
    <t>6502d6a2-ca6a-4224-971e-16cc5da36f1b</t>
  </si>
  <si>
    <t>Ian Torres</t>
  </si>
  <si>
    <t>allenfrancisco@gmail.com</t>
  </si>
  <si>
    <t>(990)076-8627</t>
  </si>
  <si>
    <t>West Andrewburgh</t>
  </si>
  <si>
    <t>1fa382e8-895c-4d99-83b3-8eb403902c5d</t>
  </si>
  <si>
    <t>Casey Obrien</t>
  </si>
  <si>
    <t>carlaavila@lopez-harris.com</t>
  </si>
  <si>
    <t>001-633-283-8963x37618</t>
  </si>
  <si>
    <t>Mercertown</t>
  </si>
  <si>
    <t>bfbf397b-ac3e-4b0d-9e5b-a13d746cdb77</t>
  </si>
  <si>
    <t>Shannon Taylor</t>
  </si>
  <si>
    <t>christopher99@elliott.com</t>
  </si>
  <si>
    <t>186-267-1368x41013</t>
  </si>
  <si>
    <t>Lake Christopherville</t>
  </si>
  <si>
    <t>618ae305-95a5-4afa-831d-029fac1e86d8</t>
  </si>
  <si>
    <t>Deborah Mercado</t>
  </si>
  <si>
    <t>christopher40@walton-benjamin.net</t>
  </si>
  <si>
    <t>(823)392-1883</t>
  </si>
  <si>
    <t>North Lisachester</t>
  </si>
  <si>
    <t>5f18e583-f0b6-483f-a377-f6f1d289f0ab</t>
  </si>
  <si>
    <t>Bernard Smith</t>
  </si>
  <si>
    <t>karen52@leonard.net</t>
  </si>
  <si>
    <t>(279)187-5067x761</t>
  </si>
  <si>
    <t>South Chadshire</t>
  </si>
  <si>
    <t>78b2b549-3bdb-409e-acc2-16a01bbc91f7</t>
  </si>
  <si>
    <t>Amanda Perkins</t>
  </si>
  <si>
    <t>andrewflynn@willis-christian.com</t>
  </si>
  <si>
    <t>+1-065-920-8814x3192</t>
  </si>
  <si>
    <t>Leeview</t>
  </si>
  <si>
    <t>f1738856-e25d-46eb-9e9a-9f83066803ee</t>
  </si>
  <si>
    <t>Kevin Escobar</t>
  </si>
  <si>
    <t>faithmiller@davis.com</t>
  </si>
  <si>
    <t>976.178.1596x983</t>
  </si>
  <si>
    <t>Tammyhaven</t>
  </si>
  <si>
    <t>9c2e58de-ea4e-4617-93f8-382b8fb864e4</t>
  </si>
  <si>
    <t>Kimberly Lutz</t>
  </si>
  <si>
    <t>seth25@ward-chase.biz</t>
  </si>
  <si>
    <t>+1-457-202-6656</t>
  </si>
  <si>
    <t>East Staceybury</t>
  </si>
  <si>
    <t>a2a9d4d8-102e-4de5-a5cc-8bf738ab854c</t>
  </si>
  <si>
    <t>Reginald Diaz</t>
  </si>
  <si>
    <t>nallen@jones.info</t>
  </si>
  <si>
    <t>+1-629-591-2573</t>
  </si>
  <si>
    <t>North Emilyside</t>
  </si>
  <si>
    <t>b379cb1e-e8cd-40cc-b6da-3ca0d2e82f38</t>
  </si>
  <si>
    <t>Raymond Quinn</t>
  </si>
  <si>
    <t>THOMASMONICA@DILLON.INFO</t>
  </si>
  <si>
    <t>989-925-5394x6074</t>
  </si>
  <si>
    <t>Lake Kathryn</t>
  </si>
  <si>
    <t>1dde7969-6886-43db-a634-8e784d5c55c7</t>
  </si>
  <si>
    <t>John Dixon</t>
  </si>
  <si>
    <t>sedwards@jones.com</t>
  </si>
  <si>
    <t>(990)747-2966</t>
  </si>
  <si>
    <t>Elizabethfurt</t>
  </si>
  <si>
    <t>0986bbeb-f23e-423d-8b9b-d93423c86d30</t>
  </si>
  <si>
    <t>Jonathan Bates</t>
  </si>
  <si>
    <t>jonesjennifer@yahoo.com</t>
  </si>
  <si>
    <t>001-417-996-7080</t>
  </si>
  <si>
    <t>Port Erinside</t>
  </si>
  <si>
    <t>1dba1267-7e1c-45a1-bef5-18a64dead645</t>
  </si>
  <si>
    <t>Renee Mendez</t>
  </si>
  <si>
    <t>wgood@yahoo.com</t>
  </si>
  <si>
    <t>+1-974-748-5994</t>
  </si>
  <si>
    <t>Woodsborough</t>
  </si>
  <si>
    <t>899ca782-e323-4d1a-bc1b-dacc18e19331</t>
  </si>
  <si>
    <t>Jose Griffin</t>
  </si>
  <si>
    <t>bonillatracy@trevino-morales.org</t>
  </si>
  <si>
    <t>(418)398-4167x3478</t>
  </si>
  <si>
    <t>North Bryan</t>
  </si>
  <si>
    <t>5efa9c5b-7421-4f46-a37e-4b0122bae10e</t>
  </si>
  <si>
    <t>Travis Hopkins</t>
  </si>
  <si>
    <t>nrichardson@brooks-fleming.net</t>
  </si>
  <si>
    <t>+1-536-988-1649x8044</t>
  </si>
  <si>
    <t>Allisonfort</t>
  </si>
  <si>
    <t>b24cc64f-be3e-4e57-b30a-9e32aba4fc03</t>
  </si>
  <si>
    <t>Nancy Webb</t>
  </si>
  <si>
    <t>natalie09@hotmail.com</t>
  </si>
  <si>
    <t>092-860-5210x26270</t>
  </si>
  <si>
    <t>Frybury</t>
  </si>
  <si>
    <t>965befdf-6b4b-4411-8a4a-0e2df22b5b98</t>
  </si>
  <si>
    <t>Daniel Freeman</t>
  </si>
  <si>
    <t>hollycastro@farrell.biz</t>
  </si>
  <si>
    <t>(648)900-8248x4581</t>
  </si>
  <si>
    <t>Chasestad</t>
  </si>
  <si>
    <t>e2aa7a5d-278e-400d-ba02-66efbe055787</t>
  </si>
  <si>
    <t>Jacob Williams</t>
  </si>
  <si>
    <t>onash@sawyer-caldwell.com</t>
  </si>
  <si>
    <t>001-308-898-3057x48839</t>
  </si>
  <si>
    <t>Jennyland</t>
  </si>
  <si>
    <t>d56ce8ea-1959-4b5a-a7a8-f6366a35df59</t>
  </si>
  <si>
    <t>Terry Ward</t>
  </si>
  <si>
    <t>dday@gmail.com</t>
  </si>
  <si>
    <t>+1-741-856-3027x500</t>
  </si>
  <si>
    <t>East Vanessa</t>
  </si>
  <si>
    <t>f065c817-687a-4850-9d9b-62317d45d8ef</t>
  </si>
  <si>
    <t>Jesse Williams</t>
  </si>
  <si>
    <t>jessicalowery@tate-gonzalez.com</t>
  </si>
  <si>
    <t>3056619953</t>
  </si>
  <si>
    <t>East Andrew</t>
  </si>
  <si>
    <t>b0b63bcf-0860-4833-879d-0cdaf396ea37</t>
  </si>
  <si>
    <t>Mrs. Michele Boyd</t>
  </si>
  <si>
    <t>matthew97@park.com</t>
  </si>
  <si>
    <t>5641849378</t>
  </si>
  <si>
    <t>71d79665-7181-4dcf-b79e-fc6e5edb0d3c</t>
  </si>
  <si>
    <t>Sandy Baker</t>
  </si>
  <si>
    <t>JJOHNSON@YAHOO.COM</t>
  </si>
  <si>
    <t>+1-467-908-7018x72600</t>
  </si>
  <si>
    <t>Shortville</t>
  </si>
  <si>
    <t>5cd8fe1a-dafe-48a9-bc71-e0bef3579560</t>
  </si>
  <si>
    <t>Carrie Valdez</t>
  </si>
  <si>
    <t>lukejohnson@schroeder.biz</t>
  </si>
  <si>
    <t>365-103-4444</t>
  </si>
  <si>
    <t>Cruzbury</t>
  </si>
  <si>
    <t>5e09a9ee-af88-4dec-bb1e-143b196f4dfa</t>
  </si>
  <si>
    <t>Matthew Houston</t>
  </si>
  <si>
    <t>brianparrish@hotmail.com</t>
  </si>
  <si>
    <t>(990)674-5686</t>
  </si>
  <si>
    <t>East Jakeview</t>
  </si>
  <si>
    <t>a5135ea0-fa53-434d-a6d5-901d8b621d41</t>
  </si>
  <si>
    <t>Jamie Solomon</t>
  </si>
  <si>
    <t>johnny21@gmail.com</t>
  </si>
  <si>
    <t>(240)622-1559x967</t>
  </si>
  <si>
    <t>Lake Courtneybury</t>
  </si>
  <si>
    <t>46a02a9b-65ec-4acd-8f80-35f55bd20c98</t>
  </si>
  <si>
    <t>Heather Parrish</t>
  </si>
  <si>
    <t>richard47@warren-caldwell.com</t>
  </si>
  <si>
    <t>(562)221-9053</t>
  </si>
  <si>
    <t>Huntermouth</t>
  </si>
  <si>
    <t>f2f25eef-1f45-4bfd-b7dc-67e030974b2b</t>
  </si>
  <si>
    <t>Mr. Larry Shaw</t>
  </si>
  <si>
    <t>davisrachel@richmond-phillips.com</t>
  </si>
  <si>
    <t>470.474.7648</t>
  </si>
  <si>
    <t>South Melaniechester</t>
  </si>
  <si>
    <t>1777e8cb-7468-4b98-92fe-2fded918b3e5</t>
  </si>
  <si>
    <t>Christopher Jones</t>
  </si>
  <si>
    <t>iolson@hotmail.com</t>
  </si>
  <si>
    <t>559-396-5213x8350</t>
  </si>
  <si>
    <t>Alexisbury</t>
  </si>
  <si>
    <t>a3b5cece-a446-4e72-b64c-911aa9ab364a</t>
  </si>
  <si>
    <t>Christine Lopez</t>
  </si>
  <si>
    <t>sgomez@price.org</t>
  </si>
  <si>
    <t>124.553.1290x0362</t>
  </si>
  <si>
    <t>East Kimberly</t>
  </si>
  <si>
    <t>0cf2b69b-0577-4ea9-b899-924698de8ebb</t>
  </si>
  <si>
    <t>Mitchell Wilson</t>
  </si>
  <si>
    <t>sharpbeth@morris.com</t>
  </si>
  <si>
    <t>+1-211-732-7726x48839</t>
  </si>
  <si>
    <t>Lake Ashleybury</t>
  </si>
  <si>
    <t>fd235def-3e5a-47e3-9560-db22c96b5edb</t>
  </si>
  <si>
    <t>Robert Cortez</t>
  </si>
  <si>
    <t>peggypeck@lin-wilson.biz</t>
  </si>
  <si>
    <t>(855)852-2942x525</t>
  </si>
  <si>
    <t>West Donald</t>
  </si>
  <si>
    <t>34885a46-9088-4eaf-8977-6598203c8c25</t>
  </si>
  <si>
    <t>Mr. Daniel Martin</t>
  </si>
  <si>
    <t>mcneilsherry@gmail.com</t>
  </si>
  <si>
    <t>618-575-9171</t>
  </si>
  <si>
    <t>Lake Linda</t>
  </si>
  <si>
    <t>8de08fc2-c3e1-4a85-946e-f10411906f50</t>
  </si>
  <si>
    <t>Alison Williams</t>
  </si>
  <si>
    <t>johnsonjulie@gmail.com</t>
  </si>
  <si>
    <t>5080549147</t>
  </si>
  <si>
    <t>Buckburgh</t>
  </si>
  <si>
    <t>d0243d72-3748-467f-961d-33ba350843f0</t>
  </si>
  <si>
    <t>Candace Soto</t>
  </si>
  <si>
    <t>CAROLYNROBINSON@GMAIL.COM</t>
  </si>
  <si>
    <t>447.353.5247x841</t>
  </si>
  <si>
    <t>Barronbury</t>
  </si>
  <si>
    <t>c63d04ee-541c-4a86-bba5-cd2fdea45c19</t>
  </si>
  <si>
    <t>Kenneth Brown</t>
  </si>
  <si>
    <t>woodmichael@mosley-shaw.com</t>
  </si>
  <si>
    <t>159.497.3449x305</t>
  </si>
  <si>
    <t>Aguilarshire</t>
  </si>
  <si>
    <t>989240ac-e689-43a9-89e4-8e8c25c61c45</t>
  </si>
  <si>
    <t>Christopher Mullen</t>
  </si>
  <si>
    <t>wgutierrez@yahoo.com</t>
  </si>
  <si>
    <t>788.033.1836</t>
  </si>
  <si>
    <t>Meganburgh</t>
  </si>
  <si>
    <t>fbe94499-dbc0-40fd-86fb-7bf300b9d4a3</t>
  </si>
  <si>
    <t>Kristy Smith</t>
  </si>
  <si>
    <t>daniel27@yahoo.com</t>
  </si>
  <si>
    <t>133-892-6087</t>
  </si>
  <si>
    <t>West Jackson</t>
  </si>
  <si>
    <t>8a4b8f7c-2147-4a15-bcce-96f6250a4578</t>
  </si>
  <si>
    <t>Mary Campbell</t>
  </si>
  <si>
    <t>angelamartin@yahoo.com</t>
  </si>
  <si>
    <t>828.152.7873x04862</t>
  </si>
  <si>
    <t>Gillview</t>
  </si>
  <si>
    <t>1c24220e-2cab-47e7-8c6b-66e5402adf9c</t>
  </si>
  <si>
    <t>Jerry Haney</t>
  </si>
  <si>
    <t>megan64@hotmail.com</t>
  </si>
  <si>
    <t>152-174-6535x37801</t>
  </si>
  <si>
    <t>Gabrielaview</t>
  </si>
  <si>
    <t>21bddb41-0699-4731-9dcf-8766a93b12cd</t>
  </si>
  <si>
    <t>Carolyn Greer</t>
  </si>
  <si>
    <t>shafferdale@smith.org</t>
  </si>
  <si>
    <t>915.673.4467x17762</t>
  </si>
  <si>
    <t>Port Sandra</t>
  </si>
  <si>
    <t>c9d6a63b-ca3c-4f5f-9bb5-c40c03cde2e3</t>
  </si>
  <si>
    <t>Rebecca Hoover</t>
  </si>
  <si>
    <t>zgordon@contreras.com</t>
  </si>
  <si>
    <t>001-691-433-6299</t>
  </si>
  <si>
    <t>Wangside</t>
  </si>
  <si>
    <t>040a3aae-52e2-4fd9-96bf-10ab3ce915e7</t>
  </si>
  <si>
    <t>Matthew Baker</t>
  </si>
  <si>
    <t>harnold@gates.com</t>
  </si>
  <si>
    <t>001-466-450-9999</t>
  </si>
  <si>
    <t>Hunterville</t>
  </si>
  <si>
    <t>20733f6d-0d6a-45b3-83ef-20162c9b662e</t>
  </si>
  <si>
    <t>Grace Chavez</t>
  </si>
  <si>
    <t>podonnell@hotmail.com</t>
  </si>
  <si>
    <t>0108985739</t>
  </si>
  <si>
    <t>West Kristabury</t>
  </si>
  <si>
    <t>1d181ee9-86ad-4a8c-abc4-123ebde13c1b</t>
  </si>
  <si>
    <t>Crystal Cruz</t>
  </si>
  <si>
    <t>ayerskimberly@hotmail.com</t>
  </si>
  <si>
    <t>8352118968</t>
  </si>
  <si>
    <t>North Ronald</t>
  </si>
  <si>
    <t>72c22a16-79eb-4168-9045-56e5bee3eb79</t>
  </si>
  <si>
    <t>Dale Heath</t>
  </si>
  <si>
    <t>nichole44@yahoo.com</t>
  </si>
  <si>
    <t>424-648-8499x7957</t>
  </si>
  <si>
    <t>New Jasminetown</t>
  </si>
  <si>
    <t>97fa7f04-8363-4007-9cae-9610c72c1fe3</t>
  </si>
  <si>
    <t>Jennifer Hernandez</t>
  </si>
  <si>
    <t>mcculloughrobert@johnson.net</t>
  </si>
  <si>
    <t>(857)595-8281</t>
  </si>
  <si>
    <t>Annafort</t>
  </si>
  <si>
    <t>38b77c07-80fb-4296-b3b6-a09b1beaf6ac</t>
  </si>
  <si>
    <t xml:space="preserve">  john mendez  </t>
  </si>
  <si>
    <t>george96@gmail.com</t>
  </si>
  <si>
    <t>001-022-179-7891</t>
  </si>
  <si>
    <t>Port Matthewstad</t>
  </si>
  <si>
    <t>ba2c98ce-0b19-488e-9d77-a45ef206c269</t>
  </si>
  <si>
    <t>Richard Gordon</t>
  </si>
  <si>
    <t>christinalong@gmail.com</t>
  </si>
  <si>
    <t>(488)397-1705</t>
  </si>
  <si>
    <t>Port Daniellefurt</t>
  </si>
  <si>
    <t>a8addf36-ddf2-45eb-a8a3-f341c8819065</t>
  </si>
  <si>
    <t>John Anderson</t>
  </si>
  <si>
    <t>sheilamyers@hotmail.com</t>
  </si>
  <si>
    <t>001-984-451-4367x28681</t>
  </si>
  <si>
    <t>a4b1f991-7542-4646-8d37-a539857dd3b3</t>
  </si>
  <si>
    <t>Samantha Prince</t>
  </si>
  <si>
    <t>hstrong@kim.com</t>
  </si>
  <si>
    <t>230-388-5681</t>
  </si>
  <si>
    <t>Hickmanton</t>
  </si>
  <si>
    <t>ffa361be-0f92-40e1-87f9-7d05f6ca6b8b</t>
  </si>
  <si>
    <t>Marie Boyd</t>
  </si>
  <si>
    <t>ocameron@hood-moore.com</t>
  </si>
  <si>
    <t>001-193-978-1459x00992</t>
  </si>
  <si>
    <t>West Barbara</t>
  </si>
  <si>
    <t>6d204496-66d0-4371-98e8-8ebb7a9e8eef</t>
  </si>
  <si>
    <t>Andrew Moreno</t>
  </si>
  <si>
    <t>DAVISSAMUEL@CARRILLO.NET</t>
  </si>
  <si>
    <t>779-055-2866</t>
  </si>
  <si>
    <t>b65feea9-7d82-4264-9ba3-62e7afa415e5</t>
  </si>
  <si>
    <t>Robert Clarke</t>
  </si>
  <si>
    <t>ujohnson@lucero.com</t>
  </si>
  <si>
    <t>001-335-158-8070</t>
  </si>
  <si>
    <t>Stephaniebury</t>
  </si>
  <si>
    <t>e63658c9-12d0-498d-b18d-4d05e8e22743</t>
  </si>
  <si>
    <t>Kevin Figueroa</t>
  </si>
  <si>
    <t>denisewalker@nichols.biz</t>
  </si>
  <si>
    <t>001-532-601-1939x10382</t>
  </si>
  <si>
    <t>Jacksonchester</t>
  </si>
  <si>
    <t>25f934bf-9bb9-4155-9275-eb9414aeaf5c</t>
  </si>
  <si>
    <t>Melissa Davis</t>
  </si>
  <si>
    <t>hillsavannah@hotmail.com</t>
  </si>
  <si>
    <t>001-742-551-3609</t>
  </si>
  <si>
    <t>Lake Tammy</t>
  </si>
  <si>
    <t>9fd34579-4667-42ce-a04e-178c10d08d11</t>
  </si>
  <si>
    <t>John Hall</t>
  </si>
  <si>
    <t>rodriguezsara@rodriguez.com</t>
  </si>
  <si>
    <t>8581810450</t>
  </si>
  <si>
    <t>Hardyborough</t>
  </si>
  <si>
    <t>b64fa54a-8c61-4654-95da-75c1a21150f9</t>
  </si>
  <si>
    <t>Diane Mcdowell</t>
  </si>
  <si>
    <t>jonesmegan@myers.com</t>
  </si>
  <si>
    <t>(437)361-5873</t>
  </si>
  <si>
    <t>98eeac2b-fe9f-4caa-a182-f347533f5a72</t>
  </si>
  <si>
    <t>Colin Fletcher</t>
  </si>
  <si>
    <t>tuckerconnie@gmail.com</t>
  </si>
  <si>
    <t>(627)135-8969x3353</t>
  </si>
  <si>
    <t>Charlestown</t>
  </si>
  <si>
    <t>816bcb9f-7426-4193-8b7e-6b3c87d292a6</t>
  </si>
  <si>
    <t>Laura Wilson</t>
  </si>
  <si>
    <t>opreston@yahoo.com</t>
  </si>
  <si>
    <t>+1-005-856-1547x315</t>
  </si>
  <si>
    <t>New Luis</t>
  </si>
  <si>
    <t>cb08587d-1963-426d-ae21-8b099afd4015</t>
  </si>
  <si>
    <t>Matthew Watts</t>
  </si>
  <si>
    <t>kentberger@bradley.com</t>
  </si>
  <si>
    <t>(639)792-5511x6436</t>
  </si>
  <si>
    <t>Mcdonaldbury</t>
  </si>
  <si>
    <t>a79b44b6-da50-4fed-9d4a-3d81b3a7d0e0</t>
  </si>
  <si>
    <t>Jack Moore</t>
  </si>
  <si>
    <t>mcooley@hotmail.com</t>
  </si>
  <si>
    <t>+1-902-837-7270x28966</t>
  </si>
  <si>
    <t>Cordovashire</t>
  </si>
  <si>
    <t>8d244e3e-c4da-4ddb-a0b1-5abaa6a27967</t>
  </si>
  <si>
    <t>Dawn Wyatt</t>
  </si>
  <si>
    <t>aimeescott@lee.net</t>
  </si>
  <si>
    <t>(053)428-1644x16101</t>
  </si>
  <si>
    <t>New Maria</t>
  </si>
  <si>
    <t>6e191042-370b-4063-9d90-e79eb888f6ed</t>
  </si>
  <si>
    <t>Jacob Hill</t>
  </si>
  <si>
    <t>javierdiaz@johnson.com</t>
  </si>
  <si>
    <t>+1-753-584-6405x103</t>
  </si>
  <si>
    <t>Farrellmouth</t>
  </si>
  <si>
    <t>69efafb1-3a7e-4e14-a359-eee173991a47</t>
  </si>
  <si>
    <t>Nicole Gutierrez</t>
  </si>
  <si>
    <t>josepholson@bailey.com</t>
  </si>
  <si>
    <t>+1-880-273-0427x63628</t>
  </si>
  <si>
    <t>Carlosberg</t>
  </si>
  <si>
    <t>66132e69-7418-4109-93d1-bf0f56c438e4</t>
  </si>
  <si>
    <t>Karen Wood</t>
  </si>
  <si>
    <t>zgraham@gmail.com</t>
  </si>
  <si>
    <t>444-718-9395</t>
  </si>
  <si>
    <t>Jenniferview</t>
  </si>
  <si>
    <t>50032b35-1857-4baf-bac7-e2b96a7e4c36</t>
  </si>
  <si>
    <t>Dawn Parker</t>
  </si>
  <si>
    <t>jamesmathis@hotmail.com</t>
  </si>
  <si>
    <t>096.906.7649</t>
  </si>
  <si>
    <t>North Calebborough</t>
  </si>
  <si>
    <t>4140752c-aa44-4259-9001-8b7b6d4067f4</t>
  </si>
  <si>
    <t>Michael Fitzgerald</t>
  </si>
  <si>
    <t>ygarcia@hotmail.com</t>
  </si>
  <si>
    <t>+1-092-288-4987x4551</t>
  </si>
  <si>
    <t>Richmondmouth</t>
  </si>
  <si>
    <t>afd380c4-2713-482c-b41e-a3ac5fd23109</t>
  </si>
  <si>
    <t>Mary Adkins</t>
  </si>
  <si>
    <t>lauramckay@yahoo.com</t>
  </si>
  <si>
    <t>001-358-727-1743x068</t>
  </si>
  <si>
    <t>East Jenniferchester</t>
  </si>
  <si>
    <t>175a81ec-112f-4612-b969-9ed2ec48bf55</t>
  </si>
  <si>
    <t>Michael Martin</t>
  </si>
  <si>
    <t>vhenderson@yahoo.com</t>
  </si>
  <si>
    <t>+1-116-403-4398</t>
  </si>
  <si>
    <t>West Phillip</t>
  </si>
  <si>
    <t>6e8f75a1-17dd-4d81-95da-705cd4ef00aa</t>
  </si>
  <si>
    <t>James Morgan</t>
  </si>
  <si>
    <t>lawsonruben@hotmail.com</t>
  </si>
  <si>
    <t>001-818-738-7758x33364</t>
  </si>
  <si>
    <t>Royville</t>
  </si>
  <si>
    <t>5f65c8ce-bd21-4c11-be9d-61ee18b87245</t>
  </si>
  <si>
    <t>Melissa Mann</t>
  </si>
  <si>
    <t>rachael17@gmail.com</t>
  </si>
  <si>
    <t>001-770-413-0909x15386</t>
  </si>
  <si>
    <t>East Michaelside</t>
  </si>
  <si>
    <t>0f5ae9d3-8e6e-4003-a14f-3f12cfd01cbd</t>
  </si>
  <si>
    <t>Vincent Smith</t>
  </si>
  <si>
    <t>brenda49@clements.com</t>
  </si>
  <si>
    <t>2826254204</t>
  </si>
  <si>
    <t>Jessicaburgh</t>
  </si>
  <si>
    <t>8fca7b6a-8fc4-4092-b4e5-59e596229348</t>
  </si>
  <si>
    <t>Charles Frost</t>
  </si>
  <si>
    <t>ruben25@jones.com</t>
  </si>
  <si>
    <t>231-905-7720</t>
  </si>
  <si>
    <t>East Anthony</t>
  </si>
  <si>
    <t>692ac139-1f4a-4ca1-ab85-fd595463adc7</t>
  </si>
  <si>
    <t>Austin Walker</t>
  </si>
  <si>
    <t>kimberlymartinez@yahoo.com</t>
  </si>
  <si>
    <t>410-079-4193x245</t>
  </si>
  <si>
    <t>New Bradleyfurt</t>
  </si>
  <si>
    <t>f0ede303-aa53-419c-9fa4-bb9f5a856750</t>
  </si>
  <si>
    <t>Andrew Cruz</t>
  </si>
  <si>
    <t>jason95@hoffman.com</t>
  </si>
  <si>
    <t>001-381-097-9412x24870</t>
  </si>
  <si>
    <t>North Julia</t>
  </si>
  <si>
    <t>ea74bb18-de3b-496f-ac45-96f6c012a0ff</t>
  </si>
  <si>
    <t>Miss Kelly Dawson</t>
  </si>
  <si>
    <t>dakotaramirez@shah.org</t>
  </si>
  <si>
    <t>001-872-649-6322</t>
  </si>
  <si>
    <t>New Tamara</t>
  </si>
  <si>
    <t>49a214ae-f7e8-48e5-8d2b-91efb8976ec5</t>
  </si>
  <si>
    <t>Theresa Wilkins</t>
  </si>
  <si>
    <t>ustewart@gmail.com</t>
  </si>
  <si>
    <t>(174)224-0432x611</t>
  </si>
  <si>
    <t>Virginiaside</t>
  </si>
  <si>
    <t>1a85910d-5a05-4c11-8ffc-a6b199b479d4</t>
  </si>
  <si>
    <t>Jessica Harris</t>
  </si>
  <si>
    <t>langvictor@fisher-martinez.com</t>
  </si>
  <si>
    <t>+1-900-346-8616</t>
  </si>
  <si>
    <t>New Steven</t>
  </si>
  <si>
    <t>279c658a-3676-4ce5-81e5-c9f693f277cc</t>
  </si>
  <si>
    <t>Regina Mitchell</t>
  </si>
  <si>
    <t>byoung@yahoo.com</t>
  </si>
  <si>
    <t>070.286.7202</t>
  </si>
  <si>
    <t>Port Daniel</t>
  </si>
  <si>
    <t>d8e7012f-3968-4c81-bb70-c3b8a81fdec3</t>
  </si>
  <si>
    <t>Kyle Black</t>
  </si>
  <si>
    <t>buckjustin@johnson-ferguson.net</t>
  </si>
  <si>
    <t>001-009-536-6219x53689</t>
  </si>
  <si>
    <t>Vegahaven</t>
  </si>
  <si>
    <t>8e676a01-d86a-4460-99a1-120e1bb43332</t>
  </si>
  <si>
    <t>Christopher Johnson</t>
  </si>
  <si>
    <t>deanna17@gallegos.com</t>
  </si>
  <si>
    <t>0577950017</t>
  </si>
  <si>
    <t>North George</t>
  </si>
  <si>
    <t>47503f1d-c33a-4f6c-9d69-1fba5e187b24</t>
  </si>
  <si>
    <t>Aaron Moore</t>
  </si>
  <si>
    <t>karen61@hotmail.com</t>
  </si>
  <si>
    <t>259.007.3971</t>
  </si>
  <si>
    <t>Perezchester</t>
  </si>
  <si>
    <t>6dda4f8d-cea6-4f4c-b9e5-8ff092f837d4</t>
  </si>
  <si>
    <t>Penny Gomez MD</t>
  </si>
  <si>
    <t>zsalazar@yahoo.com</t>
  </si>
  <si>
    <t>072.211.3869</t>
  </si>
  <si>
    <t>Kathrynport</t>
  </si>
  <si>
    <t>c4767556-f97b-42dd-8f9b-72aed85c16bd</t>
  </si>
  <si>
    <t>Kelly Mclaughlin</t>
  </si>
  <si>
    <t>hallison@yahoo.com</t>
  </si>
  <si>
    <t>8716722104</t>
  </si>
  <si>
    <t>Edwardtown</t>
  </si>
  <si>
    <t>accb461a-9d13-4363-9f29-4a8bd1846c39</t>
  </si>
  <si>
    <t>Brandon Mitchell</t>
  </si>
  <si>
    <t>walkermargaret@garcia.biz</t>
  </si>
  <si>
    <t>461-719-2817x07443</t>
  </si>
  <si>
    <t>9be71737-06b8-4231-8e86-7f3ca487eeab</t>
  </si>
  <si>
    <t>Suzanne Bailey</t>
  </si>
  <si>
    <t>christopherramsey@cabrera-medina.com</t>
  </si>
  <si>
    <t>(023)442-2521x60252</t>
  </si>
  <si>
    <t>Kirkside</t>
  </si>
  <si>
    <t>b18753e6-d457-4ad9-a867-a096edd877c8</t>
  </si>
  <si>
    <t>Destiny Obrien</t>
  </si>
  <si>
    <t>nicole01@valentine.com</t>
  </si>
  <si>
    <t>941.209.4477</t>
  </si>
  <si>
    <t>Devinfort</t>
  </si>
  <si>
    <t>45f50c52-2e2f-4f77-8769-79d644777442</t>
  </si>
  <si>
    <t>Timothy Andrews</t>
  </si>
  <si>
    <t>knelson@gmail.com</t>
  </si>
  <si>
    <t>(690)326-5513</t>
  </si>
  <si>
    <t>Marialand</t>
  </si>
  <si>
    <t>ebe9e207-4f19-4ec0-832d-4526b3e4110a</t>
  </si>
  <si>
    <t>Jason Rodriguez</t>
  </si>
  <si>
    <t>martinezmichelle@hotmail.com</t>
  </si>
  <si>
    <t>(761)794-8024</t>
  </si>
  <si>
    <t>Maldonadoburgh</t>
  </si>
  <si>
    <t>2e709838-0190-4620-99dc-abd056febfb9</t>
  </si>
  <si>
    <t>Edward Arroyo</t>
  </si>
  <si>
    <t>hbarnett@hotmail.com</t>
  </si>
  <si>
    <t>(598)516-0211x915</t>
  </si>
  <si>
    <t>Austinchester</t>
  </si>
  <si>
    <t>a847bce7-90fa-4b57-a4ac-2130deaf528d</t>
  </si>
  <si>
    <t>Tina Walter</t>
  </si>
  <si>
    <t>rstanley@barton-webb.com</t>
  </si>
  <si>
    <t>+1-912-686-4986</t>
  </si>
  <si>
    <t>Lake Randall</t>
  </si>
  <si>
    <t>bdb025ff-2451-45a4-91d0-59b26699cd99</t>
  </si>
  <si>
    <t>Laura Benson</t>
  </si>
  <si>
    <t>jennifer58@gmail.com</t>
  </si>
  <si>
    <t>786-862-3760x088</t>
  </si>
  <si>
    <t>East Colleenmouth</t>
  </si>
  <si>
    <t>177d6e7e-07d9-44ce-b8c8-8faea2178f84</t>
  </si>
  <si>
    <t>Kristine Carrillo</t>
  </si>
  <si>
    <t>jonestroy@smith.info</t>
  </si>
  <si>
    <t>474-083-7819x190</t>
  </si>
  <si>
    <t>Martintown</t>
  </si>
  <si>
    <t>604e46cb-3712-42d1-87cd-b6a1bf012e32</t>
  </si>
  <si>
    <t xml:space="preserve">  tonya ellis  </t>
  </si>
  <si>
    <t>tonypeterson@hotmail.com</t>
  </si>
  <si>
    <t>499.216.4006x9836</t>
  </si>
  <si>
    <t>West Nicoleton</t>
  </si>
  <si>
    <t>284bf962-5744-4596-b422-21676b7a2460</t>
  </si>
  <si>
    <t>Kevin Johnson</t>
  </si>
  <si>
    <t>jeanette28@gmail.com</t>
  </si>
  <si>
    <t>+1-235-348-4864x708</t>
  </si>
  <si>
    <t>New Kevinside</t>
  </si>
  <si>
    <t>530ac1c7-b8ba-4368-8fc7-77685ebbcca5</t>
  </si>
  <si>
    <t>Austin Schultz</t>
  </si>
  <si>
    <t>sabrinacruz@parrish-palmer.biz</t>
  </si>
  <si>
    <t>(139)865-4622</t>
  </si>
  <si>
    <t>Jenniferberg</t>
  </si>
  <si>
    <t>98a21f1c-914d-4fae-b100-13a7c6deb2f0</t>
  </si>
  <si>
    <t>Megan Hall MD</t>
  </si>
  <si>
    <t>ramirezfrank@lynn-ray.com</t>
  </si>
  <si>
    <t>001-021-237-2055x033</t>
  </si>
  <si>
    <t>Wileyborough</t>
  </si>
  <si>
    <t>27d415b6-0d77-45a0-a222-b6a615bfbe97</t>
  </si>
  <si>
    <t>Kelli Smith</t>
  </si>
  <si>
    <t>vwalter@allen.com</t>
  </si>
  <si>
    <t>0008863467</t>
  </si>
  <si>
    <t>North Jasontown</t>
  </si>
  <si>
    <t>0cbd3c03-9e2a-44ac-8122-b5b3284c03d2</t>
  </si>
  <si>
    <t>Danielle Davis</t>
  </si>
  <si>
    <t>alvarezalyssa@yahoo.com</t>
  </si>
  <si>
    <t>919.008.8991</t>
  </si>
  <si>
    <t>Taylorbury</t>
  </si>
  <si>
    <t>716fda0a-45a8-4829-94e2-86e5ac8936bc</t>
  </si>
  <si>
    <t>Samantha Jones</t>
  </si>
  <si>
    <t>mcintoshchristopher@yahoo.com</t>
  </si>
  <si>
    <t>416-009-1692</t>
  </si>
  <si>
    <t>Benjaminhaven</t>
  </si>
  <si>
    <t>9b69554d-7c54-435f-ac8c-3b6aa974d079</t>
  </si>
  <si>
    <t>Karen Gomez</t>
  </si>
  <si>
    <t>randyjordan@brown-nelson.com</t>
  </si>
  <si>
    <t>273.798.9790</t>
  </si>
  <si>
    <t>North Janice</t>
  </si>
  <si>
    <t>372f871a-45ee-432d-aa07-f2137129cec7</t>
  </si>
  <si>
    <t>Debra Valentine</t>
  </si>
  <si>
    <t>bdennis@carter.com</t>
  </si>
  <si>
    <t>(085)481-8674x6300</t>
  </si>
  <si>
    <t>Lake Joseph</t>
  </si>
  <si>
    <t>585d3f86-1d23-44e6-8329-20b7c143f426</t>
  </si>
  <si>
    <t>Susan Porter</t>
  </si>
  <si>
    <t>gstone@hotmail.com</t>
  </si>
  <si>
    <t>9984336113</t>
  </si>
  <si>
    <t>Port Danielle</t>
  </si>
  <si>
    <t>ad9fb00d-4882-473c-9c63-45ab6e0ed1e8</t>
  </si>
  <si>
    <t>Nicolas Salas</t>
  </si>
  <si>
    <t>susanrobinson@jacobson.com</t>
  </si>
  <si>
    <t>118.151.9854x582</t>
  </si>
  <si>
    <t>86e52753-7c93-46cc-97d7-a560adb14670</t>
  </si>
  <si>
    <t>Dale Wright</t>
  </si>
  <si>
    <t>pateljoshua@lyons.com</t>
  </si>
  <si>
    <t>001-942-034-0153x53466</t>
  </si>
  <si>
    <t>New Danny</t>
  </si>
  <si>
    <t>3873e57f-0ba0-48e8-8ef4-92c1aac93316</t>
  </si>
  <si>
    <t>Brittney Rodriguez</t>
  </si>
  <si>
    <t>yharris@gmail.com</t>
  </si>
  <si>
    <t>7569994494</t>
  </si>
  <si>
    <t>Saundersberg</t>
  </si>
  <si>
    <t>0e0630cd-996d-4c50-bc04-a168652ffb49</t>
  </si>
  <si>
    <t>Megan Alvarado</t>
  </si>
  <si>
    <t>janice40@gmail.com</t>
  </si>
  <si>
    <t>(672)010-8240x2818</t>
  </si>
  <si>
    <t>Port Catherinechester</t>
  </si>
  <si>
    <t>f200c261-4d29-41ab-b455-12f701f7c7ec</t>
  </si>
  <si>
    <t>Pamela Weaver</t>
  </si>
  <si>
    <t>sstevenson@jackson.com</t>
  </si>
  <si>
    <t>(238)794-0262</t>
  </si>
  <si>
    <t>Walkerchester</t>
  </si>
  <si>
    <t>c3a00c6f-2321-41e1-8471-04c036136e15</t>
  </si>
  <si>
    <t>John Oliver</t>
  </si>
  <si>
    <t>martingibson@wade.com</t>
  </si>
  <si>
    <t>8581745273</t>
  </si>
  <si>
    <t>Salazarside</t>
  </si>
  <si>
    <t>1eb74b56-53ff-43a2-8a19-35014169b9fc</t>
  </si>
  <si>
    <t>William Prince PhD</t>
  </si>
  <si>
    <t>terriibarra@shelton.org</t>
  </si>
  <si>
    <t>(364)235-7004x129</t>
  </si>
  <si>
    <t>Acostaport</t>
  </si>
  <si>
    <t>6e3f683a-bf3c-4140-bf54-a51101fa964e</t>
  </si>
  <si>
    <t>William Moon IV</t>
  </si>
  <si>
    <t>faguilar@gmail.com</t>
  </si>
  <si>
    <t>828-518-1612</t>
  </si>
  <si>
    <t>East Jamietown</t>
  </si>
  <si>
    <t>88575117-6155-4667-a112-507c2cfa55b0</t>
  </si>
  <si>
    <t>williamsandre@hotmail.com</t>
  </si>
  <si>
    <t>+1-559-046-1007x9230</t>
  </si>
  <si>
    <t>Nathanielview</t>
  </si>
  <si>
    <t>8f0881ee-8011-416b-bae8-8926b423ccde</t>
  </si>
  <si>
    <t>Karen Fernandez</t>
  </si>
  <si>
    <t>aliciajackson@gmail.com</t>
  </si>
  <si>
    <t>660-012-8382x710</t>
  </si>
  <si>
    <t>North Perrychester</t>
  </si>
  <si>
    <t>5aaab32f-ce63-42b6-ab05-347fd556b37d</t>
  </si>
  <si>
    <t>Jennifer Parks</t>
  </si>
  <si>
    <t>torresjill@henry-bell.net</t>
  </si>
  <si>
    <t>232-961-5120</t>
  </si>
  <si>
    <t>Bakermouth</t>
  </si>
  <si>
    <t>bdf66ba5-dc9c-46de-a5a6-74c212738a23</t>
  </si>
  <si>
    <t>William Wolfe</t>
  </si>
  <si>
    <t>dking@gmail.com</t>
  </si>
  <si>
    <t>+1-485-076-6534x4604</t>
  </si>
  <si>
    <t>North Ginaport</t>
  </si>
  <si>
    <t>75b27455-04cc-4ede-afac-16730ad45230</t>
  </si>
  <si>
    <t>Michael Smith</t>
  </si>
  <si>
    <t>jennifer89@yahoo.com</t>
  </si>
  <si>
    <t>+1-227-634-6019x1530</t>
  </si>
  <si>
    <t>Kristinamouth</t>
  </si>
  <si>
    <t>5024bdc6-dcb3-4df3-93ee-cdc6ebd14d2c</t>
  </si>
  <si>
    <t>Kevin Nguyen</t>
  </si>
  <si>
    <t>gina02@chase-hopkins.com</t>
  </si>
  <si>
    <t>(734)724-3586x176</t>
  </si>
  <si>
    <t>North Markville</t>
  </si>
  <si>
    <t>67884209-92ca-425a-ade5-93329364f3d0</t>
  </si>
  <si>
    <t>Debbie Dunn</t>
  </si>
  <si>
    <t>kjohnson@hotmail.com</t>
  </si>
  <si>
    <t>+1-225-127-2670</t>
  </si>
  <si>
    <t>Russellberg</t>
  </si>
  <si>
    <t>4a1dab32-6aed-4dc7-a3e0-5309b5a1b949</t>
  </si>
  <si>
    <t>John Austin</t>
  </si>
  <si>
    <t>JAMIE13@YAHOO.COM</t>
  </si>
  <si>
    <t>666.562.2419x76878</t>
  </si>
  <si>
    <t>Greerburgh</t>
  </si>
  <si>
    <t>f758dce2-0556-4aea-a7b0-32831d7c0098</t>
  </si>
  <si>
    <t xml:space="preserve">  jonathan clark  </t>
  </si>
  <si>
    <t>natalie87@thompson.com</t>
  </si>
  <si>
    <t>947-712-9035x006</t>
  </si>
  <si>
    <t>New Davidville</t>
  </si>
  <si>
    <t>f296d9f0-cd23-42c2-abff-e17b532401fc</t>
  </si>
  <si>
    <t>Jacqueline Dickerson</t>
  </si>
  <si>
    <t>rlandry@yahoo.com</t>
  </si>
  <si>
    <t>848-974-2235</t>
  </si>
  <si>
    <t>West Adamtown</t>
  </si>
  <si>
    <t>b08a4895-d4ff-4666-b5c8-e90d9e3d750d</t>
  </si>
  <si>
    <t xml:space="preserve">  christopher anderson  </t>
  </si>
  <si>
    <t>rileyjacqueline@martinez.com</t>
  </si>
  <si>
    <t>340-466-8212x156</t>
  </si>
  <si>
    <t>Gilbertchester</t>
  </si>
  <si>
    <t>6fcc57dd-168f-4e12-9ca2-60c9eb7607c9</t>
  </si>
  <si>
    <t>Crystal Garcia</t>
  </si>
  <si>
    <t>montesvictor@hotmail.com</t>
  </si>
  <si>
    <t>952-549-2064x411</t>
  </si>
  <si>
    <t>Lake Jenniferborough</t>
  </si>
  <si>
    <t>6f887f28-3e49-4d09-9b19-d8b8d8302081</t>
  </si>
  <si>
    <t>David Reynolds</t>
  </si>
  <si>
    <t>hbecker@hanson-beck.com</t>
  </si>
  <si>
    <t>973-881-8273</t>
  </si>
  <si>
    <t>West Marymouth</t>
  </si>
  <si>
    <t>1422373f-8622-48d1-a683-e10796c044d0</t>
  </si>
  <si>
    <t>Charles Haley</t>
  </si>
  <si>
    <t>calvin40@yahoo.com</t>
  </si>
  <si>
    <t>6343594882</t>
  </si>
  <si>
    <t>Ernestbury</t>
  </si>
  <si>
    <t>beed10b6-4f6e-474b-9eda-b0276550f74a</t>
  </si>
  <si>
    <t>Robert Thompson</t>
  </si>
  <si>
    <t>justinwatkins@freeman.biz</t>
  </si>
  <si>
    <t>001-188-496-8066x4051</t>
  </si>
  <si>
    <t>c77444cb-5543-4c3c-b8b8-f24e56ea57b3</t>
  </si>
  <si>
    <t>Dr. Samuel Holmes DDS</t>
  </si>
  <si>
    <t>williamsdevin@yahoo.com</t>
  </si>
  <si>
    <t>021-254-3412</t>
  </si>
  <si>
    <t>West Wesleyside</t>
  </si>
  <si>
    <t>a21b0307-82af-485c-938d-994c2b0abedd</t>
  </si>
  <si>
    <t>Elizabeth Hart</t>
  </si>
  <si>
    <t>reevesdouglas@gonzalez.com</t>
  </si>
  <si>
    <t>016.049.8603</t>
  </si>
  <si>
    <t>South Deborah</t>
  </si>
  <si>
    <t>31a3ac4d-828c-47e7-87d5-b7be1d30d990</t>
  </si>
  <si>
    <t>Jennifer Vaughn</t>
  </si>
  <si>
    <t>pfitzpatrick@walsh.com</t>
  </si>
  <si>
    <t>218.600.3203x1978</t>
  </si>
  <si>
    <t>Jimmyview</t>
  </si>
  <si>
    <t>59e1ac09-5970-4859-86b6-e4ade7ea8d5a</t>
  </si>
  <si>
    <t>Robert Woods</t>
  </si>
  <si>
    <t>carla29@yahoo.com</t>
  </si>
  <si>
    <t>001-990-114-0034</t>
  </si>
  <si>
    <t>Lake Melissaport</t>
  </si>
  <si>
    <t>a53bc024-d1a6-4d87-b54e-2019ba35844e</t>
  </si>
  <si>
    <t>Joanna Cook</t>
  </si>
  <si>
    <t>feliciagonzalez@gmail.com</t>
  </si>
  <si>
    <t>131.719.7860x1625</t>
  </si>
  <si>
    <t>Carneyburgh</t>
  </si>
  <si>
    <t>1a5165ca-3c7c-4d85-a5cf-0041d0a643fe</t>
  </si>
  <si>
    <t>Justin Frederick</t>
  </si>
  <si>
    <t>kevinmiller@hotmail.com</t>
  </si>
  <si>
    <t>+1-908-419-4785x50113</t>
  </si>
  <si>
    <t>Julieborough</t>
  </si>
  <si>
    <t>2c6a6e9a-3280-47a1-8187-222b257d5e52</t>
  </si>
  <si>
    <t xml:space="preserve">  alejandro martinez  </t>
  </si>
  <si>
    <t>nicholasliu@yahoo.com</t>
  </si>
  <si>
    <t>535.821.0728x878</t>
  </si>
  <si>
    <t>Brandonville</t>
  </si>
  <si>
    <t>c257cf73-c29d-482b-a722-796e9a36d1ec</t>
  </si>
  <si>
    <t>Tracey Gonzalez</t>
  </si>
  <si>
    <t>alishabenson@donovan.biz</t>
  </si>
  <si>
    <t>001-072-790-3716x1608</t>
  </si>
  <si>
    <t>North Robinburgh</t>
  </si>
  <si>
    <t>f387e1bd-2d59-42c6-934a-5a2fa7cf705c</t>
  </si>
  <si>
    <t>Mariah Thompson</t>
  </si>
  <si>
    <t>dali@gmail.com</t>
  </si>
  <si>
    <t>001-819-722-3996x477</t>
  </si>
  <si>
    <t>Luischester</t>
  </si>
  <si>
    <t>76c5a0dc-7e7e-4419-a0c1-4035c5d95f51</t>
  </si>
  <si>
    <t>Heather Nunez</t>
  </si>
  <si>
    <t>idavis@meadows.com</t>
  </si>
  <si>
    <t>001-183-753-0768x10248</t>
  </si>
  <si>
    <t>South Sean</t>
  </si>
  <si>
    <t>9458054e-c287-4f06-9050-f7efc1235c91</t>
  </si>
  <si>
    <t>Dr. Steve James</t>
  </si>
  <si>
    <t>brian62@santiago-ford.net</t>
  </si>
  <si>
    <t>8557800244</t>
  </si>
  <si>
    <t>South Billy</t>
  </si>
  <si>
    <t>e1cde87f-ec95-4f87-ae5e-c36572eb7474</t>
  </si>
  <si>
    <t>Mark Thomas</t>
  </si>
  <si>
    <t>millerjoseph@hotmail.com</t>
  </si>
  <si>
    <t>236.221.6906</t>
  </si>
  <si>
    <t>South Joshuashire</t>
  </si>
  <si>
    <t>fc8d5b93-a2a2-491f-a49b-1cd99082889b</t>
  </si>
  <si>
    <t>Robert Rogers</t>
  </si>
  <si>
    <t>brooke49@vaughn-lin.com</t>
  </si>
  <si>
    <t>+1-685-746-7067x516</t>
  </si>
  <si>
    <t>East Andrewstad</t>
  </si>
  <si>
    <t>f891b0c3-dd3f-487e-92bd-c6619fe0a8c7</t>
  </si>
  <si>
    <t>Laura Sweeney</t>
  </si>
  <si>
    <t>zacharyhart@taylor-jacobson.com</t>
  </si>
  <si>
    <t>+1-139-521-5016x426</t>
  </si>
  <si>
    <t>Lake Katherinefort</t>
  </si>
  <si>
    <t>70944bdb-26a5-44e3-90ee-7a92a09151e0</t>
  </si>
  <si>
    <t>Christopher Perez</t>
  </si>
  <si>
    <t>jennifer07@hotmail.com</t>
  </si>
  <si>
    <t>070-335-0842</t>
  </si>
  <si>
    <t>Port Amyland</t>
  </si>
  <si>
    <t>a1a27485-7134-4c2a-b80b-3657117b355b</t>
  </si>
  <si>
    <t>Eddie Adams</t>
  </si>
  <si>
    <t>joneseric@meyer.com</t>
  </si>
  <si>
    <t>319-839-2484x8130</t>
  </si>
  <si>
    <t>Margaretberg</t>
  </si>
  <si>
    <t>97674900-4651-4367-8bdc-43184d85a3d2</t>
  </si>
  <si>
    <t>Denise Wallace</t>
  </si>
  <si>
    <t>gjohnson@myers-howe.com</t>
  </si>
  <si>
    <t>4169105302</t>
  </si>
  <si>
    <t>New Victoria</t>
  </si>
  <si>
    <t>12fe28bf-81e0-4489-9a18-e2a30e614bcd</t>
  </si>
  <si>
    <t>Heidi Matthews</t>
  </si>
  <si>
    <t>pmcgrath@hotmail.com</t>
  </si>
  <si>
    <t>516-758-6463</t>
  </si>
  <si>
    <t>West Susan</t>
  </si>
  <si>
    <t>09a0a0f6-73b0-4091-b634-c1694f76e388</t>
  </si>
  <si>
    <t>Jennifer White</t>
  </si>
  <si>
    <t>nvillarreal@gmail.com</t>
  </si>
  <si>
    <t>953.481.1050</t>
  </si>
  <si>
    <t>Susanport</t>
  </si>
  <si>
    <t>497de16d-d4ea-420a-9e65-96540e9058b6</t>
  </si>
  <si>
    <t>Nicholas Stanley</t>
  </si>
  <si>
    <t>daisylopez@hotmail.com</t>
  </si>
  <si>
    <t>476-427-8961</t>
  </si>
  <si>
    <t>Caitlynburgh</t>
  </si>
  <si>
    <t>fa34d2e8-dd3f-4d7e-a508-dc9513a4a492</t>
  </si>
  <si>
    <t>Mercedes Miller</t>
  </si>
  <si>
    <t>williamlyons@alvarez.com</t>
  </si>
  <si>
    <t>738-551-2817x75123</t>
  </si>
  <si>
    <t>West Jillstad</t>
  </si>
  <si>
    <t>98159d6c-9d71-4084-971d-abf9daf481a7</t>
  </si>
  <si>
    <t>Brian Brown</t>
  </si>
  <si>
    <t>rrichardson@cruz-marsh.info</t>
  </si>
  <si>
    <t>001-597-815-5426</t>
  </si>
  <si>
    <t>Ramosmouth</t>
  </si>
  <si>
    <t>949077c2-7674-456f-a26d-719d81cf3252</t>
  </si>
  <si>
    <t>Kimberly Johnson</t>
  </si>
  <si>
    <t>shernandez@yahoo.com</t>
  </si>
  <si>
    <t>+1-097-236-0244x6546</t>
  </si>
  <si>
    <t>Greeneland</t>
  </si>
  <si>
    <t>bd29ede9-cab4-423b-b448-83858de7ad6c</t>
  </si>
  <si>
    <t>Phillip Miller</t>
  </si>
  <si>
    <t>tsmith@brewer.org</t>
  </si>
  <si>
    <t>001-772-051-7107x30871</t>
  </si>
  <si>
    <t>Lake Jacobmouth</t>
  </si>
  <si>
    <t>e8b77f7b-7321-4f6b-8a80-76ece5582e16</t>
  </si>
  <si>
    <t>Christopher Pena</t>
  </si>
  <si>
    <t>odonnellmichael@gmail.com</t>
  </si>
  <si>
    <t>(647)837-0317x543</t>
  </si>
  <si>
    <t>North Jeanne</t>
  </si>
  <si>
    <t>30307633-a6de-41d8-9258-17b7cf501889</t>
  </si>
  <si>
    <t>Ellen Wright</t>
  </si>
  <si>
    <t>khill@yahoo.com</t>
  </si>
  <si>
    <t>027.414.8572x60292</t>
  </si>
  <si>
    <t>Taylorberg</t>
  </si>
  <si>
    <t>80599b93-79c2-42e4-9ae1-a991524f93ff</t>
  </si>
  <si>
    <t>Mark Anderson</t>
  </si>
  <si>
    <t>rachel86@brown.org</t>
  </si>
  <si>
    <t>468-627-2884x07664</t>
  </si>
  <si>
    <t>Sawyermouth</t>
  </si>
  <si>
    <t>73557b9d-0fd6-447e-b52d-4af2269ed4c9</t>
  </si>
  <si>
    <t>Alyssa Alvarado</t>
  </si>
  <si>
    <t>yespinoza@gmail.com</t>
  </si>
  <si>
    <t>(076)327-1353</t>
  </si>
  <si>
    <t>North Wendytown</t>
  </si>
  <si>
    <t>d65e59dd-e62d-4d06-8f9b-85581a7f195b</t>
  </si>
  <si>
    <t>Erika Alvarez</t>
  </si>
  <si>
    <t>sandra17@yahoo.com</t>
  </si>
  <si>
    <t>001-867-625-9238x6879</t>
  </si>
  <si>
    <t>Tammyshire</t>
  </si>
  <si>
    <t>15969802-b6dd-4257-bb7d-9f1c57eb89b1</t>
  </si>
  <si>
    <t>Kimberly Nelson</t>
  </si>
  <si>
    <t>barbarapennington@hotmail.com</t>
  </si>
  <si>
    <t>6048869320</t>
  </si>
  <si>
    <t>Buckton</t>
  </si>
  <si>
    <t>0a0537f0-2c2c-422b-a568-95c6812a1f9b</t>
  </si>
  <si>
    <t>Wayne Wolfe</t>
  </si>
  <si>
    <t>heidichapman@hotmail.com</t>
  </si>
  <si>
    <t>001-553-405-0892x739</t>
  </si>
  <si>
    <t>West Donnaburgh</t>
  </si>
  <si>
    <t>fdb1429e-7010-4d13-b526-b22d3f6c21f7</t>
  </si>
  <si>
    <t>Kyle Welch</t>
  </si>
  <si>
    <t>bjones@hotmail.com</t>
  </si>
  <si>
    <t>(159)764-0535x67078</t>
  </si>
  <si>
    <t>North Kimberly</t>
  </si>
  <si>
    <t>9c1c3517-85d2-40a6-8629-5b5d707df251</t>
  </si>
  <si>
    <t>Kristy Mills</t>
  </si>
  <si>
    <t>colinrodriguez@alvarez.com</t>
  </si>
  <si>
    <t>+1-775-542-6190x384</t>
  </si>
  <si>
    <t>South Jenna</t>
  </si>
  <si>
    <t>eafde7d9-5f73-4a3e-9d28-6aa428a39779</t>
  </si>
  <si>
    <t>Emily Reed</t>
  </si>
  <si>
    <t>jessicacruz@nielsen-brown.com</t>
  </si>
  <si>
    <t>(273)627-3202</t>
  </si>
  <si>
    <t>Brownhaven</t>
  </si>
  <si>
    <t>c6435300-68a5-4c68-a32d-bb5e486bb6bf</t>
  </si>
  <si>
    <t>Regina Ramos</t>
  </si>
  <si>
    <t>bradfordcharles@obrien-pittman.com</t>
  </si>
  <si>
    <t>(271)117-5769</t>
  </si>
  <si>
    <t>0d67d38e-990f-4c5b-adcc-3daf569f3ab3</t>
  </si>
  <si>
    <t>David Torres</t>
  </si>
  <si>
    <t>halenicholas@hotmail.com</t>
  </si>
  <si>
    <t>716-204-2985</t>
  </si>
  <si>
    <t>East Emilyshire</t>
  </si>
  <si>
    <t>55ab946d-a5b5-4dc2-a181-c85eca0ac6ac</t>
  </si>
  <si>
    <t>Robert Charles</t>
  </si>
  <si>
    <t>johnnykim@perez-harmon.biz</t>
  </si>
  <si>
    <t>448-698-3052</t>
  </si>
  <si>
    <t>North Gloria</t>
  </si>
  <si>
    <t>8ed6ad5e-1831-4aa3-9466-9d1910df9974</t>
  </si>
  <si>
    <t>John Smith</t>
  </si>
  <si>
    <t>perkinscrystal@davis.com</t>
  </si>
  <si>
    <t>690-392-2026</t>
  </si>
  <si>
    <t>Campbellville</t>
  </si>
  <si>
    <t>4082cbb9-48bd-4b3e-a2f5-df2badaa44ca</t>
  </si>
  <si>
    <t>Theresa Woods</t>
  </si>
  <si>
    <t>ecarroll@yahoo.com</t>
  </si>
  <si>
    <t>001-801-426-4710</t>
  </si>
  <si>
    <t>Lake Johnshire</t>
  </si>
  <si>
    <t>f6e39356-a814-4562-9a00-3f16b9469bcf</t>
  </si>
  <si>
    <t>Jeffrey Carter</t>
  </si>
  <si>
    <t>nlee@carey.net</t>
  </si>
  <si>
    <t>(801)770-3163x70500</t>
  </si>
  <si>
    <t>Rayberg</t>
  </si>
  <si>
    <t>267eddce-df8f-4197-9a4a-99b2e806133c</t>
  </si>
  <si>
    <t>Adam Brooks</t>
  </si>
  <si>
    <t>gonzalescolleen@carroll.net</t>
  </si>
  <si>
    <t>933-267-2446x9317</t>
  </si>
  <si>
    <t>Garciamouth</t>
  </si>
  <si>
    <t>a9e27ba9-952e-4abb-94dd-5061555736f8</t>
  </si>
  <si>
    <t>Justin Foster</t>
  </si>
  <si>
    <t>WILSONJERRY@HOTMAIL.COM</t>
  </si>
  <si>
    <t>(947)638-0839</t>
  </si>
  <si>
    <t>Donovanbury</t>
  </si>
  <si>
    <t>4f6b58c8-598d-4aec-aaaf-e5432434a678</t>
  </si>
  <si>
    <t>Omar Price</t>
  </si>
  <si>
    <t>walkershelia@yahoo.com</t>
  </si>
  <si>
    <t>6540259985</t>
  </si>
  <si>
    <t>New Erica</t>
  </si>
  <si>
    <t>a981b098-b2cf-452d-a7f3-33b3f7baf55e</t>
  </si>
  <si>
    <t>Dennis Henderson</t>
  </si>
  <si>
    <t>carlos24@gmail.com</t>
  </si>
  <si>
    <t>939-327-2728</t>
  </si>
  <si>
    <t>Nicoleberg</t>
  </si>
  <si>
    <t>b576255e-9854-4f22-a102-f9c964575bc4</t>
  </si>
  <si>
    <t>Phillip Kent</t>
  </si>
  <si>
    <t>reginald08@snow.com</t>
  </si>
  <si>
    <t>291-635-0496</t>
  </si>
  <si>
    <t>Jessicaside</t>
  </si>
  <si>
    <t>8f158449-4f40-422f-95b0-2530f020e992</t>
  </si>
  <si>
    <t>Melinda Mitchell</t>
  </si>
  <si>
    <t>morganjose@barron-brown.com</t>
  </si>
  <si>
    <t>2667652728</t>
  </si>
  <si>
    <t>Huntville</t>
  </si>
  <si>
    <t>54170a17-caaa-4bbe-a4bb-f962606e0e1c</t>
  </si>
  <si>
    <t>Rhonda Gutierrez</t>
  </si>
  <si>
    <t>youngcharles@hotmail.com</t>
  </si>
  <si>
    <t>+1-453-974-9950x7088</t>
  </si>
  <si>
    <t>Kimberlyshire</t>
  </si>
  <si>
    <t>b3ecb951-ab8c-4f97-a0b7-1785d02ce0c1</t>
  </si>
  <si>
    <t>Catherine Roberts</t>
  </si>
  <si>
    <t>tina69@salazar.com</t>
  </si>
  <si>
    <t>(406)756-0208x01929</t>
  </si>
  <si>
    <t>Fosterbury</t>
  </si>
  <si>
    <t>ff4625af-bd20-463b-b275-b5f3d436a7a8</t>
  </si>
  <si>
    <t>Lisa Nelson</t>
  </si>
  <si>
    <t>garciatyler@gmail.com</t>
  </si>
  <si>
    <t>2215439044</t>
  </si>
  <si>
    <t>Lake Reginashire</t>
  </si>
  <si>
    <t>17ec889c-86c1-46cb-a996-30f7af77520e</t>
  </si>
  <si>
    <t xml:space="preserve">  chelsea smith  </t>
  </si>
  <si>
    <t>ywoods@gmail.com</t>
  </si>
  <si>
    <t>+1-909-322-5333</t>
  </si>
  <si>
    <t>Lake Adambury</t>
  </si>
  <si>
    <t>822c4d32-6c64-4c15-aba3-01cba561e1e9</t>
  </si>
  <si>
    <t>Joseph Lopez</t>
  </si>
  <si>
    <t>johnsonkimberly@ferguson.com</t>
  </si>
  <si>
    <t>(023)510-2555</t>
  </si>
  <si>
    <t>Matthewsshire</t>
  </si>
  <si>
    <t>4f11d8dc-5cd3-4369-84aa-c1b75ca0c428</t>
  </si>
  <si>
    <t>Derrick Espinoza</t>
  </si>
  <si>
    <t>hughesnicholas@gmail.com</t>
  </si>
  <si>
    <t>1935450369</t>
  </si>
  <si>
    <t>Kimberlymouth</t>
  </si>
  <si>
    <t>577bc55a-36d5-4494-b37f-d50d2e25b5ee</t>
  </si>
  <si>
    <t>Crystal Hernandez</t>
  </si>
  <si>
    <t>hdunn@yahoo.com</t>
  </si>
  <si>
    <t>884.393.3324x36296</t>
  </si>
  <si>
    <t>Suttonview</t>
  </si>
  <si>
    <t>31274148-7c7c-404e-8422-d03ef29a6339</t>
  </si>
  <si>
    <t>Glenn Collins DDS</t>
  </si>
  <si>
    <t>michael56@allen.org</t>
  </si>
  <si>
    <t>(080)598-3124</t>
  </si>
  <si>
    <t>Joshuaton</t>
  </si>
  <si>
    <t>27aa7cbc-2337-4bbc-bffe-77c839feb99c</t>
  </si>
  <si>
    <t>Mrs. Raven Rivera DVM</t>
  </si>
  <si>
    <t>ROBERTGOODWIN@BRADLEY.COM</t>
  </si>
  <si>
    <t>001-412-907-5965x99920</t>
  </si>
  <si>
    <t>Powellburgh</t>
  </si>
  <si>
    <t>c9c23e69-d82c-4565-8bb9-07ec13c11754</t>
  </si>
  <si>
    <t>Amy Rowe</t>
  </si>
  <si>
    <t>brownsamuel@williams-bailey.com</t>
  </si>
  <si>
    <t>237-631-7749</t>
  </si>
  <si>
    <t>Taylormouth</t>
  </si>
  <si>
    <t>8a2e6a93-c558-4bb2-81f7-f3fb19e45c6a</t>
  </si>
  <si>
    <t>John Lee</t>
  </si>
  <si>
    <t>catherinemendoza@gmail.com</t>
  </si>
  <si>
    <t>(421)062-9419x375</t>
  </si>
  <si>
    <t>Destinyport</t>
  </si>
  <si>
    <t>86cac6f4-e238-4e93-bd17-c5e8d5ca69ab</t>
  </si>
  <si>
    <t>Ruth Clayton</t>
  </si>
  <si>
    <t>wrightamy@thornton-li.com</t>
  </si>
  <si>
    <t>+1-192-267-1317x536</t>
  </si>
  <si>
    <t>Greershire</t>
  </si>
  <si>
    <t>e05b46c5-5636-4094-a974-31db09a9d1c1</t>
  </si>
  <si>
    <t>Randy Wright</t>
  </si>
  <si>
    <t>shelly84@hotmail.com</t>
  </si>
  <si>
    <t>(647)528-6461</t>
  </si>
  <si>
    <t>Lake Peterview</t>
  </si>
  <si>
    <t>98e52499-218c-4e1c-9e37-4f7ac42cbc39</t>
  </si>
  <si>
    <t>Jessica Rojas</t>
  </si>
  <si>
    <t>luis88@brown.org</t>
  </si>
  <si>
    <t>(096)173-0099</t>
  </si>
  <si>
    <t>West Bethany</t>
  </si>
  <si>
    <t>2e4bebc4-2989-4880-a77d-1be96070b6a1</t>
  </si>
  <si>
    <t>Joel Wise</t>
  </si>
  <si>
    <t>christian28@gmail.com</t>
  </si>
  <si>
    <t>(845)240-3211</t>
  </si>
  <si>
    <t>New Zachary</t>
  </si>
  <si>
    <t>9feefdff-c566-4a81-b15e-54f6d4d30795</t>
  </si>
  <si>
    <t>Vickie Kennedy</t>
  </si>
  <si>
    <t>davidhardy@gmail.com</t>
  </si>
  <si>
    <t>(355)051-4321x914</t>
  </si>
  <si>
    <t>South Lisashire</t>
  </si>
  <si>
    <t>b89f72f3-2a60-4652-a714-7668cf1d7d3a</t>
  </si>
  <si>
    <t>Emily Morris</t>
  </si>
  <si>
    <t>hollysantos@benton-smith.com</t>
  </si>
  <si>
    <t>087.797.2479</t>
  </si>
  <si>
    <t>Coxmouth</t>
  </si>
  <si>
    <t>5d42b9e9-692e-47b6-8b2f-6d5c700b5d5f</t>
  </si>
  <si>
    <t>Amanda Pineda</t>
  </si>
  <si>
    <t>brianna41@gmail.com</t>
  </si>
  <si>
    <t>(542)218-8345</t>
  </si>
  <si>
    <t>Romerobury</t>
  </si>
  <si>
    <t>f836f571-3cce-476c-b836-c448ad261ec5</t>
  </si>
  <si>
    <t>Dawn Little</t>
  </si>
  <si>
    <t>ysimpson@yahoo.com</t>
  </si>
  <si>
    <t>001-819-204-8770x676</t>
  </si>
  <si>
    <t>Riveraside</t>
  </si>
  <si>
    <t>c09cb506-48f1-496d-9c4f-fb4671b701aa</t>
  </si>
  <si>
    <t>Stephen Boyer</t>
  </si>
  <si>
    <t>walkernicolas@hotmail.com</t>
  </si>
  <si>
    <t>001-333-299-8651</t>
  </si>
  <si>
    <t>South Thomasport</t>
  </si>
  <si>
    <t>3be79df4-72ec-416e-88a7-23e9bfa016c2</t>
  </si>
  <si>
    <t>Brian Chen</t>
  </si>
  <si>
    <t>guerreroanthony@yahoo.com</t>
  </si>
  <si>
    <t>(902)578-4640x858</t>
  </si>
  <si>
    <t>West Erica</t>
  </si>
  <si>
    <t>f7315749-4f39-49a8-bd3a-258288b4f474</t>
  </si>
  <si>
    <t>Christopher Hill</t>
  </si>
  <si>
    <t>sandra49@todd.org</t>
  </si>
  <si>
    <t>(883)825-6726x208</t>
  </si>
  <si>
    <t>Randallborough</t>
  </si>
  <si>
    <t>e76adca9-7811-4802-88cc-7cfecf01f944</t>
  </si>
  <si>
    <t>Richard Smith</t>
  </si>
  <si>
    <t>vpatton@gmail.com</t>
  </si>
  <si>
    <t>672-925-4355x196</t>
  </si>
  <si>
    <t>South Deniseville</t>
  </si>
  <si>
    <t>ada58417-5e2a-432d-b1ab-0b56d5c9fdc7</t>
  </si>
  <si>
    <t>Richard Alvarez</t>
  </si>
  <si>
    <t>rfarley@garrison-hurley.info</t>
  </si>
  <si>
    <t>(822)250-1825</t>
  </si>
  <si>
    <t>Owensfurt</t>
  </si>
  <si>
    <t>70cafdd8-fc04-4f08-9207-0158f2771f63</t>
  </si>
  <si>
    <t>Jacqueline Davis</t>
  </si>
  <si>
    <t>francisco67@hotmail.com</t>
  </si>
  <si>
    <t>001-624-728-6394x2012</t>
  </si>
  <si>
    <t>Lake Danaborough</t>
  </si>
  <si>
    <t>c7332304-4822-4120-84f9-eccd7630a8a7</t>
  </si>
  <si>
    <t>Brandon Montgomery</t>
  </si>
  <si>
    <t>rebeccacampbell@tapia.net</t>
  </si>
  <si>
    <t>(341)499-2900</t>
  </si>
  <si>
    <t>Dianetown</t>
  </si>
  <si>
    <t>6b2d5b09-8707-4ad4-80be-7e3561c2645a</t>
  </si>
  <si>
    <t>Yolanda Garrett</t>
  </si>
  <si>
    <t>ashley09@yahoo.com</t>
  </si>
  <si>
    <t>+1-662-702-6604x509</t>
  </si>
  <si>
    <t>Romeroborough</t>
  </si>
  <si>
    <t>331f63fb-d11f-48c0-a97c-a4fff75d599f</t>
  </si>
  <si>
    <t xml:space="preserve">  matthew miles  </t>
  </si>
  <si>
    <t>donna90@gmail.com</t>
  </si>
  <si>
    <t>(632)174-0039x101</t>
  </si>
  <si>
    <t>Silvaberg</t>
  </si>
  <si>
    <t>df7d0dd7-236e-4608-9acb-394acd1f5318</t>
  </si>
  <si>
    <t xml:space="preserve">  beth hall  </t>
  </si>
  <si>
    <t>mary27@yahoo.com</t>
  </si>
  <si>
    <t>001-335-389-2224</t>
  </si>
  <si>
    <t>East Jennifer</t>
  </si>
  <si>
    <t>7b07fd31-a424-4f23-8d5b-a7cd400035f0</t>
  </si>
  <si>
    <t>Dr. Nicole Trujillo</t>
  </si>
  <si>
    <t>csmith@castillo-richard.com</t>
  </si>
  <si>
    <t>119.360.0608x277</t>
  </si>
  <si>
    <t>Justinbury</t>
  </si>
  <si>
    <t>ef2ddcc4-8df6-41da-9f07-c1a5dfc620ce</t>
  </si>
  <si>
    <t>Corey Norris</t>
  </si>
  <si>
    <t>rileychristopher@hotmail.com</t>
  </si>
  <si>
    <t>+1-056-461-6076x26438</t>
  </si>
  <si>
    <t>South Bonnie</t>
  </si>
  <si>
    <t>8412a335-d88c-456d-b61e-5fdb1a435206</t>
  </si>
  <si>
    <t>Chad Roach</t>
  </si>
  <si>
    <t>alexanderjonathan@yahoo.com</t>
  </si>
  <si>
    <t>001-500-953-7234x617</t>
  </si>
  <si>
    <t>Davidside</t>
  </si>
  <si>
    <t>1578d709-48f9-43d0-9fea-e1e0d9e604b3</t>
  </si>
  <si>
    <t>Mr. Edward Terry</t>
  </si>
  <si>
    <t>omartinez@gmail.com</t>
  </si>
  <si>
    <t>(231)336-1094x41642</t>
  </si>
  <si>
    <t>Evelynton</t>
  </si>
  <si>
    <t>73069588-45d5-468d-a90a-3abbc35b9fea</t>
  </si>
  <si>
    <t>Cody Bailey</t>
  </si>
  <si>
    <t>halldiamond@cohen.org</t>
  </si>
  <si>
    <t>165.441.3727</t>
  </si>
  <si>
    <t>East Christopher</t>
  </si>
  <si>
    <t>d4bf7a4b-25b8-442f-836b-15c7e7c225da</t>
  </si>
  <si>
    <t>Denise Guerra</t>
  </si>
  <si>
    <t>tranjeremy@hotmail.com</t>
  </si>
  <si>
    <t>685.760.6349x4290</t>
  </si>
  <si>
    <t>Port Frances</t>
  </si>
  <si>
    <t>e916da57-f248-43ab-977a-8a5f6ffe33b3</t>
  </si>
  <si>
    <t>Kristen Jones</t>
  </si>
  <si>
    <t>ALLEN58@HOTMAIL.COM</t>
  </si>
  <si>
    <t>617-551-8870x179</t>
  </si>
  <si>
    <t>Edwardsburgh</t>
  </si>
  <si>
    <t>e27718c5-737d-4fb6-9113-76e038d77b9a</t>
  </si>
  <si>
    <t>Edward Baker</t>
  </si>
  <si>
    <t>michaeljones@wilson-jones.com</t>
  </si>
  <si>
    <t>+1-932-420-2483x744</t>
  </si>
  <si>
    <t>Youngmouth</t>
  </si>
  <si>
    <t>6a36af18-06d3-4b93-ae33-688d597e6845</t>
  </si>
  <si>
    <t>Aaron Little</t>
  </si>
  <si>
    <t>maria61@hotmail.com</t>
  </si>
  <si>
    <t>001-417-234-5653x86947</t>
  </si>
  <si>
    <t>West Cindyberg</t>
  </si>
  <si>
    <t>5fbbf0b1-8083-49c8-a57e-01c90da23e5c</t>
  </si>
  <si>
    <t>Cody Smith</t>
  </si>
  <si>
    <t>douglas59@yahoo.com</t>
  </si>
  <si>
    <t>001-025-485-3626</t>
  </si>
  <si>
    <t>Brooketon</t>
  </si>
  <si>
    <t>14e4180c-fe99-46a3-a2db-c8503c5bf3a7</t>
  </si>
  <si>
    <t>Patty Allen</t>
  </si>
  <si>
    <t>xmerritt@yahoo.com</t>
  </si>
  <si>
    <t>+1-904-723-8641</t>
  </si>
  <si>
    <t>East Tanya</t>
  </si>
  <si>
    <t>519554e3-0737-4c86-b97b-5f515ffa46ef</t>
  </si>
  <si>
    <t>Mary Ryan</t>
  </si>
  <si>
    <t>martinbradley@gmail.com</t>
  </si>
  <si>
    <t>+1-009-538-5574x2164</t>
  </si>
  <si>
    <t>West Timothy</t>
  </si>
  <si>
    <t>b6f6dbf1-d6d4-41cc-995d-82f8ee4a9b5d</t>
  </si>
  <si>
    <t>Joseph Jimenez</t>
  </si>
  <si>
    <t>lynchlindsey@baldwin.com</t>
  </si>
  <si>
    <t>599.009.3781</t>
  </si>
  <si>
    <t>West Rodneymouth</t>
  </si>
  <si>
    <t>25637cc3-ca97-4bf5-95d5-96afa663d2cd</t>
  </si>
  <si>
    <t>Lisa Morris</t>
  </si>
  <si>
    <t>crivas@barber.com</t>
  </si>
  <si>
    <t>604-761-4378x844</t>
  </si>
  <si>
    <t>New Johnstad</t>
  </si>
  <si>
    <t>eada79a3-4970-4d9a-89ce-3cfb2339ba19</t>
  </si>
  <si>
    <t xml:space="preserve">  ashley mills  </t>
  </si>
  <si>
    <t>arianacuevas@kelley.net</t>
  </si>
  <si>
    <t>706.618.7564</t>
  </si>
  <si>
    <t>Michealmouth</t>
  </si>
  <si>
    <t>d4c3a832-b231-460b-b8f2-ce6bd46b415d</t>
  </si>
  <si>
    <t>Russell Anderson</t>
  </si>
  <si>
    <t>hhopkins@stewart-lee.org</t>
  </si>
  <si>
    <t>(726)368-1541x85899</t>
  </si>
  <si>
    <t>East Benjaminchester</t>
  </si>
  <si>
    <t>781799ff-b49e-44cc-8243-69e72387eaf6</t>
  </si>
  <si>
    <t>Christina Washington</t>
  </si>
  <si>
    <t>marklloyd@yahoo.com</t>
  </si>
  <si>
    <t>0277291084</t>
  </si>
  <si>
    <t>South Johnborough</t>
  </si>
  <si>
    <t>e7e646c7-0158-4463-9d87-76a072d78bdd</t>
  </si>
  <si>
    <t>Kenneth Huff</t>
  </si>
  <si>
    <t>hedwards@allen.com</t>
  </si>
  <si>
    <t>078-604-3566x05033</t>
  </si>
  <si>
    <t>Mccannview</t>
  </si>
  <si>
    <t>3735262d-4184-4b03-84dd-7054144823f7</t>
  </si>
  <si>
    <t>Kelly Miles</t>
  </si>
  <si>
    <t>ann15@washington.com</t>
  </si>
  <si>
    <t>469.833.0677x306</t>
  </si>
  <si>
    <t>Annefort</t>
  </si>
  <si>
    <t>f0b2a5d1-8c7e-4f42-a646-eaf9d5c0244d</t>
  </si>
  <si>
    <t>Jacob Obrien</t>
  </si>
  <si>
    <t>kimberlyrussell@wade.com</t>
  </si>
  <si>
    <t>182.226.6794x1908</t>
  </si>
  <si>
    <t>Rodriguezburgh</t>
  </si>
  <si>
    <t>6c5a6c93-871c-4884-9bdf-90f2ba2c0f19</t>
  </si>
  <si>
    <t>Timothy Clark</t>
  </si>
  <si>
    <t>millerrobert@gmail.com</t>
  </si>
  <si>
    <t>886.538.5906x739</t>
  </si>
  <si>
    <t>New Anneland</t>
  </si>
  <si>
    <t>3cd5fd7f-49c1-4669-86b3-3fe61c76bdf6</t>
  </si>
  <si>
    <t>Steve Miller PhD</t>
  </si>
  <si>
    <t>rachelwalter@gmail.com</t>
  </si>
  <si>
    <t>(342)898-7605x50492</t>
  </si>
  <si>
    <t>South Erica</t>
  </si>
  <si>
    <t>3d0a5f0c-0c39-4ec7-9f31-74054d183eba</t>
  </si>
  <si>
    <t>Justin Hurley</t>
  </si>
  <si>
    <t>barneskathy@conrad.com</t>
  </si>
  <si>
    <t>(170)486-1867</t>
  </si>
  <si>
    <t>Port Roberttown</t>
  </si>
  <si>
    <t>9f708368-cb3c-48ca-a392-57316b79afcc</t>
  </si>
  <si>
    <t>Jacob Erickson</t>
  </si>
  <si>
    <t>vaughnveronica@gmail.com</t>
  </si>
  <si>
    <t>6632016290</t>
  </si>
  <si>
    <t>Mossville</t>
  </si>
  <si>
    <t>d6312a80-1c61-4ec2-9014-2131750565f5</t>
  </si>
  <si>
    <t>Deborah Williams</t>
  </si>
  <si>
    <t>zgomez@hotmail.com</t>
  </si>
  <si>
    <t>399.289.1982x7182</t>
  </si>
  <si>
    <t>East Misty</t>
  </si>
  <si>
    <t>893ad232-98c3-43ca-bff4-cec6e7b7b4c6</t>
  </si>
  <si>
    <t>Eric Blackburn</t>
  </si>
  <si>
    <t>david59@jensen.com</t>
  </si>
  <si>
    <t>(533)717-0864x94269</t>
  </si>
  <si>
    <t>93364f7e-83ef-49f3-a1c7-cc8a04351b64</t>
  </si>
  <si>
    <t>Anne Hardy</t>
  </si>
  <si>
    <t>vmccoy@yahoo.com</t>
  </si>
  <si>
    <t>203-983-1354x9014</t>
  </si>
  <si>
    <t>West Paulport</t>
  </si>
  <si>
    <t>4a90cd0c-24c1-43b9-b7f2-85723defa849</t>
  </si>
  <si>
    <t>Chelsey Fox</t>
  </si>
  <si>
    <t>UGRAVES@GMAIL.COM</t>
  </si>
  <si>
    <t>(996)706-9219x587</t>
  </si>
  <si>
    <t>Grantstad</t>
  </si>
  <si>
    <t>5a5226e6-9d64-4932-8066-853d6de299a1</t>
  </si>
  <si>
    <t>Mario White</t>
  </si>
  <si>
    <t>paulawatkins@craig-chavez.com</t>
  </si>
  <si>
    <t>054.982.4388</t>
  </si>
  <si>
    <t>Lake Adam</t>
  </si>
  <si>
    <t>2ff3cde4-6aa4-4c9f-9217-04753d959e3f</t>
  </si>
  <si>
    <t>Jennifer Garcia</t>
  </si>
  <si>
    <t>williamchapman@gmail.com</t>
  </si>
  <si>
    <t>001-430-217-8167x8066</t>
  </si>
  <si>
    <t>Nathanmouth</t>
  </si>
  <si>
    <t>8603156a-15ea-4bcf-ab10-21ceaa143cd8</t>
  </si>
  <si>
    <t>Heather Ellis</t>
  </si>
  <si>
    <t>trevor09@merritt.biz</t>
  </si>
  <si>
    <t>+1-431-589-0164x9281</t>
  </si>
  <si>
    <t>Beverlyton</t>
  </si>
  <si>
    <t>f4124360-1153-4e99-9c50-8720f982f4e0</t>
  </si>
  <si>
    <t>Sonya Jackson</t>
  </si>
  <si>
    <t>patrick22@gmail.com</t>
  </si>
  <si>
    <t>037-017-0926x40703</t>
  </si>
  <si>
    <t>South Jason</t>
  </si>
  <si>
    <t>c9525185-81e0-4a5e-8b48-f49686abd4e7</t>
  </si>
  <si>
    <t>kstone@edwards.com</t>
  </si>
  <si>
    <t>8808172628</t>
  </si>
  <si>
    <t>Royfort</t>
  </si>
  <si>
    <t>0534a101-8ddc-4719-81f3-8dd4fd034ada</t>
  </si>
  <si>
    <t>Zachary Ramos</t>
  </si>
  <si>
    <t>kgonzales@yahoo.com</t>
  </si>
  <si>
    <t>(968)244-8500</t>
  </si>
  <si>
    <t>Freemanside</t>
  </si>
  <si>
    <t>0b251279-785a-45d0-9f92-a62163f4c69d</t>
  </si>
  <si>
    <t>Ethan Frey</t>
  </si>
  <si>
    <t>middletonelizabeth@gmail.com</t>
  </si>
  <si>
    <t>288.959.2741x168</t>
  </si>
  <si>
    <t>Sandraborough</t>
  </si>
  <si>
    <t>5f90bed6-fb25-464d-a30a-a767a2bb522b</t>
  </si>
  <si>
    <t>Jacob Duran</t>
  </si>
  <si>
    <t>andrearomero@johnson.net</t>
  </si>
  <si>
    <t>6919612766</t>
  </si>
  <si>
    <t>Lake Derrick</t>
  </si>
  <si>
    <t>5b6a8102-0428-4378-bf50-23f440ef3935</t>
  </si>
  <si>
    <t>Nicholas Franklin</t>
  </si>
  <si>
    <t>freemanlynn@harris-mcmahon.org</t>
  </si>
  <si>
    <t>(080)820-3917</t>
  </si>
  <si>
    <t>Hodgeborough</t>
  </si>
  <si>
    <t>3dba6da8-5844-49fc-914b-9547c9dc72b8</t>
  </si>
  <si>
    <t>Cindy Cannon</t>
  </si>
  <si>
    <t>dmeyer@yahoo.com</t>
  </si>
  <si>
    <t>2634443596</t>
  </si>
  <si>
    <t>West Erikachester</t>
  </si>
  <si>
    <t>1a89b71e-a0d5-42c8-a837-fe68bba205ca</t>
  </si>
  <si>
    <t>Dawn Nixon</t>
  </si>
  <si>
    <t>wallaceryan@miller-taylor.com</t>
  </si>
  <si>
    <t>+1-245-870-1204x2425</t>
  </si>
  <si>
    <t>North Aprilbury</t>
  </si>
  <si>
    <t>c1b5b5ca-bc35-46df-94f7-9dbac5811d2d</t>
  </si>
  <si>
    <t>James Barber</t>
  </si>
  <si>
    <t>linda31@moore-rogers.info</t>
  </si>
  <si>
    <t>690.912.3753</t>
  </si>
  <si>
    <t>Cunninghamberg</t>
  </si>
  <si>
    <t>5a304528-0b59-4562-a227-219f551ff086</t>
  </si>
  <si>
    <t>Ms. Kelly Holder</t>
  </si>
  <si>
    <t>patricia06@randolph.com</t>
  </si>
  <si>
    <t>2849760396</t>
  </si>
  <si>
    <t>Wushire</t>
  </si>
  <si>
    <t>a48e40f1-d042-4dfa-96ab-087a8bc78e81</t>
  </si>
  <si>
    <t>Eric Walker</t>
  </si>
  <si>
    <t>averycourtney@taylor.com</t>
  </si>
  <si>
    <t>+1-702-436-5240x5536</t>
  </si>
  <si>
    <t>East Staceyburgh</t>
  </si>
  <si>
    <t>af475b49-c775-4395-9494-05f02cd2a404</t>
  </si>
  <si>
    <t>Alison Short</t>
  </si>
  <si>
    <t>theodore72@crawford.com</t>
  </si>
  <si>
    <t>818-754-0364x882</t>
  </si>
  <si>
    <t>North Anne</t>
  </si>
  <si>
    <t>7a8104de-b205-47bb-bb16-f75776f186ab</t>
  </si>
  <si>
    <t>Desiree Spencer</t>
  </si>
  <si>
    <t>hamiltontravis@clark.com</t>
  </si>
  <si>
    <t>597-738-5466</t>
  </si>
  <si>
    <t>Stacytown</t>
  </si>
  <si>
    <t>2285b2ef-cfbe-4fe9-aea9-c542a1b970d0</t>
  </si>
  <si>
    <t>Tammy Moore</t>
  </si>
  <si>
    <t>danawashington@hotmail.com</t>
  </si>
  <si>
    <t>(323)606-6799</t>
  </si>
  <si>
    <t>Garciaton</t>
  </si>
  <si>
    <t>f1901b7e-c6b4-49ef-b74e-ba9310275b53</t>
  </si>
  <si>
    <t>Henry Taylor</t>
  </si>
  <si>
    <t>mary47@robles-myers.com</t>
  </si>
  <si>
    <t>649.125.9497x22042</t>
  </si>
  <si>
    <t>Schneidermouth</t>
  </si>
  <si>
    <t>339b77a8-4b1f-4d7b-8977-c513752a7d25</t>
  </si>
  <si>
    <t>Kevin Hall</t>
  </si>
  <si>
    <t>colin14@yahoo.com</t>
  </si>
  <si>
    <t>+1-862-269-9206x661</t>
  </si>
  <si>
    <t>Lake Carlosmouth</t>
  </si>
  <si>
    <t>e2c328aa-3310-4475-8a86-22250b36e356</t>
  </si>
  <si>
    <t>Anna Ross</t>
  </si>
  <si>
    <t>john61@gmail.com</t>
  </si>
  <si>
    <t>996.235.6999x299</t>
  </si>
  <si>
    <t>East Benjaminborough</t>
  </si>
  <si>
    <t>4f612217-eef1-4694-90ca-e32d0aba590e</t>
  </si>
  <si>
    <t>Morgan Cummings</t>
  </si>
  <si>
    <t>donna56@hotmail.com</t>
  </si>
  <si>
    <t>001-833-587-6887x7792</t>
  </si>
  <si>
    <t>West Kyle</t>
  </si>
  <si>
    <t>d0be73ee-fd37-4539-a5f2-02f983f02dc7</t>
  </si>
  <si>
    <t xml:space="preserve">  carrie petersen  </t>
  </si>
  <si>
    <t>flarsen@jenkins.net</t>
  </si>
  <si>
    <t>(604)134-8208x493</t>
  </si>
  <si>
    <t>South Samuelfort</t>
  </si>
  <si>
    <t>095ffa81-40d9-4bce-b930-ba208b040f49</t>
  </si>
  <si>
    <t>Laura Velez</t>
  </si>
  <si>
    <t>xbrown@green-stewart.biz</t>
  </si>
  <si>
    <t>539-839-1226</t>
  </si>
  <si>
    <t>North Patrick</t>
  </si>
  <si>
    <t>493e904d-30ec-4796-a59b-457fc0d7ac73</t>
  </si>
  <si>
    <t>Elizabeth Cross</t>
  </si>
  <si>
    <t>dross@yahoo.com</t>
  </si>
  <si>
    <t>0014407629</t>
  </si>
  <si>
    <t>New Deborahbury</t>
  </si>
  <si>
    <t>0c3ce284-c7e5-4bbb-9cb5-1c535b62a8df</t>
  </si>
  <si>
    <t>Angela Brown</t>
  </si>
  <si>
    <t>matthewcardenas@yahoo.com</t>
  </si>
  <si>
    <t>001-143-049-1341x0389</t>
  </si>
  <si>
    <t>New Jessica</t>
  </si>
  <si>
    <t>45f18619-54f9-4429-a7de-02ccdda4f4a7</t>
  </si>
  <si>
    <t>Hannah Montoya</t>
  </si>
  <si>
    <t>kwalker@hotmail.com</t>
  </si>
  <si>
    <t>528.720.9986x5642</t>
  </si>
  <si>
    <t>Lake Caitlynshire</t>
  </si>
  <si>
    <t>6fdc0bad-5e36-4127-8ca1-b45c1fdd980a</t>
  </si>
  <si>
    <t>Sean Kane</t>
  </si>
  <si>
    <t>gouldchristina@anderson-fernandez.com</t>
  </si>
  <si>
    <t>001-240-592-0823x5309</t>
  </si>
  <si>
    <t>Loganberg</t>
  </si>
  <si>
    <t>7092947d-be49-49ec-a667-d3bbe3b56360</t>
  </si>
  <si>
    <t>Matthew Guzman</t>
  </si>
  <si>
    <t>deleonmathew@yahoo.com</t>
  </si>
  <si>
    <t>669.194.8962x9805</t>
  </si>
  <si>
    <t>North Melissabury</t>
  </si>
  <si>
    <t>56cb1ab0-62fb-46d7-b4db-ca07e506f670</t>
  </si>
  <si>
    <t>Richard Reyes</t>
  </si>
  <si>
    <t>stonemichael@galloway.biz</t>
  </si>
  <si>
    <t>(820)175-3079x6618</t>
  </si>
  <si>
    <t>South Christopherburgh</t>
  </si>
  <si>
    <t>b12b6680-7f07-4cb9-afd3-40c0f945f2fd</t>
  </si>
  <si>
    <t>Andrew Fernandez</t>
  </si>
  <si>
    <t>laurie55@lewis-quinn.com</t>
  </si>
  <si>
    <t>(957)240-4347x41253</t>
  </si>
  <si>
    <t>Williamston</t>
  </si>
  <si>
    <t>cc1b4157-ec9f-4c54-9e0a-72ab7f5db163</t>
  </si>
  <si>
    <t>Jonathan Walker</t>
  </si>
  <si>
    <t>FISCHERALISHA@SANDERS.COM</t>
  </si>
  <si>
    <t>379-561-0077</t>
  </si>
  <si>
    <t>East William</t>
  </si>
  <si>
    <t>15260718-cd18-4a82-8447-ceab84ef4324</t>
  </si>
  <si>
    <t xml:space="preserve">  nicholas long  </t>
  </si>
  <si>
    <t>crystalwatts@nelson.biz</t>
  </si>
  <si>
    <t>321.750.3619x2025</t>
  </si>
  <si>
    <t>Wallaceview</t>
  </si>
  <si>
    <t>6e3c4532-1434-4f62-acac-028cba220065</t>
  </si>
  <si>
    <t>Kurt Wagner</t>
  </si>
  <si>
    <t>lorettamcdowell@gmail.com</t>
  </si>
  <si>
    <t>+1-991-938-7337x034</t>
  </si>
  <si>
    <t>2e326567-d284-454e-bebe-c0db9a3a6103</t>
  </si>
  <si>
    <t>Dylan Foster</t>
  </si>
  <si>
    <t>wagnerjade@perry.org</t>
  </si>
  <si>
    <t>001-244-474-8904x7607</t>
  </si>
  <si>
    <t>Justinside</t>
  </si>
  <si>
    <t>1a43db54-523a-4993-8b34-46bc8ba435cc</t>
  </si>
  <si>
    <t>Bradley Duncan</t>
  </si>
  <si>
    <t>FITZGERALDLAURA@DECKER.COM</t>
  </si>
  <si>
    <t>001-862-351-0765x1917</t>
  </si>
  <si>
    <t>Travisside</t>
  </si>
  <si>
    <t>4baf0f5e-a932-4094-93f2-8f11147f6570</t>
  </si>
  <si>
    <t>James Miller</t>
  </si>
  <si>
    <t>turnerstephen@gmail.com</t>
  </si>
  <si>
    <t>+1-085-173-2895x1456</t>
  </si>
  <si>
    <t>Mccormickside</t>
  </si>
  <si>
    <t>b7b8c1a5-9a45-493d-b227-890e4e76833a</t>
  </si>
  <si>
    <t>Patricia Anderson</t>
  </si>
  <si>
    <t>bbennett@gmail.com</t>
  </si>
  <si>
    <t>409.185.8055</t>
  </si>
  <si>
    <t>North Ricardo</t>
  </si>
  <si>
    <t>71a3fad2-b094-4d2a-aaa9-3b436d15f16f</t>
  </si>
  <si>
    <t>Justin Freeman</t>
  </si>
  <si>
    <t>ehoffman@velez-ferguson.com</t>
  </si>
  <si>
    <t>+1-115-744-9653</t>
  </si>
  <si>
    <t>East Heather</t>
  </si>
  <si>
    <t>ba108217-0ad7-49a2-b277-16ec59fefbbc</t>
  </si>
  <si>
    <t>Christina Gilbert</t>
  </si>
  <si>
    <t>kaiserjessica@yahoo.com</t>
  </si>
  <si>
    <t>+1-160-770-0409x304</t>
  </si>
  <si>
    <t>North Tinaburgh</t>
  </si>
  <si>
    <t>9d66e815-5a41-43b3-a95f-176cdebac186</t>
  </si>
  <si>
    <t>Danielle Jones</t>
  </si>
  <si>
    <t>bwalker@wise-west.info</t>
  </si>
  <si>
    <t>418-403-9822x18039</t>
  </si>
  <si>
    <t>Cherryside</t>
  </si>
  <si>
    <t>a3b442bd-4649-4296-af58-42c3ff86cc31</t>
  </si>
  <si>
    <t>Erica Glass</t>
  </si>
  <si>
    <t>martin11@jackson.com</t>
  </si>
  <si>
    <t>(620)385-8864x0788</t>
  </si>
  <si>
    <t>West Jonathanchester</t>
  </si>
  <si>
    <t>0eaf04b5-f2a9-4c8a-8a9e-4a62fae3114b</t>
  </si>
  <si>
    <t>Michael Henderson</t>
  </si>
  <si>
    <t>richardmassey@sharp.info</t>
  </si>
  <si>
    <t>2652951646</t>
  </si>
  <si>
    <t>Wesleymouth</t>
  </si>
  <si>
    <t>67fd64c4-a334-458a-abd2-b5121335e5db</t>
  </si>
  <si>
    <t>Frank Wheeler</t>
  </si>
  <si>
    <t>vcollins@gmail.com</t>
  </si>
  <si>
    <t>001-933-356-2303x974</t>
  </si>
  <si>
    <t>bff9507d-cd14-403e-8359-9af65d01f55f</t>
  </si>
  <si>
    <t>Eric Huerta</t>
  </si>
  <si>
    <t>hannah96@adams.net</t>
  </si>
  <si>
    <t>088-067-0898x709</t>
  </si>
  <si>
    <t>Ortizshire</t>
  </si>
  <si>
    <t>07f8d4f0-f3ea-4184-a8f4-e3ceadedda80</t>
  </si>
  <si>
    <t>Wanda Ramos</t>
  </si>
  <si>
    <t>pedwards@gmail.com</t>
  </si>
  <si>
    <t>(019)918-4311</t>
  </si>
  <si>
    <t>Cardenastown</t>
  </si>
  <si>
    <t>ad973b67-9b89-45cb-9942-644c248d31ec</t>
  </si>
  <si>
    <t>Andrew Meyers</t>
  </si>
  <si>
    <t>gfletcher@hotmail.com</t>
  </si>
  <si>
    <t>266.115.8485</t>
  </si>
  <si>
    <t>Mercadoview</t>
  </si>
  <si>
    <t>20509c62-08e8-45d7-b02c-1821c8040fb7</t>
  </si>
  <si>
    <t>James Todd</t>
  </si>
  <si>
    <t>simmonschris@sherman.net</t>
  </si>
  <si>
    <t>+1-052-632-1196</t>
  </si>
  <si>
    <t>Mooreview</t>
  </si>
  <si>
    <t>a52964ff-c74c-4890-bc6a-3174113634a5</t>
  </si>
  <si>
    <t>Ashley Brown</t>
  </si>
  <si>
    <t>jameskane@williams.info</t>
  </si>
  <si>
    <t>4722053970</t>
  </si>
  <si>
    <t>Gregorymouth</t>
  </si>
  <si>
    <t>f31046dc-6202-4ee6-9cb5-e69c5dc7b3e6</t>
  </si>
  <si>
    <t>Tammy Melton</t>
  </si>
  <si>
    <t>jtaylor@ross-phillips.biz</t>
  </si>
  <si>
    <t>745.447.0823x1714</t>
  </si>
  <si>
    <t>South Andrea</t>
  </si>
  <si>
    <t>2747b93c-9ae7-4eab-884a-67809136f1f8</t>
  </si>
  <si>
    <t>Alexis Benson</t>
  </si>
  <si>
    <t>ALEXANDRA95@HOTMAIL.COM</t>
  </si>
  <si>
    <t>(199)539-4676x6262</t>
  </si>
  <si>
    <t>Taylorside</t>
  </si>
  <si>
    <t>5ef787b8-f2e6-495f-b32e-2016add702c9</t>
  </si>
  <si>
    <t>Jerry Johnson</t>
  </si>
  <si>
    <t>kellycohen@crane.info</t>
  </si>
  <si>
    <t>596.053.0261</t>
  </si>
  <si>
    <t>Alexistown</t>
  </si>
  <si>
    <t>13aec376-c359-410a-b1a6-014c5f3c44dc</t>
  </si>
  <si>
    <t>Joshua Harris</t>
  </si>
  <si>
    <t>sharonho@hotmail.com</t>
  </si>
  <si>
    <t>001-840-257-8703x6860</t>
  </si>
  <si>
    <t>Robertfort</t>
  </si>
  <si>
    <t>5df06e8c-878a-4ed9-a33f-fc8292ec89af</t>
  </si>
  <si>
    <t>Deanna Webb</t>
  </si>
  <si>
    <t>alicecalderon@stewart.com</t>
  </si>
  <si>
    <t>063-066-3605x02816</t>
  </si>
  <si>
    <t>Elliston</t>
  </si>
  <si>
    <t>4758367b-a649-4cdc-907b-907265e58f34</t>
  </si>
  <si>
    <t>Brenda Hale</t>
  </si>
  <si>
    <t>holderadam@hotmail.com</t>
  </si>
  <si>
    <t>098-910-3909x120</t>
  </si>
  <si>
    <t>Millerhaven</t>
  </si>
  <si>
    <t>06a241af-1d0a-47f7-b5e4-a4713fe68c9c</t>
  </si>
  <si>
    <t>Kevin Alvarado</t>
  </si>
  <si>
    <t>heathermedina@davis-weber.org</t>
  </si>
  <si>
    <t>001-302-520-9452x3759</t>
  </si>
  <si>
    <t>Ashleyberg</t>
  </si>
  <si>
    <t>848af440-7fc1-4858-afa0-d842bc55300b</t>
  </si>
  <si>
    <t>Christopher Campbell</t>
  </si>
  <si>
    <t>bellangie@cooper.com</t>
  </si>
  <si>
    <t>953.192.6009x860</t>
  </si>
  <si>
    <t>Erichaven</t>
  </si>
  <si>
    <t>1e2595b8-8fc9-486b-a9dd-ebf563119aca</t>
  </si>
  <si>
    <t>Lisa Brown</t>
  </si>
  <si>
    <t>lori69@hotmail.com</t>
  </si>
  <si>
    <t>(757)454-4920</t>
  </si>
  <si>
    <t>Port Carolhaven</t>
  </si>
  <si>
    <t>b43bd27f-42a2-49a6-8664-12854303cbc1</t>
  </si>
  <si>
    <t>Alejandra Price</t>
  </si>
  <si>
    <t>claudia64@hotmail.com</t>
  </si>
  <si>
    <t>489-445-3811x80818</t>
  </si>
  <si>
    <t>South Gloria</t>
  </si>
  <si>
    <t>9ca3fbb3-ff11-48ba-b6ee-1640723ef466</t>
  </si>
  <si>
    <t>Samuel Keller</t>
  </si>
  <si>
    <t>watkinsdakota@ramirez.org</t>
  </si>
  <si>
    <t>+1-655-834-4566x229</t>
  </si>
  <si>
    <t>Lake Dawnfurt</t>
  </si>
  <si>
    <t>ffa623d0-ea9e-4c8d-b1a8-b71f491b90e9</t>
  </si>
  <si>
    <t xml:space="preserve">  alicia dillon  </t>
  </si>
  <si>
    <t>lauramatthews@rivera-ingram.org</t>
  </si>
  <si>
    <t>+1-521-797-0566x03616</t>
  </si>
  <si>
    <t>Davidtown</t>
  </si>
  <si>
    <t>22bf18f5-1f65-4a87-b33e-e3447dbf4bc1</t>
  </si>
  <si>
    <t>Crystal James</t>
  </si>
  <si>
    <t>aclark@gmail.com</t>
  </si>
  <si>
    <t>(486)070-4726</t>
  </si>
  <si>
    <t>West Jamesfort</t>
  </si>
  <si>
    <t>2c33350c-73b9-41d8-92f5-131ada52d2ee</t>
  </si>
  <si>
    <t>Ariana Stewart</t>
  </si>
  <si>
    <t>noblechristina@martin.com</t>
  </si>
  <si>
    <t>(023)515-8501x5301</t>
  </si>
  <si>
    <t>Lake Zacharychester</t>
  </si>
  <si>
    <t>ff4c96d6-71f2-4e8f-b69f-68c3e60fd420</t>
  </si>
  <si>
    <t>Kim Lopez</t>
  </si>
  <si>
    <t>taylorlindsay@ortega-murphy.net</t>
  </si>
  <si>
    <t>316.715.6058x790</t>
  </si>
  <si>
    <t>West Paulfurt</t>
  </si>
  <si>
    <t>f7b217c7-ae92-4a71-8f7d-cb431679742f</t>
  </si>
  <si>
    <t>Judith House</t>
  </si>
  <si>
    <t>annbennett@mccarthy-kelly.net</t>
  </si>
  <si>
    <t>(224)413-3954x794</t>
  </si>
  <si>
    <t>Port Jamesfurt</t>
  </si>
  <si>
    <t>aaf78c67-51d0-4109-bc90-2838d8741408</t>
  </si>
  <si>
    <t>David Moreno</t>
  </si>
  <si>
    <t>WAREMEGAN@GMAIL.COM</t>
  </si>
  <si>
    <t>6453157905</t>
  </si>
  <si>
    <t>Torresfort</t>
  </si>
  <si>
    <t>8ccc9cea-109f-48ee-b5a4-720058f0dd23</t>
  </si>
  <si>
    <t>James Moore</t>
  </si>
  <si>
    <t>marycastro@yahoo.com</t>
  </si>
  <si>
    <t>001-719-189-8664x6936</t>
  </si>
  <si>
    <t>Cynthiaberg</t>
  </si>
  <si>
    <t>4cc9f5f2-e42e-4037-8a55-2ea08acbbe09</t>
  </si>
  <si>
    <t>Harold Garrett</t>
  </si>
  <si>
    <t>grantryan@yahoo.com</t>
  </si>
  <si>
    <t>618-335-9748x76805</t>
  </si>
  <si>
    <t>Aguilarborough</t>
  </si>
  <si>
    <t>b5a5f8e6-b639-4f04-a852-4385d9f2dd0d</t>
  </si>
  <si>
    <t>William Mason</t>
  </si>
  <si>
    <t>clinemelissa@reed.com</t>
  </si>
  <si>
    <t>+1-702-377-1843x01922</t>
  </si>
  <si>
    <t>East Kathleenview</t>
  </si>
  <si>
    <t>2c913a7c-a340-4f08-b341-91b8ed6522b4</t>
  </si>
  <si>
    <t>Lori Johns</t>
  </si>
  <si>
    <t>harold03@yahoo.com</t>
  </si>
  <si>
    <t>9567333297</t>
  </si>
  <si>
    <t>New Gail</t>
  </si>
  <si>
    <t>3967e60a-823d-4107-9c8a-c066cb2fafa3</t>
  </si>
  <si>
    <t>Robin Johnson</t>
  </si>
  <si>
    <t>adamcollins@gmail.com</t>
  </si>
  <si>
    <t>239.644.0282</t>
  </si>
  <si>
    <t>West Emily</t>
  </si>
  <si>
    <t>cac4d0eb-3373-430e-bc31-a5971f119c0f</t>
  </si>
  <si>
    <t>Diana Hernandez</t>
  </si>
  <si>
    <t>wesley09@yahoo.com</t>
  </si>
  <si>
    <t>326-769-9242x77392</t>
  </si>
  <si>
    <t>7e7838c9-ca55-438b-bc9a-be10238d6f44</t>
  </si>
  <si>
    <t>darlene60@padilla.org</t>
  </si>
  <si>
    <t>852.023.2091</t>
  </si>
  <si>
    <t>North Barbaraland</t>
  </si>
  <si>
    <t>9280c5aa-8dd4-495b-9c63-b6f306ba8cd3</t>
  </si>
  <si>
    <t>Tyler Salazar</t>
  </si>
  <si>
    <t>oosborn@henry-wells.net</t>
  </si>
  <si>
    <t>016-933-2844x234</t>
  </si>
  <si>
    <t>Angelahaven</t>
  </si>
  <si>
    <t>fba6abf7-cdbc-4653-b7a7-e8b75e70f65f</t>
  </si>
  <si>
    <t>Crystal Allen</t>
  </si>
  <si>
    <t>woodchloe@hernandez.com</t>
  </si>
  <si>
    <t>199.829.0755x1545</t>
  </si>
  <si>
    <t>Smithville</t>
  </si>
  <si>
    <t>e25df9a8-9ca8-45c4-a138-afe08d38bbd8</t>
  </si>
  <si>
    <t>Wesley Browning</t>
  </si>
  <si>
    <t>hflowers@ramos.com</t>
  </si>
  <si>
    <t>(607)569-9913</t>
  </si>
  <si>
    <t>Smithhaven</t>
  </si>
  <si>
    <t>65edcfe3-4f2d-4d3f-90d4-de39161237c9</t>
  </si>
  <si>
    <t>Joshua Clark</t>
  </si>
  <si>
    <t>hodgejoshua@gmail.com</t>
  </si>
  <si>
    <t>+1-310-064-3322</t>
  </si>
  <si>
    <t>Tuckerville</t>
  </si>
  <si>
    <t>7a89cbeb-b807-478a-b788-f5d1ffe575f6</t>
  </si>
  <si>
    <t>Joshua Mcbride</t>
  </si>
  <si>
    <t>mary52@bowen.biz</t>
  </si>
  <si>
    <t>001-622-777-7331x68066</t>
  </si>
  <si>
    <t>Georgefort</t>
  </si>
  <si>
    <t>68d0a2a8-c4e7-47dd-a929-de738693fd9d</t>
  </si>
  <si>
    <t>Ellen Thornton</t>
  </si>
  <si>
    <t>brownmandy@hotmail.com</t>
  </si>
  <si>
    <t>707-038-5036x0595</t>
  </si>
  <si>
    <t>Bankston</t>
  </si>
  <si>
    <t>20156a72-12e1-43a6-932c-ae01d2c65ee4</t>
  </si>
  <si>
    <t>Brandy Forbes</t>
  </si>
  <si>
    <t>christopher70@franklin-barker.biz</t>
  </si>
  <si>
    <t>(984)241-0740</t>
  </si>
  <si>
    <t>Wilcoxton</t>
  </si>
  <si>
    <t>12fc7a87-a470-4d48-9128-b9b1f8ede0ca</t>
  </si>
  <si>
    <t>Brianna Fitzpatrick</t>
  </si>
  <si>
    <t>collinsann@peterson.com</t>
  </si>
  <si>
    <t>(740)675-8267</t>
  </si>
  <si>
    <t>Jeremychester</t>
  </si>
  <si>
    <t>8471b4b0-ae1b-4f69-b740-d83173318749</t>
  </si>
  <si>
    <t>Emily Grant</t>
  </si>
  <si>
    <t>wilsonchristopher@hotmail.com</t>
  </si>
  <si>
    <t>(259)062-0036x38564</t>
  </si>
  <si>
    <t>Jessicafurt</t>
  </si>
  <si>
    <t>d43cdd6d-e0c1-4f1e-a0da-897258321ee4</t>
  </si>
  <si>
    <t>Bailey Stewart</t>
  </si>
  <si>
    <t>lonniesims@wang.com</t>
  </si>
  <si>
    <t>(149)745-9793x18399</t>
  </si>
  <si>
    <t>Lyonsport</t>
  </si>
  <si>
    <t>96792482-a3c9-48e4-8d22-38e6c7bf4fbc</t>
  </si>
  <si>
    <t>Monica Cannon</t>
  </si>
  <si>
    <t>umiller@gmail.com</t>
  </si>
  <si>
    <t>+1-798-491-4986x09955</t>
  </si>
  <si>
    <t>Millerton</t>
  </si>
  <si>
    <t>21084dd9-f75d-4e3c-848d-56502e9522d6</t>
  </si>
  <si>
    <t>Jennifer Jenkins</t>
  </si>
  <si>
    <t>julierojas@yahoo.com</t>
  </si>
  <si>
    <t>4932664322</t>
  </si>
  <si>
    <t>Terriland</t>
  </si>
  <si>
    <t>de431e06-e924-4069-80bb-ae526ec01269</t>
  </si>
  <si>
    <t>Timothy Shannon</t>
  </si>
  <si>
    <t>lmccarthy@taylor-stewart.com</t>
  </si>
  <si>
    <t>001-394-612-1289x8115</t>
  </si>
  <si>
    <t>Port Ashleytown</t>
  </si>
  <si>
    <t>84a2576c-1fc9-45f8-94d6-07350e2f8958</t>
  </si>
  <si>
    <t>Denise Maxwell</t>
  </si>
  <si>
    <t>nicole24@wolfe-baker.info</t>
  </si>
  <si>
    <t>+1-485-340-0127x622</t>
  </si>
  <si>
    <t>Lake Taylorville</t>
  </si>
  <si>
    <t>2976aab2-2a26-4770-8ddb-1b36272c0588</t>
  </si>
  <si>
    <t>Cody Farmer</t>
  </si>
  <si>
    <t>michael87@hotmail.com</t>
  </si>
  <si>
    <t>984.742.2567</t>
  </si>
  <si>
    <t>Petersstad</t>
  </si>
  <si>
    <t>39b86bb2-b596-4a7c-af4a-fa885299e505</t>
  </si>
  <si>
    <t>Debra Bradley</t>
  </si>
  <si>
    <t>herringbrenda@medina.biz</t>
  </si>
  <si>
    <t>001-871-888-2237x8870</t>
  </si>
  <si>
    <t>Lake Gregorystad</t>
  </si>
  <si>
    <t>84d67c4f-f0df-4684-b28e-41225894f7f1</t>
  </si>
  <si>
    <t>David Mcdaniel</t>
  </si>
  <si>
    <t>jared88@hotmail.com</t>
  </si>
  <si>
    <t>841-680-6134x95647</t>
  </si>
  <si>
    <t>East Michaelport</t>
  </si>
  <si>
    <t>143029a9-d88f-4c94-88b7-63d5e519dd7e</t>
  </si>
  <si>
    <t>Michael Woods</t>
  </si>
  <si>
    <t>palmerjason@gmail.com</t>
  </si>
  <si>
    <t>001-998-460-5867x9496</t>
  </si>
  <si>
    <t>Martinbury</t>
  </si>
  <si>
    <t>f4d375c1-a293-49fa-b240-d7a14027ab7d</t>
  </si>
  <si>
    <t>Lisa Joseph</t>
  </si>
  <si>
    <t>anthony18@hotmail.com</t>
  </si>
  <si>
    <t>830.972.3610</t>
  </si>
  <si>
    <t>North Christopher</t>
  </si>
  <si>
    <t>a0017720-200b-4903-8642-6c458d03f17a</t>
  </si>
  <si>
    <t>Samuel Henry</t>
  </si>
  <si>
    <t>ltaylor@watson-gray.org</t>
  </si>
  <si>
    <t>+1-092-616-6201</t>
  </si>
  <si>
    <t>New Rachel</t>
  </si>
  <si>
    <t>17eaec83-8892-442f-9d4b-2bf94d85e9c7</t>
  </si>
  <si>
    <t>Corey Johnson</t>
  </si>
  <si>
    <t>jacqueline50@fisher.com</t>
  </si>
  <si>
    <t>(555)786-4578x65557</t>
  </si>
  <si>
    <t>Diazfort</t>
  </si>
  <si>
    <t>9780c215-2b2b-48e9-a417-c09380a8a23d</t>
  </si>
  <si>
    <t>Alexis Nelson</t>
  </si>
  <si>
    <t>robintorres@payne-walton.info</t>
  </si>
  <si>
    <t>(124)764-0006x875</t>
  </si>
  <si>
    <t>Deborahmouth</t>
  </si>
  <si>
    <t>2bd3cdcd-2779-4685-94a5-3fdef10d27c8</t>
  </si>
  <si>
    <t>Patrick Mcneil</t>
  </si>
  <si>
    <t>esimon@gmail.com</t>
  </si>
  <si>
    <t>682.405.1665x45122</t>
  </si>
  <si>
    <t>Port Carol</t>
  </si>
  <si>
    <t>e6e987ca-b87b-4384-9fdd-de2ea8a2b7ad</t>
  </si>
  <si>
    <t>Andrea Ho</t>
  </si>
  <si>
    <t>carolyn76@yahoo.com</t>
  </si>
  <si>
    <t>441-899-7402x338</t>
  </si>
  <si>
    <t>Brookemouth</t>
  </si>
  <si>
    <t>ec86a890-d7b0-4bdc-966e-3cbe9aea622f</t>
  </si>
  <si>
    <t>Dr. Katherine Nguyen</t>
  </si>
  <si>
    <t>kathrynsantana@rodriguez.org</t>
  </si>
  <si>
    <t>(860)835-7017x03630</t>
  </si>
  <si>
    <t>Jonathanburgh</t>
  </si>
  <si>
    <t>dd20c3bf-d342-4f08-8a8b-b5b490494583</t>
  </si>
  <si>
    <t>David Sullivan</t>
  </si>
  <si>
    <t>martingarrett@yahoo.com</t>
  </si>
  <si>
    <t>+1-442-386-0205x089</t>
  </si>
  <si>
    <t>Edwardview</t>
  </si>
  <si>
    <t>f2d3f761-0ba3-4279-94cb-056407437c3b</t>
  </si>
  <si>
    <t>Nicolas James</t>
  </si>
  <si>
    <t>davidcook@waller.com</t>
  </si>
  <si>
    <t>001-830-941-3490x9619</t>
  </si>
  <si>
    <t>North Juan</t>
  </si>
  <si>
    <t>43c07d43-93a7-4792-8561-b8dca4364fcd</t>
  </si>
  <si>
    <t>Logan Newton</t>
  </si>
  <si>
    <t>dfoster@gmail.com</t>
  </si>
  <si>
    <t>979.724.5284x1356</t>
  </si>
  <si>
    <t>Mitchellstad</t>
  </si>
  <si>
    <t>92779574-c457-4cc3-b5f7-89bca6b07458</t>
  </si>
  <si>
    <t>Kelly Liu</t>
  </si>
  <si>
    <t>nicoleturner@lopez.biz</t>
  </si>
  <si>
    <t>+1-480-450-7356x748</t>
  </si>
  <si>
    <t>South Kelly</t>
  </si>
  <si>
    <t>07c0d116-a394-4d54-9e3c-5a886aa56e6d</t>
  </si>
  <si>
    <t>Kelly Hayes</t>
  </si>
  <si>
    <t>ericpeters@smith-moore.com</t>
  </si>
  <si>
    <t>9573940598</t>
  </si>
  <si>
    <t>Christopherborough</t>
  </si>
  <si>
    <t>8baaf744-a08d-421b-a395-4cb17f7f6c0a</t>
  </si>
  <si>
    <t>Amanda Forbes</t>
  </si>
  <si>
    <t>ehale@hotmail.com</t>
  </si>
  <si>
    <t>2602944203</t>
  </si>
  <si>
    <t>South Sharon</t>
  </si>
  <si>
    <t>4d560a3d-f4e7-469a-a454-09374a27ebf2</t>
  </si>
  <si>
    <t>Jennifer Moss</t>
  </si>
  <si>
    <t>wmccarthy@gmail.com</t>
  </si>
  <si>
    <t>589-258-4907</t>
  </si>
  <si>
    <t>Port Sean</t>
  </si>
  <si>
    <t>ceae71cf-ce00-4af0-beb0-51817ba24588</t>
  </si>
  <si>
    <t>Kelli Mccoy</t>
  </si>
  <si>
    <t>lucasmcconnell@yahoo.com</t>
  </si>
  <si>
    <t>420.319.7774</t>
  </si>
  <si>
    <t>Hoganfurt</t>
  </si>
  <si>
    <t>741b77f5-4c24-4053-a7f5-ae02af5b8f47</t>
  </si>
  <si>
    <t>Eddie Sanders</t>
  </si>
  <si>
    <t>lori69@yahoo.com</t>
  </si>
  <si>
    <t>+1-675-951-4186</t>
  </si>
  <si>
    <t>Grayville</t>
  </si>
  <si>
    <t>2877f5d9-0f56-45f8-b048-faa112ae5c22</t>
  </si>
  <si>
    <t>Ronald Murray</t>
  </si>
  <si>
    <t>tracy90@blackwell.com</t>
  </si>
  <si>
    <t>001-482-308-8295x8684</t>
  </si>
  <si>
    <t>Wangtown</t>
  </si>
  <si>
    <t>76e5ae78-7bf7-41d3-aa66-2fce7089fc6d</t>
  </si>
  <si>
    <t>Louis Brown</t>
  </si>
  <si>
    <t>matthew09@hotmail.com</t>
  </si>
  <si>
    <t>962-332-6058</t>
  </si>
  <si>
    <t>Matthewland</t>
  </si>
  <si>
    <t>24c778a5-9b4e-464b-9716-dc2e343ada2a</t>
  </si>
  <si>
    <t>Brenda Gallegos</t>
  </si>
  <si>
    <t>brewerdevin@gmail.com</t>
  </si>
  <si>
    <t>(942)767-4831x7306</t>
  </si>
  <si>
    <t>Turnerton</t>
  </si>
  <si>
    <t>51beb80e-b7e6-414c-9c8a-49225005680f</t>
  </si>
  <si>
    <t>kevindavis@valdez-simmons.com</t>
  </si>
  <si>
    <t>(293)151-8178x8242</t>
  </si>
  <si>
    <t>Abigailfurt</t>
  </si>
  <si>
    <t>586a346a-dc5b-47d1-bcef-1972bbf483ce</t>
  </si>
  <si>
    <t>Teresa Horton</t>
  </si>
  <si>
    <t>eleonard@gmail.com</t>
  </si>
  <si>
    <t>(559)469-8906x2327</t>
  </si>
  <si>
    <t>West Joshuaton</t>
  </si>
  <si>
    <t>c2baf0e0-2179-43f0-a612-4ab4f9b21e6e</t>
  </si>
  <si>
    <t>Jason Hayes</t>
  </si>
  <si>
    <t>zwhite@hotmail.com</t>
  </si>
  <si>
    <t>001-237-179-8902x2379</t>
  </si>
  <si>
    <t>East Stephaniemouth</t>
  </si>
  <si>
    <t>1b2ededb-8fc8-4fc0-83d5-bceb5edbb8ee</t>
  </si>
  <si>
    <t>Kevin Marquez</t>
  </si>
  <si>
    <t>wdrake@oconnor.com</t>
  </si>
  <si>
    <t>0654870847</t>
  </si>
  <si>
    <t>Jacksonton</t>
  </si>
  <si>
    <t>1f5d988f-776a-4f09-bde2-885951b1943c</t>
  </si>
  <si>
    <t>Jesse Wright</t>
  </si>
  <si>
    <t>david86@gibson.biz</t>
  </si>
  <si>
    <t>954.176.7553x981</t>
  </si>
  <si>
    <t>Seanview</t>
  </si>
  <si>
    <t>24108e9a-3f77-4cae-b318-b96d44790612</t>
  </si>
  <si>
    <t xml:space="preserve">  susan hogan  </t>
  </si>
  <si>
    <t>turnerjonathan@hotmail.com</t>
  </si>
  <si>
    <t>+1-890-737-8159</t>
  </si>
  <si>
    <t>Anthonyshire</t>
  </si>
  <si>
    <t>f204be89-4a4b-4563-8cf4-77ef18c8a616</t>
  </si>
  <si>
    <t>Becky Wilson</t>
  </si>
  <si>
    <t>xshaw@joseph-richard.com</t>
  </si>
  <si>
    <t>579-089-4589</t>
  </si>
  <si>
    <t>Clarkview</t>
  </si>
  <si>
    <t>6b0ae0e3-9d89-4047-9d39-d7936257a4a2</t>
  </si>
  <si>
    <t>Jack Mills</t>
  </si>
  <si>
    <t>tinaschmidt@berg-miller.com</t>
  </si>
  <si>
    <t>001-626-838-4887x63802</t>
  </si>
  <si>
    <t>Kathymouth</t>
  </si>
  <si>
    <t>e6fdd7af-dd84-4acc-b672-94643f8ea40a</t>
  </si>
  <si>
    <t>Richard Hunt</t>
  </si>
  <si>
    <t>james97@yahoo.com</t>
  </si>
  <si>
    <t>7612396121</t>
  </si>
  <si>
    <t>South Jill</t>
  </si>
  <si>
    <t>ef0a573d-53d2-456d-9040-158728e213bc</t>
  </si>
  <si>
    <t>Jamie James</t>
  </si>
  <si>
    <t>hcampbell@stevens-williams.org</t>
  </si>
  <si>
    <t>+1-905-188-1298x8618</t>
  </si>
  <si>
    <t>North Rachelland</t>
  </si>
  <si>
    <t>3098f7b2-500e-45c0-b89b-df7f93e34c35</t>
  </si>
  <si>
    <t>Susan Cunningham</t>
  </si>
  <si>
    <t>ronald40@hotmail.com</t>
  </si>
  <si>
    <t>001-207-066-9010x79237</t>
  </si>
  <si>
    <t>Lake Aprilland</t>
  </si>
  <si>
    <t>fef7d9ea-7f8e-4483-a8ca-aa1dc35bec2c</t>
  </si>
  <si>
    <t>Brittany Melton</t>
  </si>
  <si>
    <t>kellybutler@yahoo.com</t>
  </si>
  <si>
    <t>001-298-268-9334x86497</t>
  </si>
  <si>
    <t>Robertchester</t>
  </si>
  <si>
    <t>e10b1a47-7fae-4748-b781-321e83c501cb</t>
  </si>
  <si>
    <t>Michael Barnes</t>
  </si>
  <si>
    <t>cynthia91@yahoo.com</t>
  </si>
  <si>
    <t>3506757896</t>
  </si>
  <si>
    <t>Candaceburgh</t>
  </si>
  <si>
    <t>170d7507-05ee-41d4-bf53-a88e4efc8248</t>
  </si>
  <si>
    <t>Randy Griffin</t>
  </si>
  <si>
    <t>fwright@davis.biz</t>
  </si>
  <si>
    <t>335.570.7731x23155</t>
  </si>
  <si>
    <t>East Michaelshire</t>
  </si>
  <si>
    <t>750d112e-8164-4eec-a4ab-851bf1fac6e7</t>
  </si>
  <si>
    <t>Autumn Anderson</t>
  </si>
  <si>
    <t>teresa93@hotmail.com</t>
  </si>
  <si>
    <t>057-052-1879x93844</t>
  </si>
  <si>
    <t>Wilsonborough</t>
  </si>
  <si>
    <t>95560a2d-3713-4466-bda0-6476f778c676</t>
  </si>
  <si>
    <t>Marcus King</t>
  </si>
  <si>
    <t>jonesnathan@gmail.com</t>
  </si>
  <si>
    <t>045-883-1141x470</t>
  </si>
  <si>
    <t>Port Donnaborough</t>
  </si>
  <si>
    <t>4806f804-0cf0-474c-8c74-dc0f5a575539</t>
  </si>
  <si>
    <t>Scott Stephens</t>
  </si>
  <si>
    <t>uhunt@morgan.com</t>
  </si>
  <si>
    <t>+1-123-503-6871x5689</t>
  </si>
  <si>
    <t>Heatherside</t>
  </si>
  <si>
    <t>d7c4fe9c-e1e0-4ffc-98f6-fd7f7eb162f1</t>
  </si>
  <si>
    <t>Stephen Young</t>
  </si>
  <si>
    <t>vjohnson@yahoo.com</t>
  </si>
  <si>
    <t>097-797-8023</t>
  </si>
  <si>
    <t>Port Billberg</t>
  </si>
  <si>
    <t>4926ce5f-7878-4140-ac2a-4f71a77d95f1</t>
  </si>
  <si>
    <t>Karen Ortiz</t>
  </si>
  <si>
    <t>YSANFORD@DUNCAN.ORG</t>
  </si>
  <si>
    <t>+1-445-684-4679x4036</t>
  </si>
  <si>
    <t>Lake Michele</t>
  </si>
  <si>
    <t>1b84edc3-d8e0-49de-8217-ea0e896490ab</t>
  </si>
  <si>
    <t>Kyle Sanchez</t>
  </si>
  <si>
    <t>brooksthomas@hill-barker.com</t>
  </si>
  <si>
    <t>001-640-163-2957x3783</t>
  </si>
  <si>
    <t>Ericfort</t>
  </si>
  <si>
    <t>43b47ee5-e1e8-4e7e-a249-8f666e51484d</t>
  </si>
  <si>
    <t>Lisa Grant</t>
  </si>
  <si>
    <t>jacobsrenee@hotmail.com</t>
  </si>
  <si>
    <t>597-572-9273</t>
  </si>
  <si>
    <t>North Matthew</t>
  </si>
  <si>
    <t>673ba8bd-c38c-4dec-9da3-9a73ba3df7ff</t>
  </si>
  <si>
    <t>Amber Hernandez</t>
  </si>
  <si>
    <t>adam30@yahoo.com</t>
  </si>
  <si>
    <t>868-302-9158</t>
  </si>
  <si>
    <t>Kennethburgh</t>
  </si>
  <si>
    <t>0d18ab95-668c-4477-8b95-017c5dae1201</t>
  </si>
  <si>
    <t>Amanda Nash</t>
  </si>
  <si>
    <t>joseph95@walker.com</t>
  </si>
  <si>
    <t>(423)324-1651x854</t>
  </si>
  <si>
    <t>Morseside</t>
  </si>
  <si>
    <t>5cce5ba9-31d4-4e09-8fd3-3afc91fdfa4f</t>
  </si>
  <si>
    <t xml:space="preserve">  sara evans  </t>
  </si>
  <si>
    <t>carrjessica@wilcox.com</t>
  </si>
  <si>
    <t>+1-396-607-3446</t>
  </si>
  <si>
    <t>Lake Chelsealand</t>
  </si>
  <si>
    <t>62e7c1a6-12d2-4a06-89e1-cd138da00495</t>
  </si>
  <si>
    <t>Amber Butler</t>
  </si>
  <si>
    <t>aspears@yahoo.com</t>
  </si>
  <si>
    <t>462.159.5841x7491</t>
  </si>
  <si>
    <t>Thomasview</t>
  </si>
  <si>
    <t>8cc36f3b-c3af-4cfe-b34a-6ca38116e3fc</t>
  </si>
  <si>
    <t>Michael Carr</t>
  </si>
  <si>
    <t>michael72@yahoo.com</t>
  </si>
  <si>
    <t>(170)502-2181x69814</t>
  </si>
  <si>
    <t>Seanfurt</t>
  </si>
  <si>
    <t>9f8cc29f-fd35-4c5f-9347-9a3b479bc637</t>
  </si>
  <si>
    <t>Linda Cobb</t>
  </si>
  <si>
    <t>amandajackson@yahoo.com</t>
  </si>
  <si>
    <t>344-760-9483</t>
  </si>
  <si>
    <t>West Gregbury</t>
  </si>
  <si>
    <t>20f0156a-1e6a-4628-9c6d-52d5ae2e9af9</t>
  </si>
  <si>
    <t>Jesse Riley</t>
  </si>
  <si>
    <t>kjohnson@gmail.com</t>
  </si>
  <si>
    <t>001-774-029-2864x330</t>
  </si>
  <si>
    <t>Mullenfort</t>
  </si>
  <si>
    <t>5f89ed12-64d6-4fbf-98c0-1e2bf99f0704</t>
  </si>
  <si>
    <t>Anna Evans</t>
  </si>
  <si>
    <t>christopher85@yahoo.com</t>
  </si>
  <si>
    <t>(650)996-2183</t>
  </si>
  <si>
    <t>Evelynburgh</t>
  </si>
  <si>
    <t>8ece1128-56ce-4b42-bc9e-1dcbcb7e6268</t>
  </si>
  <si>
    <t>James Jones</t>
  </si>
  <si>
    <t>shannon70@gmail.com</t>
  </si>
  <si>
    <t>(677)196-6661x02563</t>
  </si>
  <si>
    <t>West Russellmouth</t>
  </si>
  <si>
    <t>24eeb4a6-c145-45c7-9d98-6115f05eeefe</t>
  </si>
  <si>
    <t>Joshua Carter</t>
  </si>
  <si>
    <t>annette60@hawkins-henry.com</t>
  </si>
  <si>
    <t>202-223-4998x013</t>
  </si>
  <si>
    <t>South Matthew</t>
  </si>
  <si>
    <t>66c14dca-8255-4a61-9a3b-031932f57510</t>
  </si>
  <si>
    <t>Michael Hill</t>
  </si>
  <si>
    <t>nicholasrush@gmail.com</t>
  </si>
  <si>
    <t>001-768-367-5901x7791</t>
  </si>
  <si>
    <t>Port Josephberg</t>
  </si>
  <si>
    <t>09f64405-0b99-4034-8a4e-255280051b10</t>
  </si>
  <si>
    <t>Kelly Dominguez</t>
  </si>
  <si>
    <t>hrobinson@roberts.biz</t>
  </si>
  <si>
    <t>244-614-4092x33517</t>
  </si>
  <si>
    <t>cdd0b4d4-5542-47de-b6ad-f48b2314d0c8</t>
  </si>
  <si>
    <t>Ashley Blair</t>
  </si>
  <si>
    <t>karen69@yahoo.com</t>
  </si>
  <si>
    <t>656-426-0186x3726</t>
  </si>
  <si>
    <t>Harveyhaven</t>
  </si>
  <si>
    <t>2620f9a9-74fd-43d1-84f2-fd0f79474bfa</t>
  </si>
  <si>
    <t xml:space="preserve">  victoria webb  </t>
  </si>
  <si>
    <t>crystal58@hotmail.com</t>
  </si>
  <si>
    <t>199.569.5592</t>
  </si>
  <si>
    <t>Lawrenceside</t>
  </si>
  <si>
    <t>23c8afdb-83f8-4f16-a4a4-474c9b33e3a4</t>
  </si>
  <si>
    <t>Taylor Andersen</t>
  </si>
  <si>
    <t>michelesimpson@yahoo.com</t>
  </si>
  <si>
    <t>+1-277-641-4900x3850</t>
  </si>
  <si>
    <t>Shepardmouth</t>
  </si>
  <si>
    <t>518b2f21-9cf2-4859-ae6e-2e7253f591dc</t>
  </si>
  <si>
    <t>Lee Stewart</t>
  </si>
  <si>
    <t>LMOORE@YAHOO.COM</t>
  </si>
  <si>
    <t>(551)344-4867</t>
  </si>
  <si>
    <t>Joshuahaven</t>
  </si>
  <si>
    <t>9dd2f9de-fd98-4e33-a498-abe92999bbef</t>
  </si>
  <si>
    <t>Whitney Gomez</t>
  </si>
  <si>
    <t>patelmatthew@yahoo.com</t>
  </si>
  <si>
    <t>(288)390-4733</t>
  </si>
  <si>
    <t>Nicoleport</t>
  </si>
  <si>
    <t>97fe56c5-4c9a-4f24-97b4-c294bd44089d</t>
  </si>
  <si>
    <t>Justin Stone</t>
  </si>
  <si>
    <t>reyesdenise@jenkins-fields.org</t>
  </si>
  <si>
    <t>454-615-7493</t>
  </si>
  <si>
    <t>East Joshuaville</t>
  </si>
  <si>
    <t>827c9f8c-d40a-45e9-81df-6517561c9210</t>
  </si>
  <si>
    <t>Katherine White</t>
  </si>
  <si>
    <t>chelseagordon@greene.biz</t>
  </si>
  <si>
    <t>(511)497-8879</t>
  </si>
  <si>
    <t>Lake Shari</t>
  </si>
  <si>
    <t>901bcdef-b56f-48ce-bd66-971e88476c56</t>
  </si>
  <si>
    <t xml:space="preserve">  michelle krause  </t>
  </si>
  <si>
    <t>chelsea29@kennedy.org</t>
  </si>
  <si>
    <t>312-040-9543x77661</t>
  </si>
  <si>
    <t>South Wanda</t>
  </si>
  <si>
    <t>044251db-d0d4-4a67-b992-8faa4cbf131d</t>
  </si>
  <si>
    <t>Alexander Garrett</t>
  </si>
  <si>
    <t>melissamartin@yahoo.com</t>
  </si>
  <si>
    <t>308.580.0187x31439</t>
  </si>
  <si>
    <t>Lake Markchester</t>
  </si>
  <si>
    <t>1c0f0bdc-ac7e-437c-94cc-1e2a5e4cb287</t>
  </si>
  <si>
    <t>Ryan Marsh</t>
  </si>
  <si>
    <t>thomasmarquez@morris.com</t>
  </si>
  <si>
    <t>511-436-7862</t>
  </si>
  <si>
    <t>Lake Shawn</t>
  </si>
  <si>
    <t>4ec3f970-956d-40e4-aaa2-6216fada98f5</t>
  </si>
  <si>
    <t>Mrs. Felicia Castro DDS</t>
  </si>
  <si>
    <t>beckystevens@morrison.info</t>
  </si>
  <si>
    <t>+1-107-818-7109x6856</t>
  </si>
  <si>
    <t>Lake Bonnieview</t>
  </si>
  <si>
    <t>df41e335-b9ae-48e4-a615-99c8cbf81f86</t>
  </si>
  <si>
    <t>Curtis Campbell</t>
  </si>
  <si>
    <t>monica23@bowen-jones.com</t>
  </si>
  <si>
    <t>257-068-0269x3315</t>
  </si>
  <si>
    <t>Huanghaven</t>
  </si>
  <si>
    <t>98cf1188-06d2-4913-a117-3719b023a0ea</t>
  </si>
  <si>
    <t>Elizabeth Hunter</t>
  </si>
  <si>
    <t>eatkins@yahoo.com</t>
  </si>
  <si>
    <t>230-600-2302x865</t>
  </si>
  <si>
    <t>North Ericview</t>
  </si>
  <si>
    <t>a7d4cf50-f791-41e5-83f9-cd6b797ebe87</t>
  </si>
  <si>
    <t>Aaron Jennings</t>
  </si>
  <si>
    <t>baldwincatherine@hotmail.com</t>
  </si>
  <si>
    <t>+1-505-224-1142x0667</t>
  </si>
  <si>
    <t>Kristinfort</t>
  </si>
  <si>
    <t>9416e4dc-c6b2-4def-b8d8-b7f1c86c6544</t>
  </si>
  <si>
    <t>Nathaniel Gilbert</t>
  </si>
  <si>
    <t>ucastillo@carter.com</t>
  </si>
  <si>
    <t>1514599201</t>
  </si>
  <si>
    <t>South Jennifer</t>
  </si>
  <si>
    <t>0d259caa-b8ad-4d87-ba40-45dd93dfd907</t>
  </si>
  <si>
    <t>Christopher Rivera</t>
  </si>
  <si>
    <t>gmoran@hotmail.com</t>
  </si>
  <si>
    <t>(633)822-2240x0539</t>
  </si>
  <si>
    <t>Richardland</t>
  </si>
  <si>
    <t>86341718-2ba6-4db3-bafe-b1149561c813</t>
  </si>
  <si>
    <t>Michael Hendricks</t>
  </si>
  <si>
    <t>gcobb@gmail.com</t>
  </si>
  <si>
    <t>(220)562-0190</t>
  </si>
  <si>
    <t>Robertfurt</t>
  </si>
  <si>
    <t>c64c9647-9ea7-417c-b89f-7039a107cc46</t>
  </si>
  <si>
    <t xml:space="preserve">  maria olson  </t>
  </si>
  <si>
    <t>bowenmichael@hotmail.com</t>
  </si>
  <si>
    <t>134-843-3913</t>
  </si>
  <si>
    <t>Lake David</t>
  </si>
  <si>
    <t>d25864f2-25d4-40fc-a154-2765d756ba9c</t>
  </si>
  <si>
    <t>Stephanie Herrera</t>
  </si>
  <si>
    <t>robinpope@gmail.com</t>
  </si>
  <si>
    <t>252.861.3239</t>
  </si>
  <si>
    <t>Port Paula</t>
  </si>
  <si>
    <t>9293f705-0815-4147-be00-980eae441e21</t>
  </si>
  <si>
    <t>Richard Gutierrez</t>
  </si>
  <si>
    <t>riveraheather@yahoo.com</t>
  </si>
  <si>
    <t>564-523-4286x449</t>
  </si>
  <si>
    <t>Johnsonchester</t>
  </si>
  <si>
    <t>30d73df7-1c22-4cea-b355-56a5f2bd92f2</t>
  </si>
  <si>
    <t>Sandy Evans</t>
  </si>
  <si>
    <t>katherinepeterson@hotmail.com</t>
  </si>
  <si>
    <t>602.498.6634x209</t>
  </si>
  <si>
    <t>Christinahaven</t>
  </si>
  <si>
    <t>6b352f85-504e-4687-b0e7-e75604d9145e</t>
  </si>
  <si>
    <t>Emily Herrera</t>
  </si>
  <si>
    <t>kristin49@yahoo.com</t>
  </si>
  <si>
    <t>(367)734-9852x973</t>
  </si>
  <si>
    <t>Port Lesliebury</t>
  </si>
  <si>
    <t>34323ec6-b0c4-401c-a9b7-c0fa26c432f6</t>
  </si>
  <si>
    <t>Michael Marsh</t>
  </si>
  <si>
    <t>earlroberts@beard.com</t>
  </si>
  <si>
    <t>(615)266-5591x476</t>
  </si>
  <si>
    <t>South Austinberg</t>
  </si>
  <si>
    <t>9c89d374-c664-45a7-8077-3e33690e7e62</t>
  </si>
  <si>
    <t>Heather Montes</t>
  </si>
  <si>
    <t>shirley29@hotmail.com</t>
  </si>
  <si>
    <t>(538)096-6414</t>
  </si>
  <si>
    <t>Reidport</t>
  </si>
  <si>
    <t>d92f3c1e-df70-4b2a-b8bb-22a5eba742d2</t>
  </si>
  <si>
    <t>Andre Terrell</t>
  </si>
  <si>
    <t>rmarquez@yahoo.com</t>
  </si>
  <si>
    <t>533.695.2474x6653</t>
  </si>
  <si>
    <t>East Brian</t>
  </si>
  <si>
    <t>b4adaf89-0ff1-4a9f-ba37-0623bc5fd4dd</t>
  </si>
  <si>
    <t>Sarah Duncan</t>
  </si>
  <si>
    <t>dwaynecarter@scott-perez.com</t>
  </si>
  <si>
    <t>389-629-8532x43679</t>
  </si>
  <si>
    <t>Horneburgh</t>
  </si>
  <si>
    <t>8f964685-3514-4890-84c8-6c4623595fa4</t>
  </si>
  <si>
    <t>Kurt Hancock</t>
  </si>
  <si>
    <t>breannagreen@hotmail.com</t>
  </si>
  <si>
    <t>(415)712-7638</t>
  </si>
  <si>
    <t>Joneschester</t>
  </si>
  <si>
    <t>7a768555-a987-4218-bf84-faef5336723b</t>
  </si>
  <si>
    <t>Michele Edwards</t>
  </si>
  <si>
    <t>kmontgomery@yahoo.com</t>
  </si>
  <si>
    <t>543.468.5863</t>
  </si>
  <si>
    <t>West Kenneth</t>
  </si>
  <si>
    <t>f4e95734-5052-4700-a077-96a38685abaa</t>
  </si>
  <si>
    <t>Jason Crawford</t>
  </si>
  <si>
    <t>alexandra67@jackson.biz</t>
  </si>
  <si>
    <t>+1-906-168-2497x93998</t>
  </si>
  <si>
    <t>Robertland</t>
  </si>
  <si>
    <t>887b03e5-e980-4808-b5ac-824c2c55aef7</t>
  </si>
  <si>
    <t>Jesse Sampson</t>
  </si>
  <si>
    <t>petersonkyle@hernandez.com</t>
  </si>
  <si>
    <t>+1-161-538-1168x37103</t>
  </si>
  <si>
    <t>East Connieborough</t>
  </si>
  <si>
    <t>ad05b912-5ab2-4d4a-8bd8-8fcd57a2be4e</t>
  </si>
  <si>
    <t>Eric Rodriguez</t>
  </si>
  <si>
    <t>victor90@singleton.com</t>
  </si>
  <si>
    <t>7372607201</t>
  </si>
  <si>
    <t>South Amyburgh</t>
  </si>
  <si>
    <t>ae455cc6-b88e-430f-9e1e-994ac5a11f5c</t>
  </si>
  <si>
    <t>Paula Gentry</t>
  </si>
  <si>
    <t>elizabeth61@romero-nelson.net</t>
  </si>
  <si>
    <t>896-780-8264x931</t>
  </si>
  <si>
    <t>Ryanton</t>
  </si>
  <si>
    <t>43ad3d62-b17c-4b21-8dbc-2c1ca4afe7bd</t>
  </si>
  <si>
    <t>Alexander Webb</t>
  </si>
  <si>
    <t>griffinalexandra@scott.com</t>
  </si>
  <si>
    <t>(146)394-7625</t>
  </si>
  <si>
    <t>Butlermouth</t>
  </si>
  <si>
    <t>f5141058-3138-4975-bbf3-3a349c2dfa97</t>
  </si>
  <si>
    <t>Cheryl Mclean</t>
  </si>
  <si>
    <t>hannahbryant@krause.net</t>
  </si>
  <si>
    <t>+1-429-264-5633x9172</t>
  </si>
  <si>
    <t>Michaelhaven</t>
  </si>
  <si>
    <t>4c6a70f4-8ede-444d-876c-f68c3f1be0d0</t>
  </si>
  <si>
    <t>Kelly Rowe</t>
  </si>
  <si>
    <t>pauljessica@gmail.com</t>
  </si>
  <si>
    <t>001-994-036-9481x1266</t>
  </si>
  <si>
    <t>Williamfurt</t>
  </si>
  <si>
    <t>fb756923-f910-4bb3-b105-32523990e2c9</t>
  </si>
  <si>
    <t>Shane Short</t>
  </si>
  <si>
    <t>bruce33@gill.com</t>
  </si>
  <si>
    <t>001-497-196-7068x335</t>
  </si>
  <si>
    <t>West Ryan</t>
  </si>
  <si>
    <t>b4746349-49fc-4cd8-856b-ad4c4c3077c4</t>
  </si>
  <si>
    <t>Megan Anderson</t>
  </si>
  <si>
    <t>gonzalezdarren@gmail.com</t>
  </si>
  <si>
    <t>910.161.2590</t>
  </si>
  <si>
    <t>Christophertown</t>
  </si>
  <si>
    <t>7d2f4e58-b47a-4c5b-b0b3-901535102852</t>
  </si>
  <si>
    <t>Julia Reeves</t>
  </si>
  <si>
    <t>corylawrence@hotmail.com</t>
  </si>
  <si>
    <t>639-949-0133</t>
  </si>
  <si>
    <t>Lake Melissa</t>
  </si>
  <si>
    <t>8f7c1d59-594b-4a3a-bad4-65a15129950d</t>
  </si>
  <si>
    <t>April Randolph</t>
  </si>
  <si>
    <t>ashley96@gmail.com</t>
  </si>
  <si>
    <t>443.767.3481</t>
  </si>
  <si>
    <t>b8beff3d-cb9f-4f6d-af3a-6f27ef06fccb</t>
  </si>
  <si>
    <t>Linda Miller</t>
  </si>
  <si>
    <t>briannareid@yahoo.com</t>
  </si>
  <si>
    <t>098-410-1679x3014</t>
  </si>
  <si>
    <t>Lake Alexandra</t>
  </si>
  <si>
    <t>92cf6021-1f33-442d-89ac-908746015028</t>
  </si>
  <si>
    <t>Angel Meyer</t>
  </si>
  <si>
    <t>karen94@welch-murphy.info</t>
  </si>
  <si>
    <t>+1-116-049-9100</t>
  </si>
  <si>
    <t>Reynoldston</t>
  </si>
  <si>
    <t>e5508ea2-6133-434d-8b0e-8eb1ad371d9e</t>
  </si>
  <si>
    <t>Emily Lane</t>
  </si>
  <si>
    <t>joseph83@yahoo.com</t>
  </si>
  <si>
    <t>202-886-6168x0199</t>
  </si>
  <si>
    <t>Maryview</t>
  </si>
  <si>
    <t>585abefb-d181-4f77-a500-1423faebcd19</t>
  </si>
  <si>
    <t>Steven Flores</t>
  </si>
  <si>
    <t>connie12@yahoo.com</t>
  </si>
  <si>
    <t>3421348548</t>
  </si>
  <si>
    <t>Lawrencehaven</t>
  </si>
  <si>
    <t>257f7595-cdfb-4db9-85e7-8b23f4613f09</t>
  </si>
  <si>
    <t>Donald Flores</t>
  </si>
  <si>
    <t>PATRICIA87@MARTIN-JONES.BIZ</t>
  </si>
  <si>
    <t>203-531-6079x179</t>
  </si>
  <si>
    <t>Gregoryhaven</t>
  </si>
  <si>
    <t>f48f709c-49a2-4441-8ac4-de854a5b1aff</t>
  </si>
  <si>
    <t>Bruce Hernandez</t>
  </si>
  <si>
    <t>schaeferscott@hotmail.com</t>
  </si>
  <si>
    <t>386-015-7117</t>
  </si>
  <si>
    <t>Lake Mary</t>
  </si>
  <si>
    <t>ec8be537-58ab-4778-943b-45e3b6d1f6bb</t>
  </si>
  <si>
    <t xml:space="preserve">  adrian dean  </t>
  </si>
  <si>
    <t>kimberlyhines@parker.com</t>
  </si>
  <si>
    <t>321-940-2470</t>
  </si>
  <si>
    <t>Shaneton</t>
  </si>
  <si>
    <t>bf519362-41a6-4fed-a7ed-c8d8713f8f8c</t>
  </si>
  <si>
    <t>Christine Bell</t>
  </si>
  <si>
    <t>cohensara@gmail.com</t>
  </si>
  <si>
    <t>(881)411-2874</t>
  </si>
  <si>
    <t>Ericbury</t>
  </si>
  <si>
    <t>d3f4a49b-33ba-4a88-b6c7-d6fa7aa4f052</t>
  </si>
  <si>
    <t>Charles Bush</t>
  </si>
  <si>
    <t>eric62@bishop.com</t>
  </si>
  <si>
    <t>271-936-7857x64639</t>
  </si>
  <si>
    <t>Lake Jeffreyburgh</t>
  </si>
  <si>
    <t>8fe069b6-eeda-4802-8568-f42689e03e22</t>
  </si>
  <si>
    <t>David Jones</t>
  </si>
  <si>
    <t>rchan@gmail.com</t>
  </si>
  <si>
    <t>381-074-9161</t>
  </si>
  <si>
    <t>Davisburgh</t>
  </si>
  <si>
    <t>1bf645f6-2324-4211-8588-fc1bb2384849</t>
  </si>
  <si>
    <t>Gina Wallace</t>
  </si>
  <si>
    <t>tmichael@yahoo.com</t>
  </si>
  <si>
    <t>001-423-215-4013</t>
  </si>
  <si>
    <t>Lake Erik</t>
  </si>
  <si>
    <t>3d4196fe-963a-4617-bdab-07e79d9d028e</t>
  </si>
  <si>
    <t>John Lowe</t>
  </si>
  <si>
    <t>matthew55@parker-elliott.biz</t>
  </si>
  <si>
    <t>535-069-6261</t>
  </si>
  <si>
    <t>East Michellefurt</t>
  </si>
  <si>
    <t>e7ba26ac-ab7a-4d1c-8cfe-f6833e11bafe</t>
  </si>
  <si>
    <t>Anthony Simmons</t>
  </si>
  <si>
    <t>abrown@brewer-taylor.info</t>
  </si>
  <si>
    <t>(845)525-2741x02547</t>
  </si>
  <si>
    <t>Bairdberg</t>
  </si>
  <si>
    <t>3b9b2d45-a350-45e4-b9c5-9df987f255d6</t>
  </si>
  <si>
    <t>Kyle Watkins</t>
  </si>
  <si>
    <t>cardenasjames@hotmail.com</t>
  </si>
  <si>
    <t>001-179-899-4885x6694</t>
  </si>
  <si>
    <t>Noblefort</t>
  </si>
  <si>
    <t>548e1f6b-69ce-4e4e-99a6-92c90d700ea4</t>
  </si>
  <si>
    <t>Melissa Jensen</t>
  </si>
  <si>
    <t>marissa05@yahoo.com</t>
  </si>
  <si>
    <t>993.005.1956x75635</t>
  </si>
  <si>
    <t>ae62990c-19bd-4f93-b8ef-7666b7a4c719</t>
  </si>
  <si>
    <t>Robert Marquez</t>
  </si>
  <si>
    <t>angela33@hotmail.com</t>
  </si>
  <si>
    <t>(842)271-7266x256</t>
  </si>
  <si>
    <t>Jacobberg</t>
  </si>
  <si>
    <t>f6eab3a0-0153-4221-a331-0a28c550eca8</t>
  </si>
  <si>
    <t>Kim Beltran</t>
  </si>
  <si>
    <t>daniel32@yahoo.com</t>
  </si>
  <si>
    <t>(046)070-0144x130</t>
  </si>
  <si>
    <t>Rodgerstown</t>
  </si>
  <si>
    <t>286ed390-edd9-4a1a-ba58-5b278ce3e7c3</t>
  </si>
  <si>
    <t>Julie Anderson</t>
  </si>
  <si>
    <t>ccrane@hotmail.com</t>
  </si>
  <si>
    <t>(862)408-7100x6689</t>
  </si>
  <si>
    <t>East Adam</t>
  </si>
  <si>
    <t>e1721c83-ef5e-4376-a723-fb72682b163a</t>
  </si>
  <si>
    <t>Tamara Mcdonald</t>
  </si>
  <si>
    <t>mwright@hotmail.com</t>
  </si>
  <si>
    <t>4172820762</t>
  </si>
  <si>
    <t>Colebury</t>
  </si>
  <si>
    <t>a689b424-7a3a-40e1-b9c7-73a0e0decc3d</t>
  </si>
  <si>
    <t>Michael Mckinney</t>
  </si>
  <si>
    <t>garciadanielle@yahoo.com</t>
  </si>
  <si>
    <t>811.522.3282</t>
  </si>
  <si>
    <t>Samuelland</t>
  </si>
  <si>
    <t>4988e418-f6c3-4218-8183-6315330f8be1</t>
  </si>
  <si>
    <t>hmclean@yahoo.com</t>
  </si>
  <si>
    <t>(282)408-4752</t>
  </si>
  <si>
    <t>South Hunterside</t>
  </si>
  <si>
    <t>0f25477d-a559-40e7-8910-fade52380bf2</t>
  </si>
  <si>
    <t>Lisa Durham</t>
  </si>
  <si>
    <t>nguyenkimberly@holloway-sawyer.org</t>
  </si>
  <si>
    <t>359.994.0041x08479</t>
  </si>
  <si>
    <t>Port Jeffrey</t>
  </si>
  <si>
    <t>a6fd0cb1-16e6-45c0-84cb-294fe86e8e63</t>
  </si>
  <si>
    <t>Michael Ortega</t>
  </si>
  <si>
    <t>annagonzales@yahoo.com</t>
  </si>
  <si>
    <t>351-135-0535</t>
  </si>
  <si>
    <t>Lisastad</t>
  </si>
  <si>
    <t>bd1a8f4b-88ff-4d40-bb72-c86d92fa675f</t>
  </si>
  <si>
    <t>Sonya Chavez</t>
  </si>
  <si>
    <t>hannah21@hotmail.com</t>
  </si>
  <si>
    <t>001-722-892-0641x57809</t>
  </si>
  <si>
    <t>Sanchezchester</t>
  </si>
  <si>
    <t>098c60b3-efc9-409e-99af-6e09b91e3d6e</t>
  </si>
  <si>
    <t>John Bell</t>
  </si>
  <si>
    <t>rebecca73@gmail.com</t>
  </si>
  <si>
    <t>001-783-028-0104x19453</t>
  </si>
  <si>
    <t>East Stephanie</t>
  </si>
  <si>
    <t>6afa828c-2cd1-4b9f-abe5-841fe9c96c52</t>
  </si>
  <si>
    <t>Christopher Tate</t>
  </si>
  <si>
    <t>xperez@yahoo.com</t>
  </si>
  <si>
    <t>195-281-4478x6742</t>
  </si>
  <si>
    <t>Port Linda</t>
  </si>
  <si>
    <t>ef158d5b-2d00-4d05-966d-4627e1dace6a</t>
  </si>
  <si>
    <t>Bethany Garcia</t>
  </si>
  <si>
    <t>jonathan02@may.biz</t>
  </si>
  <si>
    <t>+1-021-889-3063</t>
  </si>
  <si>
    <t>Porterton</t>
  </si>
  <si>
    <t>d61169a1-ff46-46bf-894d-916deb6d2fed</t>
  </si>
  <si>
    <t>Rebecca Nguyen</t>
  </si>
  <si>
    <t>deckerbrian@hotmail.com</t>
  </si>
  <si>
    <t>001-578-037-8912x13974</t>
  </si>
  <si>
    <t>West Markmouth</t>
  </si>
  <si>
    <t>2fb21e66-7ed1-4aab-89b7-c9bc65a16fa9</t>
  </si>
  <si>
    <t>Rebecca Patel</t>
  </si>
  <si>
    <t>knightwendy@hotmail.com</t>
  </si>
  <si>
    <t>699.055.8557</t>
  </si>
  <si>
    <t>Janicefort</t>
  </si>
  <si>
    <t>df4e713e-f64e-4dfc-bfbe-ac7aefc59738</t>
  </si>
  <si>
    <t>Jason Oliver</t>
  </si>
  <si>
    <t>vcampbell@hotmail.com</t>
  </si>
  <si>
    <t>(994)084-2906x969</t>
  </si>
  <si>
    <t>North Shelly</t>
  </si>
  <si>
    <t>0997623a-e072-4d96-8a1a-81f5ed10f004</t>
  </si>
  <si>
    <t>Valerie Reyes</t>
  </si>
  <si>
    <t>cunninghamterri@schmidt.com</t>
  </si>
  <si>
    <t>+1-045-289-8606x1065</t>
  </si>
  <si>
    <t>Walkerberg</t>
  </si>
  <si>
    <t>9a4ffc0c-9165-42ed-8c63-6e95025f5543</t>
  </si>
  <si>
    <t>Robert Garza</t>
  </si>
  <si>
    <t>karenwang@yahoo.com</t>
  </si>
  <si>
    <t>(733)745-7016x52761</t>
  </si>
  <si>
    <t>New Maxwell</t>
  </si>
  <si>
    <t>55c551fc-fba5-4cc8-adaf-37661b780ede</t>
  </si>
  <si>
    <t>Jessica Cobb</t>
  </si>
  <si>
    <t>vhayes@gmail.com</t>
  </si>
  <si>
    <t>681.498.0253</t>
  </si>
  <si>
    <t>Livingstontown</t>
  </si>
  <si>
    <t>a42d0cd7-fd35-4f6a-b450-388748d90846</t>
  </si>
  <si>
    <t>Cynthia Bates</t>
  </si>
  <si>
    <t>whitebarbara@yahoo.com</t>
  </si>
  <si>
    <t>+1-084-376-9929x6444</t>
  </si>
  <si>
    <t>Jennaview</t>
  </si>
  <si>
    <t>e3a68a70-7e71-4b55-8639-bd418b15bd94</t>
  </si>
  <si>
    <t>moraleskelly@hotmail.com</t>
  </si>
  <si>
    <t>725.084.2324x234</t>
  </si>
  <si>
    <t>Port Jessicaberg</t>
  </si>
  <si>
    <t>811414f8-d9df-4d0e-a25a-ed6cf0458043</t>
  </si>
  <si>
    <t>Mr. Joel Peters</t>
  </si>
  <si>
    <t>smithmarcus@gmail.com</t>
  </si>
  <si>
    <t>004.172.4155x36915</t>
  </si>
  <si>
    <t>Matthewport</t>
  </si>
  <si>
    <t>cf0e6d2b-315c-467a-85d8-a6ad77d0359e</t>
  </si>
  <si>
    <t>Casey Blanchard</t>
  </si>
  <si>
    <t>breannasaunders@hotmail.com</t>
  </si>
  <si>
    <t>+1-557-490-6279</t>
  </si>
  <si>
    <t>Boydbury</t>
  </si>
  <si>
    <t>bb2aa146-2999-494c-94a7-b69b1cd66b09</t>
  </si>
  <si>
    <t>Brian Cervantes</t>
  </si>
  <si>
    <t>kaylaandrews@yahoo.com</t>
  </si>
  <si>
    <t>(024)257-0333x2959</t>
  </si>
  <si>
    <t>Staffordmouth</t>
  </si>
  <si>
    <t>b7f60cdf-41dc-4c60-a5f6-0735757b6b29</t>
  </si>
  <si>
    <t>Jamie Snyder</t>
  </si>
  <si>
    <t>kendraharris@garcia.org</t>
  </si>
  <si>
    <t>523-158-2863x0402</t>
  </si>
  <si>
    <t>West Damonchester</t>
  </si>
  <si>
    <t>564cfbd2-bc92-4d81-839b-058c2faabe0b</t>
  </si>
  <si>
    <t>Ann Montoya</t>
  </si>
  <si>
    <t>amberblevins@harrell-hebert.com</t>
  </si>
  <si>
    <t>+1-662-991-7217x429</t>
  </si>
  <si>
    <t>Maddoxside</t>
  </si>
  <si>
    <t>aca58d95-915a-4c30-8b86-b5a1ca6fbff8</t>
  </si>
  <si>
    <t>Stephanie Fields</t>
  </si>
  <si>
    <t>frank43@barton.com</t>
  </si>
  <si>
    <t>(204)167-8215</t>
  </si>
  <si>
    <t>West Kristinachester</t>
  </si>
  <si>
    <t>9c678393-2ced-4c0d-b173-04b5c1dd484a</t>
  </si>
  <si>
    <t>Charles Hernandez</t>
  </si>
  <si>
    <t>flowersnicholas@yahoo.com</t>
  </si>
  <si>
    <t>+1-392-669-3706x32503</t>
  </si>
  <si>
    <t>Ricardomouth</t>
  </si>
  <si>
    <t>67ce378f-e5a4-483b-a383-889adb2c6ac8</t>
  </si>
  <si>
    <t>Jean Lane</t>
  </si>
  <si>
    <t>cwilliams@gonzalez-wise.org</t>
  </si>
  <si>
    <t>392-804-8502</t>
  </si>
  <si>
    <t>53f30073-83e9-4ef4-ad7d-f5d0d3b59af7</t>
  </si>
  <si>
    <t>Michael Stewart</t>
  </si>
  <si>
    <t>costawilliam@ramsey.com</t>
  </si>
  <si>
    <t>(061)901-9333</t>
  </si>
  <si>
    <t>Normantown</t>
  </si>
  <si>
    <t>186b2880-ab54-4a15-a69d-01ff1634725b</t>
  </si>
  <si>
    <t>Susan Torres</t>
  </si>
  <si>
    <t>kara56@gmail.com</t>
  </si>
  <si>
    <t>(937)971-9000x029</t>
  </si>
  <si>
    <t>Tamaraview</t>
  </si>
  <si>
    <t>7a3a6e96-23ff-43d3-bb4f-b88a2f4dd219</t>
  </si>
  <si>
    <t>Jessica Haas</t>
  </si>
  <si>
    <t>marshmichael@hicks-duffy.com</t>
  </si>
  <si>
    <t>+1-561-622-5647x1855</t>
  </si>
  <si>
    <t>Juliechester</t>
  </si>
  <si>
    <t>01bf9e73-3f80-4385-af92-40b652d78f10</t>
  </si>
  <si>
    <t>Brandon Smith</t>
  </si>
  <si>
    <t>zlara@gomez.com</t>
  </si>
  <si>
    <t>+1-407-992-3045x323</t>
  </si>
  <si>
    <t>Reeseborough</t>
  </si>
  <si>
    <t>725d4259-3c4b-4eec-a231-ee7342c2d2eb</t>
  </si>
  <si>
    <t>Mrs. Bethany Phillips</t>
  </si>
  <si>
    <t>jerome16@yahoo.com</t>
  </si>
  <si>
    <t>677-814-5647</t>
  </si>
  <si>
    <t>Lake Gregory</t>
  </si>
  <si>
    <t>546252e7-f43b-4052-8459-bd6ec0f63229</t>
  </si>
  <si>
    <t>Joshua Brown</t>
  </si>
  <si>
    <t>jessica50@boone.org</t>
  </si>
  <si>
    <t>001-437-019-4539x1177</t>
  </si>
  <si>
    <t>Lake Frankside</t>
  </si>
  <si>
    <t>92a81713-b90e-444b-951c-25d54d4c5280</t>
  </si>
  <si>
    <t>Samantha Howard</t>
  </si>
  <si>
    <t>apriltaylor@farmer-brown.com</t>
  </si>
  <si>
    <t>(665)052-7612x09281</t>
  </si>
  <si>
    <t>Michaelmouth</t>
  </si>
  <si>
    <t>5c0b9b10-a757-4b10-82f5-25b902ed73ce</t>
  </si>
  <si>
    <t>Sharon Young</t>
  </si>
  <si>
    <t>christina26@gmail.com</t>
  </si>
  <si>
    <t>001-578-061-9022x311</t>
  </si>
  <si>
    <t>aaf407f7-0fe7-4149-bc7e-5368b1594847</t>
  </si>
  <si>
    <t>Jennifer Flores</t>
  </si>
  <si>
    <t>judypatrick@diaz.com</t>
  </si>
  <si>
    <t>(787)067-6353x2237</t>
  </si>
  <si>
    <t>East Erica</t>
  </si>
  <si>
    <t>28e333b6-4e8a-4c4b-b724-20411e43fbd2</t>
  </si>
  <si>
    <t>James Gardner</t>
  </si>
  <si>
    <t>zharris@brooks.com</t>
  </si>
  <si>
    <t>859-212-6848</t>
  </si>
  <si>
    <t>Shelbyshire</t>
  </si>
  <si>
    <t>ec50ace4-80a5-4e65-afa2-855967c96204</t>
  </si>
  <si>
    <t>Karen Lopez</t>
  </si>
  <si>
    <t>anthony70@wiggins.biz</t>
  </si>
  <si>
    <t>(637)114-2943x000</t>
  </si>
  <si>
    <t>Susanchester</t>
  </si>
  <si>
    <t>c5144d98-b41c-404f-a346-f415e5267a2b</t>
  </si>
  <si>
    <t>Tim Larsen</t>
  </si>
  <si>
    <t>craigbailey@davis.com</t>
  </si>
  <si>
    <t>001-375-398-9231x3246</t>
  </si>
  <si>
    <t>Anthonychester</t>
  </si>
  <si>
    <t>a38295d3-1e0e-4546-b0b6-dedf4f9c4027</t>
  </si>
  <si>
    <t>Zachary Santiago</t>
  </si>
  <si>
    <t>ilucero@yahoo.com</t>
  </si>
  <si>
    <t>(986)693-2784x178</t>
  </si>
  <si>
    <t>Lake Angelamouth</t>
  </si>
  <si>
    <t>5e175b66-4b87-459f-b0cd-7f05ea87855e</t>
  </si>
  <si>
    <t>Benjamin Smith</t>
  </si>
  <si>
    <t>collinsterrance@anderson-douglas.com</t>
  </si>
  <si>
    <t>765.915.3820</t>
  </si>
  <si>
    <t>f5159494-3818-4fd3-b889-936a9d5817e8</t>
  </si>
  <si>
    <t>Katelyn Kim</t>
  </si>
  <si>
    <t>kvasquez@martinez.com</t>
  </si>
  <si>
    <t>140-652-6642</t>
  </si>
  <si>
    <t>East Michelebury</t>
  </si>
  <si>
    <t>74797b61-2737-4b52-ba6a-210722319050</t>
  </si>
  <si>
    <t>Angela May MD</t>
  </si>
  <si>
    <t>donnapaul@powell.com</t>
  </si>
  <si>
    <t>(735)127-2455x33756</t>
  </si>
  <si>
    <t>Lake Davidhaven</t>
  </si>
  <si>
    <t>5fa5e0aa-9b11-4530-bd24-7c11bf6b8cdf</t>
  </si>
  <si>
    <t>Richard Munoz</t>
  </si>
  <si>
    <t>jessicaturner@hotmail.com</t>
  </si>
  <si>
    <t>697-648-7849x62249</t>
  </si>
  <si>
    <t>Davisfurt</t>
  </si>
  <si>
    <t>e9ad0e9b-8c9a-41e9-b3b2-63376a74dbb7</t>
  </si>
  <si>
    <t>Christopher Hicks</t>
  </si>
  <si>
    <t>kathleen25@yahoo.com</t>
  </si>
  <si>
    <t>510-462-5069x2965</t>
  </si>
  <si>
    <t>New Jeffrey</t>
  </si>
  <si>
    <t>cd4f8b2b-899a-4252-81e1-b94a78883058</t>
  </si>
  <si>
    <t>Joanna Kelly</t>
  </si>
  <si>
    <t>bethmichael@gmail.com</t>
  </si>
  <si>
    <t>(851)206-2767x2935</t>
  </si>
  <si>
    <t>Rogerton</t>
  </si>
  <si>
    <t>c3093b6e-37e9-42e2-935a-c07aaa0217d0</t>
  </si>
  <si>
    <t>Larry Lane</t>
  </si>
  <si>
    <t>bauertiffany@gmail.com</t>
  </si>
  <si>
    <t>001-097-934-4212x914</t>
  </si>
  <si>
    <t>Patriciaside</t>
  </si>
  <si>
    <t>98874bfe-c136-4c65-ae2a-e3413f59e4f2</t>
  </si>
  <si>
    <t xml:space="preserve">  cynthia shaw  </t>
  </si>
  <si>
    <t>conleyjohn@morris-armstrong.info</t>
  </si>
  <si>
    <t>(502)234-7780x45797</t>
  </si>
  <si>
    <t>North Ambertown</t>
  </si>
  <si>
    <t>86879aa9-14f5-43d0-8991-2032df85c777</t>
  </si>
  <si>
    <t>Joshua Richardson</t>
  </si>
  <si>
    <t>courtneymontoya@hotmail.com</t>
  </si>
  <si>
    <t>(518)407-0339</t>
  </si>
  <si>
    <t>West Loriborough</t>
  </si>
  <si>
    <t>5c9deee0-b42a-4456-8736-5a84725e134d</t>
  </si>
  <si>
    <t>Laura Bush</t>
  </si>
  <si>
    <t>dhaney@hotmail.com</t>
  </si>
  <si>
    <t>214.782.3372x09451</t>
  </si>
  <si>
    <t>Ramirezborough</t>
  </si>
  <si>
    <t>1cb9b73a-906d-4c8c-aad0-8c8913fe8a29</t>
  </si>
  <si>
    <t>John Vaughn</t>
  </si>
  <si>
    <t>rwilson@hotmail.com</t>
  </si>
  <si>
    <t>001-676-706-3632x863</t>
  </si>
  <si>
    <t>Richardtown</t>
  </si>
  <si>
    <t>e723ada3-8c32-4db2-942a-895e0fcf601f</t>
  </si>
  <si>
    <t>Nicholas Terrell</t>
  </si>
  <si>
    <t>wendy24@yahoo.com</t>
  </si>
  <si>
    <t>1122008484</t>
  </si>
  <si>
    <t>Lake Diana</t>
  </si>
  <si>
    <t>89628f6e-929c-43b3-b3c0-8bf18167999f</t>
  </si>
  <si>
    <t>Dr. Julie Miller</t>
  </si>
  <si>
    <t>qalvarado@yahoo.com</t>
  </si>
  <si>
    <t>(648)333-6796</t>
  </si>
  <si>
    <t>Martinmouth</t>
  </si>
  <si>
    <t>dabf984e-53ff-4461-aa1f-1b61265cb9d9</t>
  </si>
  <si>
    <t>Ann Kennedy</t>
  </si>
  <si>
    <t>caseyronald@gmail.com</t>
  </si>
  <si>
    <t>8289671360</t>
  </si>
  <si>
    <t>West Sarastad</t>
  </si>
  <si>
    <t>ae27d432-1dc1-47eb-b11c-767385351a69</t>
  </si>
  <si>
    <t>Toni Miller</t>
  </si>
  <si>
    <t>perezstephen@martinez.com</t>
  </si>
  <si>
    <t>494-692-0856x49013</t>
  </si>
  <si>
    <t>Kellerstad</t>
  </si>
  <si>
    <t>7d23d479-9549-4a82-b787-ef8d3495311e</t>
  </si>
  <si>
    <t>Rebecca Edwards</t>
  </si>
  <si>
    <t>kurt68@burch.com</t>
  </si>
  <si>
    <t>(495)193-5001</t>
  </si>
  <si>
    <t>720b274b-82a7-4586-a61d-9cde1747f387</t>
  </si>
  <si>
    <t>Greg Osborne</t>
  </si>
  <si>
    <t>donaldbecker@gmail.com</t>
  </si>
  <si>
    <t>546-175-8080</t>
  </si>
  <si>
    <t>Michaelfort</t>
  </si>
  <si>
    <t>21c71aa3-7414-43b5-8e3e-25f2cf0671c7</t>
  </si>
  <si>
    <t>Jose Harrison</t>
  </si>
  <si>
    <t>alicia29@warren.com</t>
  </si>
  <si>
    <t>889.044.1040</t>
  </si>
  <si>
    <t>Ashleyshire</t>
  </si>
  <si>
    <t>905c7bdd-74f0-4eae-aa59-43ce836435e3</t>
  </si>
  <si>
    <t>Jennifer Yu</t>
  </si>
  <si>
    <t>erik29@bridges.com</t>
  </si>
  <si>
    <t>315-668-5135x381</t>
  </si>
  <si>
    <t>Theresatown</t>
  </si>
  <si>
    <t>ac3a812f-765e-4cb5-8f0d-55400ec7d662</t>
  </si>
  <si>
    <t>Donna Johnson</t>
  </si>
  <si>
    <t>joshuahaley@yahoo.com</t>
  </si>
  <si>
    <t>837-475-5803x090</t>
  </si>
  <si>
    <t>Mariobury</t>
  </si>
  <si>
    <t>0592bfa5-b928-423f-8ee4-334ece920136</t>
  </si>
  <si>
    <t>Nicole Acosta</t>
  </si>
  <si>
    <t>asantana@yahoo.com</t>
  </si>
  <si>
    <t>685-647-1778</t>
  </si>
  <si>
    <t>00c59f30-d103-4424-8124-1bb4655ce508</t>
  </si>
  <si>
    <t>Amy Kennedy</t>
  </si>
  <si>
    <t>derek40@gmail.com</t>
  </si>
  <si>
    <t>019-027-1698x837</t>
  </si>
  <si>
    <t>Wilsonhaven</t>
  </si>
  <si>
    <t>12b2102d-940c-4503-b7c8-6152beed0af9</t>
  </si>
  <si>
    <t>Anthony Mooney</t>
  </si>
  <si>
    <t>jason99@gmail.com</t>
  </si>
  <si>
    <t>001-161-158-6686x119</t>
  </si>
  <si>
    <t>Nancyport</t>
  </si>
  <si>
    <t>b34c6c73-5833-4b30-ac77-6e950b981ccd</t>
  </si>
  <si>
    <t>Lori Mitchell</t>
  </si>
  <si>
    <t>etaylor@duran.biz</t>
  </si>
  <si>
    <t>001-767-598-3326</t>
  </si>
  <si>
    <t>New Jeffreystad</t>
  </si>
  <si>
    <t>0f6ce9bf-fe7e-4362-8a89-b0f0105291d3</t>
  </si>
  <si>
    <t>Jonathan York</t>
  </si>
  <si>
    <t>mmyers@flowers.com</t>
  </si>
  <si>
    <t>705-058-3534</t>
  </si>
  <si>
    <t>Lake Lawrence</t>
  </si>
  <si>
    <t>fc737d92-11ab-4d11-a4eb-8000ef40d162</t>
  </si>
  <si>
    <t>Casey Campbell</t>
  </si>
  <si>
    <t>patriciamartinez@hotmail.com</t>
  </si>
  <si>
    <t>(819)565-7285x353</t>
  </si>
  <si>
    <t>Douglaston</t>
  </si>
  <si>
    <t>497ec6d1-081f-46dc-b8d9-a88aef0bea4f</t>
  </si>
  <si>
    <t>Alexis Rodriguez</t>
  </si>
  <si>
    <t>SCOTTCHAMBERS@SMITH-WILSON.COM</t>
  </si>
  <si>
    <t>998.242.6621</t>
  </si>
  <si>
    <t>Shannonhaven</t>
  </si>
  <si>
    <t>22ab7752-c4db-4a62-ae13-418d68ab80ea</t>
  </si>
  <si>
    <t>Kevin Hernandez</t>
  </si>
  <si>
    <t>chall@short-weaver.org</t>
  </si>
  <si>
    <t>758.015.8466x879</t>
  </si>
  <si>
    <t>Port Katherine</t>
  </si>
  <si>
    <t>bab2b77d-fa74-4cc8-a43a-fb7ac40d4874</t>
  </si>
  <si>
    <t>Robert Green</t>
  </si>
  <si>
    <t>chadwerner@hotmail.com</t>
  </si>
  <si>
    <t>030.285.3272</t>
  </si>
  <si>
    <t>Santosville</t>
  </si>
  <si>
    <t>5fdcabbf-6b9c-471c-b6ba-745ba55871e3</t>
  </si>
  <si>
    <t>Kari Lloyd</t>
  </si>
  <si>
    <t>stefanie06@yahoo.com</t>
  </si>
  <si>
    <t>669.834.5150x2528</t>
  </si>
  <si>
    <t>New Crystalburgh</t>
  </si>
  <si>
    <t>72d35458-61ea-4f30-a42e-707afe2bd987</t>
  </si>
  <si>
    <t>Grace Miller</t>
  </si>
  <si>
    <t>ksimmons@holt.com</t>
  </si>
  <si>
    <t>(461)308-7308x972</t>
  </si>
  <si>
    <t>West Marilynstad</t>
  </si>
  <si>
    <t>60a399d4-e821-4716-aac8-0da1de9f6f5b</t>
  </si>
  <si>
    <t xml:space="preserve">  timothy moore  </t>
  </si>
  <si>
    <t>brightcarrie@grimes.info</t>
  </si>
  <si>
    <t>001-073-827-7771x1842</t>
  </si>
  <si>
    <t>Phillipsport</t>
  </si>
  <si>
    <t>f6d22a7b-aec7-4a82-948b-4376602a4e57</t>
  </si>
  <si>
    <t>Wyatt Townsend II</t>
  </si>
  <si>
    <t>gbrown@yahoo.com</t>
  </si>
  <si>
    <t>278-630-9007x12102</t>
  </si>
  <si>
    <t>Eduardoborough</t>
  </si>
  <si>
    <t>220b9ea9-8a0f-4508-9fe2-c0a0a96b3c42</t>
  </si>
  <si>
    <t>Mark Clark</t>
  </si>
  <si>
    <t>danielle56@hotmail.com</t>
  </si>
  <si>
    <t>001-423-447-3057x771</t>
  </si>
  <si>
    <t>Port Lindsayberg</t>
  </si>
  <si>
    <t>1e5ebe54-5907-4299-9c3b-bdd8a74e02a9</t>
  </si>
  <si>
    <t>Haley May</t>
  </si>
  <si>
    <t>christopher17@gmail.com</t>
  </si>
  <si>
    <t>001-961-997-1659x65667</t>
  </si>
  <si>
    <t>Mccoyview</t>
  </si>
  <si>
    <t>649f7d88-8989-45ab-be2b-34d82db0728d</t>
  </si>
  <si>
    <t>Audrey Jackson</t>
  </si>
  <si>
    <t>brittanywade@gmail.com</t>
  </si>
  <si>
    <t>(409)968-3344x00952</t>
  </si>
  <si>
    <t>Harrishaven</t>
  </si>
  <si>
    <t>fa8dae42-ba54-4920-a099-d18087623997</t>
  </si>
  <si>
    <t>Eric Reese</t>
  </si>
  <si>
    <t>qobrien@yahoo.com</t>
  </si>
  <si>
    <t>(426)537-9322</t>
  </si>
  <si>
    <t>c194f97f-00e3-4026-95b6-de85390239d9</t>
  </si>
  <si>
    <t>Kim James</t>
  </si>
  <si>
    <t>garzalaura@johnston.com</t>
  </si>
  <si>
    <t>914-390-7054</t>
  </si>
  <si>
    <t>Port Jessica</t>
  </si>
  <si>
    <t>76876c62-4c61-445e-ba7e-5d9405d1fb63</t>
  </si>
  <si>
    <t>Karen Thomas</t>
  </si>
  <si>
    <t>tochoa@hotmail.com</t>
  </si>
  <si>
    <t>360.157.9115x0101</t>
  </si>
  <si>
    <t>6c93a791-8b60-4511-b816-8aebac6a7c85</t>
  </si>
  <si>
    <t>Alexandra Ho</t>
  </si>
  <si>
    <t>deborah77@boyer.biz</t>
  </si>
  <si>
    <t>(260)080-2658x9347</t>
  </si>
  <si>
    <t>Port Garyport</t>
  </si>
  <si>
    <t>3acb43a3-d2c7-4ffb-a118-433b882ccd1e</t>
  </si>
  <si>
    <t>Michael Nixon</t>
  </si>
  <si>
    <t>ashleyjohnson@garcia-knapp.com</t>
  </si>
  <si>
    <t>978-335-4883x57192</t>
  </si>
  <si>
    <t>Alecburgh</t>
  </si>
  <si>
    <t>27b608dc-589d-4cb0-b5eb-89c23f5cf2f3</t>
  </si>
  <si>
    <t>Amanda Hardin</t>
  </si>
  <si>
    <t>michael55@gmail.com</t>
  </si>
  <si>
    <t>496-791-4638</t>
  </si>
  <si>
    <t>Port Samuel</t>
  </si>
  <si>
    <t>e00da49d-effa-4002-b040-413c4690fb15</t>
  </si>
  <si>
    <t>Tina Reynolds</t>
  </si>
  <si>
    <t>ubowers@yahoo.com</t>
  </si>
  <si>
    <t>(643)203-1726x65282</t>
  </si>
  <si>
    <t>Dawntown</t>
  </si>
  <si>
    <t>083f64c3-1ce3-42f8-83f7-25feb99b2b5a</t>
  </si>
  <si>
    <t>Shannon Rogers</t>
  </si>
  <si>
    <t>jasontownsend@hotmail.com</t>
  </si>
  <si>
    <t>685-492-7240x0020</t>
  </si>
  <si>
    <t>Christopherland</t>
  </si>
  <si>
    <t>9d6b9b62-6b53-4a19-a902-b73fcf39f648</t>
  </si>
  <si>
    <t>Brett Pena</t>
  </si>
  <si>
    <t>xmullins@gmail.com</t>
  </si>
  <si>
    <t>+1-601-460-5190</t>
  </si>
  <si>
    <t>West Jenniferburgh</t>
  </si>
  <si>
    <t>e39836bb-e23d-4faa-afad-49e9c41c147e</t>
  </si>
  <si>
    <t xml:space="preserve">  raymond curry  </t>
  </si>
  <si>
    <t>cookchristina@hotmail.com</t>
  </si>
  <si>
    <t>+1-543-271-6303</t>
  </si>
  <si>
    <t>Timothymouth</t>
  </si>
  <si>
    <t>1139fa12-34c1-43ea-bd9c-4e6404015ced</t>
  </si>
  <si>
    <t>Leah Lee</t>
  </si>
  <si>
    <t>maria11@sullivan.biz</t>
  </si>
  <si>
    <t>563.693.0100</t>
  </si>
  <si>
    <t>Lake Anthonyfort</t>
  </si>
  <si>
    <t>7249f62c-0898-4462-980c-b95c19d45deb</t>
  </si>
  <si>
    <t>Michael White</t>
  </si>
  <si>
    <t>melissa75@shaffer-huang.com</t>
  </si>
  <si>
    <t>001-090-899-3187x8104</t>
  </si>
  <si>
    <t>Christopherbury</t>
  </si>
  <si>
    <t>df495037-b40a-4181-ac09-bdb799086e47</t>
  </si>
  <si>
    <t>Megan Decker</t>
  </si>
  <si>
    <t>allen39@stout-graves.net</t>
  </si>
  <si>
    <t>+1-028-354-1589</t>
  </si>
  <si>
    <t>West Kevin</t>
  </si>
  <si>
    <t>0b531932-bd94-49aa-bea6-e5b20c760d28</t>
  </si>
  <si>
    <t>Brent Garcia</t>
  </si>
  <si>
    <t>raymonddominguez@gmail.com</t>
  </si>
  <si>
    <t>001-290-930-4376x61366</t>
  </si>
  <si>
    <t>North Angelaland</t>
  </si>
  <si>
    <t>8a2db2e6-3bfd-48a6-b05f-ddf566fadca0</t>
  </si>
  <si>
    <t>Daniel Campbell</t>
  </si>
  <si>
    <t>DAWSONROBIN@SULLIVAN.NET</t>
  </si>
  <si>
    <t>(808)122-6815</t>
  </si>
  <si>
    <t>East Laurenbury</t>
  </si>
  <si>
    <t>c6ac1b04-dd1d-4cd1-811f-6bf5379ef467</t>
  </si>
  <si>
    <t>Alexander Davis</t>
  </si>
  <si>
    <t>yanderson@gmail.com</t>
  </si>
  <si>
    <t>001-947-470-5311x05833</t>
  </si>
  <si>
    <t>Lauriestad</t>
  </si>
  <si>
    <t>fe54ee4b-80ff-4173-a3df-ecd70e731dd7</t>
  </si>
  <si>
    <t>Mary Houston</t>
  </si>
  <si>
    <t>nguyenjeffrey@gmail.com</t>
  </si>
  <si>
    <t>9673979842</t>
  </si>
  <si>
    <t>Jonesborough</t>
  </si>
  <si>
    <t>ea98fef8-d0d7-4e37-bbf2-025f4a0d2b73</t>
  </si>
  <si>
    <t>Margaret Erickson</t>
  </si>
  <si>
    <t>elizabethhill@walker-neal.com</t>
  </si>
  <si>
    <t>891-426-9376</t>
  </si>
  <si>
    <t>Holtmouth</t>
  </si>
  <si>
    <t>93d563ae-51a3-4c26-937b-f79bbb44badc</t>
  </si>
  <si>
    <t>Scott Anderson</t>
  </si>
  <si>
    <t>scottcain@smith.com</t>
  </si>
  <si>
    <t>001-501-676-7187x7628</t>
  </si>
  <si>
    <t>Payneland</t>
  </si>
  <si>
    <t>d18183d1-ac2b-4cfc-85c5-1060991121e7</t>
  </si>
  <si>
    <t>Stephanie Knight</t>
  </si>
  <si>
    <t>JPERRY@HOTMAIL.COM</t>
  </si>
  <si>
    <t>+1-363-688-5016</t>
  </si>
  <si>
    <t>South John</t>
  </si>
  <si>
    <t>e0527739-4d40-4f1b-bca5-be2952171bf3</t>
  </si>
  <si>
    <t>Stephanie Dominguez</t>
  </si>
  <si>
    <t>hlopez@ross.biz</t>
  </si>
  <si>
    <t>001-276-292-2666x78809</t>
  </si>
  <si>
    <t>North Kayla</t>
  </si>
  <si>
    <t>8570b59f-a903-4e67-bc56-8b5324acb722</t>
  </si>
  <si>
    <t>John Mayer</t>
  </si>
  <si>
    <t>linda46@yahoo.com</t>
  </si>
  <si>
    <t>001-376-165-2289x890</t>
  </si>
  <si>
    <t>North Kerri</t>
  </si>
  <si>
    <t>46707cd6-4ced-4164-a9df-14e9389641dd</t>
  </si>
  <si>
    <t xml:space="preserve">  tammy hill  </t>
  </si>
  <si>
    <t>lukekelly@hotmail.com</t>
  </si>
  <si>
    <t>499.359.8125x597</t>
  </si>
  <si>
    <t>Lake Jasminehaven</t>
  </si>
  <si>
    <t>97777f10-f2d2-493f-8e85-140d0f9aeb70</t>
  </si>
  <si>
    <t>Steven Carrillo</t>
  </si>
  <si>
    <t>michelle38@anderson.net</t>
  </si>
  <si>
    <t>726.597.6408x3858</t>
  </si>
  <si>
    <t>East Benjaminport</t>
  </si>
  <si>
    <t>2cd58759-e95d-4761-bc36-dc59e134edfc</t>
  </si>
  <si>
    <t>daniel93@hotmail.com</t>
  </si>
  <si>
    <t>5014171657</t>
  </si>
  <si>
    <t>Annburgh</t>
  </si>
  <si>
    <t>8e4c3ab5-6d5d-4477-adc2-9178a0411612</t>
  </si>
  <si>
    <t>Janet Cook</t>
  </si>
  <si>
    <t>stevenandrews@gmail.com</t>
  </si>
  <si>
    <t>+1-939-129-5651</t>
  </si>
  <si>
    <t>New Amyhaven</t>
  </si>
  <si>
    <t>582b91ee-f8e8-435b-8c00-988a7ee1011a</t>
  </si>
  <si>
    <t>Tyler Baker</t>
  </si>
  <si>
    <t>bcrawford@gmail.com</t>
  </si>
  <si>
    <t>+1-871-148-6005</t>
  </si>
  <si>
    <t>New Noahchester</t>
  </si>
  <si>
    <t>61935990-abdd-4a8f-a4b0-5c89f10bce9c</t>
  </si>
  <si>
    <t>John Mcfarland</t>
  </si>
  <si>
    <t>castroangelica@huang.com</t>
  </si>
  <si>
    <t>001-009-244-9287x87570</t>
  </si>
  <si>
    <t>Lisaburgh</t>
  </si>
  <si>
    <t>b2414482-5198-44d8-8643-3603c92a7d7c</t>
  </si>
  <si>
    <t>Cassandra Vasquez</t>
  </si>
  <si>
    <t>cameron49@valentine-luna.org</t>
  </si>
  <si>
    <t>+1-302-930-1125x0186</t>
  </si>
  <si>
    <t>North Makayla</t>
  </si>
  <si>
    <t>4cc57e0d-2633-4018-a883-ac6e6a944054</t>
  </si>
  <si>
    <t>Randy Robinson</t>
  </si>
  <si>
    <t>ipadilla@yahoo.com</t>
  </si>
  <si>
    <t>+1-074-290-6952x2233</t>
  </si>
  <si>
    <t>Lake Barbarashire</t>
  </si>
  <si>
    <t>89b5aab0-c121-49db-af12-b150605fb1eb</t>
  </si>
  <si>
    <t>Susan Baldwin</t>
  </si>
  <si>
    <t>scollins@torres.net</t>
  </si>
  <si>
    <t>(931)806-2007x30242</t>
  </si>
  <si>
    <t>New Ericborough</t>
  </si>
  <si>
    <t>39b02e2a-d96e-484f-bdb0-174e7938878a</t>
  </si>
  <si>
    <t>Benjamin Duncan</t>
  </si>
  <si>
    <t>katiebaird@hotmail.com</t>
  </si>
  <si>
    <t>(624)975-3740x5714</t>
  </si>
  <si>
    <t>West Philip</t>
  </si>
  <si>
    <t>24f43c62-b523-40de-9b87-d29c4cfd0fc1</t>
  </si>
  <si>
    <t>Jeremy Mosley</t>
  </si>
  <si>
    <t>arellanobrian@yahoo.com</t>
  </si>
  <si>
    <t>695-674-0687x3544</t>
  </si>
  <si>
    <t>North Scott</t>
  </si>
  <si>
    <t>0ec0713d-ea2c-4a51-b688-d11fce4758be</t>
  </si>
  <si>
    <t>Martin Fitzpatrick</t>
  </si>
  <si>
    <t>austinalyssa@martin.com</t>
  </si>
  <si>
    <t>(345)146-6886x583</t>
  </si>
  <si>
    <t>East Kathleen</t>
  </si>
  <si>
    <t>6aa0426d-f7c0-45f7-a9a5-3b4f8ff8869d</t>
  </si>
  <si>
    <t>Deborah Graves</t>
  </si>
  <si>
    <t>bankstroy@rivera.biz</t>
  </si>
  <si>
    <t>+1-483-483-5862x67366</t>
  </si>
  <si>
    <t>Burnsport</t>
  </si>
  <si>
    <t>636f6e5c-2253-4706-87ad-8b268eaa5841</t>
  </si>
  <si>
    <t>Laura Robertson</t>
  </si>
  <si>
    <t>ejames@gmail.com</t>
  </si>
  <si>
    <t>853-207-7587x0894</t>
  </si>
  <si>
    <t>South Christopherborough</t>
  </si>
  <si>
    <t>548c1d84-340d-4049-8147-65063e2bf9c9</t>
  </si>
  <si>
    <t>Katherine Graham</t>
  </si>
  <si>
    <t>codykelly@hotmail.com</t>
  </si>
  <si>
    <t>269.834.4369</t>
  </si>
  <si>
    <t>New Dariushaven</t>
  </si>
  <si>
    <t>73253aa3-ec17-4298-943d-f5b3a58e83dd</t>
  </si>
  <si>
    <t>Priscilla Floyd</t>
  </si>
  <si>
    <t>VICTOR24@YAHOO.COM</t>
  </si>
  <si>
    <t>001-580-504-5050x928</t>
  </si>
  <si>
    <t>Robertsmouth</t>
  </si>
  <si>
    <t>891f6912-17ab-4863-9efe-ef4fd8ddbbc0</t>
  </si>
  <si>
    <t>April Finley</t>
  </si>
  <si>
    <t>michaelholland@morgan.net</t>
  </si>
  <si>
    <t>672-007-3429x390</t>
  </si>
  <si>
    <t>North Johnborough</t>
  </si>
  <si>
    <t>0d31812e-30c3-4756-9453-f867b97e6224</t>
  </si>
  <si>
    <t>Karen Bradley</t>
  </si>
  <si>
    <t>suarezbruce@hotmail.com</t>
  </si>
  <si>
    <t>001-773-729-5450x380</t>
  </si>
  <si>
    <t>North Kathryn</t>
  </si>
  <si>
    <t>9adf4709-ac75-4344-a08e-149e44b9e602</t>
  </si>
  <si>
    <t>Heather Maldonado</t>
  </si>
  <si>
    <t>cody08@smith.com</t>
  </si>
  <si>
    <t>625-851-5020</t>
  </si>
  <si>
    <t>12a1fe7d-dfa5-4722-8a1f-c9df9a591974</t>
  </si>
  <si>
    <t>Mark Benjamin</t>
  </si>
  <si>
    <t>michele23@oliver.com</t>
  </si>
  <si>
    <t>502-814-3531x2794</t>
  </si>
  <si>
    <t>Brittanychester</t>
  </si>
  <si>
    <t>966be275-c2fe-4954-8dfd-9531302b7831</t>
  </si>
  <si>
    <t>Joseph Woodward</t>
  </si>
  <si>
    <t>carolberry@mccarthy-hobbs.com</t>
  </si>
  <si>
    <t>001-337-953-1112x35904</t>
  </si>
  <si>
    <t>South Chasehaven</t>
  </si>
  <si>
    <t>378e6510-8f10-433e-abe4-2e7db96c1163</t>
  </si>
  <si>
    <t>Joe Miranda</t>
  </si>
  <si>
    <t>cjohnson@beasley.com</t>
  </si>
  <si>
    <t>(652)742-8662</t>
  </si>
  <si>
    <t>Carrillostad</t>
  </si>
  <si>
    <t>e8334da5-de95-4695-b579-c1437ab99428</t>
  </si>
  <si>
    <t>Cassandra Williams</t>
  </si>
  <si>
    <t>baileyhenry@hotmail.com</t>
  </si>
  <si>
    <t>+1-510-857-3838x55451</t>
  </si>
  <si>
    <t>Port Jennifermouth</t>
  </si>
  <si>
    <t>e8b3d763-f4ff-4f3a-8d9d-baeb553d2625</t>
  </si>
  <si>
    <t>Connor Dominguez</t>
  </si>
  <si>
    <t>jimenezcarrie@mora.net</t>
  </si>
  <si>
    <t>609-193-5117x455</t>
  </si>
  <si>
    <t>Karenberg</t>
  </si>
  <si>
    <t>30a5648e-efe9-43d0-b639-08bf03ece8ff</t>
  </si>
  <si>
    <t>Lydia Howard</t>
  </si>
  <si>
    <t>qraymond@hotmail.com</t>
  </si>
  <si>
    <t>370-627-2816x73374</t>
  </si>
  <si>
    <t>Jasminemouth</t>
  </si>
  <si>
    <t>bf337a15-1e08-4f20-bdd1-51b0f64ab6ec</t>
  </si>
  <si>
    <t>Mark Moss</t>
  </si>
  <si>
    <t>john23@lopez-powell.com</t>
  </si>
  <si>
    <t>(121)575-6264x1260</t>
  </si>
  <si>
    <t>East Charles</t>
  </si>
  <si>
    <t>ea18d32c-7a9a-4ef5-811b-d1c4ffe3f366</t>
  </si>
  <si>
    <t>Corey Cortez</t>
  </si>
  <si>
    <t>qcochran@webster.com</t>
  </si>
  <si>
    <t>481.876.2099x06931</t>
  </si>
  <si>
    <t>Avilaborough</t>
  </si>
  <si>
    <t>b42a2d93-9aba-4f15-b214-90623e1a963e</t>
  </si>
  <si>
    <t>Katherine Brown</t>
  </si>
  <si>
    <t>psherman@gmail.com</t>
  </si>
  <si>
    <t>+1-630-399-5167x045</t>
  </si>
  <si>
    <t>South Anthonyborough</t>
  </si>
  <si>
    <t>3d44cb2c-ea45-4a41-a589-ada1345af934</t>
  </si>
  <si>
    <t>Elizabeth Ferguson</t>
  </si>
  <si>
    <t>derek34@hotmail.com</t>
  </si>
  <si>
    <t>5998226731</t>
  </si>
  <si>
    <t>Moyerhaven</t>
  </si>
  <si>
    <t>48769153-c688-43fe-9255-5c758d55119e</t>
  </si>
  <si>
    <t>Joann Forbes</t>
  </si>
  <si>
    <t>fgraham@yahoo.com</t>
  </si>
  <si>
    <t>(343)888-0485</t>
  </si>
  <si>
    <t>North Deniseton</t>
  </si>
  <si>
    <t>a6129a1c-889d-4b76-b75c-30b561730c48</t>
  </si>
  <si>
    <t>Anthony French</t>
  </si>
  <si>
    <t>jgarcia@lynch-torres.com</t>
  </si>
  <si>
    <t>420-259-3645</t>
  </si>
  <si>
    <t>Kayleemouth</t>
  </si>
  <si>
    <t>5c11ab6d-42f5-43f5-8ef4-c34d5bf86f3c</t>
  </si>
  <si>
    <t>Bruce Roman</t>
  </si>
  <si>
    <t>lopezchristopher@adkins.com</t>
  </si>
  <si>
    <t>2823134275</t>
  </si>
  <si>
    <t>East Kathleenshire</t>
  </si>
  <si>
    <t>774c0afa-7f4d-408c-a1ff-f6c08347f1da</t>
  </si>
  <si>
    <t>Judy Gregory</t>
  </si>
  <si>
    <t>williamskevin@bell.com</t>
  </si>
  <si>
    <t>001-576-729-9115x49044</t>
  </si>
  <si>
    <t>Heathborough</t>
  </si>
  <si>
    <t>b8f0188e-fb37-4fae-8d85-63ca193e638d</t>
  </si>
  <si>
    <t>Brittany Riley</t>
  </si>
  <si>
    <t>williammaldonado@gmail.com</t>
  </si>
  <si>
    <t>183.436.9531</t>
  </si>
  <si>
    <t>South Raymondmouth</t>
  </si>
  <si>
    <t>51facefa-d6f8-4f7a-82fa-1da878308631</t>
  </si>
  <si>
    <t>Amanda Thomas</t>
  </si>
  <si>
    <t>bryantjacob@joseph.com</t>
  </si>
  <si>
    <t>2977115062</t>
  </si>
  <si>
    <t>North Michaelview</t>
  </si>
  <si>
    <t>501ba851-5ee6-4495-b400-29c3ea11905b</t>
  </si>
  <si>
    <t>Kaitlin Hardin</t>
  </si>
  <si>
    <t>ashleyaustin@gmail.com</t>
  </si>
  <si>
    <t>+1-917-926-5173x28162</t>
  </si>
  <si>
    <t>Sloanfurt</t>
  </si>
  <si>
    <t>dd34aa18-9001-4ed4-8bb4-01e769f753f1</t>
  </si>
  <si>
    <t>Michael Anderson</t>
  </si>
  <si>
    <t>rachelwilson@yahoo.com</t>
  </si>
  <si>
    <t>+1-910-873-9221x98369</t>
  </si>
  <si>
    <t>Parksbury</t>
  </si>
  <si>
    <t>0426fcc9-255b-40e2-bdc2-b74b38a56b49</t>
  </si>
  <si>
    <t>Anthony Parker</t>
  </si>
  <si>
    <t>DONNAHERMAN@JOYCE-BENITEZ.COM</t>
  </si>
  <si>
    <t>573-767-1052</t>
  </si>
  <si>
    <t>Port John</t>
  </si>
  <si>
    <t>95831d58-ef4c-4119-8da5-d39b42c21797</t>
  </si>
  <si>
    <t>Joy Jackson</t>
  </si>
  <si>
    <t>jwilliams@hotmail.com</t>
  </si>
  <si>
    <t>001-877-074-5991</t>
  </si>
  <si>
    <t>Brownfort</t>
  </si>
  <si>
    <t>4b91b8cb-6ae6-4582-b852-b3cd9442b5e6</t>
  </si>
  <si>
    <t>Sabrina Rodriguez</t>
  </si>
  <si>
    <t>nicole69@shields.com</t>
  </si>
  <si>
    <t>(304)450-0202x683</t>
  </si>
  <si>
    <t>Lake Erinhaven</t>
  </si>
  <si>
    <t>3ae28023-5472-4d2d-b239-9ffb27046f25</t>
  </si>
  <si>
    <t>Robert Walker PhD</t>
  </si>
  <si>
    <t>perryrobert@yahoo.com</t>
  </si>
  <si>
    <t>+1-789-034-5029</t>
  </si>
  <si>
    <t>Port Anthonyfort</t>
  </si>
  <si>
    <t>3ee82983-d557-4241-91dd-b9bf613d2de9</t>
  </si>
  <si>
    <t>Robert Hendrix</t>
  </si>
  <si>
    <t>aking@schwartz.com</t>
  </si>
  <si>
    <t>867-603-0409x34675</t>
  </si>
  <si>
    <t>West Dianaside</t>
  </si>
  <si>
    <t>f186e47a-a794-4320-8cf6-e8b87fd238c3</t>
  </si>
  <si>
    <t>Erika Daugherty</t>
  </si>
  <si>
    <t>walshdarius@jones-herrera.com</t>
  </si>
  <si>
    <t>182-368-8101x3827</t>
  </si>
  <si>
    <t>Gonzalezburgh</t>
  </si>
  <si>
    <t>c36b9a0a-41e0-4a89-966a-9ce7af521b94</t>
  </si>
  <si>
    <t>Brenda Copeland</t>
  </si>
  <si>
    <t>smitchell@yahoo.com</t>
  </si>
  <si>
    <t>(105)133-4601</t>
  </si>
  <si>
    <t>West Jason</t>
  </si>
  <si>
    <t>b93b17fb-f76d-45fd-bd16-45a0d253d966</t>
  </si>
  <si>
    <t>Pamela Watkins</t>
  </si>
  <si>
    <t>juarezralph@gmail.com</t>
  </si>
  <si>
    <t>+1-422-013-8825</t>
  </si>
  <si>
    <t>Port Karenmouth</t>
  </si>
  <si>
    <t>75f8e3a8-7d97-4c0f-bd56-09c4a4461663</t>
  </si>
  <si>
    <t>Bryan Thomas</t>
  </si>
  <si>
    <t>hgonzalez@harrison.com</t>
  </si>
  <si>
    <t>208.316.8163</t>
  </si>
  <si>
    <t>Carterside</t>
  </si>
  <si>
    <t>5a2837b2-cb83-43f2-bb96-f6022b115c36</t>
  </si>
  <si>
    <t>Michael Tran</t>
  </si>
  <si>
    <t>whitakerjack@drake.info</t>
  </si>
  <si>
    <t>(038)917-3690x78947</t>
  </si>
  <si>
    <t>New Nancy</t>
  </si>
  <si>
    <t>8bea75c1-b866-47aa-a3d4-526b2b54ff7a</t>
  </si>
  <si>
    <t>Timothy Williams</t>
  </si>
  <si>
    <t>charper@peck.com</t>
  </si>
  <si>
    <t>(720)005-2141x07071</t>
  </si>
  <si>
    <t>East Taylor</t>
  </si>
  <si>
    <t>e3ad64d4-eab9-4b02-af1d-c1217d024c6d</t>
  </si>
  <si>
    <t>Ryan Salazar</t>
  </si>
  <si>
    <t>carrollstacy@yahoo.com</t>
  </si>
  <si>
    <t>(348)508-9512x37085</t>
  </si>
  <si>
    <t>Port Beckyburgh</t>
  </si>
  <si>
    <t>f50d7a37-a44d-4fec-bd85-d7fa8ac97b01</t>
  </si>
  <si>
    <t>Alexis Tucker</t>
  </si>
  <si>
    <t>michaelgonzalez@hotmail.com</t>
  </si>
  <si>
    <t>191-944-5456</t>
  </si>
  <si>
    <t>New Melissa</t>
  </si>
  <si>
    <t>d6cd3155-08a8-4c7f-8621-38ad0f09105c</t>
  </si>
  <si>
    <t>Christopher Davis</t>
  </si>
  <si>
    <t>sjames@brown.info</t>
  </si>
  <si>
    <t>+1-729-655-6192x767</t>
  </si>
  <si>
    <t>Robinberg</t>
  </si>
  <si>
    <t>d1682e09-f1f7-4904-9307-5157d8c128e7</t>
  </si>
  <si>
    <t>Stacie Butler</t>
  </si>
  <si>
    <t>pjones@rice.com</t>
  </si>
  <si>
    <t>377-188-6263</t>
  </si>
  <si>
    <t>Andreamouth</t>
  </si>
  <si>
    <t>01a25ed1-c3ab-45f1-8c6b-7074ab102c9b</t>
  </si>
  <si>
    <t>Patricia Schwartz</t>
  </si>
  <si>
    <t>cohenrobert@smith.com</t>
  </si>
  <si>
    <t>001-561-266-7830</t>
  </si>
  <si>
    <t>Michaelville</t>
  </si>
  <si>
    <t>a175a9c3-d7b1-42a9-a332-a50e6992896e</t>
  </si>
  <si>
    <t>Mark Mills</t>
  </si>
  <si>
    <t>thomasdale@gmail.com</t>
  </si>
  <si>
    <t>(573)713-8874x022</t>
  </si>
  <si>
    <t>New Kayla</t>
  </si>
  <si>
    <t>26a9e100-b509-409b-9166-58ce3b3f3800</t>
  </si>
  <si>
    <t>Todd Bishop</t>
  </si>
  <si>
    <t>dsmith@mack-wilson.com</t>
  </si>
  <si>
    <t>461.446.6276</t>
  </si>
  <si>
    <t>Harringtonborough</t>
  </si>
  <si>
    <t>74bd0c93-8177-4661-b7fe-032c02571851</t>
  </si>
  <si>
    <t>Christopher Porter</t>
  </si>
  <si>
    <t>smithmadison@pineda-newman.com</t>
  </si>
  <si>
    <t>304.117.6142</t>
  </si>
  <si>
    <t>Aprilburgh</t>
  </si>
  <si>
    <t>a3422e50-9e2a-4324-8f79-a8a75f8a14bd</t>
  </si>
  <si>
    <t>Lori Patton</t>
  </si>
  <si>
    <t>pkent@hotmail.com</t>
  </si>
  <si>
    <t>+1-152-483-1968x6364</t>
  </si>
  <si>
    <t>South Tyler</t>
  </si>
  <si>
    <t>e9aa144b-9dd4-4675-af14-5064aab07015</t>
  </si>
  <si>
    <t>Aaron Young</t>
  </si>
  <si>
    <t>michael77@gmail.com</t>
  </si>
  <si>
    <t>046.568.9698x7036</t>
  </si>
  <si>
    <t>0406ff44-7ce4-4679-a8c6-dbc07bb3447b</t>
  </si>
  <si>
    <t>Joseph Davis</t>
  </si>
  <si>
    <t>jeffrey42@yahoo.com</t>
  </si>
  <si>
    <t>+1-830-048-3793</t>
  </si>
  <si>
    <t>South Natalie</t>
  </si>
  <si>
    <t>694d7b00-8d38-4327-883f-13c601b158e9</t>
  </si>
  <si>
    <t>Philip Fernandez</t>
  </si>
  <si>
    <t>michealsmith@yahoo.com</t>
  </si>
  <si>
    <t>(315)922-9127x0659</t>
  </si>
  <si>
    <t>b8e19f56-8787-4a21-8448-2a220308aa5e</t>
  </si>
  <si>
    <t>Randy Hopkins</t>
  </si>
  <si>
    <t>stevensjennifer@christian.com</t>
  </si>
  <si>
    <t>410.406.2911</t>
  </si>
  <si>
    <t>North Jonathanbury</t>
  </si>
  <si>
    <t>49646b96-fa3c-4628-8926-21df465568b7</t>
  </si>
  <si>
    <t>Cory Hogan</t>
  </si>
  <si>
    <t>afisher@quinn-wallace.biz</t>
  </si>
  <si>
    <t>+1-722-824-7183</t>
  </si>
  <si>
    <t>Scottstad</t>
  </si>
  <si>
    <t>b2a6e468-d02b-4243-8091-3ac10463750e</t>
  </si>
  <si>
    <t>Tracy Wells</t>
  </si>
  <si>
    <t>matthew62@hotmail.com</t>
  </si>
  <si>
    <t>1817960757</t>
  </si>
  <si>
    <t>Robertview</t>
  </si>
  <si>
    <t>f090f5a0-ce61-4199-ae3a-0ba8ac8d6c7d</t>
  </si>
  <si>
    <t>Michael Williams</t>
  </si>
  <si>
    <t>jaylee@gould.org</t>
  </si>
  <si>
    <t>984.974.9979x90522</t>
  </si>
  <si>
    <t>Rojasview</t>
  </si>
  <si>
    <t>eb053fc4-1b65-4dab-ade4-6e91e8e6e840</t>
  </si>
  <si>
    <t xml:space="preserve">  dominique hamilton  </t>
  </si>
  <si>
    <t>wkelley@yahoo.com</t>
  </si>
  <si>
    <t>711-486-5658</t>
  </si>
  <si>
    <t>South Jerryland</t>
  </si>
  <si>
    <t>3db02235-261e-4555-863e-1f2a18a806ef</t>
  </si>
  <si>
    <t>Robert Chang</t>
  </si>
  <si>
    <t>jason27@gmail.com</t>
  </si>
  <si>
    <t>001-189-810-6173x5631</t>
  </si>
  <si>
    <t>North Richard</t>
  </si>
  <si>
    <t>409e7a80-86c5-41d6-9ea9-f50831227592</t>
  </si>
  <si>
    <t>Patrick Buckley</t>
  </si>
  <si>
    <t>rebecca96@gmail.com</t>
  </si>
  <si>
    <t>(312)975-5726x16949</t>
  </si>
  <si>
    <t>South Masonburgh</t>
  </si>
  <si>
    <t>cb80f288-446f-44dd-9abc-a6e5d0b1e3eb</t>
  </si>
  <si>
    <t>Richard Washington</t>
  </si>
  <si>
    <t>matthewwu@cruz.info</t>
  </si>
  <si>
    <t>(378)811-9389x99068</t>
  </si>
  <si>
    <t>Castilloton</t>
  </si>
  <si>
    <t>f5948a54-5f80-4eeb-943a-9aff659b0105</t>
  </si>
  <si>
    <t>Steven Griffith</t>
  </si>
  <si>
    <t>paulestrada@terrell-becker.com</t>
  </si>
  <si>
    <t>(013)071-6753</t>
  </si>
  <si>
    <t>West Michaelport</t>
  </si>
  <si>
    <t>3e42df5b-90a3-4bbf-b580-e05067f1698c</t>
  </si>
  <si>
    <t>Erika Gonzalez</t>
  </si>
  <si>
    <t>edwardstewart@gmail.com</t>
  </si>
  <si>
    <t>+1-216-336-1317x98549</t>
  </si>
  <si>
    <t>New Daleview</t>
  </si>
  <si>
    <t>4ccb2355-39d1-47ff-b27e-1442fd7fe973</t>
  </si>
  <si>
    <t>Erika Maxwell</t>
  </si>
  <si>
    <t>wstewart@schmidt.com</t>
  </si>
  <si>
    <t>0490372954</t>
  </si>
  <si>
    <t>Laurenstad</t>
  </si>
  <si>
    <t>14a34f7f-d90d-419b-93fb-e043af1d5a1a</t>
  </si>
  <si>
    <t>Brent Rojas</t>
  </si>
  <si>
    <t>smithsamantha@rivera.com</t>
  </si>
  <si>
    <t>(858)356-3998x127</t>
  </si>
  <si>
    <t>Thompsonville</t>
  </si>
  <si>
    <t>a65f7b8a-dbb4-4021-bdde-64afa75b395a</t>
  </si>
  <si>
    <t>Jaime Walker</t>
  </si>
  <si>
    <t>juliarubio@yahoo.com</t>
  </si>
  <si>
    <t>392-255-1741x925</t>
  </si>
  <si>
    <t>Jenniferfurt</t>
  </si>
  <si>
    <t>67c0518b-17ef-4621-881c-79d4c27437eb</t>
  </si>
  <si>
    <t>John Zamora</t>
  </si>
  <si>
    <t>cindy59@alvarez-padilla.com</t>
  </si>
  <si>
    <t>+1-147-621-2360</t>
  </si>
  <si>
    <t>North Robertfurt</t>
  </si>
  <si>
    <t>79db7862-8d7d-4772-a08e-2f5c61177270</t>
  </si>
  <si>
    <t>Timothy Gibson</t>
  </si>
  <si>
    <t>langernest@gmail.com</t>
  </si>
  <si>
    <t>863-994-5413</t>
  </si>
  <si>
    <t>North Kurttown</t>
  </si>
  <si>
    <t>b3eda8f1-026b-4383-a301-ec030e5d8c6a</t>
  </si>
  <si>
    <t>Chad Cortez</t>
  </si>
  <si>
    <t>nwilson@moore-tran.info</t>
  </si>
  <si>
    <t>001-845-315-6309x3079</t>
  </si>
  <si>
    <t>South Charles</t>
  </si>
  <si>
    <t>d867888b-7ff6-4824-952a-eaec2bdfcb41</t>
  </si>
  <si>
    <t>Vanessa Harris</t>
  </si>
  <si>
    <t>theresabeck@gmail.com</t>
  </si>
  <si>
    <t>(859)096-4598x7240</t>
  </si>
  <si>
    <t>South Kaitlyn</t>
  </si>
  <si>
    <t>54ce26be-c8cc-42c2-a518-a4186f14b3f6</t>
  </si>
  <si>
    <t>camposderek@yahoo.com</t>
  </si>
  <si>
    <t>+1-992-177-3516</t>
  </si>
  <si>
    <t>Port Marvinmouth</t>
  </si>
  <si>
    <t>f94d8fcb-dba3-496f-ba32-3f6990dbfad6</t>
  </si>
  <si>
    <t>Samuel Ellis</t>
  </si>
  <si>
    <t>xwoods@gmail.com</t>
  </si>
  <si>
    <t>(811)339-7367x0721</t>
  </si>
  <si>
    <t>Nicholasstad</t>
  </si>
  <si>
    <t>eb4d8f42-8735-40a2-a511-09611869a217</t>
  </si>
  <si>
    <t>Greg Tanner</t>
  </si>
  <si>
    <t>lrichards@yahoo.com</t>
  </si>
  <si>
    <t>340.242.2241x9830</t>
  </si>
  <si>
    <t>Gregoryfurt</t>
  </si>
  <si>
    <t>e6b9d31a-361f-4d90-bad1-fa330ae4ac11</t>
  </si>
  <si>
    <t>Rachel Little</t>
  </si>
  <si>
    <t>kpotts@blackwell-huerta.com</t>
  </si>
  <si>
    <t>(323)654-0181x44424</t>
  </si>
  <si>
    <t>South William</t>
  </si>
  <si>
    <t>9118c400-e336-4243-b139-c476de3ce88b</t>
  </si>
  <si>
    <t>Carolyn Cordova</t>
  </si>
  <si>
    <t>dennisevans@rangel-rodriguez.com</t>
  </si>
  <si>
    <t>001-842-024-3509x47651</t>
  </si>
  <si>
    <t>Sarabury</t>
  </si>
  <si>
    <t>ec95b3ac-0beb-4c34-8566-7c4879ba630a</t>
  </si>
  <si>
    <t>Angelica Vincent</t>
  </si>
  <si>
    <t>jennifer15@hotmail.com</t>
  </si>
  <si>
    <t>861-564-0994</t>
  </si>
  <si>
    <t>Hayesview</t>
  </si>
  <si>
    <t>47c68688-ecf3-4053-af36-b8cc13087974</t>
  </si>
  <si>
    <t>Zachary Vargas PhD</t>
  </si>
  <si>
    <t>howellbrittany@gmail.com</t>
  </si>
  <si>
    <t>475-398-9137</t>
  </si>
  <si>
    <t>East Kellyview</t>
  </si>
  <si>
    <t>a879d8f8-9042-4eb7-8b04-0f53e63949d4</t>
  </si>
  <si>
    <t>Nicholas Fitzgerald</t>
  </si>
  <si>
    <t>james48@gmail.com</t>
  </si>
  <si>
    <t>5424519082</t>
  </si>
  <si>
    <t>Juanmouth</t>
  </si>
  <si>
    <t>d9b59f84-edc3-41c3-adea-2d2d086c405f</t>
  </si>
  <si>
    <t>Garrett Riley</t>
  </si>
  <si>
    <t>rebecca03@hotmail.com</t>
  </si>
  <si>
    <t>(110)356-5942x9920</t>
  </si>
  <si>
    <t>Emilychester</t>
  </si>
  <si>
    <t>3508507a-f622-4842-8402-2b3c508211a5</t>
  </si>
  <si>
    <t>Leslie Hernandez</t>
  </si>
  <si>
    <t>shane65@gmail.com</t>
  </si>
  <si>
    <t>+1-237-666-9692x2953</t>
  </si>
  <si>
    <t>North Jerrytown</t>
  </si>
  <si>
    <t>d218c9d6-c093-4fb0-a4e9-bcfd9647ff9f</t>
  </si>
  <si>
    <t>Abigail Baird</t>
  </si>
  <si>
    <t>vhopkins@hotmail.com</t>
  </si>
  <si>
    <t>861.941.1839</t>
  </si>
  <si>
    <t>North Carolynchester</t>
  </si>
  <si>
    <t>edcabf94-65f6-4a53-9226-a8b3b674410d</t>
  </si>
  <si>
    <t>John Mack</t>
  </si>
  <si>
    <t>monicahouse@navarro.com</t>
  </si>
  <si>
    <t>+1-093-424-2406x62834</t>
  </si>
  <si>
    <t>East Tyler</t>
  </si>
  <si>
    <t>905f9096-2996-46e2-8c9d-690713b22cec</t>
  </si>
  <si>
    <t>Joseph Mendoza</t>
  </si>
  <si>
    <t>rebeccajames@gmail.com</t>
  </si>
  <si>
    <t>(334)889-3343x75186</t>
  </si>
  <si>
    <t>d9750f00-d5ab-48ae-9112-fbc03d8f95f4</t>
  </si>
  <si>
    <t>Samantha Chavez</t>
  </si>
  <si>
    <t>zrogers@hotmail.com</t>
  </si>
  <si>
    <t>(940)865-4243x82692</t>
  </si>
  <si>
    <t>Marshfort</t>
  </si>
  <si>
    <t>8a624cbd-e582-4678-ad52-29dd639fc471</t>
  </si>
  <si>
    <t>Justin Smith</t>
  </si>
  <si>
    <t>izimmerman@yahoo.com</t>
  </si>
  <si>
    <t>+1-550-743-5095</t>
  </si>
  <si>
    <t>Gloriaville</t>
  </si>
  <si>
    <t>bd5ff093-c16f-4bcc-a243-bed754ec3f33</t>
  </si>
  <si>
    <t>Tiffany Anderson</t>
  </si>
  <si>
    <t>tracyadams@yahoo.com</t>
  </si>
  <si>
    <t>(889)594-7039</t>
  </si>
  <si>
    <t>Manningborough</t>
  </si>
  <si>
    <t>b076a7dc-fd0c-4433-8a5e-151b23d3cd4c</t>
  </si>
  <si>
    <t>Matthew Davis</t>
  </si>
  <si>
    <t>michelle10@drake.com</t>
  </si>
  <si>
    <t>(964)535-9176x50471</t>
  </si>
  <si>
    <t>Yatesbury</t>
  </si>
  <si>
    <t>bed63da0-8033-45c2-9413-d64db962c8a7</t>
  </si>
  <si>
    <t>Eric Warner</t>
  </si>
  <si>
    <t>nathanielmoore@maxwell.com</t>
  </si>
  <si>
    <t>+1-830-099-5428</t>
  </si>
  <si>
    <t>Dominiqueton</t>
  </si>
  <si>
    <t>1901ef87-0dbf-4caf-988a-3f87f96d40f8</t>
  </si>
  <si>
    <t>Nicole Johnson</t>
  </si>
  <si>
    <t>molly91@aguilar.com</t>
  </si>
  <si>
    <t>734.496.6866x79899</t>
  </si>
  <si>
    <t>Marymouth</t>
  </si>
  <si>
    <t>1375ee90-d6b3-41e4-bb6d-ca0d6fe5040b</t>
  </si>
  <si>
    <t>Raymond Sawyer</t>
  </si>
  <si>
    <t>browndominic@house.com</t>
  </si>
  <si>
    <t>706-170-6901x497</t>
  </si>
  <si>
    <t>Port Brendaview</t>
  </si>
  <si>
    <t>9d264599-c4dd-4df5-9aec-56a857311609</t>
  </si>
  <si>
    <t>Richard Wood</t>
  </si>
  <si>
    <t>omoody@williams.biz</t>
  </si>
  <si>
    <t>103-847-1567</t>
  </si>
  <si>
    <t>Port Jennifershire</t>
  </si>
  <si>
    <t>f80b2cea-658e-44a2-9879-cf35f4719986</t>
  </si>
  <si>
    <t>Mark Dalton</t>
  </si>
  <si>
    <t>thomasgonzalez@yahoo.com</t>
  </si>
  <si>
    <t>(665)051-8860x167</t>
  </si>
  <si>
    <t>South Feliciastad</t>
  </si>
  <si>
    <t>a255e1bb-0795-4c1f-938d-6b8cc607b1e9</t>
  </si>
  <si>
    <t>Steven Cook</t>
  </si>
  <si>
    <t>rroberts@hancock.com</t>
  </si>
  <si>
    <t>+1-449-234-3596x98504</t>
  </si>
  <si>
    <t>New Danielborough</t>
  </si>
  <si>
    <t>735741e5-fe1a-4ba9-8896-9c5b45f8c28d</t>
  </si>
  <si>
    <t>Jeffery Nelson</t>
  </si>
  <si>
    <t>terribaker@johnston.com</t>
  </si>
  <si>
    <t>056-693-7540x24286</t>
  </si>
  <si>
    <t>Laraview</t>
  </si>
  <si>
    <t>8d93e14a-5b16-4158-ba67-470c7d98302f</t>
  </si>
  <si>
    <t>Kimberly Norton</t>
  </si>
  <si>
    <t>melindaavila@martin.org</t>
  </si>
  <si>
    <t>789-257-1402</t>
  </si>
  <si>
    <t>East Joshuahaven</t>
  </si>
  <si>
    <t>2f8c83e5-6e8d-4644-a01b-fbcbf0eebcce</t>
  </si>
  <si>
    <t>Angela Gilmore</t>
  </si>
  <si>
    <t>shunter@gmail.com</t>
  </si>
  <si>
    <t>038-576-2648x16384</t>
  </si>
  <si>
    <t>Annaborough</t>
  </si>
  <si>
    <t>614c721d-a921-4b4c-95fb-e976ae007b7e</t>
  </si>
  <si>
    <t>Amy Dougherty</t>
  </si>
  <si>
    <t>madison38@gmail.com</t>
  </si>
  <si>
    <t>001-368-063-5853</t>
  </si>
  <si>
    <t>Hesston</t>
  </si>
  <si>
    <t>4b9dfd58-9e5d-4c7a-85ac-c35415f00cb4</t>
  </si>
  <si>
    <t>Stacy Rodriguez</t>
  </si>
  <si>
    <t>karen10@gmail.com</t>
  </si>
  <si>
    <t>1012789695</t>
  </si>
  <si>
    <t>Lake Robertfort</t>
  </si>
  <si>
    <t>12d15585-b68e-47fa-bf17-5534cc4d5819</t>
  </si>
  <si>
    <t>Manuel Diaz</t>
  </si>
  <si>
    <t>raven09@yahoo.com</t>
  </si>
  <si>
    <t>930-485-2775</t>
  </si>
  <si>
    <t>Jennifershire</t>
  </si>
  <si>
    <t>6147adeb-277b-4667-8499-d0a615007170</t>
  </si>
  <si>
    <t>Justin Jones</t>
  </si>
  <si>
    <t>vsmith@davis.com</t>
  </si>
  <si>
    <t>670.365.6203x63444</t>
  </si>
  <si>
    <t>Nancyville</t>
  </si>
  <si>
    <t>277eb0aa-a247-441d-88ad-0899b630794d</t>
  </si>
  <si>
    <t xml:space="preserve">  christine zavala  </t>
  </si>
  <si>
    <t>jessica57@harmon-castillo.info</t>
  </si>
  <si>
    <t>946.896.3318</t>
  </si>
  <si>
    <t>5c56d9bc-5111-431d-a3be-441dbd5a0c9e</t>
  </si>
  <si>
    <t>Brian Mendoza</t>
  </si>
  <si>
    <t>vedwards@gmail.com</t>
  </si>
  <si>
    <t>233-576-1707</t>
  </si>
  <si>
    <t>Justinfurt</t>
  </si>
  <si>
    <t>f165d779-0154-4950-976d-e21f1b46ebdc</t>
  </si>
  <si>
    <t>Lauren Haley</t>
  </si>
  <si>
    <t>bradgomez@hobbs-nguyen.biz</t>
  </si>
  <si>
    <t>174.457.7626</t>
  </si>
  <si>
    <t>Johnstonport</t>
  </si>
  <si>
    <t>c2e79a98-5c23-4d8d-b1da-35b94eea9db8</t>
  </si>
  <si>
    <t>Patrick Perez</t>
  </si>
  <si>
    <t>jhayes@hotmail.com</t>
  </si>
  <si>
    <t>(636)785-0898</t>
  </si>
  <si>
    <t>16591c89-21eb-4aa9-9a2b-d69c450f69ee</t>
  </si>
  <si>
    <t>Derek Frazier</t>
  </si>
  <si>
    <t>iherring@yahoo.com</t>
  </si>
  <si>
    <t>+1-774-759-4434x852</t>
  </si>
  <si>
    <t>Kirbystad</t>
  </si>
  <si>
    <t>8e969227-72e7-4b51-ae54-ac6d2ff8e87e</t>
  </si>
  <si>
    <t>Arthur Reed</t>
  </si>
  <si>
    <t>reginaldsmith@hotmail.com</t>
  </si>
  <si>
    <t>001-537-740-3767</t>
  </si>
  <si>
    <t>Andersonmouth</t>
  </si>
  <si>
    <t>1a7167c7-6875-4545-832f-52c48e0370cf</t>
  </si>
  <si>
    <t>Mr. Bryan Mckinney</t>
  </si>
  <si>
    <t>brittanywhite@smith.com</t>
  </si>
  <si>
    <t>(874)042-0767x51497</t>
  </si>
  <si>
    <t>New Alan</t>
  </si>
  <si>
    <t>8de1596c-5a9a-406a-96f1-42a206b919aa</t>
  </si>
  <si>
    <t xml:space="preserve">  kim carter  </t>
  </si>
  <si>
    <t>james76@gmail.com</t>
  </si>
  <si>
    <t>(341)157-3309x900</t>
  </si>
  <si>
    <t>North Robertland</t>
  </si>
  <si>
    <t>c8d0f9e5-9919-45ea-98d0-0c2c17d30f32</t>
  </si>
  <si>
    <t>Rebecca Dougherty</t>
  </si>
  <si>
    <t>jeremy79@hotmail.com</t>
  </si>
  <si>
    <t>+1-094-065-6582x3445</t>
  </si>
  <si>
    <t>Harrisport</t>
  </si>
  <si>
    <t>0328c136-629e-43d8-9d1c-a267530ddda6</t>
  </si>
  <si>
    <t>Teresa Jones</t>
  </si>
  <si>
    <t>kgraham@yahoo.com</t>
  </si>
  <si>
    <t>856.535.2326</t>
  </si>
  <si>
    <t>Carpenterport</t>
  </si>
  <si>
    <t>c777a07f-6346-44ef-a9ef-74e34ab6821c</t>
  </si>
  <si>
    <t>Judith Miller</t>
  </si>
  <si>
    <t>suzanne15@woods.info</t>
  </si>
  <si>
    <t>(000)470-9110x34956</t>
  </si>
  <si>
    <t>Brendabury</t>
  </si>
  <si>
    <t>8f3dc97f-e6b0-4a0a-b98f-5dbe15aede0f</t>
  </si>
  <si>
    <t>Donna Frye</t>
  </si>
  <si>
    <t>thenry@moore.biz</t>
  </si>
  <si>
    <t>199-899-6511</t>
  </si>
  <si>
    <t>3e245fbf-fa69-4cd2-be23-90f3e7bbaefc</t>
  </si>
  <si>
    <t xml:space="preserve">  donald terry  </t>
  </si>
  <si>
    <t>alyssapeterson@roman-shields.com</t>
  </si>
  <si>
    <t>+1-158-374-6614</t>
  </si>
  <si>
    <t>New Jeremy</t>
  </si>
  <si>
    <t>af70de70-2b69-495e-8567-1b58926bffa5</t>
  </si>
  <si>
    <t>Shaun Meyer DDS</t>
  </si>
  <si>
    <t>smithmitchell@gmail.com</t>
  </si>
  <si>
    <t>001-477-618-6870x4796</t>
  </si>
  <si>
    <t>South Joshua</t>
  </si>
  <si>
    <t>44d7df9a-238b-45b7-ab64-777c6177a771</t>
  </si>
  <si>
    <t>Wayne Weaver</t>
  </si>
  <si>
    <t>haley57@peters-ray.com</t>
  </si>
  <si>
    <t>(682)905-2565x9950</t>
  </si>
  <si>
    <t>Higginston</t>
  </si>
  <si>
    <t>255bfc1c-7e3d-4ee4-84b6-4ec14d16f049</t>
  </si>
  <si>
    <t>Gregory Wallace</t>
  </si>
  <si>
    <t>tammyharrington@maddox.com</t>
  </si>
  <si>
    <t>914.233.0292x76405</t>
  </si>
  <si>
    <t>North Seanmouth</t>
  </si>
  <si>
    <t>46a56fe8-6f46-41b1-aace-1aa9103246b3</t>
  </si>
  <si>
    <t>Dorothy Brown</t>
  </si>
  <si>
    <t>BELLIOTT@DIXON-DAVIS.COM</t>
  </si>
  <si>
    <t>739-862-2140x513</t>
  </si>
  <si>
    <t>East Feliciaport</t>
  </si>
  <si>
    <t>c85cd714-7bf6-4552-8cbc-90446bcd5ce7</t>
  </si>
  <si>
    <t>Crystal Meza</t>
  </si>
  <si>
    <t>morenosteven@hotmail.com</t>
  </si>
  <si>
    <t>866-047-4733</t>
  </si>
  <si>
    <t>Shaneland</t>
  </si>
  <si>
    <t>f1b88d65-406f-44d6-9c72-aebd13b11e59</t>
  </si>
  <si>
    <t>Jennifer Cooper</t>
  </si>
  <si>
    <t>colekimberly@yahoo.com</t>
  </si>
  <si>
    <t>+1-914-785-2474</t>
  </si>
  <si>
    <t>7eece88d-a002-452a-b88c-ddde3f2086c2</t>
  </si>
  <si>
    <t>Erin Watkins</t>
  </si>
  <si>
    <t>melanie07@walker.com</t>
  </si>
  <si>
    <t>203-594-4102x3873</t>
  </si>
  <si>
    <t>Anitaland</t>
  </si>
  <si>
    <t>75366b9f-320f-42c0-9dde-01889803b22e</t>
  </si>
  <si>
    <t>Sarah Wallace</t>
  </si>
  <si>
    <t>yhoffman@yahoo.com</t>
  </si>
  <si>
    <t>(186)647-7413x135</t>
  </si>
  <si>
    <t>Glennbury</t>
  </si>
  <si>
    <t>01bb819c-4dfe-4117-a2af-711f1b628a9d</t>
  </si>
  <si>
    <t>Carlos Clarke</t>
  </si>
  <si>
    <t>mgalloway@hotmail.com</t>
  </si>
  <si>
    <t>830-258-5346</t>
  </si>
  <si>
    <t>d773f98d-550c-4fe9-a54c-11d9f2e61828</t>
  </si>
  <si>
    <t>David Washington</t>
  </si>
  <si>
    <t>susanharper@phillips.com</t>
  </si>
  <si>
    <t>001-581-539-8852x17895</t>
  </si>
  <si>
    <t>Lake Jason</t>
  </si>
  <si>
    <t>dcb9075e-cdd7-4460-a140-77d39ec4ea48</t>
  </si>
  <si>
    <t>Patricia Williams</t>
  </si>
  <si>
    <t>krystalhenderson@gmail.com</t>
  </si>
  <si>
    <t>990-984-1286x55816</t>
  </si>
  <si>
    <t>Lake Amanda</t>
  </si>
  <si>
    <t>6e3cdd4f-55b1-45e4-b0b2-7304545cd88d</t>
  </si>
  <si>
    <t>Jesus Jackson</t>
  </si>
  <si>
    <t>JAMES40@GMAIL.COM</t>
  </si>
  <si>
    <t>592.383.1934x891</t>
  </si>
  <si>
    <t>Marquezfurt</t>
  </si>
  <si>
    <t>a6aa59e5-dc08-4f29-92d3-3488d0c30018</t>
  </si>
  <si>
    <t>Michelle Mitchell</t>
  </si>
  <si>
    <t>richardsonkimberly@gmail.com</t>
  </si>
  <si>
    <t>+1-003-814-6342</t>
  </si>
  <si>
    <t>Berryside</t>
  </si>
  <si>
    <t>4ce953a7-22d9-4db3-982a-2277f966d59f</t>
  </si>
  <si>
    <t>Sara Schwartz</t>
  </si>
  <si>
    <t>mpeters@yahoo.com</t>
  </si>
  <si>
    <t>001-924-219-5973x091</t>
  </si>
  <si>
    <t>Lake Jaredberg</t>
  </si>
  <si>
    <t>b1fead13-f280-4f1d-9a6c-0db952171c88</t>
  </si>
  <si>
    <t xml:space="preserve">  brittany young  </t>
  </si>
  <si>
    <t>gilesstephen@gmail.com</t>
  </si>
  <si>
    <t>(185)273-4114</t>
  </si>
  <si>
    <t>Mcclurefurt</t>
  </si>
  <si>
    <t>2d79a2d1-506e-40c7-baa0-61e9336b00cb</t>
  </si>
  <si>
    <t>Eugene Martinez</t>
  </si>
  <si>
    <t>frank25@gmail.com</t>
  </si>
  <si>
    <t>001-613-315-5530x1530</t>
  </si>
  <si>
    <t>Danafort</t>
  </si>
  <si>
    <t>51b30182-f7fe-404f-a5f3-0779f6ee5cdb</t>
  </si>
  <si>
    <t>Cody Hart</t>
  </si>
  <si>
    <t>parrishangela@thomas-decker.biz</t>
  </si>
  <si>
    <t>044.077.8110</t>
  </si>
  <si>
    <t>Port Christopherhaven</t>
  </si>
  <si>
    <t>a205e54f-b1e8-409d-bc20-b9f24a9c589e</t>
  </si>
  <si>
    <t>Evan Cooper</t>
  </si>
  <si>
    <t>zlucas@nguyen.com</t>
  </si>
  <si>
    <t>+1-659-845-5766x345</t>
  </si>
  <si>
    <t>Lake Jessica</t>
  </si>
  <si>
    <t>c82f78fd-936c-431c-b7bf-52447db2a7aa</t>
  </si>
  <si>
    <t>Joshua Martin</t>
  </si>
  <si>
    <t>warebrian@hotmail.com</t>
  </si>
  <si>
    <t>182-991-2699x4520</t>
  </si>
  <si>
    <t>Port Aliciamouth</t>
  </si>
  <si>
    <t>47c1c017-6045-4909-936d-47d73e0f84ce</t>
  </si>
  <si>
    <t>Thomas Sullivan</t>
  </si>
  <si>
    <t>ebrown@hernandez.com</t>
  </si>
  <si>
    <t>(419)106-1669x10082</t>
  </si>
  <si>
    <t>Lake Pamelaview</t>
  </si>
  <si>
    <t>5d71a898-6497-4593-892e-8c93d105c8d6</t>
  </si>
  <si>
    <t>Mr. Jimmy Flores Jr.</t>
  </si>
  <si>
    <t>fischerteresa@miller-cooper.com</t>
  </si>
  <si>
    <t>(421)682-6822</t>
  </si>
  <si>
    <t>Lake Sharonfort</t>
  </si>
  <si>
    <t>33261887-9058-41df-ae9b-f3e11d27c09a</t>
  </si>
  <si>
    <t>Vanessa Rivera</t>
  </si>
  <si>
    <t>hgardner@yahoo.com</t>
  </si>
  <si>
    <t>+1-175-626-9962x08347</t>
  </si>
  <si>
    <t>North Vanessaville</t>
  </si>
  <si>
    <t>2e0fb5b3-8bae-491e-bf4c-c10f979c30cf</t>
  </si>
  <si>
    <t>Kara Roberts</t>
  </si>
  <si>
    <t>amydavis@gmail.com</t>
  </si>
  <si>
    <t>001-100-593-2572</t>
  </si>
  <si>
    <t>West Sarahview</t>
  </si>
  <si>
    <t>06e3f949-8cd3-4c62-8482-9b71ae84b81c</t>
  </si>
  <si>
    <t>Veronica Berry</t>
  </si>
  <si>
    <t>dariuspruitt@yahoo.com</t>
  </si>
  <si>
    <t>001-287-032-2007x48597</t>
  </si>
  <si>
    <t>Patrickland</t>
  </si>
  <si>
    <t>f166cdcf-762c-4fbc-ba2a-a7baf3f81c31</t>
  </si>
  <si>
    <t>Keith Meadows</t>
  </si>
  <si>
    <t>brianvega@williams.com</t>
  </si>
  <si>
    <t>001-243-871-2951x4520</t>
  </si>
  <si>
    <t>New Melissabury</t>
  </si>
  <si>
    <t>cc351e4f-703e-457f-b5ab-8466b5578b00</t>
  </si>
  <si>
    <t>Michael Dennis</t>
  </si>
  <si>
    <t>williamskatherine@gmail.com</t>
  </si>
  <si>
    <t>802-860-6048x02240</t>
  </si>
  <si>
    <t>Port Barbarastad</t>
  </si>
  <si>
    <t>11b461e9-b15d-472d-94ce-e27c4a94ae9f</t>
  </si>
  <si>
    <t>Brenda Pierce</t>
  </si>
  <si>
    <t>marcus60@cannon.biz</t>
  </si>
  <si>
    <t>(547)476-9509x04189</t>
  </si>
  <si>
    <t>Geraldport</t>
  </si>
  <si>
    <t>cb881c32-cbb0-4a8b-9908-a121d1a7ba20</t>
  </si>
  <si>
    <t>James Randall</t>
  </si>
  <si>
    <t>gonzalezbarry@aguilar.com</t>
  </si>
  <si>
    <t>566.430.1655x62388</t>
  </si>
  <si>
    <t>Lewishaven</t>
  </si>
  <si>
    <t>23a13e20-7fd2-45ee-ac48-436668bd80d7</t>
  </si>
  <si>
    <t>william26@hernandez.org</t>
  </si>
  <si>
    <t>888.765.6993x1360</t>
  </si>
  <si>
    <t>Taraburgh</t>
  </si>
  <si>
    <t>40afbf3f-3df5-4967-8d86-70bda2224f96</t>
  </si>
  <si>
    <t>Lauren Walker</t>
  </si>
  <si>
    <t>angela86@gmail.com</t>
  </si>
  <si>
    <t>(229)011-3860x47947</t>
  </si>
  <si>
    <t>South Zoe</t>
  </si>
  <si>
    <t>6c521d13-b719-4b68-a775-ee42a89e22f2</t>
  </si>
  <si>
    <t>Diana Johnson</t>
  </si>
  <si>
    <t>matthew54@wilson-mitchell.com</t>
  </si>
  <si>
    <t>990-380-3514</t>
  </si>
  <si>
    <t>Wallerside</t>
  </si>
  <si>
    <t>72f60958-12ef-4101-a082-786fca00ef58</t>
  </si>
  <si>
    <t>Jill Powers</t>
  </si>
  <si>
    <t>hharris@gmail.com</t>
  </si>
  <si>
    <t>953.829.4419x14790</t>
  </si>
  <si>
    <t>950df1a0-7aaf-4001-9912-316afd9e8e20</t>
  </si>
  <si>
    <t>Jorge Lee</t>
  </si>
  <si>
    <t>newtonmorgan@gmail.com</t>
  </si>
  <si>
    <t>(347)283-9516x730</t>
  </si>
  <si>
    <t>Castroville</t>
  </si>
  <si>
    <t>ec6a37ad-81b1-4db9-88cc-4d49669b29b8</t>
  </si>
  <si>
    <t>Larry Harding</t>
  </si>
  <si>
    <t>oliviameyers@yahoo.com</t>
  </si>
  <si>
    <t>001-532-670-8488</t>
  </si>
  <si>
    <t>West John</t>
  </si>
  <si>
    <t>6b15c11b-b113-450b-9ea0-50c6eb9ed274</t>
  </si>
  <si>
    <t>Heather Hernandez</t>
  </si>
  <si>
    <t>hollandjerry@yahoo.com</t>
  </si>
  <si>
    <t>(865)629-2582x2828</t>
  </si>
  <si>
    <t>Sarahburgh</t>
  </si>
  <si>
    <t>f7eae66e-ca6c-4f9b-8969-71018b2c550a</t>
  </si>
  <si>
    <t>Jaclyn Watson</t>
  </si>
  <si>
    <t>collinsjavier@dalton.info</t>
  </si>
  <si>
    <t>1832353068</t>
  </si>
  <si>
    <t>Port Debraside</t>
  </si>
  <si>
    <t>cff2b1c4-e53f-4644-b39e-4df25c0a1feb</t>
  </si>
  <si>
    <t>Gregory Madden</t>
  </si>
  <si>
    <t>stephen69@gmail.com</t>
  </si>
  <si>
    <t>568.467.6780x96458</t>
  </si>
  <si>
    <t>New Tanyaburgh</t>
  </si>
  <si>
    <t>ea163354-a35f-49c1-9804-95628972abbd</t>
  </si>
  <si>
    <t>Anita Luna</t>
  </si>
  <si>
    <t>shoffman@hotmail.com</t>
  </si>
  <si>
    <t>744.959.7521</t>
  </si>
  <si>
    <t>Webbshire</t>
  </si>
  <si>
    <t>3f8c1097-c4da-4c2e-9bff-a27915c1604f</t>
  </si>
  <si>
    <t>Willie Lara</t>
  </si>
  <si>
    <t>jensennicole@harvey.com</t>
  </si>
  <si>
    <t>531.755.5928</t>
  </si>
  <si>
    <t>New Robertfurt</t>
  </si>
  <si>
    <t>2a9528c3-5ae1-4bad-aa29-60fda85894df</t>
  </si>
  <si>
    <t>Robert Waller</t>
  </si>
  <si>
    <t>sean92@brown.com</t>
  </si>
  <si>
    <t>001-974-874-1148x626</t>
  </si>
  <si>
    <t>Lunaberg</t>
  </si>
  <si>
    <t>902f3465-0b57-4720-9cd8-758ba5a1c825</t>
  </si>
  <si>
    <t>Steven Taylor</t>
  </si>
  <si>
    <t>charles60@yahoo.com</t>
  </si>
  <si>
    <t>511.997.6453x496</t>
  </si>
  <si>
    <t>Wardborough</t>
  </si>
  <si>
    <t>a590fd3c-ad6e-4c57-a520-c3d0fbcdbf5e</t>
  </si>
  <si>
    <t>Angelica Clark</t>
  </si>
  <si>
    <t>turnerjose@martinez.com</t>
  </si>
  <si>
    <t>(515)641-9678x963</t>
  </si>
  <si>
    <t>Port Ashley</t>
  </si>
  <si>
    <t>54e38579-c0af-4193-b780-ef2f664d5922</t>
  </si>
  <si>
    <t>Sean Hatfield</t>
  </si>
  <si>
    <t>alexismiller@gmail.com</t>
  </si>
  <si>
    <t>001-009-358-2016x3015</t>
  </si>
  <si>
    <t>Stephenchester</t>
  </si>
  <si>
    <t>1b1f2eb1-6e32-45a8-8bd5-cc86f73936e9</t>
  </si>
  <si>
    <t>Tyler Avila</t>
  </si>
  <si>
    <t>joseph97@gmail.com</t>
  </si>
  <si>
    <t>001-722-422-8483</t>
  </si>
  <si>
    <t>Richardhaven</t>
  </si>
  <si>
    <t>38d5101f-423c-4d9d-993e-478302b34254</t>
  </si>
  <si>
    <t>Jason Rocha</t>
  </si>
  <si>
    <t>camerongregory@johnson.info</t>
  </si>
  <si>
    <t>927-668-0984x6018</t>
  </si>
  <si>
    <t>8ed8a80d-84cf-4e39-bf31-c29f82bbad84</t>
  </si>
  <si>
    <t>Justin Page</t>
  </si>
  <si>
    <t>teresaray@gmail.com</t>
  </si>
  <si>
    <t>4033480153</t>
  </si>
  <si>
    <t>Port Alexanderfort</t>
  </si>
  <si>
    <t>38958939-9342-409f-b00a-c64c949cd8d4</t>
  </si>
  <si>
    <t>Breanna Lopez</t>
  </si>
  <si>
    <t>jennifer73@johnson-nelson.com</t>
  </si>
  <si>
    <t>358.667.1554x460</t>
  </si>
  <si>
    <t>Port Katherineshire</t>
  </si>
  <si>
    <t>768b4f7e-6421-4e66-9fc6-4cd0721e8b1f</t>
  </si>
  <si>
    <t>Julian Williams</t>
  </si>
  <si>
    <t>ppatrick@russo.net</t>
  </si>
  <si>
    <t>(392)609-6746x272</t>
  </si>
  <si>
    <t>South Brandonbury</t>
  </si>
  <si>
    <t>b0c07fcc-96ad-44df-adf7-5924c5b8386b</t>
  </si>
  <si>
    <t>Sandra Torres</t>
  </si>
  <si>
    <t>jennifernewton@yahoo.com</t>
  </si>
  <si>
    <t>5364991192</t>
  </si>
  <si>
    <t>Meyerton</t>
  </si>
  <si>
    <t>ff69723d-584f-485b-a697-384d801e8690</t>
  </si>
  <si>
    <t>Julie Johnson</t>
  </si>
  <si>
    <t>georgestephen@yahoo.com</t>
  </si>
  <si>
    <t>001-856-728-5021x553</t>
  </si>
  <si>
    <t>Ellisonchester</t>
  </si>
  <si>
    <t>4ba17233-1ac3-4f31-bb96-e2d10649bcf6</t>
  </si>
  <si>
    <t>Dennis Blanchard</t>
  </si>
  <si>
    <t>donna58@thomas.com</t>
  </si>
  <si>
    <t>+1-307-755-8212</t>
  </si>
  <si>
    <t>East Benjamin</t>
  </si>
  <si>
    <t>15fa9483-f633-4c2d-aba9-00e16a7d5d96</t>
  </si>
  <si>
    <t xml:space="preserve">  kaitlyn valdez  </t>
  </si>
  <si>
    <t>taylor54@gmail.com</t>
  </si>
  <si>
    <t>(264)395-6784x4607</t>
  </si>
  <si>
    <t>New Tamarahaven</t>
  </si>
  <si>
    <t>baeb286b-f0d0-470f-94d1-3d551db6b844</t>
  </si>
  <si>
    <t>Jennifer Vasquez</t>
  </si>
  <si>
    <t>bward@gmail.com</t>
  </si>
  <si>
    <t>+1-907-519-9198</t>
  </si>
  <si>
    <t>57d337d3-4fd8-4bbb-992c-11072444d301</t>
  </si>
  <si>
    <t>Danielle Wilson</t>
  </si>
  <si>
    <t>marvinhoward@yahoo.com</t>
  </si>
  <si>
    <t>775-512-9441</t>
  </si>
  <si>
    <t>Lake Heather</t>
  </si>
  <si>
    <t>8567c805-34f5-41c0-88c5-eb2a7490adeb</t>
  </si>
  <si>
    <t>Zachary Jones</t>
  </si>
  <si>
    <t>pamelacooper@hotmail.com</t>
  </si>
  <si>
    <t>925-316-4982x8385</t>
  </si>
  <si>
    <t>Vasquezport</t>
  </si>
  <si>
    <t>18fdd2b9-79e5-49aa-992a-35497ba109d0</t>
  </si>
  <si>
    <t>Lauren Cunningham</t>
  </si>
  <si>
    <t>amber29@rowland.biz</t>
  </si>
  <si>
    <t>+1-974-776-5659x07055</t>
  </si>
  <si>
    <t>Grimesburgh</t>
  </si>
  <si>
    <t>73d39457-b25f-43df-b8d4-9848702ba49f</t>
  </si>
  <si>
    <t>Lori Alvarez</t>
  </si>
  <si>
    <t>ggilmore@williams.net</t>
  </si>
  <si>
    <t>943-436-8771x5692</t>
  </si>
  <si>
    <t>Baileyfort</t>
  </si>
  <si>
    <t>0b705933-4cde-4b6b-9132-567c51a40d2a</t>
  </si>
  <si>
    <t xml:space="preserve">  barbara hunt  </t>
  </si>
  <si>
    <t>gabriellafrench@wilson-dennis.com</t>
  </si>
  <si>
    <t>(094)907-6341</t>
  </si>
  <si>
    <t>Emilyview</t>
  </si>
  <si>
    <t>05c8234b-1d76-4a66-b5f5-9cb0cf685878</t>
  </si>
  <si>
    <t>Sarah Martin</t>
  </si>
  <si>
    <t>wrobinson@hotmail.com</t>
  </si>
  <si>
    <t>(359)771-0011x547</t>
  </si>
  <si>
    <t>Randallmouth</t>
  </si>
  <si>
    <t>1bff3142-a5e1-4b55-97d3-f4ddd963dc72</t>
  </si>
  <si>
    <t>Francisco Johns</t>
  </si>
  <si>
    <t>perezdawn@gmail.com</t>
  </si>
  <si>
    <t>349.431.4872x255</t>
  </si>
  <si>
    <t>South Thomas</t>
  </si>
  <si>
    <t>ee0f65a8-2a13-4c1f-8cd0-15c1ad5900dd</t>
  </si>
  <si>
    <t>Christopher Nelson</t>
  </si>
  <si>
    <t>BARRYTANYA@SIMPSON.COM</t>
  </si>
  <si>
    <t>856.413.5474x168</t>
  </si>
  <si>
    <t>Ericaland</t>
  </si>
  <si>
    <t>84182d35-3e71-4433-bd90-b81afbe0e6b8</t>
  </si>
  <si>
    <t>Thomas Kelly</t>
  </si>
  <si>
    <t>nturner@little.com</t>
  </si>
  <si>
    <t>573-952-3285x55809</t>
  </si>
  <si>
    <t>New Dakota</t>
  </si>
  <si>
    <t>54bbbcf8-28fe-4761-8d49-fe3f2ca8f783</t>
  </si>
  <si>
    <t>Joseph Mayer</t>
  </si>
  <si>
    <t>david21@king.biz</t>
  </si>
  <si>
    <t>(794)758-1660x284</t>
  </si>
  <si>
    <t>Tyroneshire</t>
  </si>
  <si>
    <t>76492e64-f55d-4e6d-ad26-8b378f5242d3</t>
  </si>
  <si>
    <t>Pamela White</t>
  </si>
  <si>
    <t>msmith@yahoo.com</t>
  </si>
  <si>
    <t>+1-136-233-4704x0714</t>
  </si>
  <si>
    <t>Adamton</t>
  </si>
  <si>
    <t>a137f8e4-67b1-4040-8c39-b9253b5ae288</t>
  </si>
  <si>
    <t>Paul Stephens</t>
  </si>
  <si>
    <t>tbrooks@yahoo.com</t>
  </si>
  <si>
    <t>(971)479-7341x8559</t>
  </si>
  <si>
    <t>a84554c3-a3f6-4c61-afb7-0dab2f383b43</t>
  </si>
  <si>
    <t>Samantha Cohen</t>
  </si>
  <si>
    <t>sheltontiffany@yahoo.com</t>
  </si>
  <si>
    <t>083-745-6017x03961</t>
  </si>
  <si>
    <t>Port Edward</t>
  </si>
  <si>
    <t>bcc57be0-0779-450a-a544-e3136ea05d13</t>
  </si>
  <si>
    <t>Michael Barker</t>
  </si>
  <si>
    <t>anthony76@hotmail.com</t>
  </si>
  <si>
    <t>1759001706</t>
  </si>
  <si>
    <t>South Theresa</t>
  </si>
  <si>
    <t>7317591a-3283-4aa4-a212-ab7c9d361cb6</t>
  </si>
  <si>
    <t>Kevin Morrow</t>
  </si>
  <si>
    <t>nbarker@avery-cohen.com</t>
  </si>
  <si>
    <t>949.078.6928x551</t>
  </si>
  <si>
    <t>Carrbury</t>
  </si>
  <si>
    <t>0123a348-638a-4df6-adf7-2cd3979aa051</t>
  </si>
  <si>
    <t>Joseph Watson</t>
  </si>
  <si>
    <t>esteskatherine@gmail.com</t>
  </si>
  <si>
    <t>(215)938-9676x3536</t>
  </si>
  <si>
    <t>East Davidfurt</t>
  </si>
  <si>
    <t>47419b48-34ae-4abd-b6fc-e0acb4698db3</t>
  </si>
  <si>
    <t>Mr. Thomas Garcia</t>
  </si>
  <si>
    <t>amy13@hotmail.com</t>
  </si>
  <si>
    <t>355.896.0707x2288</t>
  </si>
  <si>
    <t>Michaelstad</t>
  </si>
  <si>
    <t>cbc72f1a-cf08-4a54-b429-9924c0986750</t>
  </si>
  <si>
    <t>Daniel Lopez</t>
  </si>
  <si>
    <t>vjames@munoz.com</t>
  </si>
  <si>
    <t>413.351.3901</t>
  </si>
  <si>
    <t>Walkertown</t>
  </si>
  <si>
    <t>ccac2fb5-1a0c-4c04-93cd-129110042d82</t>
  </si>
  <si>
    <t>Lisa Guerra</t>
  </si>
  <si>
    <t>angela73@hotmail.com</t>
  </si>
  <si>
    <t>309-742-7493x663</t>
  </si>
  <si>
    <t>South Karenview</t>
  </si>
  <si>
    <t>5da49cb9-2fdc-4992-8971-8eeadf3a098a</t>
  </si>
  <si>
    <t>Kim Arnold</t>
  </si>
  <si>
    <t>smithdavid@hotmail.com</t>
  </si>
  <si>
    <t>796-714-8030x07356</t>
  </si>
  <si>
    <t>Lake Patrickmouth</t>
  </si>
  <si>
    <t>1d2c2721-7522-4646-b273-75bf5373bf4d</t>
  </si>
  <si>
    <t>Ashley Stevens</t>
  </si>
  <si>
    <t>ljones@hill-cunningham.net</t>
  </si>
  <si>
    <t>(826)082-5263x794</t>
  </si>
  <si>
    <t>South Zacharyberg</t>
  </si>
  <si>
    <t>7d4ed26e-dcd5-4fae-abb3-16a743299780</t>
  </si>
  <si>
    <t>Robert Mclean</t>
  </si>
  <si>
    <t>brenda87@barrera.com</t>
  </si>
  <si>
    <t>001-128-866-9112x232</t>
  </si>
  <si>
    <t>West Steven</t>
  </si>
  <si>
    <t>503b4078-a39c-4ec6-b746-4c02871854c1</t>
  </si>
  <si>
    <t>Eric Cox</t>
  </si>
  <si>
    <t>carolyn61@moore.info</t>
  </si>
  <si>
    <t>425-261-1978</t>
  </si>
  <si>
    <t>Richardsonberg</t>
  </si>
  <si>
    <t>647dc392-9c7e-4575-a37d-dcd698d3148b</t>
  </si>
  <si>
    <t>Stacy Harper</t>
  </si>
  <si>
    <t>hughesjulie@whitehead.com</t>
  </si>
  <si>
    <t>001-259-465-7446</t>
  </si>
  <si>
    <t>Jeanborough</t>
  </si>
  <si>
    <t>5a1baf0e-5911-46dc-9d3e-503a9645f0e4</t>
  </si>
  <si>
    <t>Gloria Mckinney</t>
  </si>
  <si>
    <t>michelle97@reeves.com</t>
  </si>
  <si>
    <t>(325)544-1181x851</t>
  </si>
  <si>
    <t>Wolfshire</t>
  </si>
  <si>
    <t>2c2ac34b-9e0b-4b01-b536-59efd873dad9</t>
  </si>
  <si>
    <t>Robert Walker</t>
  </si>
  <si>
    <t>donaldyang@hart.biz</t>
  </si>
  <si>
    <t>673.805.2038</t>
  </si>
  <si>
    <t>North Jenniferstad</t>
  </si>
  <si>
    <t>Region</t>
  </si>
  <si>
    <t>West</t>
  </si>
  <si>
    <t>North</t>
  </si>
  <si>
    <t>South</t>
  </si>
  <si>
    <t>East</t>
  </si>
  <si>
    <t>Left</t>
  </si>
  <si>
    <t>Right</t>
  </si>
  <si>
    <t>Mid</t>
  </si>
  <si>
    <t>Employee Name</t>
  </si>
  <si>
    <t>Joining Date</t>
  </si>
  <si>
    <t>Monthly Salary</t>
  </si>
  <si>
    <t>Bonus %</t>
  </si>
  <si>
    <t>Total Sales</t>
  </si>
  <si>
    <t>Customer City</t>
  </si>
  <si>
    <t>Customer State</t>
  </si>
  <si>
    <t>Employee ID</t>
  </si>
  <si>
    <t>Spencer Cochran</t>
  </si>
  <si>
    <t>EMP0001</t>
  </si>
  <si>
    <t>morrisonamy@phillips.com</t>
  </si>
  <si>
    <t>Elizabeth Guerra</t>
  </si>
  <si>
    <t>Chandigarh</t>
  </si>
  <si>
    <t>Punjab</t>
  </si>
  <si>
    <t>EMP0002</t>
  </si>
  <si>
    <t>longmary@williams-castillo.com</t>
  </si>
  <si>
    <t>Olivia Gray</t>
  </si>
  <si>
    <t>EMP0003</t>
  </si>
  <si>
    <t>ashaw@yahoo.com</t>
  </si>
  <si>
    <t>Amber Lopez</t>
  </si>
  <si>
    <t>EMP0004</t>
  </si>
  <si>
    <t>jay76@gmail.com</t>
  </si>
  <si>
    <t>Matthew Smith</t>
  </si>
  <si>
    <t>Maharashtra</t>
  </si>
  <si>
    <t>EMP0005</t>
  </si>
  <si>
    <t>qwebb@yahoo.com</t>
  </si>
  <si>
    <t>Mr. Cesar Marquez DVM</t>
  </si>
  <si>
    <t>EMP0006</t>
  </si>
  <si>
    <t>amanda30@allison.com</t>
  </si>
  <si>
    <t>Kerry Johnson</t>
  </si>
  <si>
    <t>EMP0007</t>
  </si>
  <si>
    <t>uadams@pope.com</t>
  </si>
  <si>
    <t>Chelsea Cole</t>
  </si>
  <si>
    <t>West Bengal</t>
  </si>
  <si>
    <t>EMP0008</t>
  </si>
  <si>
    <t>nicole14@hotmail.com</t>
  </si>
  <si>
    <t>Terry Williams</t>
  </si>
  <si>
    <t>EMP0009</t>
  </si>
  <si>
    <t>davidboyd@morgan.com</t>
  </si>
  <si>
    <t>John Rojas</t>
  </si>
  <si>
    <t>Karnataka</t>
  </si>
  <si>
    <t>EMP0010</t>
  </si>
  <si>
    <t>michaeljohnson@willis.com</t>
  </si>
  <si>
    <t>Eric Miranda</t>
  </si>
  <si>
    <t>EMP0011</t>
  </si>
  <si>
    <t>xharris@walker.net</t>
  </si>
  <si>
    <t>Tammy Moyer</t>
  </si>
  <si>
    <t>EMP0012</t>
  </si>
  <si>
    <t>brittany25@hotmail.com</t>
  </si>
  <si>
    <t>Michelle Gutierrez</t>
  </si>
  <si>
    <t>EMP0013</t>
  </si>
  <si>
    <t>hmurray@gmail.com</t>
  </si>
  <si>
    <t>Terri Mckinney</t>
  </si>
  <si>
    <t>EMP0014</t>
  </si>
  <si>
    <t>ybarrett@soto.org</t>
  </si>
  <si>
    <t>Raymond Hayes</t>
  </si>
  <si>
    <t>EMP0015</t>
  </si>
  <si>
    <t>michael19@yahoo.com</t>
  </si>
  <si>
    <t>EMP0016</t>
  </si>
  <si>
    <t>leerachel@ortega-adams.com</t>
  </si>
  <si>
    <t>Ann Hardy</t>
  </si>
  <si>
    <t>EMP0017</t>
  </si>
  <si>
    <t>morristravis@rangel-sanchez.com</t>
  </si>
  <si>
    <t>EMP0018</t>
  </si>
  <si>
    <t>ricardo44@hotmail.com</t>
  </si>
  <si>
    <t>Brenda Mack</t>
  </si>
  <si>
    <t>EMP0019</t>
  </si>
  <si>
    <t>goodwintimothy@gmail.com</t>
  </si>
  <si>
    <t>Gregory Mahoney</t>
  </si>
  <si>
    <t>EMP0020</t>
  </si>
  <si>
    <t>odavis@powell.com</t>
  </si>
  <si>
    <t>Angela Mcconnell</t>
  </si>
  <si>
    <t>EMP0021</t>
  </si>
  <si>
    <t>lauren27@smith-brooks.com</t>
  </si>
  <si>
    <t>Alexander Hernandez</t>
  </si>
  <si>
    <t>EMP0022</t>
  </si>
  <si>
    <t>boyermiranda@gmail.com</t>
  </si>
  <si>
    <t>Jesse Frazier</t>
  </si>
  <si>
    <t>EMP0023</t>
  </si>
  <si>
    <t>walkerbrittany@gmail.com</t>
  </si>
  <si>
    <t>Travis Collier</t>
  </si>
  <si>
    <t>EMP0024</t>
  </si>
  <si>
    <t>hillaaron@hardin.net</t>
  </si>
  <si>
    <t>Kimberly Hill</t>
  </si>
  <si>
    <t>EMP0025</t>
  </si>
  <si>
    <t>jordanjeremy@walker.com</t>
  </si>
  <si>
    <t>Cheryl Martinez</t>
  </si>
  <si>
    <t>EMP0026</t>
  </si>
  <si>
    <t>kclark@hotmail.com</t>
  </si>
  <si>
    <t>Nicole Bowman</t>
  </si>
  <si>
    <t>EMP0027</t>
  </si>
  <si>
    <t>danielhall@shaw-black.com</t>
  </si>
  <si>
    <t>Scott Riddle</t>
  </si>
  <si>
    <t>EMP0028</t>
  </si>
  <si>
    <t>charles44@hotmail.com</t>
  </si>
  <si>
    <t>Richard Ryan</t>
  </si>
  <si>
    <t>EMP0029</t>
  </si>
  <si>
    <t>thomassheila@lee.com</t>
  </si>
  <si>
    <t>Brenda Daniels</t>
  </si>
  <si>
    <t>EMP0030</t>
  </si>
  <si>
    <t>james11@ibarra.com</t>
  </si>
  <si>
    <t>Michael Ellison</t>
  </si>
  <si>
    <t>EMP0031</t>
  </si>
  <si>
    <t>crogers@hotmail.com</t>
  </si>
  <si>
    <t>Cynthia Farley</t>
  </si>
  <si>
    <t>EMP0032</t>
  </si>
  <si>
    <t>hwood@rogers.com</t>
  </si>
  <si>
    <t>Michael Diaz</t>
  </si>
  <si>
    <t>EMP0033</t>
  </si>
  <si>
    <t>mooregail@gmail.com</t>
  </si>
  <si>
    <t>Amy Martin</t>
  </si>
  <si>
    <t>EMP0034</t>
  </si>
  <si>
    <t>kristycobb@gmail.com</t>
  </si>
  <si>
    <t>Kelly Hall</t>
  </si>
  <si>
    <t>EMP0035</t>
  </si>
  <si>
    <t>michael06@hotmail.com</t>
  </si>
  <si>
    <t>Monica Webb</t>
  </si>
  <si>
    <t>EMP0036</t>
  </si>
  <si>
    <t>jennifer94@gmail.com</t>
  </si>
  <si>
    <t>Richard Robinson</t>
  </si>
  <si>
    <t>EMP0037</t>
  </si>
  <si>
    <t>joereed@hotmail.com</t>
  </si>
  <si>
    <t>Maria West</t>
  </si>
  <si>
    <t>EMP0038</t>
  </si>
  <si>
    <t>rebeccacunningham@garza-peterson.com</t>
  </si>
  <si>
    <t>Michelle Robertson</t>
  </si>
  <si>
    <t>EMP0039</t>
  </si>
  <si>
    <t>fgeorge@hotmail.com</t>
  </si>
  <si>
    <t>Scott Garcia</t>
  </si>
  <si>
    <t>EMP0040</t>
  </si>
  <si>
    <t>ericsmith@gmail.com</t>
  </si>
  <si>
    <t>Micheal Blevins</t>
  </si>
  <si>
    <t>EMP0041</t>
  </si>
  <si>
    <t>herringchristopher@williams-parsons.com</t>
  </si>
  <si>
    <t>Edward Hill</t>
  </si>
  <si>
    <t>EMP0042</t>
  </si>
  <si>
    <t>marvinperez@west.info</t>
  </si>
  <si>
    <t>Mrs. Amanda Kim</t>
  </si>
  <si>
    <t>EMP0043</t>
  </si>
  <si>
    <t>michaelmason@gmail.com</t>
  </si>
  <si>
    <t>Brandon White</t>
  </si>
  <si>
    <t>EMP0044</t>
  </si>
  <si>
    <t>cpatterson@mendez.biz</t>
  </si>
  <si>
    <t>Jessica Solomon</t>
  </si>
  <si>
    <t>EMP0045</t>
  </si>
  <si>
    <t>hillmary@gmail.com</t>
  </si>
  <si>
    <t>Phillip Lynn</t>
  </si>
  <si>
    <t>EMP0046</t>
  </si>
  <si>
    <t>loriquinn@yahoo.com</t>
  </si>
  <si>
    <t>Rebecca Williams</t>
  </si>
  <si>
    <t>EMP0047</t>
  </si>
  <si>
    <t>jennifer30@yahoo.com</t>
  </si>
  <si>
    <t>Jacob Hernandez</t>
  </si>
  <si>
    <t>EMP0048</t>
  </si>
  <si>
    <t>ncannon@yahoo.com</t>
  </si>
  <si>
    <t>Marisa Sullivan</t>
  </si>
  <si>
    <t>EMP0049</t>
  </si>
  <si>
    <t>kellystephenson@becker.info</t>
  </si>
  <si>
    <t>Daniel Smith</t>
  </si>
  <si>
    <t>EMP0050</t>
  </si>
  <si>
    <t>brendataylor@stanley.com</t>
  </si>
  <si>
    <t>EMP0051</t>
  </si>
  <si>
    <t>james63@smith-holmes.com</t>
  </si>
  <si>
    <t>Joshua Norris</t>
  </si>
  <si>
    <t>EMP0052</t>
  </si>
  <si>
    <t>elizabeth80@torres-thompson.com</t>
  </si>
  <si>
    <t>Joshua Walker</t>
  </si>
  <si>
    <t>EMP0053</t>
  </si>
  <si>
    <t>thamilton@bennett-oneill.com</t>
  </si>
  <si>
    <t>Angela Kennedy</t>
  </si>
  <si>
    <t>EMP0054</t>
  </si>
  <si>
    <t>bennettmichelle@austin.com</t>
  </si>
  <si>
    <t>Barbara Dixon</t>
  </si>
  <si>
    <t>EMP0055</t>
  </si>
  <si>
    <t>qrussell@yahoo.com</t>
  </si>
  <si>
    <t>Cameron Wilson</t>
  </si>
  <si>
    <t>EMP0056</t>
  </si>
  <si>
    <t>alexandra97@gibson-yu.net</t>
  </si>
  <si>
    <t>Martin Chavez</t>
  </si>
  <si>
    <t>EMP0057</t>
  </si>
  <si>
    <t>matthewwright@hotmail.com</t>
  </si>
  <si>
    <t>Robert Chaney</t>
  </si>
  <si>
    <t>EMP0058</t>
  </si>
  <si>
    <t>alee@ross-smith.com</t>
  </si>
  <si>
    <t>Catherine Marsh</t>
  </si>
  <si>
    <t>EMP0059</t>
  </si>
  <si>
    <t>bakerroberto@yahoo.com</t>
  </si>
  <si>
    <t>Becky Smith DDS</t>
  </si>
  <si>
    <t>EMP0060</t>
  </si>
  <si>
    <t>april78@murray.com</t>
  </si>
  <si>
    <t>Sarah Lopez</t>
  </si>
  <si>
    <t>EMP0061</t>
  </si>
  <si>
    <t>phillipsbarry@gmail.com</t>
  </si>
  <si>
    <t>Patricia Wright</t>
  </si>
  <si>
    <t>EMP0062</t>
  </si>
  <si>
    <t>jessicawilkinson@williams-carter.com</t>
  </si>
  <si>
    <t>Douglas Rogers</t>
  </si>
  <si>
    <t>EMP0063</t>
  </si>
  <si>
    <t>donaldlloyd@anderson.com</t>
  </si>
  <si>
    <t>Leslie Wells</t>
  </si>
  <si>
    <t>EMP0064</t>
  </si>
  <si>
    <t>lauren28@lynch.com</t>
  </si>
  <si>
    <t>Dawn Butler</t>
  </si>
  <si>
    <t>EMP0065</t>
  </si>
  <si>
    <t>lisa01@gmail.com</t>
  </si>
  <si>
    <t>Tiffany Hayden</t>
  </si>
  <si>
    <t>EMP0066</t>
  </si>
  <si>
    <t>sean38@hicks.com</t>
  </si>
  <si>
    <t>Kenneth Miller</t>
  </si>
  <si>
    <t>EMP0067</t>
  </si>
  <si>
    <t>whitejoyce@jordan.com</t>
  </si>
  <si>
    <t>Craig Dickerson</t>
  </si>
  <si>
    <t>EMP0068</t>
  </si>
  <si>
    <t>eric26@gmail.com</t>
  </si>
  <si>
    <t>Todd Martinez</t>
  </si>
  <si>
    <t>EMP0069</t>
  </si>
  <si>
    <t>davisvincent@trevino-ellis.com</t>
  </si>
  <si>
    <t>Travis Nicholson</t>
  </si>
  <si>
    <t>EMP0070</t>
  </si>
  <si>
    <t>grossjennifer@bailey-johnson.org</t>
  </si>
  <si>
    <t>William Young</t>
  </si>
  <si>
    <t>EMP0071</t>
  </si>
  <si>
    <t>gonzalezbenjamin@cruz-martinez.biz</t>
  </si>
  <si>
    <t>Megan Ross</t>
  </si>
  <si>
    <t>EMP0072</t>
  </si>
  <si>
    <t>tiffany00@gmail.com</t>
  </si>
  <si>
    <t>Willie Mendoza</t>
  </si>
  <si>
    <t>EMP0073</t>
  </si>
  <si>
    <t>irodriguez@yahoo.com</t>
  </si>
  <si>
    <t>Ellen Young</t>
  </si>
  <si>
    <t>EMP0074</t>
  </si>
  <si>
    <t>watersvicki@yahoo.com</t>
  </si>
  <si>
    <t>EMP0075</t>
  </si>
  <si>
    <t>jacob60@gmail.com</t>
  </si>
  <si>
    <t>Robert Gomez</t>
  </si>
  <si>
    <t>EMP0076</t>
  </si>
  <si>
    <t>padillajordan@yahoo.com</t>
  </si>
  <si>
    <t>Joshua Alvarado</t>
  </si>
  <si>
    <t>EMP0077</t>
  </si>
  <si>
    <t>xhenry@yahoo.com</t>
  </si>
  <si>
    <t>Lisa Chavez</t>
  </si>
  <si>
    <t>EMP0078</t>
  </si>
  <si>
    <t>birdhayley@morales.com</t>
  </si>
  <si>
    <t>Clarence Rogers</t>
  </si>
  <si>
    <t>EMP0079</t>
  </si>
  <si>
    <t>boltonruben@smith-gibson.org</t>
  </si>
  <si>
    <t>Taylor David</t>
  </si>
  <si>
    <t>EMP0080</t>
  </si>
  <si>
    <t>gonzalezteresa@cruz-james.com</t>
  </si>
  <si>
    <t>Samuel Johnson</t>
  </si>
  <si>
    <t>EMP0081</t>
  </si>
  <si>
    <t>megankeller@ward.com</t>
  </si>
  <si>
    <t>Laura Payne</t>
  </si>
  <si>
    <t>EMP0082</t>
  </si>
  <si>
    <t>gfischer@santiago.com</t>
  </si>
  <si>
    <t>Lisa Hall</t>
  </si>
  <si>
    <t>EMP0083</t>
  </si>
  <si>
    <t>hernandezkatherine@gmail.com</t>
  </si>
  <si>
    <t>Donald Daniels</t>
  </si>
  <si>
    <t>EMP0084</t>
  </si>
  <si>
    <t>lori80@hotmail.com</t>
  </si>
  <si>
    <t>Billy Ford</t>
  </si>
  <si>
    <t>EMP0085</t>
  </si>
  <si>
    <t>edwardhumphrey@church-sanchez.com</t>
  </si>
  <si>
    <t>Anthony Shaw</t>
  </si>
  <si>
    <t>EMP0086</t>
  </si>
  <si>
    <t>emilyjohnson@hickman-anderson.com</t>
  </si>
  <si>
    <t>Katherine Jackson</t>
  </si>
  <si>
    <t>EMP0087</t>
  </si>
  <si>
    <t>megan09@hotmail.com</t>
  </si>
  <si>
    <t>Lindsay Wilson</t>
  </si>
  <si>
    <t>EMP0088</t>
  </si>
  <si>
    <t>tmunoz@macias.com</t>
  </si>
  <si>
    <t>EMP0089</t>
  </si>
  <si>
    <t>williamstraci@parker.info</t>
  </si>
  <si>
    <t>Sarah Robinson MD</t>
  </si>
  <si>
    <t>EMP0090</t>
  </si>
  <si>
    <t>sierrasmith@may.biz</t>
  </si>
  <si>
    <t>Amy Jackson</t>
  </si>
  <si>
    <t>EMP0091</t>
  </si>
  <si>
    <t>danielle64@bailey-williams.com</t>
  </si>
  <si>
    <t>Patricia Rodriguez</t>
  </si>
  <si>
    <t>EMP0092</t>
  </si>
  <si>
    <t>vgill@yahoo.com</t>
  </si>
  <si>
    <t>Kari Anderson</t>
  </si>
  <si>
    <t>EMP0093</t>
  </si>
  <si>
    <t>zfitzgerald@kim.info</t>
  </si>
  <si>
    <t>Daniel Murray</t>
  </si>
  <si>
    <t>EMP0094</t>
  </si>
  <si>
    <t>pflowers@hotmail.com</t>
  </si>
  <si>
    <t>Amanda Wiley</t>
  </si>
  <si>
    <t>EMP0095</t>
  </si>
  <si>
    <t>hannah43@simmons.biz</t>
  </si>
  <si>
    <t>Amanda Baker</t>
  </si>
  <si>
    <t>EMP0096</t>
  </si>
  <si>
    <t>tonybailey@miller.net</t>
  </si>
  <si>
    <t>Robert Garcia</t>
  </si>
  <si>
    <t>EMP0097</t>
  </si>
  <si>
    <t>frostwhitney@thomas.com</t>
  </si>
  <si>
    <t>Adam Miller</t>
  </si>
  <si>
    <t>EMP0098</t>
  </si>
  <si>
    <t>laurastevens@burke.com</t>
  </si>
  <si>
    <t>Jennifer Johnson</t>
  </si>
  <si>
    <t>EMP0099</t>
  </si>
  <si>
    <t>chris52@gay.org</t>
  </si>
  <si>
    <t>Travis Gomez</t>
  </si>
  <si>
    <t>EMP0100</t>
  </si>
  <si>
    <t>amanda70@rogers.com</t>
  </si>
  <si>
    <t>James Davis</t>
  </si>
  <si>
    <t>EMP0101</t>
  </si>
  <si>
    <t>jacksonwilliam@turner.com</t>
  </si>
  <si>
    <t>Melinda Cummings</t>
  </si>
  <si>
    <t>EMP0102</t>
  </si>
  <si>
    <t>myersjulie@yahoo.com</t>
  </si>
  <si>
    <t>Brianna Miller</t>
  </si>
  <si>
    <t>EMP0103</t>
  </si>
  <si>
    <t>rodriguezshaun@hill.com</t>
  </si>
  <si>
    <t>Joseph Nguyen</t>
  </si>
  <si>
    <t>EMP0104</t>
  </si>
  <si>
    <t>leslie32@allen.org</t>
  </si>
  <si>
    <t>Sandra Turner</t>
  </si>
  <si>
    <t>EMP0105</t>
  </si>
  <si>
    <t>jnelson@wyatt.com</t>
  </si>
  <si>
    <t>Fernando Campbell</t>
  </si>
  <si>
    <t>EMP0106</t>
  </si>
  <si>
    <t>martinsamuel@ward.com</t>
  </si>
  <si>
    <t>Lucas Medina</t>
  </si>
  <si>
    <t>EMP0107</t>
  </si>
  <si>
    <t>amanda66@hogan.biz</t>
  </si>
  <si>
    <t>Elizabeth Savage</t>
  </si>
  <si>
    <t>EMP0108</t>
  </si>
  <si>
    <t>cohenjose@bryant.com</t>
  </si>
  <si>
    <t>Mark Valentine</t>
  </si>
  <si>
    <t>EMP0109</t>
  </si>
  <si>
    <t>cherylandersen@johnson.com</t>
  </si>
  <si>
    <t>Richard Sims</t>
  </si>
  <si>
    <t>EMP0110</t>
  </si>
  <si>
    <t>connieking@yahoo.com</t>
  </si>
  <si>
    <t>Kayla Kelly</t>
  </si>
  <si>
    <t>EMP0111</t>
  </si>
  <si>
    <t>smithsteven@perez-martinez.com</t>
  </si>
  <si>
    <t>Jasmine Avila</t>
  </si>
  <si>
    <t>EMP0112</t>
  </si>
  <si>
    <t>whiteryan@blanchard.com</t>
  </si>
  <si>
    <t>Tara Nixon</t>
  </si>
  <si>
    <t>EMP0113</t>
  </si>
  <si>
    <t>beltranjason@gmail.com</t>
  </si>
  <si>
    <t>Tara Miller</t>
  </si>
  <si>
    <t>EMP0114</t>
  </si>
  <si>
    <t>nathan83@yahoo.com</t>
  </si>
  <si>
    <t>Blake Martinez</t>
  </si>
  <si>
    <t>EMP0115</t>
  </si>
  <si>
    <t>ejoyce@adkins.info</t>
  </si>
  <si>
    <t>Zachary Thomas</t>
  </si>
  <si>
    <t>EMP0116</t>
  </si>
  <si>
    <t>martinezrichard@hotmail.com</t>
  </si>
  <si>
    <t>Robert Hughes</t>
  </si>
  <si>
    <t>EMP0117</t>
  </si>
  <si>
    <t>dawsonjason@hotmail.com</t>
  </si>
  <si>
    <t>Patricia Powell</t>
  </si>
  <si>
    <t>EMP0118</t>
  </si>
  <si>
    <t>racheloconnor@lopez-byrd.net</t>
  </si>
  <si>
    <t>Adam Pitts</t>
  </si>
  <si>
    <t>EMP0119</t>
  </si>
  <si>
    <t>mistymurphy@hardin-coleman.com</t>
  </si>
  <si>
    <t>Tyler Alvarez</t>
  </si>
  <si>
    <t>EMP0120</t>
  </si>
  <si>
    <t>ffuller@johnson-davis.com</t>
  </si>
  <si>
    <t>Dataset For Text Function</t>
  </si>
  <si>
    <t>First Name</t>
  </si>
  <si>
    <t>Last Name</t>
  </si>
  <si>
    <t>UPPERCASE</t>
  </si>
  <si>
    <t>lowercase</t>
  </si>
  <si>
    <t>Name Upper</t>
  </si>
  <si>
    <t>last lower</t>
  </si>
  <si>
    <t>Proper Case</t>
  </si>
  <si>
    <t>Text Format</t>
  </si>
  <si>
    <t>Date</t>
  </si>
  <si>
    <t>Text Join</t>
  </si>
  <si>
    <t>City &amp;State</t>
  </si>
  <si>
    <t xml:space="preserve"> hyphen add</t>
  </si>
  <si>
    <t>Department &amp; Region</t>
  </si>
  <si>
    <t>Domian</t>
  </si>
  <si>
    <t xml:space="preserve">	Employee Name</t>
  </si>
  <si>
    <t>Len</t>
  </si>
  <si>
    <t>Find</t>
  </si>
  <si>
    <t xml:space="preserve">	Space index</t>
  </si>
  <si>
    <t>Trim</t>
  </si>
  <si>
    <t>CONCATENATE</t>
  </si>
  <si>
    <t>IF + TEXT</t>
  </si>
  <si>
    <t>Zone</t>
  </si>
  <si>
    <t>IFS</t>
  </si>
  <si>
    <t>SUBSTITUTE</t>
  </si>
  <si>
    <t>Mail Id</t>
  </si>
  <si>
    <t>TEXTBEFORE</t>
  </si>
  <si>
    <t>TEXTAFTER</t>
  </si>
  <si>
    <t>Username</t>
  </si>
  <si>
    <t>Domain</t>
  </si>
  <si>
    <t>TEXTSPLIT</t>
  </si>
  <si>
    <t>FirstName</t>
  </si>
  <si>
    <t>EXACT</t>
  </si>
  <si>
    <t>Region Match</t>
  </si>
  <si>
    <t>REPT</t>
  </si>
  <si>
    <r>
      <t>(</t>
    </r>
    <r>
      <rPr>
        <sz val="16"/>
        <color theme="1"/>
        <rFont val="Arial Unicode MS"/>
        <family val="2"/>
      </rPr>
      <t>*</t>
    </r>
    <r>
      <rPr>
        <sz val="16"/>
        <color theme="1"/>
        <rFont val="Calibri"/>
        <family val="2"/>
        <scheme val="minor"/>
      </rPr>
      <t>) print</t>
    </r>
  </si>
  <si>
    <t>VALUE</t>
  </si>
  <si>
    <t>Income</t>
  </si>
  <si>
    <t>convert into Numbers</t>
  </si>
  <si>
    <t>FIXED</t>
  </si>
  <si>
    <t>Formatted Salary</t>
  </si>
  <si>
    <t>Emp ID</t>
  </si>
  <si>
    <t>Experience (Years)</t>
  </si>
  <si>
    <t>Location</t>
  </si>
  <si>
    <t>Status</t>
  </si>
  <si>
    <t>EMP3001</t>
  </si>
  <si>
    <t>Ravi</t>
  </si>
  <si>
    <t>Inactive</t>
  </si>
  <si>
    <t>EMP3002</t>
  </si>
  <si>
    <t>Anita</t>
  </si>
  <si>
    <t>Hyderabad</t>
  </si>
  <si>
    <t>EMP3003</t>
  </si>
  <si>
    <t>Meena</t>
  </si>
  <si>
    <t>Active</t>
  </si>
  <si>
    <t>EMP3004</t>
  </si>
  <si>
    <t>Vikram</t>
  </si>
  <si>
    <t>EMP3005</t>
  </si>
  <si>
    <t>Simran</t>
  </si>
  <si>
    <t>Admin</t>
  </si>
  <si>
    <t>EMP3006</t>
  </si>
  <si>
    <t>Pooja</t>
  </si>
  <si>
    <t>EMP3007</t>
  </si>
  <si>
    <t>EMP3008</t>
  </si>
  <si>
    <t>EMP3009</t>
  </si>
  <si>
    <t>Raj</t>
  </si>
  <si>
    <t>EMP3010</t>
  </si>
  <si>
    <t>Suresh</t>
  </si>
  <si>
    <t>EMP3011</t>
  </si>
  <si>
    <t>EMP3012</t>
  </si>
  <si>
    <t>Pune</t>
  </si>
  <si>
    <t>EMP3013</t>
  </si>
  <si>
    <t>EMP3014</t>
  </si>
  <si>
    <t>Aman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</si>
  <si>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</si>
  <si>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</si>
  <si>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</si>
  <si>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</si>
  <si>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</si>
  <si>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</si>
  <si>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</si>
  <si>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</si>
  <si>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</si>
  <si>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</si>
  <si>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</si>
  <si>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</si>
  <si>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</si>
  <si>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</si>
  <si>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</si>
  <si>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</si>
  <si>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</si>
  <si>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</si>
  <si>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</si>
  <si>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</si>
  <si>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</si>
  <si>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</si>
  <si>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</si>
  <si>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</si>
  <si>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</si>
  <si>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</si>
  <si>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Kavita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</si>
  <si>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</si>
  <si>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</si>
  <si>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</si>
  <si>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</si>
  <si>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</si>
  <si>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</si>
  <si>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</si>
  <si>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</si>
  <si>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</si>
  <si>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</si>
  <si>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</si>
  <si>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</si>
  <si>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</si>
  <si>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</si>
  <si>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</si>
  <si>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</si>
  <si>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</si>
  <si>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</si>
  <si>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</si>
  <si>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</si>
  <si>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</si>
  <si>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</si>
  <si>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</si>
  <si>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</si>
  <si>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</si>
  <si>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</si>
  <si>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</si>
  <si>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</si>
  <si>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</si>
  <si>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</si>
  <si>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</si>
  <si>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</si>
  <si>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</si>
  <si>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</si>
  <si>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</si>
  <si>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</si>
  <si>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</si>
  <si>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</si>
  <si>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</si>
  <si>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</si>
  <si>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</si>
  <si>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</si>
  <si>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</si>
  <si>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</si>
  <si>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</si>
  <si>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</si>
  <si>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</si>
  <si>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</si>
  <si>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</si>
  <si>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</si>
  <si>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</si>
  <si>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</si>
  <si>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</si>
  <si>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</si>
  <si>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</si>
  <si>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</si>
  <si>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</si>
  <si>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</si>
  <si>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</si>
  <si>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</si>
  <si>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</si>
  <si>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</si>
  <si>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</si>
  <si>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</si>
  <si>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</si>
  <si>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</si>
  <si>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</si>
  <si>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</si>
  <si>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</si>
  <si>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</si>
  <si>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</si>
  <si>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</si>
  <si>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</si>
  <si>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</si>
  <si>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</si>
  <si>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</si>
  <si>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</si>
  <si>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</si>
  <si>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</si>
  <si>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</si>
  <si>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Dataset for Logical Function</t>
  </si>
  <si>
    <t>high and low salarie</t>
  </si>
  <si>
    <t>IF</t>
  </si>
  <si>
    <t>experienced</t>
  </si>
  <si>
    <t>AND</t>
  </si>
  <si>
    <t>OR</t>
  </si>
  <si>
    <t xml:space="preserve"> support staff</t>
  </si>
  <si>
    <t>NOT</t>
  </si>
  <si>
    <t>not active</t>
  </si>
  <si>
    <r>
      <t>IF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  <family val="2"/>
      </rPr>
      <t>AND</t>
    </r>
    <r>
      <rPr>
        <sz val="11"/>
        <color theme="1"/>
        <rFont val="Calibri"/>
        <family val="2"/>
        <scheme val="minor"/>
      </rPr>
      <t xml:space="preserve"> (Nested)</t>
    </r>
  </si>
  <si>
    <t>Promotion</t>
  </si>
  <si>
    <t>IF + OR (Nested)</t>
  </si>
  <si>
    <t>Staff</t>
  </si>
  <si>
    <t>Nested IF</t>
  </si>
  <si>
    <t>experience levels</t>
  </si>
  <si>
    <t>Salary range</t>
  </si>
  <si>
    <t>SWITCH</t>
  </si>
  <si>
    <t>codes</t>
  </si>
  <si>
    <t>IFERROR</t>
  </si>
  <si>
    <t>errors in calculations</t>
  </si>
  <si>
    <t>XOR</t>
  </si>
  <si>
    <t>condition</t>
  </si>
  <si>
    <t>CHOOSE</t>
  </si>
  <si>
    <t>outputs</t>
  </si>
  <si>
    <t>IF + LEFT / RIGHT / MID</t>
  </si>
  <si>
    <t>specific code</t>
  </si>
  <si>
    <t>Deduction</t>
  </si>
  <si>
    <t>Sales Done</t>
  </si>
  <si>
    <t>Target</t>
  </si>
  <si>
    <t>Varun</t>
  </si>
  <si>
    <t>Arjun</t>
  </si>
  <si>
    <t>Neha</t>
  </si>
  <si>
    <t>Sita</t>
  </si>
  <si>
    <t>Tina</t>
  </si>
  <si>
    <t>Rahul</t>
  </si>
  <si>
    <t>Math Functions</t>
  </si>
  <si>
    <t>Sum</t>
  </si>
  <si>
    <t>Average</t>
  </si>
  <si>
    <t>Total salary paid</t>
  </si>
  <si>
    <t>Total Bonus paid</t>
  </si>
  <si>
    <t>Average salary</t>
  </si>
  <si>
    <t>Total Deduction</t>
  </si>
  <si>
    <t>Average Bonus</t>
  </si>
  <si>
    <t>Minimum</t>
  </si>
  <si>
    <t xml:space="preserve"> Minimum Salary</t>
  </si>
  <si>
    <t>Maximum Salary</t>
  </si>
  <si>
    <t xml:space="preserve"> Maximum</t>
  </si>
  <si>
    <t>Maximum Experience</t>
  </si>
  <si>
    <t>Total Sales Done</t>
  </si>
  <si>
    <t xml:space="preserve"> Target Achieved %</t>
  </si>
  <si>
    <t>Nearest Experience</t>
  </si>
  <si>
    <t>ROUND</t>
  </si>
  <si>
    <t>ROUNDUP</t>
  </si>
  <si>
    <t>ROUNDDOWN</t>
  </si>
  <si>
    <t>INT</t>
  </si>
  <si>
    <t>CEILING</t>
  </si>
  <si>
    <t>FLOOR</t>
  </si>
  <si>
    <t>MOD</t>
  </si>
  <si>
    <t>ABS</t>
  </si>
  <si>
    <t>POWER</t>
  </si>
  <si>
    <t>SQRT</t>
  </si>
  <si>
    <t xml:space="preserve"> Experience</t>
  </si>
  <si>
    <t xml:space="preserve"> Sales</t>
  </si>
  <si>
    <t>Experience square</t>
  </si>
  <si>
    <t>Bonus quare</t>
  </si>
  <si>
    <t>COUNT</t>
  </si>
  <si>
    <t>COUNTA</t>
  </si>
  <si>
    <t>COUNTBLANK</t>
  </si>
  <si>
    <t>PRODUCT</t>
  </si>
  <si>
    <t>QUOTIENT</t>
  </si>
  <si>
    <t>Non_empty</t>
  </si>
  <si>
    <t>Non_blank</t>
  </si>
  <si>
    <t>Blank data</t>
  </si>
  <si>
    <t>Multiply</t>
  </si>
  <si>
    <t>Division</t>
  </si>
  <si>
    <t>Date of Birth</t>
  </si>
  <si>
    <t>Date of Joining</t>
  </si>
  <si>
    <t>Last Working Day</t>
  </si>
  <si>
    <t>Amit</t>
  </si>
  <si>
    <t>Sara</t>
  </si>
  <si>
    <t>John</t>
  </si>
  <si>
    <t>Michael</t>
  </si>
  <si>
    <t>Sneha</t>
  </si>
  <si>
    <t>Komal</t>
  </si>
  <si>
    <t>Priya</t>
  </si>
  <si>
    <t>Alice</t>
  </si>
  <si>
    <t>Today</t>
  </si>
  <si>
    <t>Now</t>
  </si>
  <si>
    <t>Year</t>
  </si>
  <si>
    <t>Month</t>
  </si>
  <si>
    <t>Day</t>
  </si>
  <si>
    <t>DATEDIF</t>
  </si>
  <si>
    <t>employee worked</t>
  </si>
  <si>
    <t>NETWORKDAYS</t>
  </si>
  <si>
    <t>Total working days</t>
  </si>
  <si>
    <t>EDATE</t>
  </si>
  <si>
    <t>After 6 months</t>
  </si>
  <si>
    <t>Last day of Month</t>
  </si>
  <si>
    <t>EOMONTH</t>
  </si>
  <si>
    <t>WEEKDAY</t>
  </si>
  <si>
    <t>1=Sunday</t>
  </si>
  <si>
    <t>TEXT</t>
  </si>
  <si>
    <t>Formatted</t>
  </si>
  <si>
    <t xml:space="preserve">Conditional logic </t>
  </si>
  <si>
    <t>YEARFRAC</t>
  </si>
  <si>
    <t>Exact year fraction</t>
  </si>
  <si>
    <t>Age of employees</t>
  </si>
  <si>
    <t>Tenure</t>
  </si>
  <si>
    <t xml:space="preserve"> </t>
  </si>
  <si>
    <t>Employee completed 5+</t>
  </si>
  <si>
    <t>joining month</t>
  </si>
  <si>
    <t>1 year to Date of Joining</t>
  </si>
  <si>
    <t>Grade</t>
  </si>
  <si>
    <t>A</t>
  </si>
  <si>
    <t>C</t>
  </si>
  <si>
    <t>D</t>
  </si>
  <si>
    <t>B</t>
  </si>
  <si>
    <t>Lookup Function</t>
  </si>
  <si>
    <t>VLOOKUP</t>
  </si>
  <si>
    <t>XLOOKUP</t>
  </si>
  <si>
    <t>LOOKUP</t>
  </si>
  <si>
    <t>FILTER</t>
  </si>
  <si>
    <t>UNIQUE</t>
  </si>
  <si>
    <t>SORT</t>
  </si>
  <si>
    <t>SORTBY</t>
  </si>
  <si>
    <t>ISNUMBER(SEARCH())</t>
  </si>
  <si>
    <t>XMATCH</t>
  </si>
  <si>
    <r>
      <t xml:space="preserve">INDEX + </t>
    </r>
    <r>
      <rPr>
        <b/>
        <sz val="10"/>
        <color theme="1"/>
        <rFont val="Arial Unicode MS"/>
        <family val="2"/>
      </rPr>
      <t>MATCH</t>
    </r>
  </si>
  <si>
    <t>Salesperson</t>
  </si>
  <si>
    <t>ID Number</t>
  </si>
  <si>
    <t>Sale Amount</t>
  </si>
  <si>
    <t>Commission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</si>
  <si>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</si>
  <si>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</si>
  <si>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</si>
  <si>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</si>
  <si>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</si>
  <si>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</si>
  <si>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</si>
  <si>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</si>
  <si>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</si>
  <si>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</si>
  <si>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</si>
  <si>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</si>
  <si>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</si>
  <si>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</si>
  <si>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</si>
  <si>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</si>
  <si>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</si>
  <si>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</si>
  <si>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</si>
  <si>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</si>
  <si>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</si>
  <si>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</si>
  <si>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Vlookup Funcation</t>
  </si>
  <si>
    <t>Hlookup Function</t>
  </si>
  <si>
    <t>Vlookup</t>
  </si>
  <si>
    <t>Xlookup</t>
  </si>
  <si>
    <t>Xlookup Function</t>
  </si>
  <si>
    <t>Xlookup function</t>
  </si>
  <si>
    <t>Company</t>
  </si>
  <si>
    <t>Coca-Cola Inc.</t>
  </si>
  <si>
    <t>Nike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</si>
  <si>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</si>
  <si>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</si>
  <si>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</si>
  <si>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</si>
  <si>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</si>
  <si>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</si>
  <si>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</si>
  <si>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</si>
  <si>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</si>
  <si>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</si>
  <si>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Nike</t>
  </si>
  <si>
    <t>Xlookup Function 2</t>
  </si>
  <si>
    <t>Commissions by Salesperson</t>
  </si>
  <si>
    <t>Figures in USD</t>
  </si>
  <si>
    <t>AVERAGE</t>
  </si>
  <si>
    <t>MEDIAN</t>
  </si>
  <si>
    <t>MODE.SNGL</t>
  </si>
  <si>
    <t>STDEV.P</t>
  </si>
  <si>
    <t>STDEV.S</t>
  </si>
  <si>
    <t>VAR.P</t>
  </si>
  <si>
    <t>Mean</t>
  </si>
  <si>
    <t>Population Standard Deviation</t>
  </si>
  <si>
    <t>Sample Standard Deviation</t>
  </si>
  <si>
    <t>Population Variance</t>
  </si>
  <si>
    <t>VAR.S</t>
  </si>
  <si>
    <t>Sample Variance</t>
  </si>
  <si>
    <t>MAX</t>
  </si>
  <si>
    <t>MIN</t>
  </si>
  <si>
    <t xml:space="preserve">	Maximum value</t>
  </si>
  <si>
    <t>Minimum value</t>
  </si>
  <si>
    <t>Repeated Number</t>
  </si>
  <si>
    <t>RANK.EQ</t>
  </si>
  <si>
    <t>PERCENTILE.INC</t>
  </si>
  <si>
    <t>PERCENTRANK.INC</t>
  </si>
  <si>
    <t>QUARTILE.INC</t>
  </si>
  <si>
    <t>Value Rank</t>
  </si>
  <si>
    <t>Percentile (inclusive)</t>
  </si>
  <si>
    <t>value percentile rank</t>
  </si>
  <si>
    <t>QUARTILE</t>
  </si>
  <si>
    <t>MEDIAN Value</t>
  </si>
  <si>
    <t>User Name</t>
  </si>
  <si>
    <t>bdd-6400667419</t>
  </si>
  <si>
    <t>Kyleclark</t>
  </si>
  <si>
    <t>coleman.com</t>
  </si>
  <si>
    <t>bcd-2381939244</t>
  </si>
  <si>
    <t>Ctodd</t>
  </si>
  <si>
    <t>0016111457</t>
  </si>
  <si>
    <t>rodriguez.net</t>
  </si>
  <si>
    <t>bdc-9663346931</t>
  </si>
  <si>
    <t>Qwilson</t>
  </si>
  <si>
    <t>1923785847</t>
  </si>
  <si>
    <t>jones.com</t>
  </si>
  <si>
    <t>abd-9728469164</t>
  </si>
  <si>
    <t>Morajamie</t>
  </si>
  <si>
    <t>2961803324</t>
  </si>
  <si>
    <t>lopez.com</t>
  </si>
  <si>
    <t>caa-1769507046</t>
  </si>
  <si>
    <t>Meghanmcmahon</t>
  </si>
  <si>
    <t>6050801849</t>
  </si>
  <si>
    <t>bailey.org</t>
  </si>
  <si>
    <t>add-9164481546</t>
  </si>
  <si>
    <t>Garciabelinda</t>
  </si>
  <si>
    <t>0425373377</t>
  </si>
  <si>
    <t>rice.com</t>
  </si>
  <si>
    <t>bdb-7401327462</t>
  </si>
  <si>
    <t>Rachelmedina</t>
  </si>
  <si>
    <t>1812282178</t>
  </si>
  <si>
    <t>hotmail.com</t>
  </si>
  <si>
    <t>baa-6656488148</t>
  </si>
  <si>
    <t>Samanthayork</t>
  </si>
  <si>
    <t>0012365346</t>
  </si>
  <si>
    <t>richardson-lawrence.info</t>
  </si>
  <si>
    <t>dad-4737819096</t>
  </si>
  <si>
    <t>Maryzavala</t>
  </si>
  <si>
    <t>6035679327</t>
  </si>
  <si>
    <t>lewis-perez.com</t>
  </si>
  <si>
    <t>cba-2413300194</t>
  </si>
  <si>
    <t>Owensapril</t>
  </si>
  <si>
    <t>1847169061</t>
  </si>
  <si>
    <t>yahoo.com</t>
  </si>
  <si>
    <t>cbb-6307511294</t>
  </si>
  <si>
    <t>Angela01</t>
  </si>
  <si>
    <t>4647548954</t>
  </si>
  <si>
    <t>cdb-3717274130</t>
  </si>
  <si>
    <t>Cruzstephen</t>
  </si>
  <si>
    <t>9899927517</t>
  </si>
  <si>
    <t>aad-1273562479</t>
  </si>
  <si>
    <t>Aperez</t>
  </si>
  <si>
    <t>1144449835</t>
  </si>
  <si>
    <t>bca-5612818247</t>
  </si>
  <si>
    <t>Melissajacobson</t>
  </si>
  <si>
    <t>3586449639</t>
  </si>
  <si>
    <t>baa-4373698403</t>
  </si>
  <si>
    <t>Alexandercraig</t>
  </si>
  <si>
    <t>0018853798</t>
  </si>
  <si>
    <t>cdb-7596643081</t>
  </si>
  <si>
    <t>Qkim</t>
  </si>
  <si>
    <t>1527536749</t>
  </si>
  <si>
    <t>miller.org</t>
  </si>
  <si>
    <t>cbc-1819144949</t>
  </si>
  <si>
    <t>Calvinhester</t>
  </si>
  <si>
    <t>1141686013</t>
  </si>
  <si>
    <t>gonzalez-anthony.biz</t>
  </si>
  <si>
    <t>bdb-4041852481</t>
  </si>
  <si>
    <t>Maryhardy</t>
  </si>
  <si>
    <t>0014896340</t>
  </si>
  <si>
    <t>hubbard-miranda.org</t>
  </si>
  <si>
    <t>aca-2729574708</t>
  </si>
  <si>
    <t>Qkelly</t>
  </si>
  <si>
    <t>7665122150</t>
  </si>
  <si>
    <t>dcc-3139329349</t>
  </si>
  <si>
    <t>Jdixon</t>
  </si>
  <si>
    <t>adb-9488990459</t>
  </si>
  <si>
    <t>Kingtyler</t>
  </si>
  <si>
    <t>dunlap.com</t>
  </si>
  <si>
    <t>cac-3774415444</t>
  </si>
  <si>
    <t>Stantonpatrick</t>
  </si>
  <si>
    <t>3999485320</t>
  </si>
  <si>
    <t>ddd-1239848961</t>
  </si>
  <si>
    <t>Kevinhanson</t>
  </si>
  <si>
    <t>1953263890</t>
  </si>
  <si>
    <t>gmail.com</t>
  </si>
  <si>
    <t>bad-7412293472</t>
  </si>
  <si>
    <t>Qharris</t>
  </si>
  <si>
    <t>9947113633</t>
  </si>
  <si>
    <t>abd-2932956544</t>
  </si>
  <si>
    <t>Amy88</t>
  </si>
  <si>
    <t>9223410346</t>
  </si>
  <si>
    <t>aba-9099435240</t>
  </si>
  <si>
    <t>Hbeard</t>
  </si>
  <si>
    <t>3311677269</t>
  </si>
  <si>
    <t>cole-farrell.info</t>
  </si>
  <si>
    <t>aca-8848493744</t>
  </si>
  <si>
    <t>Johnsonangela</t>
  </si>
  <si>
    <t>0014376855</t>
  </si>
  <si>
    <t>adb-2839042739</t>
  </si>
  <si>
    <t>Tjordan</t>
  </si>
  <si>
    <t>2196263355</t>
  </si>
  <si>
    <t>price.info</t>
  </si>
  <si>
    <t>abd-3844886407</t>
  </si>
  <si>
    <t>Khart</t>
  </si>
  <si>
    <t>0014369709</t>
  </si>
  <si>
    <t>bcd-4514361234</t>
  </si>
  <si>
    <t>Lbaker</t>
  </si>
  <si>
    <t>5607676164</t>
  </si>
  <si>
    <t>jensen-gomez.com</t>
  </si>
  <si>
    <t>bbc-261437462</t>
  </si>
  <si>
    <t>Johnsonbrandon</t>
  </si>
  <si>
    <t>4722398983</t>
  </si>
  <si>
    <t>abb-5304317424</t>
  </si>
  <si>
    <t>Hubbardcolleen</t>
  </si>
  <si>
    <t>dca-513067439</t>
  </si>
  <si>
    <t>Wreed</t>
  </si>
  <si>
    <t>7242642364</t>
  </si>
  <si>
    <t>bell-stanley.com</t>
  </si>
  <si>
    <t>cba-1774083748</t>
  </si>
  <si>
    <t>Brittany14</t>
  </si>
  <si>
    <t>1909248762</t>
  </si>
  <si>
    <t>morgan.net</t>
  </si>
  <si>
    <t>bca-1018144849</t>
  </si>
  <si>
    <t>Murraymichelle</t>
  </si>
  <si>
    <t>0391114281</t>
  </si>
  <si>
    <t>bac-9132631624</t>
  </si>
  <si>
    <t>Andrew79</t>
  </si>
  <si>
    <t>0017852282</t>
  </si>
  <si>
    <t>bad-3661650847</t>
  </si>
  <si>
    <t>Uhudson</t>
  </si>
  <si>
    <t>0622072239</t>
  </si>
  <si>
    <t>add-2798465484</t>
  </si>
  <si>
    <t>Rgarcia</t>
  </si>
  <si>
    <t>2132901620</t>
  </si>
  <si>
    <t>rogers.com</t>
  </si>
  <si>
    <t>baa-2493383757</t>
  </si>
  <si>
    <t>Michael63</t>
  </si>
  <si>
    <t>6886878599</t>
  </si>
  <si>
    <t>reid-dickson.com</t>
  </si>
  <si>
    <t>bba-7991932248</t>
  </si>
  <si>
    <t>Joseph49</t>
  </si>
  <si>
    <t>8720319541</t>
  </si>
  <si>
    <t>ballard-weber.com</t>
  </si>
  <si>
    <t>bcc-3406434348</t>
  </si>
  <si>
    <t>Joshua98</t>
  </si>
  <si>
    <t>1666450573</t>
  </si>
  <si>
    <t>simmons-reed.com</t>
  </si>
  <si>
    <t>dad-9562690574</t>
  </si>
  <si>
    <t>Ryan85</t>
  </si>
  <si>
    <t>9246320374</t>
  </si>
  <si>
    <t>bdb-5043825478</t>
  </si>
  <si>
    <t>Gking</t>
  </si>
  <si>
    <t>0017537260</t>
  </si>
  <si>
    <t>dda-7570827040</t>
  </si>
  <si>
    <t>Burtonzachary</t>
  </si>
  <si>
    <t>7661945887</t>
  </si>
  <si>
    <t>ray.info</t>
  </si>
  <si>
    <t>dcd-7139600419</t>
  </si>
  <si>
    <t>Umichael</t>
  </si>
  <si>
    <t>5348201284</t>
  </si>
  <si>
    <t>aad-2849481004</t>
  </si>
  <si>
    <t>Michaelhernandez</t>
  </si>
  <si>
    <t>8507659759</t>
  </si>
  <si>
    <t>francis.biz</t>
  </si>
  <si>
    <t>acc-9843346124</t>
  </si>
  <si>
    <t>Michelle13</t>
  </si>
  <si>
    <t>4508917768</t>
  </si>
  <si>
    <t>ccb-9882496114</t>
  </si>
  <si>
    <t>Debbie49</t>
  </si>
  <si>
    <t>6574223196</t>
  </si>
  <si>
    <t>GMAIL.COM</t>
  </si>
  <si>
    <t>cac-4058774499</t>
  </si>
  <si>
    <t>Daniellee</t>
  </si>
  <si>
    <t>6300402369</t>
  </si>
  <si>
    <t>dcc-1432625480</t>
  </si>
  <si>
    <t>Bwashington</t>
  </si>
  <si>
    <t>8943012047</t>
  </si>
  <si>
    <t>dbb-1534348814</t>
  </si>
  <si>
    <t>Eriktaylor</t>
  </si>
  <si>
    <t>1759574988</t>
  </si>
  <si>
    <t>clarke-ramirez.net</t>
  </si>
  <si>
    <t>cad-398710897</t>
  </si>
  <si>
    <t>Stuarttodd</t>
  </si>
  <si>
    <t>0015582984</t>
  </si>
  <si>
    <t>brown.com</t>
  </si>
  <si>
    <t>bda-5715641642</t>
  </si>
  <si>
    <t>Lesterrichard</t>
  </si>
  <si>
    <t>8476094412</t>
  </si>
  <si>
    <t>dca-2870664469</t>
  </si>
  <si>
    <t>Uhahn</t>
  </si>
  <si>
    <t>1885666954</t>
  </si>
  <si>
    <t>young.net</t>
  </si>
  <si>
    <t>bdb-8067242478</t>
  </si>
  <si>
    <t>Tyler13</t>
  </si>
  <si>
    <t>3297150666</t>
  </si>
  <si>
    <t>martinez.org</t>
  </si>
  <si>
    <t>cda-8884364628</t>
  </si>
  <si>
    <t>Selenarobinson</t>
  </si>
  <si>
    <t>6705514377</t>
  </si>
  <si>
    <t>dcd-8176124134</t>
  </si>
  <si>
    <t>Taragonzales</t>
  </si>
  <si>
    <t>9366343925</t>
  </si>
  <si>
    <t>ROY-BROWN.NET</t>
  </si>
  <si>
    <t>aac-136416935</t>
  </si>
  <si>
    <t>Stewartrodney</t>
  </si>
  <si>
    <t>1111028671</t>
  </si>
  <si>
    <t>daa-8163143924</t>
  </si>
  <si>
    <t>Natasha25</t>
  </si>
  <si>
    <t>0245591024</t>
  </si>
  <si>
    <t>baldwin-underwood.com</t>
  </si>
  <si>
    <t>bdc-5816272049</t>
  </si>
  <si>
    <t>Vazquezkristina</t>
  </si>
  <si>
    <t>1091090326</t>
  </si>
  <si>
    <t>king.com</t>
  </si>
  <si>
    <t>aab-4188381446</t>
  </si>
  <si>
    <t>Nicholsjoel</t>
  </si>
  <si>
    <t>1819421794</t>
  </si>
  <si>
    <t>bdd-2263875421</t>
  </si>
  <si>
    <t>Browningphillip</t>
  </si>
  <si>
    <t>1340652775</t>
  </si>
  <si>
    <t>dbb-7154385524</t>
  </si>
  <si>
    <t>Mayerkatherine</t>
  </si>
  <si>
    <t>3453372201</t>
  </si>
  <si>
    <t>ccb-5459483193</t>
  </si>
  <si>
    <t>Ruthwelch</t>
  </si>
  <si>
    <t>2214559376</t>
  </si>
  <si>
    <t>sullivan.info</t>
  </si>
  <si>
    <t>ccb-8824848393</t>
  </si>
  <si>
    <t>Vhouse</t>
  </si>
  <si>
    <t>0019437052</t>
  </si>
  <si>
    <t>dac-3929044143</t>
  </si>
  <si>
    <t>Hollowayholly</t>
  </si>
  <si>
    <t>2776572565</t>
  </si>
  <si>
    <t>cbd-1429607264</t>
  </si>
  <si>
    <t>Robert85</t>
  </si>
  <si>
    <t>6175202389</t>
  </si>
  <si>
    <t>neal-gill.com</t>
  </si>
  <si>
    <t>dcb-666076941</t>
  </si>
  <si>
    <t>Aarongonzalez</t>
  </si>
  <si>
    <t>0012600559</t>
  </si>
  <si>
    <t>cbc-8856662642</t>
  </si>
  <si>
    <t>Rodriguezjohn</t>
  </si>
  <si>
    <t>2584868999</t>
  </si>
  <si>
    <t>acd-8560204350</t>
  </si>
  <si>
    <t>Usparks</t>
  </si>
  <si>
    <t>6079848704</t>
  </si>
  <si>
    <t>mendoza-moss.com</t>
  </si>
  <si>
    <t>aca-2452840264</t>
  </si>
  <si>
    <t>Lauren31</t>
  </si>
  <si>
    <t>0691767993</t>
  </si>
  <si>
    <t>richardson-long.biz</t>
  </si>
  <si>
    <t>bbd-9492657459</t>
  </si>
  <si>
    <t>Vaughansandra</t>
  </si>
  <si>
    <t>0394640830</t>
  </si>
  <si>
    <t>salazar.info</t>
  </si>
  <si>
    <t>dcd-4653638482</t>
  </si>
  <si>
    <t>Jacqueline20</t>
  </si>
  <si>
    <t>williamson-burke.com</t>
  </si>
  <si>
    <t>bba-925432815</t>
  </si>
  <si>
    <t>George91</t>
  </si>
  <si>
    <t>0019079388</t>
  </si>
  <si>
    <t>higgins.info</t>
  </si>
  <si>
    <t>bac-6624544396</t>
  </si>
  <si>
    <t>Walkerjames</t>
  </si>
  <si>
    <t>1306153701</t>
  </si>
  <si>
    <t>caa-5987716548</t>
  </si>
  <si>
    <t>Breyes</t>
  </si>
  <si>
    <t>2632514488</t>
  </si>
  <si>
    <t>bad-7394988847</t>
  </si>
  <si>
    <t>Jessica36</t>
  </si>
  <si>
    <t>1421751887</t>
  </si>
  <si>
    <t>ortiz.com</t>
  </si>
  <si>
    <t>ccb-1064005398</t>
  </si>
  <si>
    <t>Joe73</t>
  </si>
  <si>
    <t>1794151526</t>
  </si>
  <si>
    <t>dcd-8039694662</t>
  </si>
  <si>
    <t>Smithdean</t>
  </si>
  <si>
    <t>0011122528</t>
  </si>
  <si>
    <t>dab-174256386</t>
  </si>
  <si>
    <t>Jennifererickson</t>
  </si>
  <si>
    <t>8632397913</t>
  </si>
  <si>
    <t>abb-125901846</t>
  </si>
  <si>
    <t>Davisbrian</t>
  </si>
  <si>
    <t>1787655300</t>
  </si>
  <si>
    <t>aad-807942691</t>
  </si>
  <si>
    <t>Modonnell</t>
  </si>
  <si>
    <t>1556057121</t>
  </si>
  <si>
    <t>coffey.com</t>
  </si>
  <si>
    <t>bcc-8395012234</t>
  </si>
  <si>
    <t>William64</t>
  </si>
  <si>
    <t>7885190534</t>
  </si>
  <si>
    <t>LAMBERT-ANDERSON.NET</t>
  </si>
  <si>
    <t>cab-7441742407</t>
  </si>
  <si>
    <t>Jorgegordon</t>
  </si>
  <si>
    <t>0424624561</t>
  </si>
  <si>
    <t>humphrey-anderson.com</t>
  </si>
  <si>
    <t>bda-9222214068</t>
  </si>
  <si>
    <t>Jorgeedwards</t>
  </si>
  <si>
    <t>5174460045</t>
  </si>
  <si>
    <t>baa-9382943922</t>
  </si>
  <si>
    <t>Julie64</t>
  </si>
  <si>
    <t>1151145512</t>
  </si>
  <si>
    <t>ccd-7914120841</t>
  </si>
  <si>
    <t>Ryan25</t>
  </si>
  <si>
    <t>0448818984</t>
  </si>
  <si>
    <t>bcb-1825543044</t>
  </si>
  <si>
    <t>Angelalivingston</t>
  </si>
  <si>
    <t>1416046154</t>
  </si>
  <si>
    <t>abd-5336594383</t>
  </si>
  <si>
    <t>Lopezbrian</t>
  </si>
  <si>
    <t>1190170756</t>
  </si>
  <si>
    <t>dda-2467778439</t>
  </si>
  <si>
    <t>Tgreen</t>
  </si>
  <si>
    <t>1142983152</t>
  </si>
  <si>
    <t>graham-carney.info</t>
  </si>
  <si>
    <t>adb-7486146382</t>
  </si>
  <si>
    <t>Tkelly</t>
  </si>
  <si>
    <t>1910732283</t>
  </si>
  <si>
    <t>washington.com</t>
  </si>
  <si>
    <t>acb-844193149</t>
  </si>
  <si>
    <t>Clayton42</t>
  </si>
  <si>
    <t>0013783063</t>
  </si>
  <si>
    <t>brady.org</t>
  </si>
  <si>
    <t>cca-3171564907</t>
  </si>
  <si>
    <t>Foxashley</t>
  </si>
  <si>
    <t>9694439164</t>
  </si>
  <si>
    <t>knapp-sanchez.info</t>
  </si>
  <si>
    <t>cca-3100003741</t>
  </si>
  <si>
    <t>Anthony16</t>
  </si>
  <si>
    <t>9342929132</t>
  </si>
  <si>
    <t>GARZA-BEAN.COM</t>
  </si>
  <si>
    <t>cbd-2324728467</t>
  </si>
  <si>
    <t>Millermariah</t>
  </si>
  <si>
    <t>0011623419</t>
  </si>
  <si>
    <t>CASTILLO.COM</t>
  </si>
  <si>
    <t>cbc-7661547441</t>
  </si>
  <si>
    <t>Douglasstephanie</t>
  </si>
  <si>
    <t>7221556684</t>
  </si>
  <si>
    <t>ccc-1346925427</t>
  </si>
  <si>
    <t>Michellesolis</t>
  </si>
  <si>
    <t>3236533774</t>
  </si>
  <si>
    <t>morris-brown.com</t>
  </si>
  <si>
    <t>dba-2056814788</t>
  </si>
  <si>
    <t>Rossgregory</t>
  </si>
  <si>
    <t>abc-6278034589</t>
  </si>
  <si>
    <t>Phelpsfrank</t>
  </si>
  <si>
    <t>4244260781</t>
  </si>
  <si>
    <t>mitchell-goodwin.com</t>
  </si>
  <si>
    <t>cba-372860547</t>
  </si>
  <si>
    <t>Travis64</t>
  </si>
  <si>
    <t>0017543734</t>
  </si>
  <si>
    <t>munoz.com</t>
  </si>
  <si>
    <t>cab-930264299</t>
  </si>
  <si>
    <t>Ygriffin</t>
  </si>
  <si>
    <t>7372037638</t>
  </si>
  <si>
    <t>adams-burke.com</t>
  </si>
  <si>
    <t>aca-6800729346</t>
  </si>
  <si>
    <t>Christina66</t>
  </si>
  <si>
    <t>2145841484</t>
  </si>
  <si>
    <t>ddb-5971368448</t>
  </si>
  <si>
    <t>Teresa32</t>
  </si>
  <si>
    <t>4438998278</t>
  </si>
  <si>
    <t>rose-holland.com</t>
  </si>
  <si>
    <t>aaa-2258880024</t>
  </si>
  <si>
    <t>Zkim</t>
  </si>
  <si>
    <t>acd-6322434348</t>
  </si>
  <si>
    <t>Traceysutton</t>
  </si>
  <si>
    <t>1464493699</t>
  </si>
  <si>
    <t>ccc-8388496304</t>
  </si>
  <si>
    <t>Dphillips</t>
  </si>
  <si>
    <t>0015167933</t>
  </si>
  <si>
    <t>jones.biz</t>
  </si>
  <si>
    <t>bdc-2532186447</t>
  </si>
  <si>
    <t>Marshalljennifer</t>
  </si>
  <si>
    <t>7385736801</t>
  </si>
  <si>
    <t>cad-8861844570</t>
  </si>
  <si>
    <t>Brenda80</t>
  </si>
  <si>
    <t>6037681187</t>
  </si>
  <si>
    <t>cba-7967797949</t>
  </si>
  <si>
    <t>Kristicameron</t>
  </si>
  <si>
    <t>0012333510</t>
  </si>
  <si>
    <t>bbc-3734545209</t>
  </si>
  <si>
    <t>Tmcdowell</t>
  </si>
  <si>
    <t>1973153911</t>
  </si>
  <si>
    <t>matthews-gibson.info</t>
  </si>
  <si>
    <t>bcc-5945859445</t>
  </si>
  <si>
    <t>Tammy23</t>
  </si>
  <si>
    <t>4820736511</t>
  </si>
  <si>
    <t>bab-5048677439</t>
  </si>
  <si>
    <t>Monica16</t>
  </si>
  <si>
    <t>0655782019</t>
  </si>
  <si>
    <t>SMITH.INFO</t>
  </si>
  <si>
    <t>aca-7095849862</t>
  </si>
  <si>
    <t>Vmelton</t>
  </si>
  <si>
    <t>2302333247</t>
  </si>
  <si>
    <t>bda-8771449546</t>
  </si>
  <si>
    <t>Christine95</t>
  </si>
  <si>
    <t>cba-8201062554</t>
  </si>
  <si>
    <t>Christopher20</t>
  </si>
  <si>
    <t>1276025082</t>
  </si>
  <si>
    <t>add-1189292924</t>
  </si>
  <si>
    <t>Hortonjacob</t>
  </si>
  <si>
    <t>1611231261</t>
  </si>
  <si>
    <t>clark.com</t>
  </si>
  <si>
    <t>dca-249165210</t>
  </si>
  <si>
    <t>Ywilkinson</t>
  </si>
  <si>
    <t>1899572989</t>
  </si>
  <si>
    <t>lee.info</t>
  </si>
  <si>
    <t>cbb-1071810438</t>
  </si>
  <si>
    <t>Wilsonrachel</t>
  </si>
  <si>
    <t>5493036468</t>
  </si>
  <si>
    <t>add-9434003307</t>
  </si>
  <si>
    <t>Cruiz</t>
  </si>
  <si>
    <t>2038187692</t>
  </si>
  <si>
    <t>cdd-1454984965</t>
  </si>
  <si>
    <t>Kennethgallegos</t>
  </si>
  <si>
    <t>williams-smith.biz</t>
  </si>
  <si>
    <t>bbb-9026339564</t>
  </si>
  <si>
    <t>Mmclaughlin</t>
  </si>
  <si>
    <t>3881588144</t>
  </si>
  <si>
    <t>cad-4218624848</t>
  </si>
  <si>
    <t>Freemantodd</t>
  </si>
  <si>
    <t>8220673231</t>
  </si>
  <si>
    <t>aab-5065975848</t>
  </si>
  <si>
    <t>Jenniferrice</t>
  </si>
  <si>
    <t>8157245000</t>
  </si>
  <si>
    <t>dad-2181325655</t>
  </si>
  <si>
    <t>Adamsdeborah</t>
  </si>
  <si>
    <t>9113717850</t>
  </si>
  <si>
    <t>cab-7507544253</t>
  </si>
  <si>
    <t>Pdean</t>
  </si>
  <si>
    <t>1902556184</t>
  </si>
  <si>
    <t>west-graham.com</t>
  </si>
  <si>
    <t>cbc-8485074024</t>
  </si>
  <si>
    <t>Taylorkim</t>
  </si>
  <si>
    <t>9987478122</t>
  </si>
  <si>
    <t>ad-9044755243</t>
  </si>
  <si>
    <t>Sandra72</t>
  </si>
  <si>
    <t>0014890567</t>
  </si>
  <si>
    <t>sharp-myers.biz</t>
  </si>
  <si>
    <t>dda-1998515004</t>
  </si>
  <si>
    <t>Kmarsh</t>
  </si>
  <si>
    <t>acc-8181836914</t>
  </si>
  <si>
    <t>Hannah17</t>
  </si>
  <si>
    <t>6691362483</t>
  </si>
  <si>
    <t>thompson.org</t>
  </si>
  <si>
    <t>aaa-5958499463</t>
  </si>
  <si>
    <t>Leonsherry</t>
  </si>
  <si>
    <t>5054296080</t>
  </si>
  <si>
    <t>cac-3896641174</t>
  </si>
  <si>
    <t>Jasonwilliams</t>
  </si>
  <si>
    <t>9987950982</t>
  </si>
  <si>
    <t>cdd-7022028624</t>
  </si>
  <si>
    <t>Michael22</t>
  </si>
  <si>
    <t>6481880442</t>
  </si>
  <si>
    <t>dcb-4713664141</t>
  </si>
  <si>
    <t>Morgandaniel</t>
  </si>
  <si>
    <t>1773836381</t>
  </si>
  <si>
    <t>martinez.info</t>
  </si>
  <si>
    <t>cac-9111459799</t>
  </si>
  <si>
    <t>Kristen08</t>
  </si>
  <si>
    <t>3212694289</t>
  </si>
  <si>
    <t>aaa-9153102004</t>
  </si>
  <si>
    <t>Mccarthysara</t>
  </si>
  <si>
    <t>0362586314</t>
  </si>
  <si>
    <t>LLOYD-ESTES.COM</t>
  </si>
  <si>
    <t>caa-8790544458</t>
  </si>
  <si>
    <t>Colonbobby</t>
  </si>
  <si>
    <t>0014170646</t>
  </si>
  <si>
    <t>jackson.com</t>
  </si>
  <si>
    <t>ccd-505476984</t>
  </si>
  <si>
    <t>Jessicaerickson</t>
  </si>
  <si>
    <t>0015582430</t>
  </si>
  <si>
    <t>cdc-3436571848</t>
  </si>
  <si>
    <t>Mooremichael</t>
  </si>
  <si>
    <t>9880315388</t>
  </si>
  <si>
    <t>cba-2762804097</t>
  </si>
  <si>
    <t>Scottperry</t>
  </si>
  <si>
    <t>9050404333</t>
  </si>
  <si>
    <t>sanchez.com</t>
  </si>
  <si>
    <t>bdd-3532964088</t>
  </si>
  <si>
    <t>Christopherwatson</t>
  </si>
  <si>
    <t>4951632111</t>
  </si>
  <si>
    <t>acd-2341440977</t>
  </si>
  <si>
    <t>Edwardmolina</t>
  </si>
  <si>
    <t>1093391373</t>
  </si>
  <si>
    <t>caa-8162714394</t>
  </si>
  <si>
    <t>Lauriegutierrez</t>
  </si>
  <si>
    <t>5306011987</t>
  </si>
  <si>
    <t>villanueva-crane.net</t>
  </si>
  <si>
    <t>dcc-8717874417</t>
  </si>
  <si>
    <t>Ramoskayla</t>
  </si>
  <si>
    <t>6880023009</t>
  </si>
  <si>
    <t>aad-2607723170</t>
  </si>
  <si>
    <t>Morganrichard</t>
  </si>
  <si>
    <t>9803657744</t>
  </si>
  <si>
    <t>hamilton.com</t>
  </si>
  <si>
    <t>bdd-494524644</t>
  </si>
  <si>
    <t>Levinetina</t>
  </si>
  <si>
    <t>1160936595</t>
  </si>
  <si>
    <t>liu.net</t>
  </si>
  <si>
    <t>dac-2176505684</t>
  </si>
  <si>
    <t>Regina04</t>
  </si>
  <si>
    <t>1118941843</t>
  </si>
  <si>
    <t>dbd-2956430401</t>
  </si>
  <si>
    <t>Ngriffin</t>
  </si>
  <si>
    <t>0926322399</t>
  </si>
  <si>
    <t>weber.com</t>
  </si>
  <si>
    <t>bac-4693834991</t>
  </si>
  <si>
    <t>Nicolemiller</t>
  </si>
  <si>
    <t>5561140428</t>
  </si>
  <si>
    <t>cac-1344802794</t>
  </si>
  <si>
    <t>Vhardy</t>
  </si>
  <si>
    <t>0537666081</t>
  </si>
  <si>
    <t>bab-696921342</t>
  </si>
  <si>
    <t>Christopherarnold</t>
  </si>
  <si>
    <t>0010030835</t>
  </si>
  <si>
    <t>dba-939238436</t>
  </si>
  <si>
    <t>Andrewzamora</t>
  </si>
  <si>
    <t>5312345506</t>
  </si>
  <si>
    <t>ddd-8724829514</t>
  </si>
  <si>
    <t>Marilyntorres</t>
  </si>
  <si>
    <t>8269177682</t>
  </si>
  <si>
    <t>abb-542004502</t>
  </si>
  <si>
    <t>Skinnerjordan</t>
  </si>
  <si>
    <t>0010134808</t>
  </si>
  <si>
    <t>gomez.com</t>
  </si>
  <si>
    <t>ddb-762346899</t>
  </si>
  <si>
    <t>Ashley07</t>
  </si>
  <si>
    <t>0018260335</t>
  </si>
  <si>
    <t>acd-368757413</t>
  </si>
  <si>
    <t>Michaelmitchell</t>
  </si>
  <si>
    <t>1085991449</t>
  </si>
  <si>
    <t>armstrong.com</t>
  </si>
  <si>
    <t>abc-9363574369</t>
  </si>
  <si>
    <t>Zachary35</t>
  </si>
  <si>
    <t>0012699969</t>
  </si>
  <si>
    <t>garcia-dawson.biz</t>
  </si>
  <si>
    <t>aaa-5815043253</t>
  </si>
  <si>
    <t>Brownpamela</t>
  </si>
  <si>
    <t>1997184285</t>
  </si>
  <si>
    <t>lewis-miller.net</t>
  </si>
  <si>
    <t>ddc-2432564685</t>
  </si>
  <si>
    <t>Lwiggins</t>
  </si>
  <si>
    <t>9325914084</t>
  </si>
  <si>
    <t>bdd-3993429462</t>
  </si>
  <si>
    <t>Fbarker</t>
  </si>
  <si>
    <t>1234266980</t>
  </si>
  <si>
    <t>cad-3914045992</t>
  </si>
  <si>
    <t>Drewmartinez</t>
  </si>
  <si>
    <t>9087261760</t>
  </si>
  <si>
    <t>ccc-5656998436</t>
  </si>
  <si>
    <t>Tammypalmer</t>
  </si>
  <si>
    <t>0013893595</t>
  </si>
  <si>
    <t>caa-6982061441</t>
  </si>
  <si>
    <t>Stanleyjohnson</t>
  </si>
  <si>
    <t>6129965082</t>
  </si>
  <si>
    <t>raymond.com</t>
  </si>
  <si>
    <t>cab-3301842994</t>
  </si>
  <si>
    <t>Martinezashley</t>
  </si>
  <si>
    <t>1264186965</t>
  </si>
  <si>
    <t>aaa-6966084943</t>
  </si>
  <si>
    <t>Watsonvickie</t>
  </si>
  <si>
    <t>1130876123</t>
  </si>
  <si>
    <t>carter-johnson.com</t>
  </si>
  <si>
    <t>bcc-2033477089</t>
  </si>
  <si>
    <t>Twilliams</t>
  </si>
  <si>
    <t>3468239484</t>
  </si>
  <si>
    <t>lewis-fuentes.info</t>
  </si>
  <si>
    <t>cdb-2813091444</t>
  </si>
  <si>
    <t>Kelleycarlos</t>
  </si>
  <si>
    <t>3008696610</t>
  </si>
  <si>
    <t>butler.com</t>
  </si>
  <si>
    <t>aba-6141114773</t>
  </si>
  <si>
    <t>Kimberly79</t>
  </si>
  <si>
    <t>1395001680</t>
  </si>
  <si>
    <t>dbc-7872425447</t>
  </si>
  <si>
    <t>Qgill</t>
  </si>
  <si>
    <t>1414915076</t>
  </si>
  <si>
    <t>hernandez-luna.com</t>
  </si>
  <si>
    <t>bad-1921041031</t>
  </si>
  <si>
    <t>Zhall</t>
  </si>
  <si>
    <t>6205344077</t>
  </si>
  <si>
    <t>dac-2017420419</t>
  </si>
  <si>
    <t>Pfitzgerald</t>
  </si>
  <si>
    <t>2072662925</t>
  </si>
  <si>
    <t>cline.com</t>
  </si>
  <si>
    <t>aba-3911849734</t>
  </si>
  <si>
    <t>Schneiderchristopher</t>
  </si>
  <si>
    <t>0017602991</t>
  </si>
  <si>
    <t>ddd-6601031704</t>
  </si>
  <si>
    <t>Karenshaw</t>
  </si>
  <si>
    <t>3373125523</t>
  </si>
  <si>
    <t>martinez.com</t>
  </si>
  <si>
    <t>cdd-1158046409</t>
  </si>
  <si>
    <t>Kristin39</t>
  </si>
  <si>
    <t>6178170321</t>
  </si>
  <si>
    <t>miller-ferguson.com</t>
  </si>
  <si>
    <t>bcb-5946714774</t>
  </si>
  <si>
    <t>Henrysarah</t>
  </si>
  <si>
    <t>add-4626651429</t>
  </si>
  <si>
    <t>Robertheath</t>
  </si>
  <si>
    <t>1956133718</t>
  </si>
  <si>
    <t>ccd-5463889454</t>
  </si>
  <si>
    <t>Christopher18</t>
  </si>
  <si>
    <t>4902950264</t>
  </si>
  <si>
    <t>dbd-859618749</t>
  </si>
  <si>
    <t>Iantate</t>
  </si>
  <si>
    <t>4037341678</t>
  </si>
  <si>
    <t>add-9418752648</t>
  </si>
  <si>
    <t>Dgregory</t>
  </si>
  <si>
    <t>0017822102</t>
  </si>
  <si>
    <t>cba-939424354</t>
  </si>
  <si>
    <t>Anthonybrown</t>
  </si>
  <si>
    <t>8629857973</t>
  </si>
  <si>
    <t>cbc-5873446342</t>
  </si>
  <si>
    <t>Douglas54</t>
  </si>
  <si>
    <t>1828560539</t>
  </si>
  <si>
    <t>david-lam.com</t>
  </si>
  <si>
    <t>bdb-6782715044</t>
  </si>
  <si>
    <t>Karenwillis</t>
  </si>
  <si>
    <t>0017079866</t>
  </si>
  <si>
    <t>romero-gordon.com</t>
  </si>
  <si>
    <t>dac-1965982426</t>
  </si>
  <si>
    <t>Floresangela</t>
  </si>
  <si>
    <t>2050682122</t>
  </si>
  <si>
    <t>aad-3090093946</t>
  </si>
  <si>
    <t>Russelljesus</t>
  </si>
  <si>
    <t>5058714692</t>
  </si>
  <si>
    <t>abd-6177355724</t>
  </si>
  <si>
    <t>Sanchezangela</t>
  </si>
  <si>
    <t>0012596790</t>
  </si>
  <si>
    <t>ccd-7770024768</t>
  </si>
  <si>
    <t>Ogriffin</t>
  </si>
  <si>
    <t>0014369984</t>
  </si>
  <si>
    <t>bbb-515682407</t>
  </si>
  <si>
    <t>Nathanielgalloway</t>
  </si>
  <si>
    <t>0013869484</t>
  </si>
  <si>
    <t>medina.net</t>
  </si>
  <si>
    <t>aab-3270444380</t>
  </si>
  <si>
    <t>Smithsteven</t>
  </si>
  <si>
    <t>1114578870</t>
  </si>
  <si>
    <t>dda-2970211946</t>
  </si>
  <si>
    <t>Aaronmahoney</t>
  </si>
  <si>
    <t>5238676738</t>
  </si>
  <si>
    <t>cda-9871754874</t>
  </si>
  <si>
    <t>Mary65</t>
  </si>
  <si>
    <t>0012097461</t>
  </si>
  <si>
    <t>HOTMAIL.COM</t>
  </si>
  <si>
    <t>dda-1771691747</t>
  </si>
  <si>
    <t>Brandon89</t>
  </si>
  <si>
    <t>1299687225</t>
  </si>
  <si>
    <t>turner.com</t>
  </si>
  <si>
    <t>dcd-8127414906</t>
  </si>
  <si>
    <t>Natalie39</t>
  </si>
  <si>
    <t>0013708580</t>
  </si>
  <si>
    <t>bernard.com</t>
  </si>
  <si>
    <t>bca-5380904688</t>
  </si>
  <si>
    <t>Qnelson</t>
  </si>
  <si>
    <t>0405669579</t>
  </si>
  <si>
    <t>ddb-8940420274</t>
  </si>
  <si>
    <t>Stevegreene</t>
  </si>
  <si>
    <t>4825544286</t>
  </si>
  <si>
    <t>aad-3801624116</t>
  </si>
  <si>
    <t>Lynchadam</t>
  </si>
  <si>
    <t>9632594232</t>
  </si>
  <si>
    <t>chambers.net</t>
  </si>
  <si>
    <t>bba-8506445610</t>
  </si>
  <si>
    <t>Ymedina</t>
  </si>
  <si>
    <t>3389156241</t>
  </si>
  <si>
    <t>bdd-9101999242</t>
  </si>
  <si>
    <t>Staffordlisa</t>
  </si>
  <si>
    <t>0017256292</t>
  </si>
  <si>
    <t>chambers-gomez.biz</t>
  </si>
  <si>
    <t>dcc-5603508454</t>
  </si>
  <si>
    <t>Xthompson</t>
  </si>
  <si>
    <t>1513818655</t>
  </si>
  <si>
    <t>cdc-3588414973</t>
  </si>
  <si>
    <t>Fordsharon</t>
  </si>
  <si>
    <t>0957443034</t>
  </si>
  <si>
    <t>smith-paul.com</t>
  </si>
  <si>
    <t>bcd-9422494794</t>
  </si>
  <si>
    <t>Christopheraustin</t>
  </si>
  <si>
    <t>7972038593</t>
  </si>
  <si>
    <t>caa-7118364770</t>
  </si>
  <si>
    <t>Tinacoffey</t>
  </si>
  <si>
    <t>0153641547</t>
  </si>
  <si>
    <t>CAMPBELL.ORG</t>
  </si>
  <si>
    <t>dcc-8248365429</t>
  </si>
  <si>
    <t>Gonzalezlori</t>
  </si>
  <si>
    <t>1325936781</t>
  </si>
  <si>
    <t>rodriguez-ramirez.net</t>
  </si>
  <si>
    <t>bcc-5787634944</t>
  </si>
  <si>
    <t>Andreakeller</t>
  </si>
  <si>
    <t>6750094214</t>
  </si>
  <si>
    <t>aaa-8715827045</t>
  </si>
  <si>
    <t>Chapmanjulie</t>
  </si>
  <si>
    <t>0011052769</t>
  </si>
  <si>
    <t>green.com</t>
  </si>
  <si>
    <t>aaa-9253368344</t>
  </si>
  <si>
    <t>Melaniejohnson</t>
  </si>
  <si>
    <t>0012704523</t>
  </si>
  <si>
    <t>acd-1783925545</t>
  </si>
  <si>
    <t>Bsmith</t>
  </si>
  <si>
    <t>8660598678</t>
  </si>
  <si>
    <t>cca-3205920446</t>
  </si>
  <si>
    <t>Ryan64</t>
  </si>
  <si>
    <t>5854859655</t>
  </si>
  <si>
    <t>frazier.info</t>
  </si>
  <si>
    <t>cac-7763982487</t>
  </si>
  <si>
    <t>Stephensonjeffrey</t>
  </si>
  <si>
    <t>4911650200</t>
  </si>
  <si>
    <t>bda-499006404</t>
  </si>
  <si>
    <t>Zstewart</t>
  </si>
  <si>
    <t>cca-9773777924</t>
  </si>
  <si>
    <t>Beardlindsey</t>
  </si>
  <si>
    <t>5130557083</t>
  </si>
  <si>
    <t>abb-7496276412</t>
  </si>
  <si>
    <t>Prosario</t>
  </si>
  <si>
    <t>4889669972</t>
  </si>
  <si>
    <t>martin.com</t>
  </si>
  <si>
    <t>baa-9352013842</t>
  </si>
  <si>
    <t>Castillolindsey</t>
  </si>
  <si>
    <t>1746202582</t>
  </si>
  <si>
    <t>robles.com</t>
  </si>
  <si>
    <t>cbb-6246962444</t>
  </si>
  <si>
    <t>Vallen</t>
  </si>
  <si>
    <t>2812312392</t>
  </si>
  <si>
    <t>underwood.com</t>
  </si>
  <si>
    <t>ccb-2573443754</t>
  </si>
  <si>
    <t>Oduran</t>
  </si>
  <si>
    <t>1049106018</t>
  </si>
  <si>
    <t>riley-miller.com</t>
  </si>
  <si>
    <t>aab-4855101642</t>
  </si>
  <si>
    <t>Sedwards</t>
  </si>
  <si>
    <t>8750827681</t>
  </si>
  <si>
    <t>patton.info</t>
  </si>
  <si>
    <t>add-2909521429</t>
  </si>
  <si>
    <t>Cheryl61</t>
  </si>
  <si>
    <t>1722577545</t>
  </si>
  <si>
    <t>byrd.com</t>
  </si>
  <si>
    <t>cdb-3805907664</t>
  </si>
  <si>
    <t>Nmorales</t>
  </si>
  <si>
    <t>0010529187</t>
  </si>
  <si>
    <t>bcd-2274625343</t>
  </si>
  <si>
    <t>Chavezsteven</t>
  </si>
  <si>
    <t>0011608271</t>
  </si>
  <si>
    <t>hobbs-harvey.com</t>
  </si>
  <si>
    <t>bcd-8225790446</t>
  </si>
  <si>
    <t>Lholmes</t>
  </si>
  <si>
    <t>0013992052</t>
  </si>
  <si>
    <t>rodriguez.org</t>
  </si>
  <si>
    <t>bdc-1115769242</t>
  </si>
  <si>
    <t>Rebeccamartinez</t>
  </si>
  <si>
    <t>0016216591</t>
  </si>
  <si>
    <t>scott.info</t>
  </si>
  <si>
    <t>dbc-7622943622</t>
  </si>
  <si>
    <t>Devinwilliams</t>
  </si>
  <si>
    <t>5398358446</t>
  </si>
  <si>
    <t>collins.net</t>
  </si>
  <si>
    <t>bac-8155864504</t>
  </si>
  <si>
    <t>Brandy82</t>
  </si>
  <si>
    <t>6430954497</t>
  </si>
  <si>
    <t>cba-1581092335</t>
  </si>
  <si>
    <t>Carrie45</t>
  </si>
  <si>
    <t>1127997029</t>
  </si>
  <si>
    <t>dac-444329648</t>
  </si>
  <si>
    <t>Younglori</t>
  </si>
  <si>
    <t>trevino.com</t>
  </si>
  <si>
    <t>ddc-6318139444</t>
  </si>
  <si>
    <t>Petersonelizabeth</t>
  </si>
  <si>
    <t>9883220125</t>
  </si>
  <si>
    <t>holt.org</t>
  </si>
  <si>
    <t>cba-7227646841</t>
  </si>
  <si>
    <t>Robert21</t>
  </si>
  <si>
    <t>0832004879</t>
  </si>
  <si>
    <t>dca-8306043789</t>
  </si>
  <si>
    <t>Arobinson</t>
  </si>
  <si>
    <t>0017535852</t>
  </si>
  <si>
    <t>walker.com</t>
  </si>
  <si>
    <t>cab-747184254</t>
  </si>
  <si>
    <t>Lindsay63</t>
  </si>
  <si>
    <t>dad-4606233479</t>
  </si>
  <si>
    <t>Coxcharles</t>
  </si>
  <si>
    <t>1715239102</t>
  </si>
  <si>
    <t>spencer.com</t>
  </si>
  <si>
    <t>ccd-7088857347</t>
  </si>
  <si>
    <t>Crystaldurham</t>
  </si>
  <si>
    <t>4374830930</t>
  </si>
  <si>
    <t>bdc-7097974644</t>
  </si>
  <si>
    <t>Gonzalezjustin</t>
  </si>
  <si>
    <t>0016713971</t>
  </si>
  <si>
    <t>mcclure.com</t>
  </si>
  <si>
    <t>cca-3075744925</t>
  </si>
  <si>
    <t>Gregorysmith</t>
  </si>
  <si>
    <t>0221321767</t>
  </si>
  <si>
    <t>ddd-4968151846</t>
  </si>
  <si>
    <t>Deckerderrick</t>
  </si>
  <si>
    <t>0011116612</t>
  </si>
  <si>
    <t>cobb.com</t>
  </si>
  <si>
    <t>cdc-2696962364</t>
  </si>
  <si>
    <t>Mikewatson</t>
  </si>
  <si>
    <t>1873393049</t>
  </si>
  <si>
    <t>baa-2713216411</t>
  </si>
  <si>
    <t>Wilsonnicole</t>
  </si>
  <si>
    <t>acd-6348541071</t>
  </si>
  <si>
    <t>Amandabenson</t>
  </si>
  <si>
    <t>0868250952</t>
  </si>
  <si>
    <t>greene-rowland.com</t>
  </si>
  <si>
    <t>dba-7746088405</t>
  </si>
  <si>
    <t>Melissaphillips</t>
  </si>
  <si>
    <t>0935561039</t>
  </si>
  <si>
    <t>murphy.com</t>
  </si>
  <si>
    <t>dbc-5385034349</t>
  </si>
  <si>
    <t>Fclark</t>
  </si>
  <si>
    <t>1529701371</t>
  </si>
  <si>
    <t>gibbs-mendez.com</t>
  </si>
  <si>
    <t>caa-5115573481</t>
  </si>
  <si>
    <t>Victor72</t>
  </si>
  <si>
    <t>8585642304</t>
  </si>
  <si>
    <t>bcb-500062046</t>
  </si>
  <si>
    <t>Fbaldwin</t>
  </si>
  <si>
    <t>7061592738</t>
  </si>
  <si>
    <t>cab-9360715341</t>
  </si>
  <si>
    <t>Ylittle</t>
  </si>
  <si>
    <t>4029907166</t>
  </si>
  <si>
    <t>cba-1578470018</t>
  </si>
  <si>
    <t>Jeffreyharris</t>
  </si>
  <si>
    <t>2481554203</t>
  </si>
  <si>
    <t>foster.biz</t>
  </si>
  <si>
    <t>dac-6362390348</t>
  </si>
  <si>
    <t>Selenabrooks</t>
  </si>
  <si>
    <t>0014030109</t>
  </si>
  <si>
    <t>dba-5250734144</t>
  </si>
  <si>
    <t>Karenphillips</t>
  </si>
  <si>
    <t>4915795546</t>
  </si>
  <si>
    <t>bell.org</t>
  </si>
  <si>
    <t>bca-1052548982</t>
  </si>
  <si>
    <t>Bhayes</t>
  </si>
  <si>
    <t>4760108018</t>
  </si>
  <si>
    <t>dac-5666964258</t>
  </si>
  <si>
    <t>Ystewart</t>
  </si>
  <si>
    <t>0306831764</t>
  </si>
  <si>
    <t>dbc-4516638244</t>
  </si>
  <si>
    <t>Phall</t>
  </si>
  <si>
    <t>0011726808</t>
  </si>
  <si>
    <t>howard.com</t>
  </si>
  <si>
    <t>ccb-6382540764</t>
  </si>
  <si>
    <t>Sara11</t>
  </si>
  <si>
    <t>ward.com</t>
  </si>
  <si>
    <t>cca-5303641334</t>
  </si>
  <si>
    <t>Emilywright</t>
  </si>
  <si>
    <t>3073510458</t>
  </si>
  <si>
    <t>dba-7261082404</t>
  </si>
  <si>
    <t>Janicebolton</t>
  </si>
  <si>
    <t>7436213009</t>
  </si>
  <si>
    <t>bac-1098720470</t>
  </si>
  <si>
    <t>Carrillojuan</t>
  </si>
  <si>
    <t>1857669470</t>
  </si>
  <si>
    <t>cdb-8277067459</t>
  </si>
  <si>
    <t>Wunderwood</t>
  </si>
  <si>
    <t>8053396274</t>
  </si>
  <si>
    <t>aba-9527907436</t>
  </si>
  <si>
    <t>Wvaldez</t>
  </si>
  <si>
    <t>6621591832</t>
  </si>
  <si>
    <t>grimes.com</t>
  </si>
  <si>
    <t>dba-6991024849</t>
  </si>
  <si>
    <t>Lhall</t>
  </si>
  <si>
    <t>6614590110</t>
  </si>
  <si>
    <t>todd.com</t>
  </si>
  <si>
    <t>cbd-2852176314</t>
  </si>
  <si>
    <t>Roymcmahon</t>
  </si>
  <si>
    <t>4004938819</t>
  </si>
  <si>
    <t>cdc-5362686104</t>
  </si>
  <si>
    <t>Jcole</t>
  </si>
  <si>
    <t>0014905315</t>
  </si>
  <si>
    <t>BROOKS.COM</t>
  </si>
  <si>
    <t>aca-5666695349</t>
  </si>
  <si>
    <t>Porterdonna</t>
  </si>
  <si>
    <t>9769873137</t>
  </si>
  <si>
    <t>YAHOO.COM</t>
  </si>
  <si>
    <t>bda-4733586104</t>
  </si>
  <si>
    <t>Robertjennings</t>
  </si>
  <si>
    <t>9841661237</t>
  </si>
  <si>
    <t>bba-6314847238</t>
  </si>
  <si>
    <t>Brenda90</t>
  </si>
  <si>
    <t>0014332562</t>
  </si>
  <si>
    <t>dbc-7866076514</t>
  </si>
  <si>
    <t>Ashley99</t>
  </si>
  <si>
    <t>1499197014</t>
  </si>
  <si>
    <t>camacho.biz</t>
  </si>
  <si>
    <t>dba-557618174</t>
  </si>
  <si>
    <t>Glopez</t>
  </si>
  <si>
    <t>7087821160</t>
  </si>
  <si>
    <t>hudson-hayes.com</t>
  </si>
  <si>
    <t>abb-3966975997</t>
  </si>
  <si>
    <t>Damontran</t>
  </si>
  <si>
    <t>0418135998</t>
  </si>
  <si>
    <t>serrano.info</t>
  </si>
  <si>
    <t>abc-5105374399</t>
  </si>
  <si>
    <t>Jamespruitt</t>
  </si>
  <si>
    <t>1897211708</t>
  </si>
  <si>
    <t>campbell-hall.net</t>
  </si>
  <si>
    <t>cdd-719491154</t>
  </si>
  <si>
    <t>Hbrown</t>
  </si>
  <si>
    <t>jackson.biz</t>
  </si>
  <si>
    <t>ddb-6738330943</t>
  </si>
  <si>
    <t>Andersonrobert</t>
  </si>
  <si>
    <t>8839785708</t>
  </si>
  <si>
    <t>dbd-3114802270</t>
  </si>
  <si>
    <t>Ryan72</t>
  </si>
  <si>
    <t>8067571236</t>
  </si>
  <si>
    <t>andrews.info</t>
  </si>
  <si>
    <t>daa-1480716147</t>
  </si>
  <si>
    <t>Adrianthomas</t>
  </si>
  <si>
    <t>1611287942</t>
  </si>
  <si>
    <t>ccc-7707798374</t>
  </si>
  <si>
    <t>Aliciakent</t>
  </si>
  <si>
    <t>7697040953</t>
  </si>
  <si>
    <t>acd-5607453418</t>
  </si>
  <si>
    <t>Vjohnston</t>
  </si>
  <si>
    <t>0011419615</t>
  </si>
  <si>
    <t>bbb-6751797442</t>
  </si>
  <si>
    <t>Treed</t>
  </si>
  <si>
    <t>4883565179</t>
  </si>
  <si>
    <t>cdd-7156015246</t>
  </si>
  <si>
    <t>Robertwhite</t>
  </si>
  <si>
    <t>1649668349</t>
  </si>
  <si>
    <t>acc-4032667409</t>
  </si>
  <si>
    <t>Qcruz</t>
  </si>
  <si>
    <t>4217028516</t>
  </si>
  <si>
    <t>dcb-8606924639</t>
  </si>
  <si>
    <t>Chale</t>
  </si>
  <si>
    <t>1648820893</t>
  </si>
  <si>
    <t>dad-8746676641</t>
  </si>
  <si>
    <t>Wolfejennifer</t>
  </si>
  <si>
    <t>9062467287</t>
  </si>
  <si>
    <t>bad-1043785658</t>
  </si>
  <si>
    <t>Jriddle</t>
  </si>
  <si>
    <t>1916091141</t>
  </si>
  <si>
    <t>bbb-9793941374</t>
  </si>
  <si>
    <t>Camposwilliam</t>
  </si>
  <si>
    <t>9236133760</t>
  </si>
  <si>
    <t>baa-3260910924</t>
  </si>
  <si>
    <t>Nmartin</t>
  </si>
  <si>
    <t>dcc-4348555144</t>
  </si>
  <si>
    <t>Ojohnson</t>
  </si>
  <si>
    <t>4724191650</t>
  </si>
  <si>
    <t>lowe.biz</t>
  </si>
  <si>
    <t>cab-3714994435</t>
  </si>
  <si>
    <t>Qjohnson</t>
  </si>
  <si>
    <t>fletcher.com</t>
  </si>
  <si>
    <t>abd-9004049338</t>
  </si>
  <si>
    <t>Fmurray</t>
  </si>
  <si>
    <t>1898088067</t>
  </si>
  <si>
    <t>abc-8861185824</t>
  </si>
  <si>
    <t>Rtaylor</t>
  </si>
  <si>
    <t>7468135926</t>
  </si>
  <si>
    <t>jackson.org</t>
  </si>
  <si>
    <t>add-1172609549</t>
  </si>
  <si>
    <t>Kellynichols</t>
  </si>
  <si>
    <t>1648698939</t>
  </si>
  <si>
    <t>jackson-powers.com</t>
  </si>
  <si>
    <t>dbc-332575425</t>
  </si>
  <si>
    <t>Scottthompson</t>
  </si>
  <si>
    <t>6941559450</t>
  </si>
  <si>
    <t>ddd-7728447688</t>
  </si>
  <si>
    <t>Scottwilliams</t>
  </si>
  <si>
    <t>1207536051</t>
  </si>
  <si>
    <t>cain.com</t>
  </si>
  <si>
    <t>cba-5855649763</t>
  </si>
  <si>
    <t>Scott90</t>
  </si>
  <si>
    <t>1886365362</t>
  </si>
  <si>
    <t>bad-7517554264</t>
  </si>
  <si>
    <t>Sarahbrooks</t>
  </si>
  <si>
    <t>5906700099</t>
  </si>
  <si>
    <t>dcc-2174967457</t>
  </si>
  <si>
    <t>Smithanthony</t>
  </si>
  <si>
    <t>2046648966</t>
  </si>
  <si>
    <t>adb-6846099729</t>
  </si>
  <si>
    <t>Roblesmaria</t>
  </si>
  <si>
    <t>6420456577</t>
  </si>
  <si>
    <t>ramsey.biz</t>
  </si>
  <si>
    <t>bcc-6101664409</t>
  </si>
  <si>
    <t>Marcus39</t>
  </si>
  <si>
    <t>5338906235</t>
  </si>
  <si>
    <t>villa.biz</t>
  </si>
  <si>
    <t>bbb-7701776418</t>
  </si>
  <si>
    <t>Jasonkelly</t>
  </si>
  <si>
    <t>1265401659</t>
  </si>
  <si>
    <t>smith.com</t>
  </si>
  <si>
    <t>aca-9768244839</t>
  </si>
  <si>
    <t>Olewis</t>
  </si>
  <si>
    <t>0016221224</t>
  </si>
  <si>
    <t>barrett.org</t>
  </si>
  <si>
    <t>dcc-3856094092</t>
  </si>
  <si>
    <t>Jonesjeffery</t>
  </si>
  <si>
    <t>2591601124</t>
  </si>
  <si>
    <t>dca-4767761624</t>
  </si>
  <si>
    <t>Marquezkylie</t>
  </si>
  <si>
    <t>8860080179</t>
  </si>
  <si>
    <t>cbd-136364583</t>
  </si>
  <si>
    <t>Susan95</t>
  </si>
  <si>
    <t>0017823129</t>
  </si>
  <si>
    <t>horton.com</t>
  </si>
  <si>
    <t>abc-664934259</t>
  </si>
  <si>
    <t>Cynthiahenson</t>
  </si>
  <si>
    <t>6426121203</t>
  </si>
  <si>
    <t>add-7870758420</t>
  </si>
  <si>
    <t>Rogerscharlotte</t>
  </si>
  <si>
    <t>4375365968</t>
  </si>
  <si>
    <t>cdd-7012928487</t>
  </si>
  <si>
    <t>Vdixon</t>
  </si>
  <si>
    <t>4824218385</t>
  </si>
  <si>
    <t>bcc-4223623349</t>
  </si>
  <si>
    <t>Andrewblake</t>
  </si>
  <si>
    <t>parker.biz</t>
  </si>
  <si>
    <t>dda-9899415466</t>
  </si>
  <si>
    <t>Brownnicholas</t>
  </si>
  <si>
    <t>1232748979</t>
  </si>
  <si>
    <t>harris-bennett.com</t>
  </si>
  <si>
    <t>bab-8485223469</t>
  </si>
  <si>
    <t>Vstevenson</t>
  </si>
  <si>
    <t>0011776334</t>
  </si>
  <si>
    <t>ramirez.com</t>
  </si>
  <si>
    <t>bab-3091222448</t>
  </si>
  <si>
    <t>Karen35</t>
  </si>
  <si>
    <t>2175080196</t>
  </si>
  <si>
    <t>bac-6806385640</t>
  </si>
  <si>
    <t>Amberknox</t>
  </si>
  <si>
    <t>0013069358</t>
  </si>
  <si>
    <t>mcneil.com</t>
  </si>
  <si>
    <t>ddc-3858921744</t>
  </si>
  <si>
    <t>Isaiah01</t>
  </si>
  <si>
    <t>4001816778</t>
  </si>
  <si>
    <t>bbd-6343559446</t>
  </si>
  <si>
    <t>Brettbraun</t>
  </si>
  <si>
    <t>8165244454</t>
  </si>
  <si>
    <t>adc-460546132</t>
  </si>
  <si>
    <t>Williamsimmons</t>
  </si>
  <si>
    <t>8517993781</t>
  </si>
  <si>
    <t>collins-griffith.com</t>
  </si>
  <si>
    <t>dba-6786506384</t>
  </si>
  <si>
    <t>Catherineturner</t>
  </si>
  <si>
    <t>abb-9948246344</t>
  </si>
  <si>
    <t>Josephharrington</t>
  </si>
  <si>
    <t>1699969882</t>
  </si>
  <si>
    <t>dbd-8067467927</t>
  </si>
  <si>
    <t>Egray</t>
  </si>
  <si>
    <t>dcd-2335641598</t>
  </si>
  <si>
    <t>Ywolf</t>
  </si>
  <si>
    <t>6301986424</t>
  </si>
  <si>
    <t>aad-5104129544</t>
  </si>
  <si>
    <t>Fsimmons</t>
  </si>
  <si>
    <t>1397283391</t>
  </si>
  <si>
    <t>larson-hernandez.com</t>
  </si>
  <si>
    <t>dab-4782745547</t>
  </si>
  <si>
    <t>Dford</t>
  </si>
  <si>
    <t>2932880983</t>
  </si>
  <si>
    <t>bad-8617113440</t>
  </si>
  <si>
    <t>Ijones</t>
  </si>
  <si>
    <t>0232001867</t>
  </si>
  <si>
    <t>bda-2740194390</t>
  </si>
  <si>
    <t>Ericlopez</t>
  </si>
  <si>
    <t>6100898761</t>
  </si>
  <si>
    <t>bac-808314366</t>
  </si>
  <si>
    <t>Asullivan</t>
  </si>
  <si>
    <t>6140384531</t>
  </si>
  <si>
    <t>bdc-1531837644</t>
  </si>
  <si>
    <t>Pburns</t>
  </si>
  <si>
    <t>4682354695</t>
  </si>
  <si>
    <t>adb-9626974703</t>
  </si>
  <si>
    <t>Hdyer</t>
  </si>
  <si>
    <t>0010762054</t>
  </si>
  <si>
    <t>frederick-martin.biz</t>
  </si>
  <si>
    <t>caa-9874728644</t>
  </si>
  <si>
    <t>William75</t>
  </si>
  <si>
    <t>0010666641</t>
  </si>
  <si>
    <t>dbc-5272171944</t>
  </si>
  <si>
    <t>0011340785</t>
  </si>
  <si>
    <t>allen.com</t>
  </si>
  <si>
    <t>cba-5623233463</t>
  </si>
  <si>
    <t>Josegibson</t>
  </si>
  <si>
    <t>0890583668</t>
  </si>
  <si>
    <t>hernandez.com</t>
  </si>
  <si>
    <t>bba-5403003942</t>
  </si>
  <si>
    <t>Wisedawn</t>
  </si>
  <si>
    <t>8999626970</t>
  </si>
  <si>
    <t>sanders-willis.com</t>
  </si>
  <si>
    <t>baa-694639447</t>
  </si>
  <si>
    <t>Bmartin</t>
  </si>
  <si>
    <t>1889178791</t>
  </si>
  <si>
    <t>holt-mason.net</t>
  </si>
  <si>
    <t>acd-4977888448</t>
  </si>
  <si>
    <t>Jessica11</t>
  </si>
  <si>
    <t>abc-3466205344</t>
  </si>
  <si>
    <t>Josephclark</t>
  </si>
  <si>
    <t>aad-1432074908</t>
  </si>
  <si>
    <t>Adam27</t>
  </si>
  <si>
    <t>0018260418</t>
  </si>
  <si>
    <t>cab-4876519254</t>
  </si>
  <si>
    <t>Ayalarobert</t>
  </si>
  <si>
    <t>1755851777</t>
  </si>
  <si>
    <t>pena-quinn.com</t>
  </si>
  <si>
    <t>dcb-5738811702</t>
  </si>
  <si>
    <t>Jacob23</t>
  </si>
  <si>
    <t>1274692118</t>
  </si>
  <si>
    <t>white-fry.info</t>
  </si>
  <si>
    <t>acd-4026600274</t>
  </si>
  <si>
    <t>Jamesbrady</t>
  </si>
  <si>
    <t>1962642229</t>
  </si>
  <si>
    <t>green.info</t>
  </si>
  <si>
    <t>dda-1340874454</t>
  </si>
  <si>
    <t>Christophermiller</t>
  </si>
  <si>
    <t>7045421854</t>
  </si>
  <si>
    <t>hill.com</t>
  </si>
  <si>
    <t>dab-7315166944</t>
  </si>
  <si>
    <t>Wwashington</t>
  </si>
  <si>
    <t>7056820922</t>
  </si>
  <si>
    <t>abb-4111234893</t>
  </si>
  <si>
    <t>Clarklatoya</t>
  </si>
  <si>
    <t>0019001635</t>
  </si>
  <si>
    <t>morrison-hatfield.com</t>
  </si>
  <si>
    <t>cac-7012631400</t>
  </si>
  <si>
    <t>Msherman</t>
  </si>
  <si>
    <t>4728289540</t>
  </si>
  <si>
    <t>cad-1566648412</t>
  </si>
  <si>
    <t>Evelyn55</t>
  </si>
  <si>
    <t>ddd-8152477089</t>
  </si>
  <si>
    <t>Dgray</t>
  </si>
  <si>
    <t>6168507105</t>
  </si>
  <si>
    <t>bcd-9894937422</t>
  </si>
  <si>
    <t>Smithmonica</t>
  </si>
  <si>
    <t>1011950927</t>
  </si>
  <si>
    <t>cda-6931139641</t>
  </si>
  <si>
    <t>Guzmanmisty</t>
  </si>
  <si>
    <t>1152610537</t>
  </si>
  <si>
    <t>tapia-walton.com</t>
  </si>
  <si>
    <t>bda-8933735446</t>
  </si>
  <si>
    <t>Qmontgomery</t>
  </si>
  <si>
    <t>1695007418</t>
  </si>
  <si>
    <t>adc-9699543341</t>
  </si>
  <si>
    <t>Aaronlittle</t>
  </si>
  <si>
    <t>0015432987</t>
  </si>
  <si>
    <t>bda-9191363424</t>
  </si>
  <si>
    <t>Morgan57</t>
  </si>
  <si>
    <t>2944716198</t>
  </si>
  <si>
    <t>lawson.org</t>
  </si>
  <si>
    <t>cbc-5904791045</t>
  </si>
  <si>
    <t>Ronnie71</t>
  </si>
  <si>
    <t>8131045025</t>
  </si>
  <si>
    <t>cruz.net</t>
  </si>
  <si>
    <t>cbd-3422295456</t>
  </si>
  <si>
    <t>Tylermiller</t>
  </si>
  <si>
    <t>1217435748</t>
  </si>
  <si>
    <t>davies.info</t>
  </si>
  <si>
    <t>bda-4393136054</t>
  </si>
  <si>
    <t>Pbates</t>
  </si>
  <si>
    <t>4860673983</t>
  </si>
  <si>
    <t>lewis.com</t>
  </si>
  <si>
    <t>dcd-3679283444</t>
  </si>
  <si>
    <t>Bholder</t>
  </si>
  <si>
    <t>8425364628</t>
  </si>
  <si>
    <t>hickman.biz</t>
  </si>
  <si>
    <t>add-2812859133</t>
  </si>
  <si>
    <t>Jenniferwade</t>
  </si>
  <si>
    <t>baa-706673544</t>
  </si>
  <si>
    <t>Sandraschultz</t>
  </si>
  <si>
    <t>1551562392</t>
  </si>
  <si>
    <t>davis-holt.com</t>
  </si>
  <si>
    <t>bba-851548481</t>
  </si>
  <si>
    <t>Nicholas68</t>
  </si>
  <si>
    <t>5107409131</t>
  </si>
  <si>
    <t>stokes-walker.com</t>
  </si>
  <si>
    <t>bbb-4860332449</t>
  </si>
  <si>
    <t>Rodriguezmatthew</t>
  </si>
  <si>
    <t>9025476022</t>
  </si>
  <si>
    <t>dba-1238630743</t>
  </si>
  <si>
    <t>Berrydavid</t>
  </si>
  <si>
    <t>1069535412</t>
  </si>
  <si>
    <t>finley-ray.com</t>
  </si>
  <si>
    <t>bda-4391385437</t>
  </si>
  <si>
    <t>Lawrencejames</t>
  </si>
  <si>
    <t>9500260151</t>
  </si>
  <si>
    <t>cda-9673400342</t>
  </si>
  <si>
    <t>Kelsey28</t>
  </si>
  <si>
    <t>7950740717</t>
  </si>
  <si>
    <t>abd-3244720445</t>
  </si>
  <si>
    <t>Fosteramanda</t>
  </si>
  <si>
    <t>1805950310</t>
  </si>
  <si>
    <t>stewart-cabrera.com</t>
  </si>
  <si>
    <t>dca-3981686840</t>
  </si>
  <si>
    <t>Jfrazier</t>
  </si>
  <si>
    <t>4039104520</t>
  </si>
  <si>
    <t>campbell.com</t>
  </si>
  <si>
    <t>dad-4400758847</t>
  </si>
  <si>
    <t>Wayne14</t>
  </si>
  <si>
    <t>6089411849</t>
  </si>
  <si>
    <t>aad-447041247</t>
  </si>
  <si>
    <t>Troypadilla</t>
  </si>
  <si>
    <t>3599285535</t>
  </si>
  <si>
    <t>cbc-9854444538</t>
  </si>
  <si>
    <t>Eric33</t>
  </si>
  <si>
    <t>1952056100</t>
  </si>
  <si>
    <t>fitzgerald.info</t>
  </si>
  <si>
    <t>bdb-3461691748</t>
  </si>
  <si>
    <t>Tracey20</t>
  </si>
  <si>
    <t>9680186774</t>
  </si>
  <si>
    <t>cdb-7797031544</t>
  </si>
  <si>
    <t>Roberto75</t>
  </si>
  <si>
    <t>2339449530</t>
  </si>
  <si>
    <t>acc-6705321421</t>
  </si>
  <si>
    <t>Rosejustin</t>
  </si>
  <si>
    <t>6255032501</t>
  </si>
  <si>
    <t>acb-8335801418</t>
  </si>
  <si>
    <t>Udavis</t>
  </si>
  <si>
    <t>4262417842</t>
  </si>
  <si>
    <t>glenn.com</t>
  </si>
  <si>
    <t>bdd-9918461497</t>
  </si>
  <si>
    <t>Barbararamos</t>
  </si>
  <si>
    <t>3451100906</t>
  </si>
  <si>
    <t>bca-656994331</t>
  </si>
  <si>
    <t>Jasonbrock</t>
  </si>
  <si>
    <t>1053088684</t>
  </si>
  <si>
    <t>cac-691414018</t>
  </si>
  <si>
    <t>Jessica91</t>
  </si>
  <si>
    <t>7329045759</t>
  </si>
  <si>
    <t>floyd.biz</t>
  </si>
  <si>
    <t>acd-9156634419</t>
  </si>
  <si>
    <t>Davisterri</t>
  </si>
  <si>
    <t>0012129964</t>
  </si>
  <si>
    <t>landry.net</t>
  </si>
  <si>
    <t>dba-9640393404</t>
  </si>
  <si>
    <t>Obooker</t>
  </si>
  <si>
    <t>3620275582</t>
  </si>
  <si>
    <t>cca-3756113449</t>
  </si>
  <si>
    <t>Austinallen</t>
  </si>
  <si>
    <t>4770920711</t>
  </si>
  <si>
    <t>cbc-9384244492</t>
  </si>
  <si>
    <t>Denisebennett</t>
  </si>
  <si>
    <t>2380236219</t>
  </si>
  <si>
    <t>cdc-2941945883</t>
  </si>
  <si>
    <t>Phancock</t>
  </si>
  <si>
    <t>1897059161</t>
  </si>
  <si>
    <t>hill-delgado.com</t>
  </si>
  <si>
    <t>acd-7135221694</t>
  </si>
  <si>
    <t>Wilsondavid</t>
  </si>
  <si>
    <t>5881959772</t>
  </si>
  <si>
    <t>barnett.org</t>
  </si>
  <si>
    <t>dcb-3719276428</t>
  </si>
  <si>
    <t>Heather19</t>
  </si>
  <si>
    <t>0053789318</t>
  </si>
  <si>
    <t>dbc-725528140</t>
  </si>
  <si>
    <t>Scooke</t>
  </si>
  <si>
    <t>2845401822</t>
  </si>
  <si>
    <t>bdb-7852994175</t>
  </si>
  <si>
    <t>Corybrown</t>
  </si>
  <si>
    <t>8394823220</t>
  </si>
  <si>
    <t>dbd-5230555342</t>
  </si>
  <si>
    <t>Bhess</t>
  </si>
  <si>
    <t>1447432811</t>
  </si>
  <si>
    <t>hawkins-herrera.net</t>
  </si>
  <si>
    <t>bdd-2921569445</t>
  </si>
  <si>
    <t>Stonebrenda</t>
  </si>
  <si>
    <t>1302020304</t>
  </si>
  <si>
    <t>ddb-7707194490</t>
  </si>
  <si>
    <t>Tammymerritt</t>
  </si>
  <si>
    <t>0017752135</t>
  </si>
  <si>
    <t>atkins.com</t>
  </si>
  <si>
    <t>aca-6684093184</t>
  </si>
  <si>
    <t>Hmcbride</t>
  </si>
  <si>
    <t>0646300593</t>
  </si>
  <si>
    <t>anderson.com</t>
  </si>
  <si>
    <t>bbc-964834108</t>
  </si>
  <si>
    <t>Melissa01</t>
  </si>
  <si>
    <t>0011983210</t>
  </si>
  <si>
    <t>hunter.net</t>
  </si>
  <si>
    <t>db-4093602508</t>
  </si>
  <si>
    <t>Qrowland</t>
  </si>
  <si>
    <t>1746902983</t>
  </si>
  <si>
    <t>wright.net</t>
  </si>
  <si>
    <t>ccb-5537854619</t>
  </si>
  <si>
    <t>Ftaylor</t>
  </si>
  <si>
    <t>1966229131</t>
  </si>
  <si>
    <t>ddc-3268344789</t>
  </si>
  <si>
    <t>Catherine83</t>
  </si>
  <si>
    <t>0568566706</t>
  </si>
  <si>
    <t>ddb-8085448046</t>
  </si>
  <si>
    <t>Youngjacob</t>
  </si>
  <si>
    <t>6550494440</t>
  </si>
  <si>
    <t>chase-lewis.com</t>
  </si>
  <si>
    <t>dac-51669472</t>
  </si>
  <si>
    <t>Joshua96</t>
  </si>
  <si>
    <t>1339650496</t>
  </si>
  <si>
    <t>pierce.biz</t>
  </si>
  <si>
    <t>dcd-9645942784</t>
  </si>
  <si>
    <t>Qbryant</t>
  </si>
  <si>
    <t>6261142436</t>
  </si>
  <si>
    <t>aab-7129988901</t>
  </si>
  <si>
    <t>Jenniferelliott</t>
  </si>
  <si>
    <t>1258542188</t>
  </si>
  <si>
    <t>dcc-4453834144</t>
  </si>
  <si>
    <t>Uunderwood</t>
  </si>
  <si>
    <t>0019623419</t>
  </si>
  <si>
    <t>gray-maynard.com</t>
  </si>
  <si>
    <t>bcd-4947374656</t>
  </si>
  <si>
    <t>David18</t>
  </si>
  <si>
    <t>2472505833</t>
  </si>
  <si>
    <t>jones-bowman.com</t>
  </si>
  <si>
    <t>cdb-7161282043</t>
  </si>
  <si>
    <t>Dustin34</t>
  </si>
  <si>
    <t>4303115876</t>
  </si>
  <si>
    <t>acc-1492329204</t>
  </si>
  <si>
    <t>Opetty</t>
  </si>
  <si>
    <t>lynn-patton.com</t>
  </si>
  <si>
    <t>bbc-5453342493</t>
  </si>
  <si>
    <t>Brianna71</t>
  </si>
  <si>
    <t>9453536597</t>
  </si>
  <si>
    <t>bailey.com</t>
  </si>
  <si>
    <t>bdd-380270803</t>
  </si>
  <si>
    <t>Jacksonstacey</t>
  </si>
  <si>
    <t>0018616342</t>
  </si>
  <si>
    <t>white-shaffer.net</t>
  </si>
  <si>
    <t>bdc-3985621748</t>
  </si>
  <si>
    <t>Qvargas</t>
  </si>
  <si>
    <t>0015948152</t>
  </si>
  <si>
    <t>dbc-1099545976</t>
  </si>
  <si>
    <t>Douglasbradley</t>
  </si>
  <si>
    <t>5966472130</t>
  </si>
  <si>
    <t>brown-swanson.com</t>
  </si>
  <si>
    <t>add-5045311242</t>
  </si>
  <si>
    <t>Lmann</t>
  </si>
  <si>
    <t>0019142614</t>
  </si>
  <si>
    <t>andersen-lindsey.net</t>
  </si>
  <si>
    <t>cdc-2597954977</t>
  </si>
  <si>
    <t>Stephanie83</t>
  </si>
  <si>
    <t>4543079637</t>
  </si>
  <si>
    <t>bdb-4954824544</t>
  </si>
  <si>
    <t>Richard51</t>
  </si>
  <si>
    <t>1008178522</t>
  </si>
  <si>
    <t>miller.com</t>
  </si>
  <si>
    <t>bad-7851795047</t>
  </si>
  <si>
    <t>Paulangela</t>
  </si>
  <si>
    <t>1587184523</t>
  </si>
  <si>
    <t>stokes-smith.biz</t>
  </si>
  <si>
    <t>bba-7454536546</t>
  </si>
  <si>
    <t>Rjimenez</t>
  </si>
  <si>
    <t>4268744701</t>
  </si>
  <si>
    <t>barron.org</t>
  </si>
  <si>
    <t>cbd-3075562324</t>
  </si>
  <si>
    <t>Kleinjacqueline</t>
  </si>
  <si>
    <t>1086523777</t>
  </si>
  <si>
    <t>reed.net</t>
  </si>
  <si>
    <t>bdd-73821433</t>
  </si>
  <si>
    <t>Roconnell</t>
  </si>
  <si>
    <t>3370140052</t>
  </si>
  <si>
    <t>mckee.com</t>
  </si>
  <si>
    <t>ddd-1112730489</t>
  </si>
  <si>
    <t>Hendersonnicholas</t>
  </si>
  <si>
    <t>8000272214</t>
  </si>
  <si>
    <t>dab-5034859850</t>
  </si>
  <si>
    <t>Robin38</t>
  </si>
  <si>
    <t>0943913681</t>
  </si>
  <si>
    <t>roberts.com</t>
  </si>
  <si>
    <t>cad-9791247139</t>
  </si>
  <si>
    <t>Aaronwelch</t>
  </si>
  <si>
    <t>6955286209</t>
  </si>
  <si>
    <t>add-81920470</t>
  </si>
  <si>
    <t>Sarah80</t>
  </si>
  <si>
    <t>1297352595</t>
  </si>
  <si>
    <t>stafford-charles.com</t>
  </si>
  <si>
    <t>ddc-6642644647</t>
  </si>
  <si>
    <t>Gilbertmark</t>
  </si>
  <si>
    <t>1739389920</t>
  </si>
  <si>
    <t>abd-8109184029</t>
  </si>
  <si>
    <t>Baileyjennifer</t>
  </si>
  <si>
    <t>2366185076</t>
  </si>
  <si>
    <t>gomez-garcia.info</t>
  </si>
  <si>
    <t>adb-7250182604</t>
  </si>
  <si>
    <t>Ricerachel</t>
  </si>
  <si>
    <t>0870826971</t>
  </si>
  <si>
    <t>martinez-freeman.com</t>
  </si>
  <si>
    <t>aca-5518585412</t>
  </si>
  <si>
    <t>Thomasbrooks</t>
  </si>
  <si>
    <t>0018236010</t>
  </si>
  <si>
    <t>dbb-6090697814</t>
  </si>
  <si>
    <t>Amandaadams</t>
  </si>
  <si>
    <t>1821764846</t>
  </si>
  <si>
    <t>dac-9375752604</t>
  </si>
  <si>
    <t>Donaldburgess</t>
  </si>
  <si>
    <t>5742233222</t>
  </si>
  <si>
    <t>dcb-3225302841</t>
  </si>
  <si>
    <t>Danielmitchell</t>
  </si>
  <si>
    <t>0018019442</t>
  </si>
  <si>
    <t>dba-2383485206</t>
  </si>
  <si>
    <t>Cmanning</t>
  </si>
  <si>
    <t>0015606295</t>
  </si>
  <si>
    <t>bca-5174008024</t>
  </si>
  <si>
    <t>Rmoyer</t>
  </si>
  <si>
    <t>1804674130</t>
  </si>
  <si>
    <t>fisher.info</t>
  </si>
  <si>
    <t>dbb-9682348940</t>
  </si>
  <si>
    <t>Karen68</t>
  </si>
  <si>
    <t>5384185201</t>
  </si>
  <si>
    <t>mclean.com</t>
  </si>
  <si>
    <t>dbc-832626493</t>
  </si>
  <si>
    <t>Martinezmaurice</t>
  </si>
  <si>
    <t>1084639756</t>
  </si>
  <si>
    <t>SAUNDERS.COM</t>
  </si>
  <si>
    <t>aab-6792142884</t>
  </si>
  <si>
    <t>Vbray</t>
  </si>
  <si>
    <t>4912151641</t>
  </si>
  <si>
    <t>bcc-6074605165</t>
  </si>
  <si>
    <t>Froberts</t>
  </si>
  <si>
    <t>0919693957</t>
  </si>
  <si>
    <t>bba-7216980964</t>
  </si>
  <si>
    <t>Christinadaniel</t>
  </si>
  <si>
    <t>0702042620</t>
  </si>
  <si>
    <t>bda-1917804417</t>
  </si>
  <si>
    <t>Katie43</t>
  </si>
  <si>
    <t>9712124139</t>
  </si>
  <si>
    <t>hoover.com</t>
  </si>
  <si>
    <t>bbb-1986427074</t>
  </si>
  <si>
    <t>Victoriagarza</t>
  </si>
  <si>
    <t>6967897609</t>
  </si>
  <si>
    <t>ddd-318749417</t>
  </si>
  <si>
    <t>Ronaldjensen</t>
  </si>
  <si>
    <t>7312677319</t>
  </si>
  <si>
    <t>lin.biz</t>
  </si>
  <si>
    <t>dbc-5768968444</t>
  </si>
  <si>
    <t>Jeffreysimmons</t>
  </si>
  <si>
    <t>5988978653</t>
  </si>
  <si>
    <t>bcb-1327127844</t>
  </si>
  <si>
    <t>Torresjoseph</t>
  </si>
  <si>
    <t>1916543089</t>
  </si>
  <si>
    <t>dda-4388870814</t>
  </si>
  <si>
    <t>Dwright</t>
  </si>
  <si>
    <t>1523120219</t>
  </si>
  <si>
    <t>cbb-6517795155</t>
  </si>
  <si>
    <t>Williamsjulie</t>
  </si>
  <si>
    <t>4497470002</t>
  </si>
  <si>
    <t>mitchell.org</t>
  </si>
  <si>
    <t>cdc-5410459488</t>
  </si>
  <si>
    <t>Flopez</t>
  </si>
  <si>
    <t>4867649797</t>
  </si>
  <si>
    <t>cook-rodriguez.com</t>
  </si>
  <si>
    <t>bdd-8897854972</t>
  </si>
  <si>
    <t>Michael59</t>
  </si>
  <si>
    <t>5604500635</t>
  </si>
  <si>
    <t>jacobs.org</t>
  </si>
  <si>
    <t>abb-759275110</t>
  </si>
  <si>
    <t>Eatondavid</t>
  </si>
  <si>
    <t>cac-7204526848</t>
  </si>
  <si>
    <t>Willisrhonda</t>
  </si>
  <si>
    <t>9529635305</t>
  </si>
  <si>
    <t>roth.com</t>
  </si>
  <si>
    <t>dcd-9112093046</t>
  </si>
  <si>
    <t>Kevin73</t>
  </si>
  <si>
    <t>0017025512</t>
  </si>
  <si>
    <t>le.net</t>
  </si>
  <si>
    <t>aca-3465193442</t>
  </si>
  <si>
    <t>Patricia71</t>
  </si>
  <si>
    <t>3643159489</t>
  </si>
  <si>
    <t>aca-3387157428</t>
  </si>
  <si>
    <t>Gbarnes</t>
  </si>
  <si>
    <t>4663454434</t>
  </si>
  <si>
    <t>adb-7457616184</t>
  </si>
  <si>
    <t>Sosabruce</t>
  </si>
  <si>
    <t>1169993934</t>
  </si>
  <si>
    <t>bad-4323070234</t>
  </si>
  <si>
    <t>Isimpson</t>
  </si>
  <si>
    <t>9464088223</t>
  </si>
  <si>
    <t>mata.biz</t>
  </si>
  <si>
    <t>aab-2961271944</t>
  </si>
  <si>
    <t>Nlawson</t>
  </si>
  <si>
    <t>cbc-769165746</t>
  </si>
  <si>
    <t>Ashleyvargas</t>
  </si>
  <si>
    <t>1894132109</t>
  </si>
  <si>
    <t>suarez.info</t>
  </si>
  <si>
    <t>ddc-546204293</t>
  </si>
  <si>
    <t>Melissa44</t>
  </si>
  <si>
    <t>0754853465</t>
  </si>
  <si>
    <t>dab-6417475545</t>
  </si>
  <si>
    <t>Jeffreyferguson</t>
  </si>
  <si>
    <t>0012030044</t>
  </si>
  <si>
    <t>williams-hernandez.com</t>
  </si>
  <si>
    <t>caa-6973923874</t>
  </si>
  <si>
    <t>Morgan03</t>
  </si>
  <si>
    <t>0010025121</t>
  </si>
  <si>
    <t>nichols.com</t>
  </si>
  <si>
    <t>caa-2183554246</t>
  </si>
  <si>
    <t>Christopher84</t>
  </si>
  <si>
    <t>5896359570</t>
  </si>
  <si>
    <t>caa-9077511437</t>
  </si>
  <si>
    <t>Svillanueva</t>
  </si>
  <si>
    <t>1314584345</t>
  </si>
  <si>
    <t>galloway-garrett.com</t>
  </si>
  <si>
    <t>aba-1869546165</t>
  </si>
  <si>
    <t>Jessicaramirez</t>
  </si>
  <si>
    <t>3885034236</t>
  </si>
  <si>
    <t>cad-9549931949</t>
  </si>
  <si>
    <t>Sharphailey</t>
  </si>
  <si>
    <t>2033474246</t>
  </si>
  <si>
    <t>scott.com</t>
  </si>
  <si>
    <t>adb-3475760470</t>
  </si>
  <si>
    <t>Markharris</t>
  </si>
  <si>
    <t>1043796868</t>
  </si>
  <si>
    <t>aab-6129415474</t>
  </si>
  <si>
    <t>Seanblair</t>
  </si>
  <si>
    <t>adc-7716554061</t>
  </si>
  <si>
    <t>Racheldavis</t>
  </si>
  <si>
    <t>1177417430</t>
  </si>
  <si>
    <t>bdd-8127748289</t>
  </si>
  <si>
    <t>Lisathompson</t>
  </si>
  <si>
    <t>8502289466</t>
  </si>
  <si>
    <t>ad-1665711543</t>
  </si>
  <si>
    <t>Deborahsmith</t>
  </si>
  <si>
    <t>2752332829</t>
  </si>
  <si>
    <t>cab-4955696649</t>
  </si>
  <si>
    <t>Mmcdaniel</t>
  </si>
  <si>
    <t>6913303033</t>
  </si>
  <si>
    <t>thomas.com</t>
  </si>
  <si>
    <t>bbc-862694296</t>
  </si>
  <si>
    <t>Hgarcia</t>
  </si>
  <si>
    <t>0011675076</t>
  </si>
  <si>
    <t>ddd-4578808654</t>
  </si>
  <si>
    <t>Grayandrew</t>
  </si>
  <si>
    <t>0010245301</t>
  </si>
  <si>
    <t>hines.com</t>
  </si>
  <si>
    <t>dab-7431526274</t>
  </si>
  <si>
    <t>Kaylaadams</t>
  </si>
  <si>
    <t>0342028471</t>
  </si>
  <si>
    <t>greene.com</t>
  </si>
  <si>
    <t>acb-6111729394</t>
  </si>
  <si>
    <t>Harristimothy</t>
  </si>
  <si>
    <t>0010172224</t>
  </si>
  <si>
    <t>bba-4493264945</t>
  </si>
  <si>
    <t>Kylemendoza</t>
  </si>
  <si>
    <t>6487177546</t>
  </si>
  <si>
    <t>ddd-595549443</t>
  </si>
  <si>
    <t>Courtney10</t>
  </si>
  <si>
    <t>4065838727</t>
  </si>
  <si>
    <t>garcia.com</t>
  </si>
  <si>
    <t>dad-6553867881</t>
  </si>
  <si>
    <t>Aaronwalker</t>
  </si>
  <si>
    <t>1258122590</t>
  </si>
  <si>
    <t>ddb-7509890049</t>
  </si>
  <si>
    <t>Phernandez</t>
  </si>
  <si>
    <t>4823733791</t>
  </si>
  <si>
    <t>dba-9308524873</t>
  </si>
  <si>
    <t>Tmcdaniel</t>
  </si>
  <si>
    <t>0187803586</t>
  </si>
  <si>
    <t>vasquez.com</t>
  </si>
  <si>
    <t>bca-3937934491</t>
  </si>
  <si>
    <t>Michael95</t>
  </si>
  <si>
    <t>0019017074</t>
  </si>
  <si>
    <t>bd-7262377648</t>
  </si>
  <si>
    <t>Royrogers</t>
  </si>
  <si>
    <t>1945295171</t>
  </si>
  <si>
    <t>shelton.com</t>
  </si>
  <si>
    <t>acc-3909824886</t>
  </si>
  <si>
    <t>Nancy47</t>
  </si>
  <si>
    <t>4338722054</t>
  </si>
  <si>
    <t>aac-3810665314</t>
  </si>
  <si>
    <t>Lisa10</t>
  </si>
  <si>
    <t>6549633083</t>
  </si>
  <si>
    <t>cba-4029139249</t>
  </si>
  <si>
    <t>Dylan77</t>
  </si>
  <si>
    <t>4447048878</t>
  </si>
  <si>
    <t>wilson.com</t>
  </si>
  <si>
    <t>cbd-4786188431</t>
  </si>
  <si>
    <t>Morrisdavid</t>
  </si>
  <si>
    <t>1950470205</t>
  </si>
  <si>
    <t>gomez-snyder.info</t>
  </si>
  <si>
    <t>cdd-2303666942</t>
  </si>
  <si>
    <t>Devon36</t>
  </si>
  <si>
    <t>9537749266</t>
  </si>
  <si>
    <t>aad-118397454</t>
  </si>
  <si>
    <t>Opatel</t>
  </si>
  <si>
    <t>1329563427</t>
  </si>
  <si>
    <t>caa-9260744164</t>
  </si>
  <si>
    <t>Xrose</t>
  </si>
  <si>
    <t>9206165812</t>
  </si>
  <si>
    <t>shepherd.com</t>
  </si>
  <si>
    <t>dbb-5678194542</t>
  </si>
  <si>
    <t>Victoriasmith</t>
  </si>
  <si>
    <t>1592294115</t>
  </si>
  <si>
    <t>wells.com</t>
  </si>
  <si>
    <t>dda-8551712416</t>
  </si>
  <si>
    <t>Kenneththomas</t>
  </si>
  <si>
    <t>5963637262</t>
  </si>
  <si>
    <t>aba-6569205476</t>
  </si>
  <si>
    <t>Jasonwalker</t>
  </si>
  <si>
    <t>1549808513</t>
  </si>
  <si>
    <t>cdb-9587521549</t>
  </si>
  <si>
    <t>Haydenjane</t>
  </si>
  <si>
    <t>0010049832</t>
  </si>
  <si>
    <t>quinn-horton.biz</t>
  </si>
  <si>
    <t>dad-5862834805</t>
  </si>
  <si>
    <t>Mileselizabeth</t>
  </si>
  <si>
    <t>0014815826</t>
  </si>
  <si>
    <t>cad-4545394848</t>
  </si>
  <si>
    <t>Anthonydiaz</t>
  </si>
  <si>
    <t>9185488064</t>
  </si>
  <si>
    <t>cac-9141848195</t>
  </si>
  <si>
    <t>Smithmariah</t>
  </si>
  <si>
    <t>2006298778</t>
  </si>
  <si>
    <t>hernandez-white.com</t>
  </si>
  <si>
    <t>abb-7679475411</t>
  </si>
  <si>
    <t>Vjenkins</t>
  </si>
  <si>
    <t>6646419623</t>
  </si>
  <si>
    <t>ddd-2550143668</t>
  </si>
  <si>
    <t>Daniel00</t>
  </si>
  <si>
    <t>0016221320</t>
  </si>
  <si>
    <t>potter.biz</t>
  </si>
  <si>
    <t>cdb-7749071743</t>
  </si>
  <si>
    <t>Samantha84</t>
  </si>
  <si>
    <t>8314789117</t>
  </si>
  <si>
    <t>cdc-1101266240</t>
  </si>
  <si>
    <t>Rhuynh</t>
  </si>
  <si>
    <t>0016999949</t>
  </si>
  <si>
    <t>boyd.com</t>
  </si>
  <si>
    <t>add-2383632497</t>
  </si>
  <si>
    <t>Robinsonisaiah</t>
  </si>
  <si>
    <t>bcc-6527243529</t>
  </si>
  <si>
    <t>Pwoods</t>
  </si>
  <si>
    <t>2853863105</t>
  </si>
  <si>
    <t>sullivan.com</t>
  </si>
  <si>
    <t>aca-8033944798</t>
  </si>
  <si>
    <t>Josephgarcia</t>
  </si>
  <si>
    <t>1052438380</t>
  </si>
  <si>
    <t>dac-6502626422</t>
  </si>
  <si>
    <t>Allenfrancisco</t>
  </si>
  <si>
    <t>9900768627</t>
  </si>
  <si>
    <t>acd-1382889549</t>
  </si>
  <si>
    <t>Carlaavila</t>
  </si>
  <si>
    <t>0016332838</t>
  </si>
  <si>
    <t>lopez-harris.com</t>
  </si>
  <si>
    <t>bbb-3973409513</t>
  </si>
  <si>
    <t>Christopher99</t>
  </si>
  <si>
    <t>1862671368</t>
  </si>
  <si>
    <t>elliott.com</t>
  </si>
  <si>
    <t>aaa-6183059554</t>
  </si>
  <si>
    <t>Christopher40</t>
  </si>
  <si>
    <t>8233921883</t>
  </si>
  <si>
    <t>walton-benjamin.net</t>
  </si>
  <si>
    <t>bad-5185830648</t>
  </si>
  <si>
    <t>Karen52</t>
  </si>
  <si>
    <t>2791875067</t>
  </si>
  <si>
    <t>leonard.net</t>
  </si>
  <si>
    <t>bbb-7825493409</t>
  </si>
  <si>
    <t>Andrewflynn</t>
  </si>
  <si>
    <t>1065920881</t>
  </si>
  <si>
    <t>willis-christian.com</t>
  </si>
  <si>
    <t>dba-1738856254</t>
  </si>
  <si>
    <t>Faithmiller</t>
  </si>
  <si>
    <t>9761781596</t>
  </si>
  <si>
    <t>davis.com</t>
  </si>
  <si>
    <t>cda-9258446179</t>
  </si>
  <si>
    <t>Seth25</t>
  </si>
  <si>
    <t>1457202665</t>
  </si>
  <si>
    <t>ward-chase.biz</t>
  </si>
  <si>
    <t>aad-2948102455</t>
  </si>
  <si>
    <t>Nallen</t>
  </si>
  <si>
    <t>1629591257</t>
  </si>
  <si>
    <t>jones.info</t>
  </si>
  <si>
    <t>bcb-3791840630</t>
  </si>
  <si>
    <t>Thomasmonica</t>
  </si>
  <si>
    <t>9899255394</t>
  </si>
  <si>
    <t>DILLON.INFO</t>
  </si>
  <si>
    <t>ddd-1796968864</t>
  </si>
  <si>
    <t>9907472966</t>
  </si>
  <si>
    <t>bbb-986234238</t>
  </si>
  <si>
    <t>Jonesjennifer</t>
  </si>
  <si>
    <t>0014179967</t>
  </si>
  <si>
    <t>dba-1126771451</t>
  </si>
  <si>
    <t>Wgood</t>
  </si>
  <si>
    <t>1974748599</t>
  </si>
  <si>
    <t>cad-8997823234</t>
  </si>
  <si>
    <t>Bonillatracy</t>
  </si>
  <si>
    <t>4183984167</t>
  </si>
  <si>
    <t>trevino-morales.org</t>
  </si>
  <si>
    <t>acb-5957421446</t>
  </si>
  <si>
    <t>Nrichardson</t>
  </si>
  <si>
    <t>1536988164</t>
  </si>
  <si>
    <t>brooks-fleming.net</t>
  </si>
  <si>
    <t>bcc-2464345730</t>
  </si>
  <si>
    <t>Natalie09</t>
  </si>
  <si>
    <t>0928605210</t>
  </si>
  <si>
    <t>bdb-9656444118</t>
  </si>
  <si>
    <t>Hollycastro</t>
  </si>
  <si>
    <t>6489008248</t>
  </si>
  <si>
    <t>farrell.biz</t>
  </si>
  <si>
    <t>aaa-2752784000</t>
  </si>
  <si>
    <t>Onash</t>
  </si>
  <si>
    <t>0013088983</t>
  </si>
  <si>
    <t>sawyer-caldwell.com</t>
  </si>
  <si>
    <t>dca-5681959457</t>
  </si>
  <si>
    <t>Dday</t>
  </si>
  <si>
    <t>1741856302</t>
  </si>
  <si>
    <t>cad-658176874</t>
  </si>
  <si>
    <t>Jessicalowery</t>
  </si>
  <si>
    <t>tate-gonzalez.com</t>
  </si>
  <si>
    <t>bbb-630860483</t>
  </si>
  <si>
    <t>Matthew97</t>
  </si>
  <si>
    <t>park.com</t>
  </si>
  <si>
    <t>ddc-7179665718</t>
  </si>
  <si>
    <t>Jjohnson</t>
  </si>
  <si>
    <t>1467908701</t>
  </si>
  <si>
    <t>cda-5814897103</t>
  </si>
  <si>
    <t>Lukejohnson</t>
  </si>
  <si>
    <t>3651034444</t>
  </si>
  <si>
    <t>schroeder.biz</t>
  </si>
  <si>
    <t>aad-5099884114</t>
  </si>
  <si>
    <t>Brianparrish</t>
  </si>
  <si>
    <t>9906745686</t>
  </si>
  <si>
    <t>aaa-5135053434</t>
  </si>
  <si>
    <t>Johnny21</t>
  </si>
  <si>
    <t>2406221559</t>
  </si>
  <si>
    <t>aab-4602965488</t>
  </si>
  <si>
    <t>Richard47</t>
  </si>
  <si>
    <t>5622219053</t>
  </si>
  <si>
    <t>warren-caldwell.com</t>
  </si>
  <si>
    <t>bdb-2251454767</t>
  </si>
  <si>
    <t>Davisrachel</t>
  </si>
  <si>
    <t>4704747648</t>
  </si>
  <si>
    <t>richmond-phillips.com</t>
  </si>
  <si>
    <t>cbb-1777874684</t>
  </si>
  <si>
    <t>Iolson</t>
  </si>
  <si>
    <t>5593965213</t>
  </si>
  <si>
    <t>abc-3544647264</t>
  </si>
  <si>
    <t>Sgomez</t>
  </si>
  <si>
    <t>1245531290</t>
  </si>
  <si>
    <t>price.org</t>
  </si>
  <si>
    <t>cbb-269057749</t>
  </si>
  <si>
    <t>Sharpbeth</t>
  </si>
  <si>
    <t>1211732772</t>
  </si>
  <si>
    <t>morris.com</t>
  </si>
  <si>
    <t>dda-2353547395</t>
  </si>
  <si>
    <t>Peggypeck</t>
  </si>
  <si>
    <t>8558522942</t>
  </si>
  <si>
    <t>lin-wilson.biz</t>
  </si>
  <si>
    <t>aac-3488546908</t>
  </si>
  <si>
    <t>Mcneilsherry</t>
  </si>
  <si>
    <t>6185759171</t>
  </si>
  <si>
    <t>dcc-8082314859</t>
  </si>
  <si>
    <t>Johnsonjulie</t>
  </si>
  <si>
    <t>ddd-243723748</t>
  </si>
  <si>
    <t>Carolynrobinson</t>
  </si>
  <si>
    <t>4473535247</t>
  </si>
  <si>
    <t>cdc-6304541486</t>
  </si>
  <si>
    <t>Woodmichael</t>
  </si>
  <si>
    <t>1594973449</t>
  </si>
  <si>
    <t>mosley-shaw.com</t>
  </si>
  <si>
    <t>aca-9892406894</t>
  </si>
  <si>
    <t>Wgutierrez</t>
  </si>
  <si>
    <t>7880331836</t>
  </si>
  <si>
    <t>bdb-9449904086</t>
  </si>
  <si>
    <t>Daniel27</t>
  </si>
  <si>
    <t>1338926087</t>
  </si>
  <si>
    <t>abc-8487214741</t>
  </si>
  <si>
    <t>Angelamartin</t>
  </si>
  <si>
    <t>8281527873</t>
  </si>
  <si>
    <t>cca-1242202477</t>
  </si>
  <si>
    <t>Megan64</t>
  </si>
  <si>
    <t>1521746535</t>
  </si>
  <si>
    <t>bdd-2141069947</t>
  </si>
  <si>
    <t>Shafferdale</t>
  </si>
  <si>
    <t>9156734467</t>
  </si>
  <si>
    <t>smith.org</t>
  </si>
  <si>
    <t>cda-9663345954</t>
  </si>
  <si>
    <t>Zgordon</t>
  </si>
  <si>
    <t>0016914336</t>
  </si>
  <si>
    <t>contreras.com</t>
  </si>
  <si>
    <t>aaa-403522499</t>
  </si>
  <si>
    <t>Harnold</t>
  </si>
  <si>
    <t>0014664509</t>
  </si>
  <si>
    <t>gates.com</t>
  </si>
  <si>
    <t>dda-2073360645</t>
  </si>
  <si>
    <t>Podonnell</t>
  </si>
  <si>
    <t>dad-1181986484</t>
  </si>
  <si>
    <t>Ayerskimberly</t>
  </si>
  <si>
    <t>cab-7222167941</t>
  </si>
  <si>
    <t>Nichole44</t>
  </si>
  <si>
    <t>4246488499</t>
  </si>
  <si>
    <t>aca-9770483634</t>
  </si>
  <si>
    <t>Mcculloughrobert</t>
  </si>
  <si>
    <t>8575958281</t>
  </si>
  <si>
    <t>johnson.net</t>
  </si>
  <si>
    <t>bcb-3877078042</t>
  </si>
  <si>
    <t>George96</t>
  </si>
  <si>
    <t>0010221797</t>
  </si>
  <si>
    <t>bac-2980194889</t>
  </si>
  <si>
    <t>Christinalong</t>
  </si>
  <si>
    <t>4883971705</t>
  </si>
  <si>
    <t>aad-8362458334</t>
  </si>
  <si>
    <t>Sheilamyers</t>
  </si>
  <si>
    <t>0019844514</t>
  </si>
  <si>
    <t>abd-4199175424</t>
  </si>
  <si>
    <t>Hstrong</t>
  </si>
  <si>
    <t>2303885681</t>
  </si>
  <si>
    <t>kim.com</t>
  </si>
  <si>
    <t>abd-3610924018</t>
  </si>
  <si>
    <t>Ocameron</t>
  </si>
  <si>
    <t>0011939781</t>
  </si>
  <si>
    <t>hood-moore.com</t>
  </si>
  <si>
    <t>ddb-6204496660</t>
  </si>
  <si>
    <t>Davissamuel</t>
  </si>
  <si>
    <t>7790552866</t>
  </si>
  <si>
    <t>CARRILLO.NET</t>
  </si>
  <si>
    <t>bad-6597824264</t>
  </si>
  <si>
    <t>Ujohnson</t>
  </si>
  <si>
    <t>0013351588</t>
  </si>
  <si>
    <t>lucero.com</t>
  </si>
  <si>
    <t>cdd-6365891204</t>
  </si>
  <si>
    <t>Denisewalker</t>
  </si>
  <si>
    <t>0015326011</t>
  </si>
  <si>
    <t>nichols.biz</t>
  </si>
  <si>
    <t>bbb-2593499415</t>
  </si>
  <si>
    <t>Hillsavannah</t>
  </si>
  <si>
    <t>0017425513</t>
  </si>
  <si>
    <t>dca-9345794667</t>
  </si>
  <si>
    <t>Rodriguezsara</t>
  </si>
  <si>
    <t>rodriguez.com</t>
  </si>
  <si>
    <t>baa-6454861465</t>
  </si>
  <si>
    <t>Jonesmegan</t>
  </si>
  <si>
    <t>4373615873</t>
  </si>
  <si>
    <t>myers.com</t>
  </si>
  <si>
    <t>acb-9829418234</t>
  </si>
  <si>
    <t>Tuckerconnie</t>
  </si>
  <si>
    <t>6271358969</t>
  </si>
  <si>
    <t>bcb-8169742641</t>
  </si>
  <si>
    <t>Opreston</t>
  </si>
  <si>
    <t>1005856154</t>
  </si>
  <si>
    <t>cbd-858719634</t>
  </si>
  <si>
    <t>Kentberger</t>
  </si>
  <si>
    <t>6397925511</t>
  </si>
  <si>
    <t>bradley.com</t>
  </si>
  <si>
    <t>abb-7944650494</t>
  </si>
  <si>
    <t>Mcooley</t>
  </si>
  <si>
    <t>1902837727</t>
  </si>
  <si>
    <t>dcd-8244344015</t>
  </si>
  <si>
    <t>Aimeescott</t>
  </si>
  <si>
    <t>0534281644</t>
  </si>
  <si>
    <t>lee.net</t>
  </si>
  <si>
    <t>bdb-6191042370</t>
  </si>
  <si>
    <t>Javierdiaz</t>
  </si>
  <si>
    <t>1753584640</t>
  </si>
  <si>
    <t>johnson.com</t>
  </si>
  <si>
    <t>aba-6913741435</t>
  </si>
  <si>
    <t>Josepholson</t>
  </si>
  <si>
    <t>1880273042</t>
  </si>
  <si>
    <t>dbc-6613269741</t>
  </si>
  <si>
    <t>Zgraham</t>
  </si>
  <si>
    <t>4447189395</t>
  </si>
  <si>
    <t>bba-5003235185</t>
  </si>
  <si>
    <t>Jamesmathis</t>
  </si>
  <si>
    <t>0969067649</t>
  </si>
  <si>
    <t>caa-4140752444</t>
  </si>
  <si>
    <t>Ygarcia</t>
  </si>
  <si>
    <t>1092288498</t>
  </si>
  <si>
    <t>adc-3804271348</t>
  </si>
  <si>
    <t>Lauramckay</t>
  </si>
  <si>
    <t>0013587271</t>
  </si>
  <si>
    <t>acb-1758111246</t>
  </si>
  <si>
    <t>Vhenderson</t>
  </si>
  <si>
    <t>1116403439</t>
  </si>
  <si>
    <t>add-6875117481</t>
  </si>
  <si>
    <t>Lawsonruben</t>
  </si>
  <si>
    <t>0018187387</t>
  </si>
  <si>
    <t>ccb-5658214119</t>
  </si>
  <si>
    <t>Rachael17</t>
  </si>
  <si>
    <t>0017704130</t>
  </si>
  <si>
    <t>ada-593864003</t>
  </si>
  <si>
    <t>Brenda49</t>
  </si>
  <si>
    <t>clements.com</t>
  </si>
  <si>
    <t>cab-8768440924</t>
  </si>
  <si>
    <t>Ruben25</t>
  </si>
  <si>
    <t>2319057720</t>
  </si>
  <si>
    <t>aca-6921391441</t>
  </si>
  <si>
    <t>Kimberlymartinez</t>
  </si>
  <si>
    <t>4100794193</t>
  </si>
  <si>
    <t>daa-303534199</t>
  </si>
  <si>
    <t>Jason95</t>
  </si>
  <si>
    <t>0013810979</t>
  </si>
  <si>
    <t>hoffman.com</t>
  </si>
  <si>
    <t>abb-7418349645</t>
  </si>
  <si>
    <t>Dakotaramirez</t>
  </si>
  <si>
    <t>0018726496</t>
  </si>
  <si>
    <t>shah.org</t>
  </si>
  <si>
    <t>aad-4921478485</t>
  </si>
  <si>
    <t>Ustewart</t>
  </si>
  <si>
    <t>1742240432</t>
  </si>
  <si>
    <t>ada-1859105054</t>
  </si>
  <si>
    <t>Langvictor</t>
  </si>
  <si>
    <t>1900346861</t>
  </si>
  <si>
    <t>fisher-martinez.com</t>
  </si>
  <si>
    <t>cac-2796583676</t>
  </si>
  <si>
    <t>Byoung</t>
  </si>
  <si>
    <t>0702867202</t>
  </si>
  <si>
    <t>dcb-8701239684</t>
  </si>
  <si>
    <t>Buckjustin</t>
  </si>
  <si>
    <t>0010095366</t>
  </si>
  <si>
    <t>johnson-ferguson.net</t>
  </si>
  <si>
    <t>ada-8676018644</t>
  </si>
  <si>
    <t>Deanna17</t>
  </si>
  <si>
    <t>gallegos.com</t>
  </si>
  <si>
    <t>dca-4750313346</t>
  </si>
  <si>
    <t>Karen61</t>
  </si>
  <si>
    <t>2590073971</t>
  </si>
  <si>
    <t>dda-6486449580</t>
  </si>
  <si>
    <t>Zsalazar</t>
  </si>
  <si>
    <t>0722113869</t>
  </si>
  <si>
    <t>cbd-4767556974</t>
  </si>
  <si>
    <t>Hallison</t>
  </si>
  <si>
    <t>acc-4619134363</t>
  </si>
  <si>
    <t>Walkermargaret</t>
  </si>
  <si>
    <t>4617192817</t>
  </si>
  <si>
    <t>garcia.biz</t>
  </si>
  <si>
    <t>bbc-9717370684</t>
  </si>
  <si>
    <t>Christopherramsey</t>
  </si>
  <si>
    <t>0234422521</t>
  </si>
  <si>
    <t>cabrera-medina.com</t>
  </si>
  <si>
    <t>bda-1875364574</t>
  </si>
  <si>
    <t>Nicole01</t>
  </si>
  <si>
    <t>9412094477</t>
  </si>
  <si>
    <t>valentine.com</t>
  </si>
  <si>
    <t>cd-4550522247</t>
  </si>
  <si>
    <t>Knelson</t>
  </si>
  <si>
    <t>6903265513</t>
  </si>
  <si>
    <t>bcd-9207419408</t>
  </si>
  <si>
    <t>Martinezmichelle</t>
  </si>
  <si>
    <t>7617948024</t>
  </si>
  <si>
    <t>dca-2709838019</t>
  </si>
  <si>
    <t>Hbarnett</t>
  </si>
  <si>
    <t>5985160211</t>
  </si>
  <si>
    <t>abc-8477904574</t>
  </si>
  <si>
    <t>Rstanley</t>
  </si>
  <si>
    <t>1912686498</t>
  </si>
  <si>
    <t>barton-webb.com</t>
  </si>
  <si>
    <t>bdb-252451454</t>
  </si>
  <si>
    <t>Jennifer58</t>
  </si>
  <si>
    <t>7868623760</t>
  </si>
  <si>
    <t>ddc-1776707944</t>
  </si>
  <si>
    <t>Jonestroy</t>
  </si>
  <si>
    <t>4740837819</t>
  </si>
  <si>
    <t>smith.info</t>
  </si>
  <si>
    <t>cbd-6044637124</t>
  </si>
  <si>
    <t>Tonypeterson</t>
  </si>
  <si>
    <t>4992164006</t>
  </si>
  <si>
    <t>bbb-2849625744</t>
  </si>
  <si>
    <t>Jeanette28</t>
  </si>
  <si>
    <t>1235348486</t>
  </si>
  <si>
    <t>acc-5301784368</t>
  </si>
  <si>
    <t>Sabrinacruz</t>
  </si>
  <si>
    <t>1398654622</t>
  </si>
  <si>
    <t>parrish-palmer.biz</t>
  </si>
  <si>
    <t>acd-9821191441</t>
  </si>
  <si>
    <t>Ramirezfrank</t>
  </si>
  <si>
    <t>0010212372</t>
  </si>
  <si>
    <t>lynn-ray.com</t>
  </si>
  <si>
    <t>dbd-2741560774</t>
  </si>
  <si>
    <t>Vwalter</t>
  </si>
  <si>
    <t>cbd-303924481</t>
  </si>
  <si>
    <t>Alvarezalyssa</t>
  </si>
  <si>
    <t>9190088991</t>
  </si>
  <si>
    <t>daa-7160458482</t>
  </si>
  <si>
    <t>Mcintoshchristopher</t>
  </si>
  <si>
    <t>4160091692</t>
  </si>
  <si>
    <t>bdc-9695547544</t>
  </si>
  <si>
    <t>Randyjordan</t>
  </si>
  <si>
    <t>2737989790</t>
  </si>
  <si>
    <t>brown-nelson.com</t>
  </si>
  <si>
    <t>ada-3728714543</t>
  </si>
  <si>
    <t>Bdennis</t>
  </si>
  <si>
    <t>0854818674</t>
  </si>
  <si>
    <t>carter.com</t>
  </si>
  <si>
    <t>ddb-5853861234</t>
  </si>
  <si>
    <t>Gstone</t>
  </si>
  <si>
    <t>adb-9004882473</t>
  </si>
  <si>
    <t>Susanrobinson</t>
  </si>
  <si>
    <t>1181519854</t>
  </si>
  <si>
    <t>jacobson.com</t>
  </si>
  <si>
    <t>ccc-8652753793</t>
  </si>
  <si>
    <t>Pateljoshua</t>
  </si>
  <si>
    <t>0019420340</t>
  </si>
  <si>
    <t>lyons.com</t>
  </si>
  <si>
    <t>bac-3873570048</t>
  </si>
  <si>
    <t>Yharris</t>
  </si>
  <si>
    <t>cdd-63099645</t>
  </si>
  <si>
    <t>Janice40</t>
  </si>
  <si>
    <t>6720108240</t>
  </si>
  <si>
    <t>cda-2002614294</t>
  </si>
  <si>
    <t>Sstevenson</t>
  </si>
  <si>
    <t>2387940262</t>
  </si>
  <si>
    <t>cac-3006232141</t>
  </si>
  <si>
    <t>Martingibson</t>
  </si>
  <si>
    <t>wade.com</t>
  </si>
  <si>
    <t>bba-1745653432</t>
  </si>
  <si>
    <t>Terriibarra</t>
  </si>
  <si>
    <t>3642357004</t>
  </si>
  <si>
    <t>shelton.org</t>
  </si>
  <si>
    <t>abc-6368334140</t>
  </si>
  <si>
    <t>Faguilar</t>
  </si>
  <si>
    <t>8285181612</t>
  </si>
  <si>
    <t>acc-8857511761</t>
  </si>
  <si>
    <t>Williamsandre</t>
  </si>
  <si>
    <t>1559046100</t>
  </si>
  <si>
    <t>bba-8088180114</t>
  </si>
  <si>
    <t>Aliciajackson</t>
  </si>
  <si>
    <t>6600128382</t>
  </si>
  <si>
    <t>aaa-5326342605</t>
  </si>
  <si>
    <t>Torresjill</t>
  </si>
  <si>
    <t>2329615120</t>
  </si>
  <si>
    <t>henry-bell.net</t>
  </si>
  <si>
    <t>bdb-6659465674</t>
  </si>
  <si>
    <t>Dking</t>
  </si>
  <si>
    <t>1485076653</t>
  </si>
  <si>
    <t>bcc-7527455044</t>
  </si>
  <si>
    <t>Jennifer89</t>
  </si>
  <si>
    <t>1227634601</t>
  </si>
  <si>
    <t>bdc-5024634393</t>
  </si>
  <si>
    <t>Gina02</t>
  </si>
  <si>
    <t>7347243586</t>
  </si>
  <si>
    <t>chase-hopkins.com</t>
  </si>
  <si>
    <t>caa-6788420992</t>
  </si>
  <si>
    <t>Kjohnson</t>
  </si>
  <si>
    <t>1225127267</t>
  </si>
  <si>
    <t>ada-4132647305</t>
  </si>
  <si>
    <t>Jamie13</t>
  </si>
  <si>
    <t>6665622419</t>
  </si>
  <si>
    <t>dca-7582055647</t>
  </si>
  <si>
    <t>Natalie87</t>
  </si>
  <si>
    <t>9477129035</t>
  </si>
  <si>
    <t>thompson.com</t>
  </si>
  <si>
    <t>dcd-2969023422</t>
  </si>
  <si>
    <t>Rlandry</t>
  </si>
  <si>
    <t>8489742235</t>
  </si>
  <si>
    <t>bad-848954466</t>
  </si>
  <si>
    <t>Rileyjacqueline</t>
  </si>
  <si>
    <t>3404668212</t>
  </si>
  <si>
    <t>ccd-6571684129</t>
  </si>
  <si>
    <t>Montesvictor</t>
  </si>
  <si>
    <t>9525492064</t>
  </si>
  <si>
    <t>dbd-6887283494</t>
  </si>
  <si>
    <t>Hbecker</t>
  </si>
  <si>
    <t>9738818273</t>
  </si>
  <si>
    <t>hanson-beck.com</t>
  </si>
  <si>
    <t>dac-1422373862</t>
  </si>
  <si>
    <t>Calvin40</t>
  </si>
  <si>
    <t>bdb-1064647490</t>
  </si>
  <si>
    <t>Justinwatkins</t>
  </si>
  <si>
    <t>0011884968</t>
  </si>
  <si>
    <t>freeman.biz</t>
  </si>
  <si>
    <t>ccb-7744455434</t>
  </si>
  <si>
    <t>Williamsdevin</t>
  </si>
  <si>
    <t>0212543412</t>
  </si>
  <si>
    <t>aba-2103078248</t>
  </si>
  <si>
    <t>Reevesdouglas</t>
  </si>
  <si>
    <t>0160498603</t>
  </si>
  <si>
    <t>gonzalez.com</t>
  </si>
  <si>
    <t>aac-3134828477</t>
  </si>
  <si>
    <t>Pfitzpatrick</t>
  </si>
  <si>
    <t>2186003203</t>
  </si>
  <si>
    <t>walsh.com</t>
  </si>
  <si>
    <t>acb-5910959704</t>
  </si>
  <si>
    <t>Carla29</t>
  </si>
  <si>
    <t>0019901140</t>
  </si>
  <si>
    <t>abc-5302416487</t>
  </si>
  <si>
    <t>Feliciagonzalez</t>
  </si>
  <si>
    <t>1317197860</t>
  </si>
  <si>
    <t>aca-1516537485</t>
  </si>
  <si>
    <t>Kevinmiller</t>
  </si>
  <si>
    <t>1908419478</t>
  </si>
  <si>
    <t>caa-2669328047</t>
  </si>
  <si>
    <t>Nicholasliu</t>
  </si>
  <si>
    <t>5358210728</t>
  </si>
  <si>
    <t>ccc-2577329482</t>
  </si>
  <si>
    <t>Alishabenson</t>
  </si>
  <si>
    <t>0010727903</t>
  </si>
  <si>
    <t>donovan.biz</t>
  </si>
  <si>
    <t>bdd-3871259426</t>
  </si>
  <si>
    <t>Dali</t>
  </si>
  <si>
    <t>0018197223</t>
  </si>
  <si>
    <t>cad-7650774419</t>
  </si>
  <si>
    <t>Idavis</t>
  </si>
  <si>
    <t>0011837530</t>
  </si>
  <si>
    <t>meadows.com</t>
  </si>
  <si>
    <t>ccc-9458054287</t>
  </si>
  <si>
    <t>Brian62</t>
  </si>
  <si>
    <t>santiago-ford.net</t>
  </si>
  <si>
    <t>cdc-1879548753</t>
  </si>
  <si>
    <t>Millerjoseph</t>
  </si>
  <si>
    <t>2362216906</t>
  </si>
  <si>
    <t>cdb-8593224914</t>
  </si>
  <si>
    <t>Brooke49</t>
  </si>
  <si>
    <t>1685746706</t>
  </si>
  <si>
    <t>vaughn-lin.com</t>
  </si>
  <si>
    <t>bcd-8910334879</t>
  </si>
  <si>
    <t>Zacharyhart</t>
  </si>
  <si>
    <t>1139521501</t>
  </si>
  <si>
    <t>taylor-jacobson.com</t>
  </si>
  <si>
    <t>bdb-7094426544</t>
  </si>
  <si>
    <t>Jennifer07</t>
  </si>
  <si>
    <t>0703350842</t>
  </si>
  <si>
    <t>aac-1274857134</t>
  </si>
  <si>
    <t>Joneseric</t>
  </si>
  <si>
    <t>3198392484</t>
  </si>
  <si>
    <t>meyer.com</t>
  </si>
  <si>
    <t>bdc-9767490046</t>
  </si>
  <si>
    <t>Gjohnson</t>
  </si>
  <si>
    <t>myers-howe.com</t>
  </si>
  <si>
    <t>baa-1228810448</t>
  </si>
  <si>
    <t>Pmcgrath</t>
  </si>
  <si>
    <t>5167586463</t>
  </si>
  <si>
    <t>aab-900673040</t>
  </si>
  <si>
    <t>Nvillarreal</t>
  </si>
  <si>
    <t>9534811050</t>
  </si>
  <si>
    <t>ddd-4971644209</t>
  </si>
  <si>
    <t>Daisylopez</t>
  </si>
  <si>
    <t>4764278961</t>
  </si>
  <si>
    <t>add-3428347508</t>
  </si>
  <si>
    <t>Williamlyons</t>
  </si>
  <si>
    <t>7385512817</t>
  </si>
  <si>
    <t>alvarez.com</t>
  </si>
  <si>
    <t>dcd-9815969714</t>
  </si>
  <si>
    <t>Rrichardson</t>
  </si>
  <si>
    <t>0015978155</t>
  </si>
  <si>
    <t>cruz-marsh.info</t>
  </si>
  <si>
    <t>cad-9490772767</t>
  </si>
  <si>
    <t>Shernandez</t>
  </si>
  <si>
    <t>1097236024</t>
  </si>
  <si>
    <t>bdd-2994423448</t>
  </si>
  <si>
    <t>Tsmith</t>
  </si>
  <si>
    <t>0017720517</t>
  </si>
  <si>
    <t>brewer.org</t>
  </si>
  <si>
    <t>bbb-8777732146</t>
  </si>
  <si>
    <t>Odonnellmichael</t>
  </si>
  <si>
    <t>6478370317</t>
  </si>
  <si>
    <t>add-3030763364</t>
  </si>
  <si>
    <t>Khill</t>
  </si>
  <si>
    <t>0274148572</t>
  </si>
  <si>
    <t>bca-8059993792</t>
  </si>
  <si>
    <t>Rachel86</t>
  </si>
  <si>
    <t>4686272884</t>
  </si>
  <si>
    <t>brown.org</t>
  </si>
  <si>
    <t>bdd-7355790644</t>
  </si>
  <si>
    <t>Yespinoza</t>
  </si>
  <si>
    <t>0763271353</t>
  </si>
  <si>
    <t>ddd-6559624068</t>
  </si>
  <si>
    <t>Sandra17</t>
  </si>
  <si>
    <t>0018676259</t>
  </si>
  <si>
    <t>bdd-1596980264</t>
  </si>
  <si>
    <t>Barbarapennington</t>
  </si>
  <si>
    <t>acc-53702242</t>
  </si>
  <si>
    <t>Heidichapman</t>
  </si>
  <si>
    <t>0015534050</t>
  </si>
  <si>
    <t>dbd-1429701041</t>
  </si>
  <si>
    <t>Bjones</t>
  </si>
  <si>
    <t>1597640535</t>
  </si>
  <si>
    <t>ccd-9135178524</t>
  </si>
  <si>
    <t>Colinrodriguez</t>
  </si>
  <si>
    <t>1775542619</t>
  </si>
  <si>
    <t>add-7957343928</t>
  </si>
  <si>
    <t>Jessicacruz</t>
  </si>
  <si>
    <t>2736273202</t>
  </si>
  <si>
    <t>nielsen-brown.com</t>
  </si>
  <si>
    <t>cac-6435300685</t>
  </si>
  <si>
    <t>Bradfordcharles</t>
  </si>
  <si>
    <t>2711175769</t>
  </si>
  <si>
    <t>obrien-pittman.com</t>
  </si>
  <si>
    <t>ddc-673899045</t>
  </si>
  <si>
    <t>Halenicholas</t>
  </si>
  <si>
    <t>7162042985</t>
  </si>
  <si>
    <t>abd-5594655421</t>
  </si>
  <si>
    <t>Johnnykim</t>
  </si>
  <si>
    <t>4486983052</t>
  </si>
  <si>
    <t>perez-harmon.biz</t>
  </si>
  <si>
    <t>dad-8651831439</t>
  </si>
  <si>
    <t>Perkinscrystal</t>
  </si>
  <si>
    <t>6903922026</t>
  </si>
  <si>
    <t>cbb-4082948432</t>
  </si>
  <si>
    <t>Ecarroll</t>
  </si>
  <si>
    <t>0018014264</t>
  </si>
  <si>
    <t>aab-6393568144</t>
  </si>
  <si>
    <t>Nlee</t>
  </si>
  <si>
    <t>8017703163</t>
  </si>
  <si>
    <t>carey.net</t>
  </si>
  <si>
    <t>ddc-2678419794</t>
  </si>
  <si>
    <t>Gonzalescolleen</t>
  </si>
  <si>
    <t>9332672446</t>
  </si>
  <si>
    <t>carroll.net</t>
  </si>
  <si>
    <t>aba-9279952494</t>
  </si>
  <si>
    <t>Wilsonjerry</t>
  </si>
  <si>
    <t>9476380839</t>
  </si>
  <si>
    <t>bcd-4658859845</t>
  </si>
  <si>
    <t>Walkershelia</t>
  </si>
  <si>
    <t>abb-9810982452</t>
  </si>
  <si>
    <t>Carlos24</t>
  </si>
  <si>
    <t>9393272728</t>
  </si>
  <si>
    <t>bac-5762559854</t>
  </si>
  <si>
    <t>Reginald08</t>
  </si>
  <si>
    <t>2916350496</t>
  </si>
  <si>
    <t>snow.com</t>
  </si>
  <si>
    <t>b-8158449440</t>
  </si>
  <si>
    <t>Morganjose</t>
  </si>
  <si>
    <t>barron-brown.com</t>
  </si>
  <si>
    <t>aca-5417017449</t>
  </si>
  <si>
    <t>Youngcharles</t>
  </si>
  <si>
    <t>1453974995</t>
  </si>
  <si>
    <t>bcb-3951849707</t>
  </si>
  <si>
    <t>Tina69</t>
  </si>
  <si>
    <t>4067560208</t>
  </si>
  <si>
    <t>salazar.com</t>
  </si>
  <si>
    <t>abd-4625204632</t>
  </si>
  <si>
    <t>Garciatyler</t>
  </si>
  <si>
    <t>ccc-1788986146</t>
  </si>
  <si>
    <t>Ywoods</t>
  </si>
  <si>
    <t>1909322533</t>
  </si>
  <si>
    <t>cdc-8224326644</t>
  </si>
  <si>
    <t>Johnsonkimberly</t>
  </si>
  <si>
    <t>0235102555</t>
  </si>
  <si>
    <t>ferguson.com</t>
  </si>
  <si>
    <t>ddc-4118534369</t>
  </si>
  <si>
    <t>Hughesnicholas</t>
  </si>
  <si>
    <t>bca-5775536544</t>
  </si>
  <si>
    <t>Hdunn</t>
  </si>
  <si>
    <t>8843933324</t>
  </si>
  <si>
    <t>ccd-3127414877</t>
  </si>
  <si>
    <t>Michael56</t>
  </si>
  <si>
    <t>0805983124</t>
  </si>
  <si>
    <t>allen.org</t>
  </si>
  <si>
    <t>aac-2772337477</t>
  </si>
  <si>
    <t>Robertgoodwin</t>
  </si>
  <si>
    <t>0014129075</t>
  </si>
  <si>
    <t>BRADLEY.COM</t>
  </si>
  <si>
    <t>ccd-9236982456</t>
  </si>
  <si>
    <t>Brownsamuel</t>
  </si>
  <si>
    <t>2376317749</t>
  </si>
  <si>
    <t>williams-bailey.com</t>
  </si>
  <si>
    <t>aac-8269355842</t>
  </si>
  <si>
    <t>Catherinemendoza</t>
  </si>
  <si>
    <t>4210629419</t>
  </si>
  <si>
    <t>cac-8664238493</t>
  </si>
  <si>
    <t>Wrightamy</t>
  </si>
  <si>
    <t>1192267131</t>
  </si>
  <si>
    <t>thornton-li.com</t>
  </si>
  <si>
    <t>bca-546556364</t>
  </si>
  <si>
    <t>Shelly84</t>
  </si>
  <si>
    <t>6475286461</t>
  </si>
  <si>
    <t>cca-9852499218</t>
  </si>
  <si>
    <t>Luis88</t>
  </si>
  <si>
    <t>0961730099</t>
  </si>
  <si>
    <t>bbc-2442989488</t>
  </si>
  <si>
    <t>Christian28</t>
  </si>
  <si>
    <t>8452403211</t>
  </si>
  <si>
    <t>dca-9566481155</t>
  </si>
  <si>
    <t>Davidhardy</t>
  </si>
  <si>
    <t>3550514321</t>
  </si>
  <si>
    <t>baa-8972326046</t>
  </si>
  <si>
    <t>Hollysantos</t>
  </si>
  <si>
    <t>0877972479</t>
  </si>
  <si>
    <t>benton-smith.com</t>
  </si>
  <si>
    <t>dbb-5429969247</t>
  </si>
  <si>
    <t>Brianna41</t>
  </si>
  <si>
    <t>5422188345</t>
  </si>
  <si>
    <t>ccc-8365713476</t>
  </si>
  <si>
    <t>Ysimpson</t>
  </si>
  <si>
    <t>0018192048</t>
  </si>
  <si>
    <t>ccb-950648149</t>
  </si>
  <si>
    <t>Walkernicolas</t>
  </si>
  <si>
    <t>0013332998</t>
  </si>
  <si>
    <t>bdc-3794724168</t>
  </si>
  <si>
    <t>Guerreroanthony</t>
  </si>
  <si>
    <t>9025784640</t>
  </si>
  <si>
    <t>abd-7315749439</t>
  </si>
  <si>
    <t>Sandra49</t>
  </si>
  <si>
    <t>8838256726</t>
  </si>
  <si>
    <t>todd.org</t>
  </si>
  <si>
    <t>adc-7697811480</t>
  </si>
  <si>
    <t>Vpatton</t>
  </si>
  <si>
    <t>6729254355</t>
  </si>
  <si>
    <t>ada-5841752432</t>
  </si>
  <si>
    <t>Rfarley</t>
  </si>
  <si>
    <t>8222501825</t>
  </si>
  <si>
    <t>garrison-hurley.info</t>
  </si>
  <si>
    <t>cad-7080440892</t>
  </si>
  <si>
    <t>Francisco67</t>
  </si>
  <si>
    <t>0016247286</t>
  </si>
  <si>
    <t>ccc-7332304482</t>
  </si>
  <si>
    <t>Rebeccacampbell</t>
  </si>
  <si>
    <t>3414992900</t>
  </si>
  <si>
    <t>tapia.net</t>
  </si>
  <si>
    <t>bdb-6250987074</t>
  </si>
  <si>
    <t>Ashley09</t>
  </si>
  <si>
    <t>1662702660</t>
  </si>
  <si>
    <t>bdc-3316311480</t>
  </si>
  <si>
    <t>Donna90</t>
  </si>
  <si>
    <t>6321740039</t>
  </si>
  <si>
    <t>ddd-7072364608</t>
  </si>
  <si>
    <t>Mary27</t>
  </si>
  <si>
    <t>0013353892</t>
  </si>
  <si>
    <t>bda-7073142442</t>
  </si>
  <si>
    <t>Csmith</t>
  </si>
  <si>
    <t>1193600608</t>
  </si>
  <si>
    <t>castillo-richard.com</t>
  </si>
  <si>
    <t>ddc-2486419071</t>
  </si>
  <si>
    <t>Rileychristopher</t>
  </si>
  <si>
    <t>1056461607</t>
  </si>
  <si>
    <t>adc-8412335884</t>
  </si>
  <si>
    <t>Alexanderjonathan</t>
  </si>
  <si>
    <t>0015009537</t>
  </si>
  <si>
    <t>dda-1578709489</t>
  </si>
  <si>
    <t>Omartinez</t>
  </si>
  <si>
    <t>2313361094</t>
  </si>
  <si>
    <t>dda-7306958845</t>
  </si>
  <si>
    <t>Halldiamond</t>
  </si>
  <si>
    <t>1654413727</t>
  </si>
  <si>
    <t>cohen.org</t>
  </si>
  <si>
    <t>dba-4742584428</t>
  </si>
  <si>
    <t>Tranjeremy</t>
  </si>
  <si>
    <t>6857606349</t>
  </si>
  <si>
    <t>daa-9165724843</t>
  </si>
  <si>
    <t>Allen58</t>
  </si>
  <si>
    <t>6175518870</t>
  </si>
  <si>
    <t>cdb-2771857374</t>
  </si>
  <si>
    <t>Michaeljones</t>
  </si>
  <si>
    <t>1932420248</t>
  </si>
  <si>
    <t>wilson-jones.com</t>
  </si>
  <si>
    <t>aad-6361806349</t>
  </si>
  <si>
    <t>Maria61</t>
  </si>
  <si>
    <t>0014172345</t>
  </si>
  <si>
    <t>bbb-5018083498</t>
  </si>
  <si>
    <t>Douglas59</t>
  </si>
  <si>
    <t>0010254853</t>
  </si>
  <si>
    <t>caa-1441809946</t>
  </si>
  <si>
    <t>Xmerritt</t>
  </si>
  <si>
    <t>1904723864</t>
  </si>
  <si>
    <t>cbb-5195543073</t>
  </si>
  <si>
    <t>Martinbradley</t>
  </si>
  <si>
    <t>1009538557</t>
  </si>
  <si>
    <t>bdb-6616441995</t>
  </si>
  <si>
    <t>Lynchlindsey</t>
  </si>
  <si>
    <t>5990093781</t>
  </si>
  <si>
    <t>baldwin.com</t>
  </si>
  <si>
    <t>ccc-2563739745</t>
  </si>
  <si>
    <t>Crivas</t>
  </si>
  <si>
    <t>6047614378</t>
  </si>
  <si>
    <t>barber.com</t>
  </si>
  <si>
    <t>ada-7934970498</t>
  </si>
  <si>
    <t>Arianacuevas</t>
  </si>
  <si>
    <t>7066187564</t>
  </si>
  <si>
    <t>kelley.net</t>
  </si>
  <si>
    <t>dca-4383223146</t>
  </si>
  <si>
    <t>Hhopkins</t>
  </si>
  <si>
    <t>7263681541</t>
  </si>
  <si>
    <t>stewart-lee.org</t>
  </si>
  <si>
    <t>bcc-7817994944</t>
  </si>
  <si>
    <t>Marklloyd</t>
  </si>
  <si>
    <t>cda-7646701584</t>
  </si>
  <si>
    <t>Hedwards</t>
  </si>
  <si>
    <t>0786043566</t>
  </si>
  <si>
    <t>dbd-3735262418</t>
  </si>
  <si>
    <t>Ann15</t>
  </si>
  <si>
    <t>4698330677</t>
  </si>
  <si>
    <t>bad-251874426</t>
  </si>
  <si>
    <t>Kimberlyrussell</t>
  </si>
  <si>
    <t>1822266794</t>
  </si>
  <si>
    <t>cac-6569387148</t>
  </si>
  <si>
    <t>Millerrobert</t>
  </si>
  <si>
    <t>8865385906</t>
  </si>
  <si>
    <t>cdd-3574914669</t>
  </si>
  <si>
    <t>Rachelwalter</t>
  </si>
  <si>
    <t>3428987605</t>
  </si>
  <si>
    <t>dac-3050039479</t>
  </si>
  <si>
    <t>Barneskathy</t>
  </si>
  <si>
    <t>1704861867</t>
  </si>
  <si>
    <t>conrad.com</t>
  </si>
  <si>
    <t>cbc-9708368348</t>
  </si>
  <si>
    <t>Vaughnveronica</t>
  </si>
  <si>
    <t>dac-6312801614</t>
  </si>
  <si>
    <t>Zgomez</t>
  </si>
  <si>
    <t>3992891982</t>
  </si>
  <si>
    <t>adc-8932329834</t>
  </si>
  <si>
    <t>David59</t>
  </si>
  <si>
    <t>5337170864</t>
  </si>
  <si>
    <t>jensen.com</t>
  </si>
  <si>
    <t>acc-9336478349</t>
  </si>
  <si>
    <t>Vmccoy</t>
  </si>
  <si>
    <t>2039831354</t>
  </si>
  <si>
    <t>acd-4900241439</t>
  </si>
  <si>
    <t>Ugraves</t>
  </si>
  <si>
    <t>9967069219</t>
  </si>
  <si>
    <t>add-5522669644</t>
  </si>
  <si>
    <t>Paulawatkins</t>
  </si>
  <si>
    <t>0549824388</t>
  </si>
  <si>
    <t>craig-chavez.com</t>
  </si>
  <si>
    <t>cda-2346449921</t>
  </si>
  <si>
    <t>Williamchapman</t>
  </si>
  <si>
    <t>0014302178</t>
  </si>
  <si>
    <t>aab-8603156154</t>
  </si>
  <si>
    <t>Trevor09</t>
  </si>
  <si>
    <t>1431589016</t>
  </si>
  <si>
    <t>merritt.biz</t>
  </si>
  <si>
    <t>c-4124360115</t>
  </si>
  <si>
    <t>Patrick22</t>
  </si>
  <si>
    <t>0370170926</t>
  </si>
  <si>
    <t>cab-9525185810</t>
  </si>
  <si>
    <t>Kstone</t>
  </si>
  <si>
    <t>edwards.com</t>
  </si>
  <si>
    <t>add-534101847</t>
  </si>
  <si>
    <t>Kgonzales</t>
  </si>
  <si>
    <t>9682448500</t>
  </si>
  <si>
    <t>bad-251279785</t>
  </si>
  <si>
    <t>Middletonelizabeth</t>
  </si>
  <si>
    <t>2889592741</t>
  </si>
  <si>
    <t>bdb-5906254643</t>
  </si>
  <si>
    <t>Andrearomero</t>
  </si>
  <si>
    <t>bab-5681020428</t>
  </si>
  <si>
    <t>Freemanlynn</t>
  </si>
  <si>
    <t>0808203917</t>
  </si>
  <si>
    <t>harris-mcmahon.org</t>
  </si>
  <si>
    <t>dba-3685844499</t>
  </si>
  <si>
    <t>Dmeyer</t>
  </si>
  <si>
    <t>aba-1897105428</t>
  </si>
  <si>
    <t>Wallaceryan</t>
  </si>
  <si>
    <t>1245870120</t>
  </si>
  <si>
    <t>miller-taylor.com</t>
  </si>
  <si>
    <t>cbb-1553546947</t>
  </si>
  <si>
    <t>Linda31</t>
  </si>
  <si>
    <t>6909123753</t>
  </si>
  <si>
    <t>moore-rogers.info</t>
  </si>
  <si>
    <t>aba-5304528059</t>
  </si>
  <si>
    <t>Patricia06</t>
  </si>
  <si>
    <t>randolph.com</t>
  </si>
  <si>
    <t>add-4840104249</t>
  </si>
  <si>
    <t>Averycourtney</t>
  </si>
  <si>
    <t>1702436524</t>
  </si>
  <si>
    <t>taylor.com</t>
  </si>
  <si>
    <t>abc-4754977543</t>
  </si>
  <si>
    <t>Theodore72</t>
  </si>
  <si>
    <t>8187540364</t>
  </si>
  <si>
    <t>crawford.com</t>
  </si>
  <si>
    <t>adb-7810420547</t>
  </si>
  <si>
    <t>Hamiltontravis</t>
  </si>
  <si>
    <t>5977385466</t>
  </si>
  <si>
    <t>bcb-2285249954</t>
  </si>
  <si>
    <t>Danawashington</t>
  </si>
  <si>
    <t>3236066799</t>
  </si>
  <si>
    <t>bcb-1901764497</t>
  </si>
  <si>
    <t>Mary47</t>
  </si>
  <si>
    <t>6491259497</t>
  </si>
  <si>
    <t>robles-myers.com</t>
  </si>
  <si>
    <t>bab-3397784147</t>
  </si>
  <si>
    <t>Colin14</t>
  </si>
  <si>
    <t>1862269920</t>
  </si>
  <si>
    <t>caa-2328331044</t>
  </si>
  <si>
    <t>John61</t>
  </si>
  <si>
    <t>9962356999</t>
  </si>
  <si>
    <t>cad-4612217146</t>
  </si>
  <si>
    <t>Donna56</t>
  </si>
  <si>
    <t>0018335876</t>
  </si>
  <si>
    <t>dbd-733745395</t>
  </si>
  <si>
    <t>Flarsen</t>
  </si>
  <si>
    <t>6041348208</t>
  </si>
  <si>
    <t>jenkins.net</t>
  </si>
  <si>
    <t>adb-958140949</t>
  </si>
  <si>
    <t>Xbrown</t>
  </si>
  <si>
    <t>5398391226</t>
  </si>
  <si>
    <t>green-stewart.biz</t>
  </si>
  <si>
    <t>dca-4939043047</t>
  </si>
  <si>
    <t>Dross</t>
  </si>
  <si>
    <t>ccc-328475495</t>
  </si>
  <si>
    <t>Matthewcardenas</t>
  </si>
  <si>
    <t>0011430491</t>
  </si>
  <si>
    <t>adc-4518619549</t>
  </si>
  <si>
    <t>Kwalker</t>
  </si>
  <si>
    <t>5287209986</t>
  </si>
  <si>
    <t>dcb-6053641278</t>
  </si>
  <si>
    <t>Gouldchristina</t>
  </si>
  <si>
    <t>0012405920</t>
  </si>
  <si>
    <t>anderson-fernandez.com</t>
  </si>
  <si>
    <t>dbc-7092947494</t>
  </si>
  <si>
    <t>Deleonmathew</t>
  </si>
  <si>
    <t>6691948962</t>
  </si>
  <si>
    <t>cba-5610624674</t>
  </si>
  <si>
    <t>Stonemichael</t>
  </si>
  <si>
    <t>8201753079</t>
  </si>
  <si>
    <t>galloway.biz</t>
  </si>
  <si>
    <t>bbc-1266807074</t>
  </si>
  <si>
    <t>Laurie55</t>
  </si>
  <si>
    <t>9572404347</t>
  </si>
  <si>
    <t>lewis-quinn.com</t>
  </si>
  <si>
    <t>ccb-1415794549</t>
  </si>
  <si>
    <t>Fischeralisha</t>
  </si>
  <si>
    <t>3795610077</t>
  </si>
  <si>
    <t>SANDERS.COM</t>
  </si>
  <si>
    <t>cda-1526071818</t>
  </si>
  <si>
    <t>Crystalwatts</t>
  </si>
  <si>
    <t>3217503619</t>
  </si>
  <si>
    <t>nelson.biz</t>
  </si>
  <si>
    <t>cac-6345321434</t>
  </si>
  <si>
    <t>Lorettamcdowell</t>
  </si>
  <si>
    <t>1991938733</t>
  </si>
  <si>
    <t>dbb-2326567284</t>
  </si>
  <si>
    <t>Wagnerjade</t>
  </si>
  <si>
    <t>0012444748</t>
  </si>
  <si>
    <t>perry.org</t>
  </si>
  <si>
    <t>adb-1435452349</t>
  </si>
  <si>
    <t>Fitzgeraldlaura</t>
  </si>
  <si>
    <t>0018623510</t>
  </si>
  <si>
    <t>DECKER.COM</t>
  </si>
  <si>
    <t>baa-4059324094</t>
  </si>
  <si>
    <t>Turnerstephen</t>
  </si>
  <si>
    <t>1085173289</t>
  </si>
  <si>
    <t>bbc-7815945493</t>
  </si>
  <si>
    <t>Bbennett</t>
  </si>
  <si>
    <t>4091858055</t>
  </si>
  <si>
    <t>aad-7132094429</t>
  </si>
  <si>
    <t>Ehoffman</t>
  </si>
  <si>
    <t>1115744965</t>
  </si>
  <si>
    <t>velez-ferguson.com</t>
  </si>
  <si>
    <t>baa-1082170749</t>
  </si>
  <si>
    <t>Kaiserjessica</t>
  </si>
  <si>
    <t>1160770040</t>
  </si>
  <si>
    <t>dab-9668155414</t>
  </si>
  <si>
    <t>Bwalker</t>
  </si>
  <si>
    <t>4184039822</t>
  </si>
  <si>
    <t>wise-west.info</t>
  </si>
  <si>
    <t>abb-3442464942</t>
  </si>
  <si>
    <t>Martin11</t>
  </si>
  <si>
    <t>6203858864</t>
  </si>
  <si>
    <t>aba-45294889</t>
  </si>
  <si>
    <t>Richardmassey</t>
  </si>
  <si>
    <t>sharp.info</t>
  </si>
  <si>
    <t>dca-6764433445</t>
  </si>
  <si>
    <t>Vcollins</t>
  </si>
  <si>
    <t>0019333562</t>
  </si>
  <si>
    <t>bdc-9507144038</t>
  </si>
  <si>
    <t>Hannah96</t>
  </si>
  <si>
    <t>0880670898</t>
  </si>
  <si>
    <t>adams.net</t>
  </si>
  <si>
    <t>daa-784034184</t>
  </si>
  <si>
    <t>Pedwards</t>
  </si>
  <si>
    <t>0199184311</t>
  </si>
  <si>
    <t>adb-9736798945</t>
  </si>
  <si>
    <t>Gfletcher</t>
  </si>
  <si>
    <t>2661158485</t>
  </si>
  <si>
    <t>cdb-2050962088</t>
  </si>
  <si>
    <t>Simmonschris</t>
  </si>
  <si>
    <t>1052632119</t>
  </si>
  <si>
    <t>sherman.net</t>
  </si>
  <si>
    <t>acc-5296474489</t>
  </si>
  <si>
    <t>Jameskane</t>
  </si>
  <si>
    <t>williams.info</t>
  </si>
  <si>
    <t>dcc-3104662024</t>
  </si>
  <si>
    <t>Jtaylor</t>
  </si>
  <si>
    <t>7454470823</t>
  </si>
  <si>
    <t>ross-phillips.biz</t>
  </si>
  <si>
    <t>bca-2747939748</t>
  </si>
  <si>
    <t>Alexandra95</t>
  </si>
  <si>
    <t>1995394676</t>
  </si>
  <si>
    <t>bba-5787826495</t>
  </si>
  <si>
    <t>Kellycohen</t>
  </si>
  <si>
    <t>5960530261</t>
  </si>
  <si>
    <t>crane.info</t>
  </si>
  <si>
    <t>acc-1337635941</t>
  </si>
  <si>
    <t>Sharonho</t>
  </si>
  <si>
    <t>0018402578</t>
  </si>
  <si>
    <t>dca-5068878493</t>
  </si>
  <si>
    <t>Alicecalderon</t>
  </si>
  <si>
    <t>0630663605</t>
  </si>
  <si>
    <t>stewart.com</t>
  </si>
  <si>
    <t>bac-4758367649</t>
  </si>
  <si>
    <t>Holderadam</t>
  </si>
  <si>
    <t>0989103909</t>
  </si>
  <si>
    <t>aad-624110477</t>
  </si>
  <si>
    <t>Heathermedina</t>
  </si>
  <si>
    <t>0013025209</t>
  </si>
  <si>
    <t>davis-weber.org</t>
  </si>
  <si>
    <t>aca-8484407148</t>
  </si>
  <si>
    <t>Bellangie</t>
  </si>
  <si>
    <t>9531926009</t>
  </si>
  <si>
    <t>cooper.com</t>
  </si>
  <si>
    <t>bcb-1259588948</t>
  </si>
  <si>
    <t>Lori69</t>
  </si>
  <si>
    <t>7574544920</t>
  </si>
  <si>
    <t>bbd-4327422496</t>
  </si>
  <si>
    <t>Claudia64</t>
  </si>
  <si>
    <t>4894453811</t>
  </si>
  <si>
    <t>cab-9331148616</t>
  </si>
  <si>
    <t>Watkinsdakota</t>
  </si>
  <si>
    <t>1655834456</t>
  </si>
  <si>
    <t>ramirez.org</t>
  </si>
  <si>
    <t>ada-6230948187</t>
  </si>
  <si>
    <t>Lauramatthews</t>
  </si>
  <si>
    <t>1521797056</t>
  </si>
  <si>
    <t>rivera-ingram.org</t>
  </si>
  <si>
    <t>bab-2218516548</t>
  </si>
  <si>
    <t>Aclark</t>
  </si>
  <si>
    <t>4860704726</t>
  </si>
  <si>
    <t>ccb-2333507394</t>
  </si>
  <si>
    <t>Noblechristina</t>
  </si>
  <si>
    <t>0235158501</t>
  </si>
  <si>
    <t>cdb-4966712486</t>
  </si>
  <si>
    <t>Taylorlindsay</t>
  </si>
  <si>
    <t>3167156058</t>
  </si>
  <si>
    <t>ortega-murphy.net</t>
  </si>
  <si>
    <t>bca-7217792471</t>
  </si>
  <si>
    <t>Annbennett</t>
  </si>
  <si>
    <t>2244133954</t>
  </si>
  <si>
    <t>mccarthy-kelly.net</t>
  </si>
  <si>
    <t>aac-7867510410</t>
  </si>
  <si>
    <t>Waremegan</t>
  </si>
  <si>
    <t>ccc-8910948547</t>
  </si>
  <si>
    <t>Marycastro</t>
  </si>
  <si>
    <t>0017191898</t>
  </si>
  <si>
    <t>cca-4952424037</t>
  </si>
  <si>
    <t>Grantryan</t>
  </si>
  <si>
    <t>6183359748</t>
  </si>
  <si>
    <t>bab-5586639404</t>
  </si>
  <si>
    <t>Clinemelissa</t>
  </si>
  <si>
    <t>1702377184</t>
  </si>
  <si>
    <t>reed.com</t>
  </si>
  <si>
    <t>cac-2913734040</t>
  </si>
  <si>
    <t>Harold03</t>
  </si>
  <si>
    <t>adc-3967608234</t>
  </si>
  <si>
    <t>Adamcollins</t>
  </si>
  <si>
    <t>2396440282</t>
  </si>
  <si>
    <t>cac-4033734303</t>
  </si>
  <si>
    <t>Wesley09</t>
  </si>
  <si>
    <t>3267699242</t>
  </si>
  <si>
    <t>cca-7783895543</t>
  </si>
  <si>
    <t>Darlene60</t>
  </si>
  <si>
    <t>8520232091</t>
  </si>
  <si>
    <t>padilla.org</t>
  </si>
  <si>
    <t>caa-9280584495</t>
  </si>
  <si>
    <t>Oosborn</t>
  </si>
  <si>
    <t>0169332844</t>
  </si>
  <si>
    <t>henry-wells.net</t>
  </si>
  <si>
    <t>baa-6746537787</t>
  </si>
  <si>
    <t>Woodchloe</t>
  </si>
  <si>
    <t>1998290755</t>
  </si>
  <si>
    <t>dac-2598984541</t>
  </si>
  <si>
    <t>Hflowers</t>
  </si>
  <si>
    <t>6075699913</t>
  </si>
  <si>
    <t>ramos.com</t>
  </si>
  <si>
    <t>dcd-6534243904</t>
  </si>
  <si>
    <t>Hodgejoshua</t>
  </si>
  <si>
    <t>1310064332</t>
  </si>
  <si>
    <t>acb-7898074787</t>
  </si>
  <si>
    <t>Mary52</t>
  </si>
  <si>
    <t>0016227777</t>
  </si>
  <si>
    <t>bowen.biz</t>
  </si>
  <si>
    <t>daa-6802847479</t>
  </si>
  <si>
    <t>Brownmandy</t>
  </si>
  <si>
    <t>7070385036</t>
  </si>
  <si>
    <t>aac-2015672121</t>
  </si>
  <si>
    <t>Christopher70</t>
  </si>
  <si>
    <t>9842410740</t>
  </si>
  <si>
    <t>franklin-barker.biz</t>
  </si>
  <si>
    <t>caa-1278747044</t>
  </si>
  <si>
    <t>Collinsann</t>
  </si>
  <si>
    <t>7406758267</t>
  </si>
  <si>
    <t>peterson.com</t>
  </si>
  <si>
    <t>bba-8471401469</t>
  </si>
  <si>
    <t>Wilsonchristopher</t>
  </si>
  <si>
    <t>2590620036</t>
  </si>
  <si>
    <t>dcd-4360141089</t>
  </si>
  <si>
    <t>Lonniesims</t>
  </si>
  <si>
    <t>1497459793</t>
  </si>
  <si>
    <t>wang.com</t>
  </si>
  <si>
    <t>acd-9679248239</t>
  </si>
  <si>
    <t>Umiller</t>
  </si>
  <si>
    <t>1798491498</t>
  </si>
  <si>
    <t>ddd-2108497543</t>
  </si>
  <si>
    <t>Julierojas</t>
  </si>
  <si>
    <t>dbb-4310692440</t>
  </si>
  <si>
    <t>Lmccarthy</t>
  </si>
  <si>
    <t>0013946121</t>
  </si>
  <si>
    <t>taylor-stewart.com</t>
  </si>
  <si>
    <t>acc-8425761945</t>
  </si>
  <si>
    <t>Nicole24</t>
  </si>
  <si>
    <t>1485340012</t>
  </si>
  <si>
    <t>wolfe-baker.info</t>
  </si>
  <si>
    <t>aab-2976222647</t>
  </si>
  <si>
    <t>Michael87</t>
  </si>
  <si>
    <t>9847422567</t>
  </si>
  <si>
    <t>bbb-3986259647</t>
  </si>
  <si>
    <t>Herringbrenda</t>
  </si>
  <si>
    <t>0018718882</t>
  </si>
  <si>
    <t>medina.biz</t>
  </si>
  <si>
    <t>dcd-8467404684</t>
  </si>
  <si>
    <t>Jared88</t>
  </si>
  <si>
    <t>8416806134</t>
  </si>
  <si>
    <t>adc-1430299884</t>
  </si>
  <si>
    <t>Palmerjason</t>
  </si>
  <si>
    <t>0019984605</t>
  </si>
  <si>
    <t>dca-4375129349</t>
  </si>
  <si>
    <t>Anthony18</t>
  </si>
  <si>
    <t>8309723610</t>
  </si>
  <si>
    <t>abc-17720200</t>
  </si>
  <si>
    <t>Ltaylor</t>
  </si>
  <si>
    <t>1092616620</t>
  </si>
  <si>
    <t>watson-gray.org</t>
  </si>
  <si>
    <t>acd-1783889244</t>
  </si>
  <si>
    <t>Jacqueline50</t>
  </si>
  <si>
    <t>5557864578</t>
  </si>
  <si>
    <t>fisher.com</t>
  </si>
  <si>
    <t>cbb-9780215224</t>
  </si>
  <si>
    <t>Robintorres</t>
  </si>
  <si>
    <t>1247640006</t>
  </si>
  <si>
    <t>payne-walton.info</t>
  </si>
  <si>
    <t>bdc-2327794685</t>
  </si>
  <si>
    <t>Esimon</t>
  </si>
  <si>
    <t>6824051665</t>
  </si>
  <si>
    <t>cab-6987874384</t>
  </si>
  <si>
    <t>Carolyn76</t>
  </si>
  <si>
    <t>4418997402</t>
  </si>
  <si>
    <t>cad-8689070496</t>
  </si>
  <si>
    <t>Kathrynsantana</t>
  </si>
  <si>
    <t>8608357017</t>
  </si>
  <si>
    <t>ddc-2033424088</t>
  </si>
  <si>
    <t>Martingarrett</t>
  </si>
  <si>
    <t>1442386020</t>
  </si>
  <si>
    <t>dba-2376103427</t>
  </si>
  <si>
    <t>Davidcook</t>
  </si>
  <si>
    <t>0018309413</t>
  </si>
  <si>
    <t>waller.com</t>
  </si>
  <si>
    <t>cda-4307439374</t>
  </si>
  <si>
    <t>Dfoster</t>
  </si>
  <si>
    <t>9797245284</t>
  </si>
  <si>
    <t>ccc-9277957445</t>
  </si>
  <si>
    <t>Nicoleturner</t>
  </si>
  <si>
    <t>1480450735</t>
  </si>
  <si>
    <t>lopez.biz</t>
  </si>
  <si>
    <t>cda-701163944</t>
  </si>
  <si>
    <t>Ericpeters</t>
  </si>
  <si>
    <t>smith-moore.com</t>
  </si>
  <si>
    <t>baa-8744084213</t>
  </si>
  <si>
    <t>Ehale</t>
  </si>
  <si>
    <t>dad-4560347469</t>
  </si>
  <si>
    <t>Wmccarthy</t>
  </si>
  <si>
    <t>5892584907</t>
  </si>
  <si>
    <t>cac-7100400518</t>
  </si>
  <si>
    <t>Lucasmcconnell</t>
  </si>
  <si>
    <t>4203197774</t>
  </si>
  <si>
    <t>bca-7417754244</t>
  </si>
  <si>
    <t>1675951418</t>
  </si>
  <si>
    <t>dba-2877590564</t>
  </si>
  <si>
    <t>Tracy90</t>
  </si>
  <si>
    <t>0014823088</t>
  </si>
  <si>
    <t>blackwell.com</t>
  </si>
  <si>
    <t>abd-7657877413</t>
  </si>
  <si>
    <t>Matthew09</t>
  </si>
  <si>
    <t>9623326058</t>
  </si>
  <si>
    <t>cab-2477859446</t>
  </si>
  <si>
    <t>Brewerdevin</t>
  </si>
  <si>
    <t>9427674831</t>
  </si>
  <si>
    <t>bbb-5180764149</t>
  </si>
  <si>
    <t>Kevindavis</t>
  </si>
  <si>
    <t>2931518178</t>
  </si>
  <si>
    <t>valdez-simmons.com</t>
  </si>
  <si>
    <t>aad-5863465471</t>
  </si>
  <si>
    <t>Eleonard</t>
  </si>
  <si>
    <t>5594698906</t>
  </si>
  <si>
    <t>cba-2002179430</t>
  </si>
  <si>
    <t>Zwhite</t>
  </si>
  <si>
    <t>0012371798</t>
  </si>
  <si>
    <t>bdd-1288408355</t>
  </si>
  <si>
    <t>Wdrake</t>
  </si>
  <si>
    <t>oconnor.com</t>
  </si>
  <si>
    <t>dab-1598877640</t>
  </si>
  <si>
    <t>David86</t>
  </si>
  <si>
    <t>9541767553</t>
  </si>
  <si>
    <t>gibson.biz</t>
  </si>
  <si>
    <t>aca-2410893774</t>
  </si>
  <si>
    <t>Turnerjonathan</t>
  </si>
  <si>
    <t>1890737815</t>
  </si>
  <si>
    <t>bab-2048944456</t>
  </si>
  <si>
    <t>Xshaw</t>
  </si>
  <si>
    <t>5790894589</t>
  </si>
  <si>
    <t>joseph-richard.com</t>
  </si>
  <si>
    <t>bad-6003989404</t>
  </si>
  <si>
    <t>Tinaschmidt</t>
  </si>
  <si>
    <t>0016268384</t>
  </si>
  <si>
    <t>berg-miller.com</t>
  </si>
  <si>
    <t>dda-6784467294</t>
  </si>
  <si>
    <t>James97</t>
  </si>
  <si>
    <t>add-573532456</t>
  </si>
  <si>
    <t>Hcampbell</t>
  </si>
  <si>
    <t>1905188129</t>
  </si>
  <si>
    <t>stevens-williams.org</t>
  </si>
  <si>
    <t>bcb-3098725004</t>
  </si>
  <si>
    <t>Ronald40</t>
  </si>
  <si>
    <t>0012070669</t>
  </si>
  <si>
    <t>daa-7978448381</t>
  </si>
  <si>
    <t>Kellybutler</t>
  </si>
  <si>
    <t>0012982689</t>
  </si>
  <si>
    <t>baa-1014774748</t>
  </si>
  <si>
    <t>Cynthia91</t>
  </si>
  <si>
    <t>ddb-1707507054</t>
  </si>
  <si>
    <t>Fwright</t>
  </si>
  <si>
    <t>3355707731</t>
  </si>
  <si>
    <t>davis.biz</t>
  </si>
  <si>
    <t>dca-7501128164</t>
  </si>
  <si>
    <t>Teresa93</t>
  </si>
  <si>
    <t>0570521879</t>
  </si>
  <si>
    <t>adb-9556023713</t>
  </si>
  <si>
    <t>Jonesnathan</t>
  </si>
  <si>
    <t>0458831141</t>
  </si>
  <si>
    <t>ccc-4806804004</t>
  </si>
  <si>
    <t>Uhunt</t>
  </si>
  <si>
    <t>1123503687</t>
  </si>
  <si>
    <t>morgan.com</t>
  </si>
  <si>
    <t>dcc-7491049867</t>
  </si>
  <si>
    <t>Vjohnson</t>
  </si>
  <si>
    <t>0977978023</t>
  </si>
  <si>
    <t>cac-4926578784</t>
  </si>
  <si>
    <t>Ysanford</t>
  </si>
  <si>
    <t>1445684467</t>
  </si>
  <si>
    <t>DUNCAN.ORG</t>
  </si>
  <si>
    <t>bdc-1843804982</t>
  </si>
  <si>
    <t>Brooksthomas</t>
  </si>
  <si>
    <t>0016401632</t>
  </si>
  <si>
    <t>hill-barker.com</t>
  </si>
  <si>
    <t>bad-4347518472</t>
  </si>
  <si>
    <t>Jacobsrenee</t>
  </si>
  <si>
    <t>5975729273</t>
  </si>
  <si>
    <t>bab-6738384939</t>
  </si>
  <si>
    <t>Adam30</t>
  </si>
  <si>
    <t>8683029158</t>
  </si>
  <si>
    <t>dab-189566844</t>
  </si>
  <si>
    <t>Joseph95</t>
  </si>
  <si>
    <t>4233241651</t>
  </si>
  <si>
    <t>ccb-5593144098</t>
  </si>
  <si>
    <t>Carrjessica</t>
  </si>
  <si>
    <t>1396607344</t>
  </si>
  <si>
    <t>wilcox.com</t>
  </si>
  <si>
    <t>cad-6271612240</t>
  </si>
  <si>
    <t>Aspears</t>
  </si>
  <si>
    <t>4621595841</t>
  </si>
  <si>
    <t>ccb-8363343463</t>
  </si>
  <si>
    <t>Michael72</t>
  </si>
  <si>
    <t>1705022181</t>
  </si>
  <si>
    <t>ccd-9829354593</t>
  </si>
  <si>
    <t>Amandajackson</t>
  </si>
  <si>
    <t>3447609483</t>
  </si>
  <si>
    <t>aac-2001561646</t>
  </si>
  <si>
    <t>0017740292</t>
  </si>
  <si>
    <t>ddb-5891264649</t>
  </si>
  <si>
    <t>Christopher85</t>
  </si>
  <si>
    <t>6509962183</t>
  </si>
  <si>
    <t>ccb-8112856442</t>
  </si>
  <si>
    <t>Shannon70</t>
  </si>
  <si>
    <t>6771966661</t>
  </si>
  <si>
    <t>bac-2446145457</t>
  </si>
  <si>
    <t>Annette60</t>
  </si>
  <si>
    <t>2022234998</t>
  </si>
  <si>
    <t>hawkins-henry.com</t>
  </si>
  <si>
    <t>cdc-6614825546</t>
  </si>
  <si>
    <t>Nicholasrush</t>
  </si>
  <si>
    <t>0017683675</t>
  </si>
  <si>
    <t>bab-964405099</t>
  </si>
  <si>
    <t>Hrobinson</t>
  </si>
  <si>
    <t>2446144092</t>
  </si>
  <si>
    <t>roberts.biz</t>
  </si>
  <si>
    <t>cdd-445542476</t>
  </si>
  <si>
    <t>Karen69</t>
  </si>
  <si>
    <t>6564260186</t>
  </si>
  <si>
    <t>add-2620997443</t>
  </si>
  <si>
    <t>Crystal58</t>
  </si>
  <si>
    <t>1995695592</t>
  </si>
  <si>
    <t>cad-2388384164</t>
  </si>
  <si>
    <t>Michelesimpson</t>
  </si>
  <si>
    <t>1277641490</t>
  </si>
  <si>
    <t>bca-5182219248</t>
  </si>
  <si>
    <t>Lmoore</t>
  </si>
  <si>
    <t>5513444867</t>
  </si>
  <si>
    <t>ddd-9299843349</t>
  </si>
  <si>
    <t>Patelmatthew</t>
  </si>
  <si>
    <t>2883904733</t>
  </si>
  <si>
    <t>cca-9756549424</t>
  </si>
  <si>
    <t>Reyesdenise</t>
  </si>
  <si>
    <t>4546157493</t>
  </si>
  <si>
    <t>jenkins-fields.org</t>
  </si>
  <si>
    <t>ccd-8279840459</t>
  </si>
  <si>
    <t>Chelseagordon</t>
  </si>
  <si>
    <t>5114978879</t>
  </si>
  <si>
    <t>greene.biz</t>
  </si>
  <si>
    <t>bcd-9015648669</t>
  </si>
  <si>
    <t>Chelsea29</t>
  </si>
  <si>
    <t>3120409543</t>
  </si>
  <si>
    <t>kennedy.org</t>
  </si>
  <si>
    <t>dbd-442510446</t>
  </si>
  <si>
    <t>Melissamartin</t>
  </si>
  <si>
    <t>3085800187</t>
  </si>
  <si>
    <t>cbd-1007437941</t>
  </si>
  <si>
    <t>Thomasmarquez</t>
  </si>
  <si>
    <t>5114367862</t>
  </si>
  <si>
    <t>cda-4397095640</t>
  </si>
  <si>
    <t>Beckystevens</t>
  </si>
  <si>
    <t>1107818710</t>
  </si>
  <si>
    <t>morrison.info</t>
  </si>
  <si>
    <t>dba-4133594846</t>
  </si>
  <si>
    <t>Monica23</t>
  </si>
  <si>
    <t>2570680269</t>
  </si>
  <si>
    <t>bowen-jones.com</t>
  </si>
  <si>
    <t>cda-9811880624</t>
  </si>
  <si>
    <t>Eatkins</t>
  </si>
  <si>
    <t>2306002302</t>
  </si>
  <si>
    <t>adc-7450791415</t>
  </si>
  <si>
    <t>Baldwincatherine</t>
  </si>
  <si>
    <t>1505224114</t>
  </si>
  <si>
    <t>dcc-9416462488</t>
  </si>
  <si>
    <t>Ucastillo</t>
  </si>
  <si>
    <t>dca-259848740</t>
  </si>
  <si>
    <t>Gmoran</t>
  </si>
  <si>
    <t>6338222240</t>
  </si>
  <si>
    <t>bad-8634171826</t>
  </si>
  <si>
    <t>Gcobb</t>
  </si>
  <si>
    <t>2205620190</t>
  </si>
  <si>
    <t>cca-6496479741</t>
  </si>
  <si>
    <t>Bowenmichael</t>
  </si>
  <si>
    <t>1348433913</t>
  </si>
  <si>
    <t>ddc-2586422544</t>
  </si>
  <si>
    <t>Robinpope</t>
  </si>
  <si>
    <t>2528613239</t>
  </si>
  <si>
    <t>ba-9293705081</t>
  </si>
  <si>
    <t>Riveraheather</t>
  </si>
  <si>
    <t>5645234286</t>
  </si>
  <si>
    <t>ddc-3073712243</t>
  </si>
  <si>
    <t>Katherinepeterson</t>
  </si>
  <si>
    <t>6024986634</t>
  </si>
  <si>
    <t>bbd-6352855044</t>
  </si>
  <si>
    <t>Kristin49</t>
  </si>
  <si>
    <t>3677349852</t>
  </si>
  <si>
    <t>cbc-3432360440</t>
  </si>
  <si>
    <t>Earlroberts</t>
  </si>
  <si>
    <t>6152665591</t>
  </si>
  <si>
    <t>beard.com</t>
  </si>
  <si>
    <t>cdc-9893746644</t>
  </si>
  <si>
    <t>Shirley29</t>
  </si>
  <si>
    <t>5380966414</t>
  </si>
  <si>
    <t>dcd-9231704282</t>
  </si>
  <si>
    <t>Rmarquez</t>
  </si>
  <si>
    <t>5336952474</t>
  </si>
  <si>
    <t>bad-4890149370</t>
  </si>
  <si>
    <t>Dwaynecarter</t>
  </si>
  <si>
    <t>3896298532</t>
  </si>
  <si>
    <t>scott-perez.com</t>
  </si>
  <si>
    <t>cca-8964685351</t>
  </si>
  <si>
    <t>Breannagreen</t>
  </si>
  <si>
    <t>4157127638</t>
  </si>
  <si>
    <t>aab-7768555987</t>
  </si>
  <si>
    <t>Kmontgomery</t>
  </si>
  <si>
    <t>5434685863</t>
  </si>
  <si>
    <t>aaa-4957345052</t>
  </si>
  <si>
    <t>Alexandra67</t>
  </si>
  <si>
    <t>1906168249</t>
  </si>
  <si>
    <t>bba-8870359804</t>
  </si>
  <si>
    <t>Petersonkyle</t>
  </si>
  <si>
    <t>1161538116</t>
  </si>
  <si>
    <t>adb-591252448</t>
  </si>
  <si>
    <t>Victor90</t>
  </si>
  <si>
    <t>singleton.com</t>
  </si>
  <si>
    <t>acc-4556884309</t>
  </si>
  <si>
    <t>Elizabeth61</t>
  </si>
  <si>
    <t>8967808264</t>
  </si>
  <si>
    <t>romero-nelson.net</t>
  </si>
  <si>
    <t>add-4336217421</t>
  </si>
  <si>
    <t>Griffinalexandra</t>
  </si>
  <si>
    <t>1463947625</t>
  </si>
  <si>
    <t>bba-5141058313</t>
  </si>
  <si>
    <t>Hannahbryant</t>
  </si>
  <si>
    <t>1429264563</t>
  </si>
  <si>
    <t>krause.net</t>
  </si>
  <si>
    <t>cad-4670484448</t>
  </si>
  <si>
    <t>Pauljessica</t>
  </si>
  <si>
    <t>0019940369</t>
  </si>
  <si>
    <t>bbb-7569239104</t>
  </si>
  <si>
    <t>Bruce33</t>
  </si>
  <si>
    <t>0014971967</t>
  </si>
  <si>
    <t>gill.com</t>
  </si>
  <si>
    <t>bcc-4746349494</t>
  </si>
  <si>
    <t>Gonzalezdarren</t>
  </si>
  <si>
    <t>9101612590</t>
  </si>
  <si>
    <t>dba-7245847450</t>
  </si>
  <si>
    <t>Corylawrence</t>
  </si>
  <si>
    <t>6399490133</t>
  </si>
  <si>
    <t>cdb-8715959443</t>
  </si>
  <si>
    <t>Ashley96</t>
  </si>
  <si>
    <t>4437673481</t>
  </si>
  <si>
    <t>bbd-8394636270</t>
  </si>
  <si>
    <t>Briannareid</t>
  </si>
  <si>
    <t>0984101679</t>
  </si>
  <si>
    <t>cda-9260211334</t>
  </si>
  <si>
    <t>Karen94</t>
  </si>
  <si>
    <t>1116049910</t>
  </si>
  <si>
    <t>welch-murphy.info</t>
  </si>
  <si>
    <t>adb-5508261334</t>
  </si>
  <si>
    <t>Joseph83</t>
  </si>
  <si>
    <t>2028866168</t>
  </si>
  <si>
    <t>abb-5851814775</t>
  </si>
  <si>
    <t>Connie12</t>
  </si>
  <si>
    <t>cdb-2577595498</t>
  </si>
  <si>
    <t>Patricia87</t>
  </si>
  <si>
    <t>2035316079</t>
  </si>
  <si>
    <t>MARTIN-JONES.BIZ</t>
  </si>
  <si>
    <t>caa-4870949244</t>
  </si>
  <si>
    <t>Schaeferscott</t>
  </si>
  <si>
    <t>3860157117</t>
  </si>
  <si>
    <t>cba-8537584778</t>
  </si>
  <si>
    <t>Kimberlyhines</t>
  </si>
  <si>
    <t>3219402470</t>
  </si>
  <si>
    <t>parker.com</t>
  </si>
  <si>
    <t>bad-5193624164</t>
  </si>
  <si>
    <t>Cohensara</t>
  </si>
  <si>
    <t>8814112874</t>
  </si>
  <si>
    <t>dab-3449334886</t>
  </si>
  <si>
    <t>Eric62</t>
  </si>
  <si>
    <t>2719367857</t>
  </si>
  <si>
    <t>bishop.com</t>
  </si>
  <si>
    <t>bda-8069648028</t>
  </si>
  <si>
    <t>Rchan</t>
  </si>
  <si>
    <t>3810749161</t>
  </si>
  <si>
    <t>bcb-1645623244</t>
  </si>
  <si>
    <t>Tmichael</t>
  </si>
  <si>
    <t>0014232154</t>
  </si>
  <si>
    <t>dab-3419696346</t>
  </si>
  <si>
    <t>Matthew55</t>
  </si>
  <si>
    <t>5350696261</t>
  </si>
  <si>
    <t>parker-elliott.biz</t>
  </si>
  <si>
    <t>baa-7267418683</t>
  </si>
  <si>
    <t>Abrown</t>
  </si>
  <si>
    <t>8455252741</t>
  </si>
  <si>
    <t>brewer-taylor.info</t>
  </si>
  <si>
    <t>bbd-3924535045</t>
  </si>
  <si>
    <t>Cardenasjames</t>
  </si>
  <si>
    <t>0011798994</t>
  </si>
  <si>
    <t>bca-5481669449</t>
  </si>
  <si>
    <t>Marissa05</t>
  </si>
  <si>
    <t>9930051956</t>
  </si>
  <si>
    <t>acb-6299019493</t>
  </si>
  <si>
    <t>Angela33</t>
  </si>
  <si>
    <t>8422717266</t>
  </si>
  <si>
    <t>aba-6300153422</t>
  </si>
  <si>
    <t>Daniel32</t>
  </si>
  <si>
    <t>0460700144</t>
  </si>
  <si>
    <t>ddd-2863909415</t>
  </si>
  <si>
    <t>Ccrane</t>
  </si>
  <si>
    <t>8624087100</t>
  </si>
  <si>
    <t>cab-1721835437</t>
  </si>
  <si>
    <t>Mwright</t>
  </si>
  <si>
    <t>aba-6894247340</t>
  </si>
  <si>
    <t>Garciadanielle</t>
  </si>
  <si>
    <t>8115223282</t>
  </si>
  <si>
    <t>cb-4988418634</t>
  </si>
  <si>
    <t>Hmclean</t>
  </si>
  <si>
    <t>2824084752</t>
  </si>
  <si>
    <t>daa-254775594</t>
  </si>
  <si>
    <t>Nguyenkimberly</t>
  </si>
  <si>
    <t>3599940041</t>
  </si>
  <si>
    <t>holloway-sawyer.org</t>
  </si>
  <si>
    <t>adc-6011664508</t>
  </si>
  <si>
    <t>Annagonzales</t>
  </si>
  <si>
    <t>3511350535</t>
  </si>
  <si>
    <t>bda-1848844072</t>
  </si>
  <si>
    <t>Hannah21</t>
  </si>
  <si>
    <t>0017228920</t>
  </si>
  <si>
    <t>cbc-986039409</t>
  </si>
  <si>
    <t>Rebecca73</t>
  </si>
  <si>
    <t>0017830280</t>
  </si>
  <si>
    <t>aac-6828214958</t>
  </si>
  <si>
    <t>Xperez</t>
  </si>
  <si>
    <t>1952814478</t>
  </si>
  <si>
    <t>dbd-1585200405</t>
  </si>
  <si>
    <t>Jonathan02</t>
  </si>
  <si>
    <t>1021889306</t>
  </si>
  <si>
    <t>may.biz</t>
  </si>
  <si>
    <t>dab-6116914646</t>
  </si>
  <si>
    <t>Deckerbrian</t>
  </si>
  <si>
    <t>0015780378</t>
  </si>
  <si>
    <t>bda-2216671489</t>
  </si>
  <si>
    <t>Knightwendy</t>
  </si>
  <si>
    <t>6990558557</t>
  </si>
  <si>
    <t>ddc-4713644759</t>
  </si>
  <si>
    <t>Vcampbell</t>
  </si>
  <si>
    <t>9940842906</t>
  </si>
  <si>
    <t>ada-997623072</t>
  </si>
  <si>
    <t>Cunninghamterri</t>
  </si>
  <si>
    <t>1045289860</t>
  </si>
  <si>
    <t>schmidt.com</t>
  </si>
  <si>
    <t>acc-9409165428</t>
  </si>
  <si>
    <t>Karenwang</t>
  </si>
  <si>
    <t>7337457016</t>
  </si>
  <si>
    <t>ccb-5555154837</t>
  </si>
  <si>
    <t>Vhayes</t>
  </si>
  <si>
    <t>6814980253</t>
  </si>
  <si>
    <t>adc-4207354645</t>
  </si>
  <si>
    <t>Whitebarbara</t>
  </si>
  <si>
    <t>1084376992</t>
  </si>
  <si>
    <t>aab-3687077145</t>
  </si>
  <si>
    <t>Moraleskelly</t>
  </si>
  <si>
    <t>7250842324</t>
  </si>
  <si>
    <t>ddd-8114148940</t>
  </si>
  <si>
    <t>Smithmarcus</t>
  </si>
  <si>
    <t>0041724155</t>
  </si>
  <si>
    <t>cdb-623154678</t>
  </si>
  <si>
    <t>Breannasaunders</t>
  </si>
  <si>
    <t>1557490627</t>
  </si>
  <si>
    <t>bba-2146299949</t>
  </si>
  <si>
    <t>Kaylaandrews</t>
  </si>
  <si>
    <t>0242570333</t>
  </si>
  <si>
    <t>bcd-7604146056</t>
  </si>
  <si>
    <t>Kendraharris</t>
  </si>
  <si>
    <t>5231582863</t>
  </si>
  <si>
    <t>garcia.org</t>
  </si>
  <si>
    <t>cbd-5642924818</t>
  </si>
  <si>
    <t>Amberblevins</t>
  </si>
  <si>
    <t>1662991721</t>
  </si>
  <si>
    <t>harrell-hebert.com</t>
  </si>
  <si>
    <t>aca-5895915430</t>
  </si>
  <si>
    <t>Frank43</t>
  </si>
  <si>
    <t>2041678215</t>
  </si>
  <si>
    <t>barton.com</t>
  </si>
  <si>
    <t>ccd-9678393240</t>
  </si>
  <si>
    <t>Flowersnicholas</t>
  </si>
  <si>
    <t>1392669370</t>
  </si>
  <si>
    <t>cab-6737854483</t>
  </si>
  <si>
    <t>Cwilliams</t>
  </si>
  <si>
    <t>3928048502</t>
  </si>
  <si>
    <t>gonzalez-wise.org</t>
  </si>
  <si>
    <t>add-5330073839</t>
  </si>
  <si>
    <t>Costawilliam</t>
  </si>
  <si>
    <t>0619019333</t>
  </si>
  <si>
    <t>ramsey.com</t>
  </si>
  <si>
    <t>bab-1862880544</t>
  </si>
  <si>
    <t>Kara56</t>
  </si>
  <si>
    <t>9379719000</t>
  </si>
  <si>
    <t>aad-7369623433</t>
  </si>
  <si>
    <t>Marshmichael</t>
  </si>
  <si>
    <t>1561622564</t>
  </si>
  <si>
    <t>hicks-duffy.com</t>
  </si>
  <si>
    <t>bab-197338043</t>
  </si>
  <si>
    <t>Zlara</t>
  </si>
  <si>
    <t>1407992304</t>
  </si>
  <si>
    <t>dcb-7254259344</t>
  </si>
  <si>
    <t>Jerome16</t>
  </si>
  <si>
    <t>6778145647</t>
  </si>
  <si>
    <t>bbd-5462527434</t>
  </si>
  <si>
    <t>Jessica50</t>
  </si>
  <si>
    <t>0014370194</t>
  </si>
  <si>
    <t>boone.org</t>
  </si>
  <si>
    <t>abb-9281713904</t>
  </si>
  <si>
    <t>Apriltaylor</t>
  </si>
  <si>
    <t>6650527612</t>
  </si>
  <si>
    <t>farmer-brown.com</t>
  </si>
  <si>
    <t>cbb-5091075741</t>
  </si>
  <si>
    <t>Christina26</t>
  </si>
  <si>
    <t>0015780619</t>
  </si>
  <si>
    <t>aab-4077074149</t>
  </si>
  <si>
    <t>Judypatrick</t>
  </si>
  <si>
    <t>7870676353</t>
  </si>
  <si>
    <t>diaz.com</t>
  </si>
  <si>
    <t>bac-2833364844</t>
  </si>
  <si>
    <t>Zharris</t>
  </si>
  <si>
    <t>8592126848</t>
  </si>
  <si>
    <t>brooks.com</t>
  </si>
  <si>
    <t>cac-5048054652</t>
  </si>
  <si>
    <t>Anthony70</t>
  </si>
  <si>
    <t>6371142943</t>
  </si>
  <si>
    <t>wiggins.biz</t>
  </si>
  <si>
    <t>cdb-5144984140</t>
  </si>
  <si>
    <t>Craigbailey</t>
  </si>
  <si>
    <t>0013753989</t>
  </si>
  <si>
    <t>adb-3829531045</t>
  </si>
  <si>
    <t>Ilucero</t>
  </si>
  <si>
    <t>9866932784</t>
  </si>
  <si>
    <t>bbb-5175664874</t>
  </si>
  <si>
    <t>Collinsterrance</t>
  </si>
  <si>
    <t>7659153820</t>
  </si>
  <si>
    <t>anderson-douglas.com</t>
  </si>
  <si>
    <t>dba-5159494381</t>
  </si>
  <si>
    <t>Kvasquez</t>
  </si>
  <si>
    <t>1406526642</t>
  </si>
  <si>
    <t>bbb-7479761273</t>
  </si>
  <si>
    <t>Donnapaul</t>
  </si>
  <si>
    <t>7351272455</t>
  </si>
  <si>
    <t>powell.com</t>
  </si>
  <si>
    <t>aaa-5509114530</t>
  </si>
  <si>
    <t>Jessicaturner</t>
  </si>
  <si>
    <t>6976487849</t>
  </si>
  <si>
    <t>adb-9098941932</t>
  </si>
  <si>
    <t>Kathleen25</t>
  </si>
  <si>
    <t>5104625069</t>
  </si>
  <si>
    <t>cdb-4828994252</t>
  </si>
  <si>
    <t>Bethmichael</t>
  </si>
  <si>
    <t>8512062767</t>
  </si>
  <si>
    <t>cba-3093637942</t>
  </si>
  <si>
    <t>Bauertiffany</t>
  </si>
  <si>
    <t>0010979344</t>
  </si>
  <si>
    <t>bcc-9887413646</t>
  </si>
  <si>
    <t>Conleyjohn</t>
  </si>
  <si>
    <t>5022347780</t>
  </si>
  <si>
    <t>morris-armstrong.info</t>
  </si>
  <si>
    <t>aad-8687991454</t>
  </si>
  <si>
    <t>Courtneymontoya</t>
  </si>
  <si>
    <t>5184070339</t>
  </si>
  <si>
    <t>cdb-5904244568</t>
  </si>
  <si>
    <t>Dhaney</t>
  </si>
  <si>
    <t>2147823372</t>
  </si>
  <si>
    <t>cbb-1973906480</t>
  </si>
  <si>
    <t>Rwilson</t>
  </si>
  <si>
    <t>0016767063</t>
  </si>
  <si>
    <t>ada-7233832429</t>
  </si>
  <si>
    <t>Wendy24</t>
  </si>
  <si>
    <t>cbb-8962869294</t>
  </si>
  <si>
    <t>Qalvarado</t>
  </si>
  <si>
    <t>6483336796</t>
  </si>
  <si>
    <t>dab-9845344611</t>
  </si>
  <si>
    <t>Caseyronald</t>
  </si>
  <si>
    <t>add-2743211471</t>
  </si>
  <si>
    <t>Perezstephen</t>
  </si>
  <si>
    <t>4946920856</t>
  </si>
  <si>
    <t>dda-7234799549</t>
  </si>
  <si>
    <t>Kurt68</t>
  </si>
  <si>
    <t>4951935001</t>
  </si>
  <si>
    <t>burch.com</t>
  </si>
  <si>
    <t>bba-7202748274</t>
  </si>
  <si>
    <t>Donaldbecker</t>
  </si>
  <si>
    <t>5461758080</t>
  </si>
  <si>
    <t>caa-2171374144</t>
  </si>
  <si>
    <t>Alicia29</t>
  </si>
  <si>
    <t>8890441040</t>
  </si>
  <si>
    <t>warren.com</t>
  </si>
  <si>
    <t>cbd-9057740459</t>
  </si>
  <si>
    <t>Erik29</t>
  </si>
  <si>
    <t>3156685135</t>
  </si>
  <si>
    <t>bridges.com</t>
  </si>
  <si>
    <t>aca-3812765458</t>
  </si>
  <si>
    <t>Joshuahaley</t>
  </si>
  <si>
    <t>8374755803</t>
  </si>
  <si>
    <t>bab-592592842</t>
  </si>
  <si>
    <t>Asantana</t>
  </si>
  <si>
    <t>6856471778</t>
  </si>
  <si>
    <t>cdb-59301034</t>
  </si>
  <si>
    <t>Derek40</t>
  </si>
  <si>
    <t>0190271698</t>
  </si>
  <si>
    <t>bdc-1221029404</t>
  </si>
  <si>
    <t>Jason99</t>
  </si>
  <si>
    <t>0011611586</t>
  </si>
  <si>
    <t>bcc-3467358334</t>
  </si>
  <si>
    <t>Etaylor</t>
  </si>
  <si>
    <t>0017675983</t>
  </si>
  <si>
    <t>duran.biz</t>
  </si>
  <si>
    <t>cba-697436288</t>
  </si>
  <si>
    <t>Mmyers</t>
  </si>
  <si>
    <t>7050583534</t>
  </si>
  <si>
    <t>flowers.com</t>
  </si>
  <si>
    <t>cda-7379211411</t>
  </si>
  <si>
    <t>Patriciamartinez</t>
  </si>
  <si>
    <t>8195657285</t>
  </si>
  <si>
    <t>cdd-4976108146</t>
  </si>
  <si>
    <t>Scottchambers</t>
  </si>
  <si>
    <t>9982426621</t>
  </si>
  <si>
    <t>SMITH-WILSON.COM</t>
  </si>
  <si>
    <t>abc-2277524462</t>
  </si>
  <si>
    <t>Chall</t>
  </si>
  <si>
    <t>7580158466</t>
  </si>
  <si>
    <t>short-weaver.org</t>
  </si>
  <si>
    <t>bab-2777448437</t>
  </si>
  <si>
    <t>Chadwerner</t>
  </si>
  <si>
    <t>0302853272</t>
  </si>
  <si>
    <t>dca-5694716745</t>
  </si>
  <si>
    <t>Stefanie06</t>
  </si>
  <si>
    <t>6698345150</t>
  </si>
  <si>
    <t>daa-7235458614</t>
  </si>
  <si>
    <t>Ksimmons</t>
  </si>
  <si>
    <t>4613087308</t>
  </si>
  <si>
    <t>holt.com</t>
  </si>
  <si>
    <t>ada-6039948214</t>
  </si>
  <si>
    <t>Brightcarrie</t>
  </si>
  <si>
    <t>0010738277</t>
  </si>
  <si>
    <t>grimes.info</t>
  </si>
  <si>
    <t>dab-6227748294</t>
  </si>
  <si>
    <t>Gbrown</t>
  </si>
  <si>
    <t>2786309007</t>
  </si>
  <si>
    <t>baa-2209980450</t>
  </si>
  <si>
    <t>Danielle56</t>
  </si>
  <si>
    <t>0014234473</t>
  </si>
  <si>
    <t>bcb-1554590742</t>
  </si>
  <si>
    <t>Christopher17</t>
  </si>
  <si>
    <t>0019619971</t>
  </si>
  <si>
    <t>dab-6497888989</t>
  </si>
  <si>
    <t>Brittanywade</t>
  </si>
  <si>
    <t>4099683344</t>
  </si>
  <si>
    <t>ada-8425449200</t>
  </si>
  <si>
    <t>Qobrien</t>
  </si>
  <si>
    <t>4265379322</t>
  </si>
  <si>
    <t>cbd-1949700340</t>
  </si>
  <si>
    <t>Garzalaura</t>
  </si>
  <si>
    <t>9143907054</t>
  </si>
  <si>
    <t>johnston.com</t>
  </si>
  <si>
    <t>ccb-7687662461</t>
  </si>
  <si>
    <t>Tochoa</t>
  </si>
  <si>
    <t>3601579115</t>
  </si>
  <si>
    <t>cab-6937918604</t>
  </si>
  <si>
    <t>Deborah77</t>
  </si>
  <si>
    <t>2600802658</t>
  </si>
  <si>
    <t>boyer.biz</t>
  </si>
  <si>
    <t>acb-3433274118</t>
  </si>
  <si>
    <t>Ashleyjohnson</t>
  </si>
  <si>
    <t>9783354883</t>
  </si>
  <si>
    <t>garcia-knapp.com</t>
  </si>
  <si>
    <t>bdc-2760858940</t>
  </si>
  <si>
    <t>Michael55</t>
  </si>
  <si>
    <t>4967914638</t>
  </si>
  <si>
    <t>dad-49400204</t>
  </si>
  <si>
    <t>Ubowers</t>
  </si>
  <si>
    <t>6432031726</t>
  </si>
  <si>
    <t>ccb-836431342</t>
  </si>
  <si>
    <t>Jasontownsend</t>
  </si>
  <si>
    <t>6854927240</t>
  </si>
  <si>
    <t>dbb-9696265341</t>
  </si>
  <si>
    <t>Xmullins</t>
  </si>
  <si>
    <t>1601460519</t>
  </si>
  <si>
    <t>bbd-3983623449</t>
  </si>
  <si>
    <t>Cookchristina</t>
  </si>
  <si>
    <t>1543271630</t>
  </si>
  <si>
    <t>aca-1139123414</t>
  </si>
  <si>
    <t>Maria11</t>
  </si>
  <si>
    <t>5636930100</t>
  </si>
  <si>
    <t>sullivan.biz</t>
  </si>
  <si>
    <t>ccb-7249620898</t>
  </si>
  <si>
    <t>Melissa75</t>
  </si>
  <si>
    <t>0010908993</t>
  </si>
  <si>
    <t>shaffer-huang.com</t>
  </si>
  <si>
    <t>dba-4950374041</t>
  </si>
  <si>
    <t>Allen39</t>
  </si>
  <si>
    <t>1028354158</t>
  </si>
  <si>
    <t>stout-graves.net</t>
  </si>
  <si>
    <t>bbd-531932944</t>
  </si>
  <si>
    <t>Raymonddominguez</t>
  </si>
  <si>
    <t>0012909304</t>
  </si>
  <si>
    <t>adb-8226348605</t>
  </si>
  <si>
    <t>Dawsonrobin</t>
  </si>
  <si>
    <t>8081226815</t>
  </si>
  <si>
    <t>SULLIVAN.NET</t>
  </si>
  <si>
    <t>cac-6104141811</t>
  </si>
  <si>
    <t>Yanderson</t>
  </si>
  <si>
    <t>0019474705</t>
  </si>
  <si>
    <t>bad-5448041733</t>
  </si>
  <si>
    <t>Nguyenjeffrey</t>
  </si>
  <si>
    <t>add-9880743720</t>
  </si>
  <si>
    <t>Elizabethhill</t>
  </si>
  <si>
    <t>8914269376</t>
  </si>
  <si>
    <t>walker-neal.com</t>
  </si>
  <si>
    <t>daa-9356351342</t>
  </si>
  <si>
    <t>Scottcain</t>
  </si>
  <si>
    <t>0015016767</t>
  </si>
  <si>
    <t>dda-1818312485</t>
  </si>
  <si>
    <t>Jperry</t>
  </si>
  <si>
    <t>1363688501</t>
  </si>
  <si>
    <t>dbb-527739440</t>
  </si>
  <si>
    <t>Hlopez</t>
  </si>
  <si>
    <t>0012762922</t>
  </si>
  <si>
    <t>ross.biz</t>
  </si>
  <si>
    <t>bab-8570599034</t>
  </si>
  <si>
    <t>Linda46</t>
  </si>
  <si>
    <t>0013761652</t>
  </si>
  <si>
    <t>cdc-4670764416</t>
  </si>
  <si>
    <t>Lukekelly</t>
  </si>
  <si>
    <t>4993598125</t>
  </si>
  <si>
    <t>dda-9777710224</t>
  </si>
  <si>
    <t>Michelle38</t>
  </si>
  <si>
    <t>7265976408</t>
  </si>
  <si>
    <t>anderson.net</t>
  </si>
  <si>
    <t>cdd-2587599547</t>
  </si>
  <si>
    <t>Daniel93</t>
  </si>
  <si>
    <t>cab-8435654477</t>
  </si>
  <si>
    <t>Stevenandrews</t>
  </si>
  <si>
    <t>1939129565</t>
  </si>
  <si>
    <t>bbc-5829188435</t>
  </si>
  <si>
    <t>Bcrawford</t>
  </si>
  <si>
    <t>1871148600</t>
  </si>
  <si>
    <t>abd-6193599048</t>
  </si>
  <si>
    <t>Castroangelica</t>
  </si>
  <si>
    <t>0010092449</t>
  </si>
  <si>
    <t>huang.com</t>
  </si>
  <si>
    <t>bdc-2414482519</t>
  </si>
  <si>
    <t>Cameron49</t>
  </si>
  <si>
    <t>1302930112</t>
  </si>
  <si>
    <t>valentine-luna.org</t>
  </si>
  <si>
    <t>ccd-4570263340</t>
  </si>
  <si>
    <t>Ipadilla</t>
  </si>
  <si>
    <t>1074290695</t>
  </si>
  <si>
    <t>baa-8950121491</t>
  </si>
  <si>
    <t>Scollins</t>
  </si>
  <si>
    <t>9318062007</t>
  </si>
  <si>
    <t>torres.net</t>
  </si>
  <si>
    <t>bad-3902296484</t>
  </si>
  <si>
    <t>Katiebaird</t>
  </si>
  <si>
    <t>6249753740</t>
  </si>
  <si>
    <t>cbd-2443625234</t>
  </si>
  <si>
    <t>Arellanobrian</t>
  </si>
  <si>
    <t>6956740687</t>
  </si>
  <si>
    <t>cda-71324516</t>
  </si>
  <si>
    <t>Austinalyssa</t>
  </si>
  <si>
    <t>3451466886</t>
  </si>
  <si>
    <t>aad-6042670457</t>
  </si>
  <si>
    <t>Bankstroy</t>
  </si>
  <si>
    <t>1483483586</t>
  </si>
  <si>
    <t>rivera.biz</t>
  </si>
  <si>
    <t>cad-6366522534</t>
  </si>
  <si>
    <t>Ejames</t>
  </si>
  <si>
    <t>8532077587</t>
  </si>
  <si>
    <t>cdd-5481843404</t>
  </si>
  <si>
    <t>Codykelly</t>
  </si>
  <si>
    <t>2698344369</t>
  </si>
  <si>
    <t>aac-7325331742</t>
  </si>
  <si>
    <t>Victor24</t>
  </si>
  <si>
    <t>0015805045</t>
  </si>
  <si>
    <t>abd-8916912174</t>
  </si>
  <si>
    <t>Michaelholland</t>
  </si>
  <si>
    <t>6720073429</t>
  </si>
  <si>
    <t>dcb-318123034</t>
  </si>
  <si>
    <t>Suarezbruce</t>
  </si>
  <si>
    <t>0017737295</t>
  </si>
  <si>
    <t>ada-9470975434</t>
  </si>
  <si>
    <t>Cody08</t>
  </si>
  <si>
    <t>6258515020</t>
  </si>
  <si>
    <t>add-1217547228</t>
  </si>
  <si>
    <t>Michele23</t>
  </si>
  <si>
    <t>5028143531</t>
  </si>
  <si>
    <t>oliver.com</t>
  </si>
  <si>
    <t>bcd-9662752495</t>
  </si>
  <si>
    <t>Carolberry</t>
  </si>
  <si>
    <t>0013379531</t>
  </si>
  <si>
    <t>mccarthy-hobbs.com</t>
  </si>
  <si>
    <t>abd-3786510810</t>
  </si>
  <si>
    <t>Cjohnson</t>
  </si>
  <si>
    <t>6527428662</t>
  </si>
  <si>
    <t>beasley.com</t>
  </si>
  <si>
    <t>dad-8334595469</t>
  </si>
  <si>
    <t>Baileyhenry</t>
  </si>
  <si>
    <t>1510857383</t>
  </si>
  <si>
    <t>bda-8376344389</t>
  </si>
  <si>
    <t>Jimenezcarrie</t>
  </si>
  <si>
    <t>6091935117</t>
  </si>
  <si>
    <t>mora.net</t>
  </si>
  <si>
    <t>adb-3056489430</t>
  </si>
  <si>
    <t>Qraymond</t>
  </si>
  <si>
    <t>3706272816</t>
  </si>
  <si>
    <t>bab-3371510842</t>
  </si>
  <si>
    <t>John23</t>
  </si>
  <si>
    <t>1215756264</t>
  </si>
  <si>
    <t>lopez-powell.com</t>
  </si>
  <si>
    <t>adc-1832794581</t>
  </si>
  <si>
    <t>Qcochran</t>
  </si>
  <si>
    <t>4818762099</t>
  </si>
  <si>
    <t>webster.com</t>
  </si>
  <si>
    <t>bad-4229394152</t>
  </si>
  <si>
    <t>Psherman</t>
  </si>
  <si>
    <t>1630399516</t>
  </si>
  <si>
    <t>dcb-3442454415</t>
  </si>
  <si>
    <t>Derek34</t>
  </si>
  <si>
    <t>ccd-4876915368</t>
  </si>
  <si>
    <t>Fgraham</t>
  </si>
  <si>
    <t>3438880485</t>
  </si>
  <si>
    <t>aac-6129188947</t>
  </si>
  <si>
    <t>Jgarcia</t>
  </si>
  <si>
    <t>4202593645</t>
  </si>
  <si>
    <t>lynch-torres.com</t>
  </si>
  <si>
    <t>cab-5116425435</t>
  </si>
  <si>
    <t>Lopezchristopher</t>
  </si>
  <si>
    <t>adkins.com</t>
  </si>
  <si>
    <t>caa-7740744081</t>
  </si>
  <si>
    <t>Williamskevin</t>
  </si>
  <si>
    <t>0015767299</t>
  </si>
  <si>
    <t>bell.com</t>
  </si>
  <si>
    <t>bba-8018837488</t>
  </si>
  <si>
    <t>Williammaldonado</t>
  </si>
  <si>
    <t>1834369531</t>
  </si>
  <si>
    <t>aca-5168478218</t>
  </si>
  <si>
    <t>Bryantjacob</t>
  </si>
  <si>
    <t>joseph.com</t>
  </si>
  <si>
    <t>bab-5018515644</t>
  </si>
  <si>
    <t>Ashleyaustin</t>
  </si>
  <si>
    <t>1917926517</t>
  </si>
  <si>
    <t>dda-3418900144</t>
  </si>
  <si>
    <t>Rachelwilson</t>
  </si>
  <si>
    <t>1910873922</t>
  </si>
  <si>
    <t>ccb-426925540</t>
  </si>
  <si>
    <t>Donnaherman</t>
  </si>
  <si>
    <t>5737671052</t>
  </si>
  <si>
    <t>JOYCE-BENITEZ.COM</t>
  </si>
  <si>
    <t>dcd-9583158441</t>
  </si>
  <si>
    <t>Jwilliams</t>
  </si>
  <si>
    <t>0018770745</t>
  </si>
  <si>
    <t>bbc-4918664582</t>
  </si>
  <si>
    <t>Nicole69</t>
  </si>
  <si>
    <t>3044500202</t>
  </si>
  <si>
    <t>shields.com</t>
  </si>
  <si>
    <t>add-3280235472</t>
  </si>
  <si>
    <t>Perryrobert</t>
  </si>
  <si>
    <t>1789034502</t>
  </si>
  <si>
    <t>ddd-3829835574</t>
  </si>
  <si>
    <t>Aking</t>
  </si>
  <si>
    <t>8676030409</t>
  </si>
  <si>
    <t>schwartz.com</t>
  </si>
  <si>
    <t>aac-1864779443</t>
  </si>
  <si>
    <t>Walshdarius</t>
  </si>
  <si>
    <t>1823688101</t>
  </si>
  <si>
    <t>jones-herrera.com</t>
  </si>
  <si>
    <t>cba-3690410489</t>
  </si>
  <si>
    <t>Smitchell</t>
  </si>
  <si>
    <t>1051334601</t>
  </si>
  <si>
    <t>bbb-9317764516</t>
  </si>
  <si>
    <t>Juarezralph</t>
  </si>
  <si>
    <t>1422013882</t>
  </si>
  <si>
    <t>adc-7583879740</t>
  </si>
  <si>
    <t>Hgonzalez</t>
  </si>
  <si>
    <t>2083168163</t>
  </si>
  <si>
    <t>harrison.com</t>
  </si>
  <si>
    <t>abc-5283728343</t>
  </si>
  <si>
    <t>Whitakerjack</t>
  </si>
  <si>
    <t>0389173690</t>
  </si>
  <si>
    <t>drake.info</t>
  </si>
  <si>
    <t>bac-8751866473</t>
  </si>
  <si>
    <t>Charper</t>
  </si>
  <si>
    <t>7200052141</t>
  </si>
  <si>
    <t>peck.com</t>
  </si>
  <si>
    <t>add-3644940211</t>
  </si>
  <si>
    <t>Carrollstacy</t>
  </si>
  <si>
    <t>3485089512</t>
  </si>
  <si>
    <t>daa-5073744485</t>
  </si>
  <si>
    <t>Michaelgonzalez</t>
  </si>
  <si>
    <t>1919445456</t>
  </si>
  <si>
    <t>dcd-6315508847</t>
  </si>
  <si>
    <t>Sjames</t>
  </si>
  <si>
    <t>1729655619</t>
  </si>
  <si>
    <t>brown.info</t>
  </si>
  <si>
    <t>ddc-1682091749</t>
  </si>
  <si>
    <t>Pjones</t>
  </si>
  <si>
    <t>3771886263</t>
  </si>
  <si>
    <t>adc-125134518</t>
  </si>
  <si>
    <t>Cohenrobert</t>
  </si>
  <si>
    <t>0015612667</t>
  </si>
  <si>
    <t>aac-1759371429</t>
  </si>
  <si>
    <t>Thomasdale</t>
  </si>
  <si>
    <t>5737138874</t>
  </si>
  <si>
    <t>abb-2691005094</t>
  </si>
  <si>
    <t>Dsmith</t>
  </si>
  <si>
    <t>4614466276</t>
  </si>
  <si>
    <t>mack-wilson.com</t>
  </si>
  <si>
    <t>bdc-7409381774</t>
  </si>
  <si>
    <t>Smithmadison</t>
  </si>
  <si>
    <t>3041176142</t>
  </si>
  <si>
    <t>pineda-newman.com</t>
  </si>
  <si>
    <t>aaa-3422509243</t>
  </si>
  <si>
    <t>Pkent</t>
  </si>
  <si>
    <t>1152483196</t>
  </si>
  <si>
    <t>aab-9144944675</t>
  </si>
  <si>
    <t>Michael77</t>
  </si>
  <si>
    <t>0465689698</t>
  </si>
  <si>
    <t>cac-406447446</t>
  </si>
  <si>
    <t>Jeffrey42</t>
  </si>
  <si>
    <t>1830048379</t>
  </si>
  <si>
    <t>dbd-6947008384</t>
  </si>
  <si>
    <t>Michealsmith</t>
  </si>
  <si>
    <t>3159229127</t>
  </si>
  <si>
    <t>baa-8195687874</t>
  </si>
  <si>
    <t>Stevensjennifer</t>
  </si>
  <si>
    <t>4104062911</t>
  </si>
  <si>
    <t>christian.com</t>
  </si>
  <si>
    <t>bac-4964696346</t>
  </si>
  <si>
    <t>Afisher</t>
  </si>
  <si>
    <t>1722824718</t>
  </si>
  <si>
    <t>quinn-wallace.biz</t>
  </si>
  <si>
    <t>bad-2646802424</t>
  </si>
  <si>
    <t>Matthew62</t>
  </si>
  <si>
    <t>aca-905061419</t>
  </si>
  <si>
    <t>Jaylee</t>
  </si>
  <si>
    <t>9849749979</t>
  </si>
  <si>
    <t>gould.org</t>
  </si>
  <si>
    <t>bcb-534165446</t>
  </si>
  <si>
    <t>Wkelley</t>
  </si>
  <si>
    <t>7114865658</t>
  </si>
  <si>
    <t>dba-3022352614</t>
  </si>
  <si>
    <t>Jason27</t>
  </si>
  <si>
    <t>0011898106</t>
  </si>
  <si>
    <t>acd-4097808654</t>
  </si>
  <si>
    <t>Rebecca96</t>
  </si>
  <si>
    <t>3129755726</t>
  </si>
  <si>
    <t>cbd-8028844644</t>
  </si>
  <si>
    <t>Matthewwu</t>
  </si>
  <si>
    <t>3788119389</t>
  </si>
  <si>
    <t>cruz.info</t>
  </si>
  <si>
    <t>aba-5948545804</t>
  </si>
  <si>
    <t>Paulestrada</t>
  </si>
  <si>
    <t>0130716753</t>
  </si>
  <si>
    <t>terrell-becker.com</t>
  </si>
  <si>
    <t>dba-3425903458</t>
  </si>
  <si>
    <t>Edwardstewart</t>
  </si>
  <si>
    <t>1216336131</t>
  </si>
  <si>
    <t>ccb-4235539147</t>
  </si>
  <si>
    <t>Wstewart</t>
  </si>
  <si>
    <t>add-1434790419</t>
  </si>
  <si>
    <t>Smithsamantha</t>
  </si>
  <si>
    <t>8583563998</t>
  </si>
  <si>
    <t>rivera.com</t>
  </si>
  <si>
    <t>aba-6578440216</t>
  </si>
  <si>
    <t>Juliarubio</t>
  </si>
  <si>
    <t>3922551741</t>
  </si>
  <si>
    <t>cbc-6705181746</t>
  </si>
  <si>
    <t>Cindy59</t>
  </si>
  <si>
    <t>1147621236</t>
  </si>
  <si>
    <t>alvarez-padilla.com</t>
  </si>
  <si>
    <t>dbd-7978628747</t>
  </si>
  <si>
    <t>Langernest</t>
  </si>
  <si>
    <t>8639945413</t>
  </si>
  <si>
    <t>bda-3810264383</t>
  </si>
  <si>
    <t>Nwilson</t>
  </si>
  <si>
    <t>0018453156</t>
  </si>
  <si>
    <t>moore-tran.info</t>
  </si>
  <si>
    <t>dba-8678887648</t>
  </si>
  <si>
    <t>Theresabeck</t>
  </si>
  <si>
    <t>8590964598</t>
  </si>
  <si>
    <t>cbc-5426842251</t>
  </si>
  <si>
    <t>Camposderek</t>
  </si>
  <si>
    <t>1992177351</t>
  </si>
  <si>
    <t>dcb-9483496323</t>
  </si>
  <si>
    <t>Xwoods</t>
  </si>
  <si>
    <t>8113397367</t>
  </si>
  <si>
    <t>bda-4842873540</t>
  </si>
  <si>
    <t>Lrichards</t>
  </si>
  <si>
    <t>3402422241</t>
  </si>
  <si>
    <t>bda-6931361490</t>
  </si>
  <si>
    <t>Kpotts</t>
  </si>
  <si>
    <t>3236540181</t>
  </si>
  <si>
    <t>blackwell-huerta.com</t>
  </si>
  <si>
    <t>cbc-9118400336</t>
  </si>
  <si>
    <t>Dennisevans</t>
  </si>
  <si>
    <t>0018420243</t>
  </si>
  <si>
    <t>rangel-rodriguez.com</t>
  </si>
  <si>
    <t>cba-9530434856</t>
  </si>
  <si>
    <t>Jennifer15</t>
  </si>
  <si>
    <t>8615640994</t>
  </si>
  <si>
    <t>cca-4768688340</t>
  </si>
  <si>
    <t>Howellbrittany</t>
  </si>
  <si>
    <t>4753989137</t>
  </si>
  <si>
    <t>adb-8798890424</t>
  </si>
  <si>
    <t>James48</t>
  </si>
  <si>
    <t>dbd-9598434132</t>
  </si>
  <si>
    <t>Rebecca03</t>
  </si>
  <si>
    <t>1103565942</t>
  </si>
  <si>
    <t>abc-3508507622</t>
  </si>
  <si>
    <t>Shane65</t>
  </si>
  <si>
    <t>1237666969</t>
  </si>
  <si>
    <t>dcd-2189609340</t>
  </si>
  <si>
    <t>Vhopkins</t>
  </si>
  <si>
    <t>8619411839</t>
  </si>
  <si>
    <t>dca-9465645392</t>
  </si>
  <si>
    <t>Monicahouse</t>
  </si>
  <si>
    <t>1093424240</t>
  </si>
  <si>
    <t>navarro.com</t>
  </si>
  <si>
    <t>cdb-9059096299</t>
  </si>
  <si>
    <t>Rebeccajames</t>
  </si>
  <si>
    <t>3348893343</t>
  </si>
  <si>
    <t>dda-9750005489</t>
  </si>
  <si>
    <t>Zrogers</t>
  </si>
  <si>
    <t>9408654243</t>
  </si>
  <si>
    <t>acb-8624582467</t>
  </si>
  <si>
    <t>Izimmerman</t>
  </si>
  <si>
    <t>1550743509</t>
  </si>
  <si>
    <t>bdc-5093164243</t>
  </si>
  <si>
    <t>Tracyadams</t>
  </si>
  <si>
    <t>8895947039</t>
  </si>
  <si>
    <t>bad-767044338</t>
  </si>
  <si>
    <t>Michelle10</t>
  </si>
  <si>
    <t>9645359176</t>
  </si>
  <si>
    <t>drake.com</t>
  </si>
  <si>
    <t>bdd-6308033452</t>
  </si>
  <si>
    <t>Nathanielmoore</t>
  </si>
  <si>
    <t>1830099542</t>
  </si>
  <si>
    <t>maxwell.com</t>
  </si>
  <si>
    <t>dbc-1901870498</t>
  </si>
  <si>
    <t>Molly91</t>
  </si>
  <si>
    <t>7344966866</t>
  </si>
  <si>
    <t>aguilar.com</t>
  </si>
  <si>
    <t>dbb-1375906341</t>
  </si>
  <si>
    <t>Browndominic</t>
  </si>
  <si>
    <t>7061706901</t>
  </si>
  <si>
    <t>house.com</t>
  </si>
  <si>
    <t>dcd-9264599445</t>
  </si>
  <si>
    <t>Omoody</t>
  </si>
  <si>
    <t>1038471567</t>
  </si>
  <si>
    <t>williams.biz</t>
  </si>
  <si>
    <t>bca-8026584429</t>
  </si>
  <si>
    <t>Thomasgonzalez</t>
  </si>
  <si>
    <t>6650518860</t>
  </si>
  <si>
    <t>abb-2551079541</t>
  </si>
  <si>
    <t>Rroberts</t>
  </si>
  <si>
    <t>1449234359</t>
  </si>
  <si>
    <t>hancock.com</t>
  </si>
  <si>
    <t>aba-7357415149</t>
  </si>
  <si>
    <t>Terribaker</t>
  </si>
  <si>
    <t>0566937540</t>
  </si>
  <si>
    <t>dab-8931451641</t>
  </si>
  <si>
    <t>Melindaavila</t>
  </si>
  <si>
    <t>7892571402</t>
  </si>
  <si>
    <t>martin.org</t>
  </si>
  <si>
    <t>cda-2883568464</t>
  </si>
  <si>
    <t>Shunter</t>
  </si>
  <si>
    <t>0385762648</t>
  </si>
  <si>
    <t>cda-6147219214</t>
  </si>
  <si>
    <t>Madison38</t>
  </si>
  <si>
    <t>0013680635</t>
  </si>
  <si>
    <t>bdd-4958954785</t>
  </si>
  <si>
    <t>Karen10</t>
  </si>
  <si>
    <t>dba-1215585684</t>
  </si>
  <si>
    <t>Raven09</t>
  </si>
  <si>
    <t>9304852775</t>
  </si>
  <si>
    <t>adb-6147277466</t>
  </si>
  <si>
    <t>Vsmith</t>
  </si>
  <si>
    <t>6703656203</t>
  </si>
  <si>
    <t>baa-2770247441</t>
  </si>
  <si>
    <t>Jessica57</t>
  </si>
  <si>
    <t>9468963318</t>
  </si>
  <si>
    <t>harmon-castillo.info</t>
  </si>
  <si>
    <t>cdb-5569511143</t>
  </si>
  <si>
    <t>Vedwards</t>
  </si>
  <si>
    <t>2335761707</t>
  </si>
  <si>
    <t>ddb-1657790154</t>
  </si>
  <si>
    <t>Bradgomez</t>
  </si>
  <si>
    <t>1744577626</t>
  </si>
  <si>
    <t>hobbs-nguyen.biz</t>
  </si>
  <si>
    <t>cac-2799852348</t>
  </si>
  <si>
    <t>Jhayes</t>
  </si>
  <si>
    <t>6367850898</t>
  </si>
  <si>
    <t>cba-1659189214</t>
  </si>
  <si>
    <t>Iherring</t>
  </si>
  <si>
    <t>1774759443</t>
  </si>
  <si>
    <t>baa-8969227727</t>
  </si>
  <si>
    <t>Reginaldsmith</t>
  </si>
  <si>
    <t>0015377403</t>
  </si>
  <si>
    <t>acc-1716776875</t>
  </si>
  <si>
    <t>Brittanywhite</t>
  </si>
  <si>
    <t>8740420767</t>
  </si>
  <si>
    <t>dca-8159659406</t>
  </si>
  <si>
    <t>James76</t>
  </si>
  <si>
    <t>3411573309</t>
  </si>
  <si>
    <t>cda-8095991945</t>
  </si>
  <si>
    <t>Jeremy79</t>
  </si>
  <si>
    <t>1094065658</t>
  </si>
  <si>
    <t>cdd-328136629</t>
  </si>
  <si>
    <t>Kgraham</t>
  </si>
  <si>
    <t>8565352326</t>
  </si>
  <si>
    <t>caa-7770763464</t>
  </si>
  <si>
    <t>Suzanne15</t>
  </si>
  <si>
    <t>0004709110</t>
  </si>
  <si>
    <t>woods.info</t>
  </si>
  <si>
    <t>dcb-8397604098</t>
  </si>
  <si>
    <t>Thenry</t>
  </si>
  <si>
    <t>1998996511</t>
  </si>
  <si>
    <t>moore.biz</t>
  </si>
  <si>
    <t>bac-3245694223</t>
  </si>
  <si>
    <t>Alyssapeterson</t>
  </si>
  <si>
    <t>1158374661</t>
  </si>
  <si>
    <t>roman-shields.com</t>
  </si>
  <si>
    <t>adb-7070269495</t>
  </si>
  <si>
    <t>Smithmitchell</t>
  </si>
  <si>
    <t>0014776186</t>
  </si>
  <si>
    <t>dda-4479238457</t>
  </si>
  <si>
    <t>Haley57</t>
  </si>
  <si>
    <t>6829052565</t>
  </si>
  <si>
    <t>peters-ray.com</t>
  </si>
  <si>
    <t>bcc-2551734484</t>
  </si>
  <si>
    <t>Tammyharrington</t>
  </si>
  <si>
    <t>9142330292</t>
  </si>
  <si>
    <t>maddox.com</t>
  </si>
  <si>
    <t>aba-4656864641</t>
  </si>
  <si>
    <t>Belliott</t>
  </si>
  <si>
    <t>7398622140</t>
  </si>
  <si>
    <t>DIXON-DAVIS.COM</t>
  </si>
  <si>
    <t>ccd-8571476455</t>
  </si>
  <si>
    <t>Morenosteven</t>
  </si>
  <si>
    <t>8660474733</t>
  </si>
  <si>
    <t>bdd-1886540644</t>
  </si>
  <si>
    <t>Colekimberly</t>
  </si>
  <si>
    <t>1914785247</t>
  </si>
  <si>
    <t>cda-7880024528</t>
  </si>
  <si>
    <t>Melanie07</t>
  </si>
  <si>
    <t>2035944102</t>
  </si>
  <si>
    <t>bcd-7536693204</t>
  </si>
  <si>
    <t>Yhoffman</t>
  </si>
  <si>
    <t>1866477413</t>
  </si>
  <si>
    <t>bbc-181944117</t>
  </si>
  <si>
    <t>Mgalloway</t>
  </si>
  <si>
    <t>8302585346</t>
  </si>
  <si>
    <t>ddc-7739855049</t>
  </si>
  <si>
    <t>Susanharper</t>
  </si>
  <si>
    <t>0015815398</t>
  </si>
  <si>
    <t>phillips.com</t>
  </si>
  <si>
    <t>dcb-9075744601</t>
  </si>
  <si>
    <t>Krystalhenderson</t>
  </si>
  <si>
    <t>9909841286</t>
  </si>
  <si>
    <t>cdd-6345514540</t>
  </si>
  <si>
    <t>James40</t>
  </si>
  <si>
    <t>5923831934</t>
  </si>
  <si>
    <t>aaa-6595084299</t>
  </si>
  <si>
    <t>Richardsonkimberly</t>
  </si>
  <si>
    <t>1003814634</t>
  </si>
  <si>
    <t>cad-4953722943</t>
  </si>
  <si>
    <t>Mpeters</t>
  </si>
  <si>
    <t>0019242195</t>
  </si>
  <si>
    <t>bad-1132804196</t>
  </si>
  <si>
    <t>Gilesstephen</t>
  </si>
  <si>
    <t>1852734114</t>
  </si>
  <si>
    <t>dad-2792150640</t>
  </si>
  <si>
    <t>Frank25</t>
  </si>
  <si>
    <t>0016133155</t>
  </si>
  <si>
    <t>bac-5130182740</t>
  </si>
  <si>
    <t>Parrishangela</t>
  </si>
  <si>
    <t>0440778110</t>
  </si>
  <si>
    <t>thomas-decker.biz</t>
  </si>
  <si>
    <t>abd-2055418409</t>
  </si>
  <si>
    <t>Zlucas</t>
  </si>
  <si>
    <t>1659845576</t>
  </si>
  <si>
    <t>nguyen.com</t>
  </si>
  <si>
    <t>cdc-8278936431</t>
  </si>
  <si>
    <t>Warebrian</t>
  </si>
  <si>
    <t>1829912699</t>
  </si>
  <si>
    <t>ccd-4710176045</t>
  </si>
  <si>
    <t>Ebrown</t>
  </si>
  <si>
    <t>4191061669</t>
  </si>
  <si>
    <t>dac-5718986497</t>
  </si>
  <si>
    <t>Fischerteresa</t>
  </si>
  <si>
    <t>4216826822</t>
  </si>
  <si>
    <t>miller-cooper.com</t>
  </si>
  <si>
    <t>dab-3326188790</t>
  </si>
  <si>
    <t>Hgardner</t>
  </si>
  <si>
    <t>1175626996</t>
  </si>
  <si>
    <t>bbb-2053849141</t>
  </si>
  <si>
    <t>Amydavis</t>
  </si>
  <si>
    <t>0011005932</t>
  </si>
  <si>
    <t>cdc-639498346</t>
  </si>
  <si>
    <t>Dariuspruitt</t>
  </si>
  <si>
    <t>0012870322</t>
  </si>
  <si>
    <t>cdc-1667624273</t>
  </si>
  <si>
    <t>Brianvega</t>
  </si>
  <si>
    <t>0012438712</t>
  </si>
  <si>
    <t>williams.com</t>
  </si>
  <si>
    <t>ccb-3514703457</t>
  </si>
  <si>
    <t>Williamskatherine</t>
  </si>
  <si>
    <t>8028606048</t>
  </si>
  <si>
    <t>bbd-1146191547</t>
  </si>
  <si>
    <t>Marcus60</t>
  </si>
  <si>
    <t>5474769509</t>
  </si>
  <si>
    <t>cannon.biz</t>
  </si>
  <si>
    <t>cbc-8813204899</t>
  </si>
  <si>
    <t>Gonzalezbarry</t>
  </si>
  <si>
    <t>5664301655</t>
  </si>
  <si>
    <t>ada-2313207245</t>
  </si>
  <si>
    <t>William26</t>
  </si>
  <si>
    <t>8887656993</t>
  </si>
  <si>
    <t>hernandez.org</t>
  </si>
  <si>
    <t>abd-4033549678</t>
  </si>
  <si>
    <t>Angela86</t>
  </si>
  <si>
    <t>2290113860</t>
  </si>
  <si>
    <t>cdb-6521137194</t>
  </si>
  <si>
    <t>Matthew54</t>
  </si>
  <si>
    <t>9903803514</t>
  </si>
  <si>
    <t>wilson-mitchell.com</t>
  </si>
  <si>
    <t>aca-7260958124</t>
  </si>
  <si>
    <t>Hharris</t>
  </si>
  <si>
    <t>9538294419</t>
  </si>
  <si>
    <t>daa-9501074001</t>
  </si>
  <si>
    <t>Newtonmorgan</t>
  </si>
  <si>
    <t>3472839516</t>
  </si>
  <si>
    <t>caa-6378114988</t>
  </si>
  <si>
    <t>Oliviameyers</t>
  </si>
  <si>
    <t>0015326708</t>
  </si>
  <si>
    <t>bcb-6151111345</t>
  </si>
  <si>
    <t>Hollandjerry</t>
  </si>
  <si>
    <t>8656292582</t>
  </si>
  <si>
    <t>aca-7666498969</t>
  </si>
  <si>
    <t>Collinsjavier</t>
  </si>
  <si>
    <t>dalton.info</t>
  </si>
  <si>
    <t>cbc-2145346443</t>
  </si>
  <si>
    <t>Stephen69</t>
  </si>
  <si>
    <t>5684676780</t>
  </si>
  <si>
    <t>aac-1633543549</t>
  </si>
  <si>
    <t>Shoffman</t>
  </si>
  <si>
    <t>7449597521</t>
  </si>
  <si>
    <t>ccd-3810974429</t>
  </si>
  <si>
    <t>Jensennicole</t>
  </si>
  <si>
    <t>5317555928</t>
  </si>
  <si>
    <t>harvey.com</t>
  </si>
  <si>
    <t>aca-2952835142</t>
  </si>
  <si>
    <t>Sean92</t>
  </si>
  <si>
    <t>0019748741</t>
  </si>
  <si>
    <t>bcd-9023465057</t>
  </si>
  <si>
    <t>Charles60</t>
  </si>
  <si>
    <t>5119976453</t>
  </si>
  <si>
    <t>adc-5903645752</t>
  </si>
  <si>
    <t>Turnerjose</t>
  </si>
  <si>
    <t>5156419678</t>
  </si>
  <si>
    <t>cab-5438579041</t>
  </si>
  <si>
    <t>Alexismiller</t>
  </si>
  <si>
    <t>0010093582</t>
  </si>
  <si>
    <t>bba-1121632458</t>
  </si>
  <si>
    <t>Joseph97</t>
  </si>
  <si>
    <t>0017224228</t>
  </si>
  <si>
    <t>dcd-3851014234</t>
  </si>
  <si>
    <t>Camerongregory</t>
  </si>
  <si>
    <t>9276680984</t>
  </si>
  <si>
    <t>johnson.info</t>
  </si>
  <si>
    <t>dad-8880844393</t>
  </si>
  <si>
    <t>Teresaray</t>
  </si>
  <si>
    <t>bac-3895893993</t>
  </si>
  <si>
    <t>Jennifer73</t>
  </si>
  <si>
    <t>3586671554</t>
  </si>
  <si>
    <t>johnson-nelson.com</t>
  </si>
  <si>
    <t>bcc-7684764214</t>
  </si>
  <si>
    <t>Ppatrick</t>
  </si>
  <si>
    <t>3926096746</t>
  </si>
  <si>
    <t>russo.net</t>
  </si>
  <si>
    <t>bcc-79644759</t>
  </si>
  <si>
    <t>Jennifernewton</t>
  </si>
  <si>
    <t>dba-6972358448</t>
  </si>
  <si>
    <t>Georgestephen</t>
  </si>
  <si>
    <t>0018567285</t>
  </si>
  <si>
    <t>baa-4172331343</t>
  </si>
  <si>
    <t>Donna58</t>
  </si>
  <si>
    <t>1307755821</t>
  </si>
  <si>
    <t>acd-1594836334</t>
  </si>
  <si>
    <t>Taylor54</t>
  </si>
  <si>
    <t>2643956784</t>
  </si>
  <si>
    <t>bab-2860047094</t>
  </si>
  <si>
    <t>Bward</t>
  </si>
  <si>
    <t>1907519919</t>
  </si>
  <si>
    <t>ddd-5733734849</t>
  </si>
  <si>
    <t>Marvinhoward</t>
  </si>
  <si>
    <t>7755129441</t>
  </si>
  <si>
    <t>ccc-8567805345</t>
  </si>
  <si>
    <t>Pamelacooper</t>
  </si>
  <si>
    <t>9253164982</t>
  </si>
  <si>
    <t>ddb-1829795499</t>
  </si>
  <si>
    <t>Amber29</t>
  </si>
  <si>
    <t>1974776565</t>
  </si>
  <si>
    <t>rowland.biz</t>
  </si>
  <si>
    <t>dbd-7339457254</t>
  </si>
  <si>
    <t>Ggilmore</t>
  </si>
  <si>
    <t>9434368771</t>
  </si>
  <si>
    <t>williams.net</t>
  </si>
  <si>
    <t>bcd-705933446</t>
  </si>
  <si>
    <t>Gabriellafrench</t>
  </si>
  <si>
    <t>0949076341</t>
  </si>
  <si>
    <t>wilson-dennis.com</t>
  </si>
  <si>
    <t>cbd-582341764</t>
  </si>
  <si>
    <t>Wrobinson</t>
  </si>
  <si>
    <t>3597710011</t>
  </si>
  <si>
    <t>bab-1314251455</t>
  </si>
  <si>
    <t>Perezdawn</t>
  </si>
  <si>
    <t>3494314872</t>
  </si>
  <si>
    <t>aac-658213418</t>
  </si>
  <si>
    <t>Barrytanya</t>
  </si>
  <si>
    <t>8564135474</t>
  </si>
  <si>
    <t>SIMPSON.COM</t>
  </si>
  <si>
    <t>dbd-8418235371</t>
  </si>
  <si>
    <t>Nturner</t>
  </si>
  <si>
    <t>5739523285</t>
  </si>
  <si>
    <t>little.com</t>
  </si>
  <si>
    <t>bbb-5482847618</t>
  </si>
  <si>
    <t>David21</t>
  </si>
  <si>
    <t>7947581660</t>
  </si>
  <si>
    <t>king.biz</t>
  </si>
  <si>
    <t>dda-7649264554</t>
  </si>
  <si>
    <t>Msmith</t>
  </si>
  <si>
    <t>1136233470</t>
  </si>
  <si>
    <t>abc-1378467140</t>
  </si>
  <si>
    <t>Tbrooks</t>
  </si>
  <si>
    <t>9714797341</t>
  </si>
  <si>
    <t>aca-8455433646</t>
  </si>
  <si>
    <t>Sheltontiffany</t>
  </si>
  <si>
    <t>0837456017</t>
  </si>
  <si>
    <t>bcc-5700779450</t>
  </si>
  <si>
    <t>Anthony76</t>
  </si>
  <si>
    <t>aaa-7317591328</t>
  </si>
  <si>
    <t>Nbarker</t>
  </si>
  <si>
    <t>9490786928</t>
  </si>
  <si>
    <t>avery-cohen.com</t>
  </si>
  <si>
    <t>aad-123348638</t>
  </si>
  <si>
    <t>Esteskatherine</t>
  </si>
  <si>
    <t>2159389676</t>
  </si>
  <si>
    <t>baa-4741948344</t>
  </si>
  <si>
    <t>Amy13</t>
  </si>
  <si>
    <t>3558960707</t>
  </si>
  <si>
    <t>cbc-7210845442</t>
  </si>
  <si>
    <t>Vjames</t>
  </si>
  <si>
    <t>4133513901</t>
  </si>
  <si>
    <t>cca-2510404931</t>
  </si>
  <si>
    <t>Angela73</t>
  </si>
  <si>
    <t>3097427493</t>
  </si>
  <si>
    <t>dac-5499249928</t>
  </si>
  <si>
    <t>Smithdavid</t>
  </si>
  <si>
    <t>7967148030</t>
  </si>
  <si>
    <t>dcb-1227217522</t>
  </si>
  <si>
    <t>Ljones</t>
  </si>
  <si>
    <t>8260825263</t>
  </si>
  <si>
    <t>hill-cunningham.net</t>
  </si>
  <si>
    <t>ddd-7426543167</t>
  </si>
  <si>
    <t>Brenda87</t>
  </si>
  <si>
    <t>0011288669</t>
  </si>
  <si>
    <t>barrera.com</t>
  </si>
  <si>
    <t>bac-5034078394</t>
  </si>
  <si>
    <t>Carolyn61</t>
  </si>
  <si>
    <t>4252611978</t>
  </si>
  <si>
    <t>moore.info</t>
  </si>
  <si>
    <t>dcc-6473929745</t>
  </si>
  <si>
    <t>Hughesjulie</t>
  </si>
  <si>
    <t>0012594657</t>
  </si>
  <si>
    <t>whitehead.com</t>
  </si>
  <si>
    <t>aba-5105911469</t>
  </si>
  <si>
    <t>Michelle97</t>
  </si>
  <si>
    <t>3255441181</t>
  </si>
  <si>
    <t>reeves.com</t>
  </si>
  <si>
    <t>cac-2234904015</t>
  </si>
  <si>
    <t>Donaldyang</t>
  </si>
  <si>
    <t>6738052038</t>
  </si>
  <si>
    <t>hart.biz</t>
  </si>
  <si>
    <t>Phone Number</t>
  </si>
  <si>
    <t>Active Months</t>
  </si>
  <si>
    <t>Xlookup Function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</si>
</sst>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"/>
    <numFmt numFmtId="166" formatCode="&quot;₹&quot;\ #,##0.00"/>
    <numFmt numFmtId="167" formatCode="[$$-409]#,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8348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5" borderId="0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2" fillId="2" borderId="4" xfId="0" applyFont="1" applyFill="1" applyBorder="1" applyAlignment="1">
      <alignment horizontal="center" vertical="top"/>
    </xf>
    <xf numFmtId="166" fontId="0" fillId="0" borderId="0" xfId="0" applyNumberFormat="1" applyBorder="1"/>
    <xf numFmtId="0" fontId="0" fillId="0" borderId="8" xfId="0" applyBorder="1"/>
    <xf numFmtId="0" fontId="3" fillId="4" borderId="2" xfId="0" applyFont="1" applyFill="1" applyBorder="1"/>
    <xf numFmtId="0" fontId="2" fillId="3" borderId="4" xfId="0" applyFont="1" applyFill="1" applyBorder="1" applyAlignment="1">
      <alignment horizontal="center" vertical="top"/>
    </xf>
    <xf numFmtId="0" fontId="6" fillId="0" borderId="0" xfId="0" applyFont="1" applyBorder="1"/>
    <xf numFmtId="0" fontId="4" fillId="3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top"/>
    </xf>
    <xf numFmtId="0" fontId="1" fillId="6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2" fillId="10" borderId="0" xfId="0" applyFont="1" applyFill="1" applyBorder="1" applyAlignment="1">
      <alignment horizontal="center" vertical="top"/>
    </xf>
    <xf numFmtId="0" fontId="0" fillId="11" borderId="0" xfId="0" applyFont="1" applyFill="1" applyAlignment="1">
      <alignment horizontal="center"/>
    </xf>
    <xf numFmtId="0" fontId="1" fillId="9" borderId="0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/>
    </xf>
    <xf numFmtId="2" fontId="0" fillId="0" borderId="0" xfId="0" applyNumberFormat="1"/>
    <xf numFmtId="0" fontId="1" fillId="12" borderId="1" xfId="0" applyFont="1" applyFill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  <xf numFmtId="0" fontId="1" fillId="13" borderId="0" xfId="0" applyFont="1" applyFill="1" applyBorder="1" applyAlignment="1">
      <alignment horizontal="center" vertical="top"/>
    </xf>
    <xf numFmtId="0" fontId="1" fillId="12" borderId="0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5" borderId="0" xfId="0" applyFont="1" applyFill="1" applyBorder="1" applyAlignment="1">
      <alignment horizontal="center" vertical="top"/>
    </xf>
    <xf numFmtId="0" fontId="1" fillId="14" borderId="3" xfId="0" applyFont="1" applyFill="1" applyBorder="1" applyAlignment="1">
      <alignment horizontal="center" vertical="top"/>
    </xf>
    <xf numFmtId="0" fontId="1" fillId="14" borderId="0" xfId="0" applyFont="1" applyFill="1"/>
    <xf numFmtId="0" fontId="9" fillId="16" borderId="0" xfId="0" applyFont="1" applyFill="1" applyAlignment="1">
      <alignment horizontal="center"/>
    </xf>
    <xf numFmtId="1" fontId="0" fillId="0" borderId="0" xfId="0" applyNumberFormat="1"/>
    <xf numFmtId="167" fontId="0" fillId="0" borderId="0" xfId="0" applyNumberFormat="1"/>
    <xf numFmtId="0" fontId="10" fillId="17" borderId="0" xfId="0" applyFont="1" applyFill="1"/>
    <xf numFmtId="0" fontId="9" fillId="18" borderId="0" xfId="0" applyFont="1" applyFill="1" applyAlignment="1">
      <alignment horizontal="left"/>
    </xf>
    <xf numFmtId="0" fontId="9" fillId="18" borderId="10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1" fillId="19" borderId="0" xfId="0" applyFont="1" applyFill="1"/>
    <xf numFmtId="0" fontId="9" fillId="10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13" fillId="18" borderId="0" xfId="0" applyFont="1" applyFill="1"/>
    <xf numFmtId="0" fontId="12" fillId="10" borderId="0" xfId="0" applyFont="1" applyFill="1"/>
    <xf numFmtId="0" fontId="9" fillId="20" borderId="0" xfId="0" applyFont="1" applyFill="1"/>
    <xf numFmtId="0" fontId="12" fillId="20" borderId="0" xfId="0" applyFont="1" applyFill="1"/>
    <xf numFmtId="0" fontId="14" fillId="0" borderId="0" xfId="0" applyFont="1"/>
    <xf numFmtId="0" fontId="9" fillId="3" borderId="0" xfId="0" applyFont="1" applyFill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0" fillId="3" borderId="0" xfId="0" applyFont="1" applyFill="1"/>
    <xf numFmtId="0" fontId="15" fillId="19" borderId="0" xfId="0" applyFont="1" applyFill="1" applyAlignment="1">
      <alignment horizontal="left"/>
    </xf>
    <xf numFmtId="0" fontId="0" fillId="19" borderId="0" xfId="0" applyFill="1" applyAlignment="1">
      <alignment horizontal="center"/>
    </xf>
    <xf numFmtId="0" fontId="9" fillId="21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10" fillId="21" borderId="0" xfId="0" applyFont="1" applyFill="1"/>
    <xf numFmtId="0" fontId="9" fillId="10" borderId="0" xfId="0" applyFont="1" applyFill="1" applyAlignment="1">
      <alignment horizontal="center"/>
    </xf>
    <xf numFmtId="0" fontId="9" fillId="21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0"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883482"/>
        </patternFill>
      </fill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6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left" vertical="bottom" textRotation="0" wrapText="0" indent="0" justifyLastLine="0" shrinkToFit="0" readingOrder="0"/>
    </dxf>
    <dxf>
      <numFmt numFmtId="167" formatCode="[$$-409]#,##0"/>
    </dxf>
    <dxf>
      <numFmt numFmtId="167" formatCode="[$$-409]#,##0"/>
    </dxf>
    <dxf>
      <numFmt numFmtId="19" formatCode="dd/mm/yyyy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883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022FB-1A1B-4A21-A842-B1EAFBABAF2C}" autoFormatId="16" applyNumberFormats="0" applyBorderFormats="0" applyFontFormats="0" applyPatternFormats="0" applyAlignmentFormats="0" applyWidthHeightFormats="0">
  <queryTableRefresh nextId="19" unboundColumnsRight="1">
    <queryTableFields count="17">
      <queryTableField id="1" name="Customer_ID" tableColumnId="1"/>
      <queryTableField id="2" name="Customer_Name" tableColumnId="2"/>
      <queryTableField id="3" name="Email" tableColumnId="3"/>
      <queryTableField id="4" name="User Name" tableColumnId="4"/>
      <queryTableField id="5" name="Phone Number.1" tableColumnId="5"/>
      <queryTableField id="6" name="City" tableColumnId="6"/>
      <queryTableField id="7" name="State" tableColumnId="7"/>
      <queryTableField id="8" name="Country" tableColumnId="8"/>
      <queryTableField id="9" name="Signup_Date" tableColumnId="9"/>
      <queryTableField id="10" name="Last_Purchase_Date" tableColumnId="10"/>
      <queryTableField id="11" name="Product_Category" tableColumnId="11"/>
      <queryTableField id="12" name="Domain" tableColumnId="12"/>
      <queryTableField id="13" name="Product_Sub_Category" tableColumnId="13"/>
      <queryTableField id="14" name="Purchase_Amount" tableColumnId="14"/>
      <queryTableField id="15" name="Payment_Method" tableColumnId="15"/>
      <queryTableField id="16" name="Feedback_Score" tableColumnId="16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3528FD-EDE9-4491-84F2-A870737B80AA}" name="Table1_1" displayName="Table1_1" ref="A1:Q1201" tableType="queryTable" totalsRowShown="0">
  <autoFilter ref="A1:Q1201" xr:uid="{C03528FD-EDE9-4491-84F2-A870737B80AA}"/>
  <tableColumns count="17">
    <tableColumn id="1" xr3:uid="{4065C766-A16E-4A78-BE9B-C543C0D90250}" uniqueName="1" name="Customer_ID" queryTableFieldId="1" dataDxfId="39"/>
    <tableColumn id="2" xr3:uid="{9818D834-EC6C-4691-913F-7A0DE8BB9653}" uniqueName="2" name="Customer_Name" queryTableFieldId="2" dataDxfId="38"/>
    <tableColumn id="3" xr3:uid="{B621873A-ED1E-4C07-9BFE-0553BB058897}" uniqueName="3" name="Email" queryTableFieldId="3" dataDxfId="37"/>
    <tableColumn id="4" xr3:uid="{498F32CF-A534-4908-A25A-26D169CA70E7}" uniqueName="4" name="User Name" queryTableFieldId="4" dataDxfId="36"/>
    <tableColumn id="5" xr3:uid="{A11E24C4-DDF7-46CD-B128-53A05AE0819A}" uniqueName="5" name="Phone Number" queryTableFieldId="5" dataDxfId="35"/>
    <tableColumn id="6" xr3:uid="{416C5C11-E6E3-4657-B874-B5F469CC1583}" uniqueName="6" name="City" queryTableFieldId="6" dataDxfId="34"/>
    <tableColumn id="7" xr3:uid="{F15CB111-94FA-4C33-B2C7-208317F8D389}" uniqueName="7" name="State" queryTableFieldId="7" dataDxfId="33"/>
    <tableColumn id="8" xr3:uid="{DCB8BE9E-74B7-4BAA-A08E-C051C3DF3496}" uniqueName="8" name="Country" queryTableFieldId="8" dataDxfId="32"/>
    <tableColumn id="9" xr3:uid="{9651BC1B-74E1-475C-92AB-7488FF7244FE}" uniqueName="9" name="Signup_Date" queryTableFieldId="9" dataDxfId="31"/>
    <tableColumn id="10" xr3:uid="{02F9C89B-BB33-4C11-A404-4D19FE2CDD47}" uniqueName="10" name="Last_Purchase_Date" queryTableFieldId="10" dataDxfId="30"/>
    <tableColumn id="11" xr3:uid="{95A7676B-CAEF-48AA-995C-CFA2442AC719}" uniqueName="11" name="Product_Category" queryTableFieldId="11" dataDxfId="29"/>
    <tableColumn id="12" xr3:uid="{D9270C7C-DB38-4035-A684-137F131804C0}" uniqueName="12" name="Domain" queryTableFieldId="12" dataDxfId="28"/>
    <tableColumn id="13" xr3:uid="{FAB79E59-4C1C-4227-8780-E88DFADF1ED6}" uniqueName="13" name="Product_Sub_Category" queryTableFieldId="13" dataDxfId="27"/>
    <tableColumn id="14" xr3:uid="{83DC0EDB-4C30-479E-98AF-0C1CBF6E8EDD}" uniqueName="14" name="Purchase_Amount" queryTableFieldId="14"/>
    <tableColumn id="15" xr3:uid="{47697A74-CE06-45A8-9771-9419BFA8A8E5}" uniqueName="15" name="Payment_Method" queryTableFieldId="15" dataDxfId="26"/>
    <tableColumn id="16" xr3:uid="{96C324C0-64FA-4541-BFC6-7F1B11A31136}" uniqueName="16" name="Feedback_Score" queryTableFieldId="16"/>
    <tableColumn id="18" xr3:uid="{32B9258C-2A20-4A78-9B25-426A6A1AEB34}" uniqueName="18" name="Active Months" queryTableFieldId="18" dataDxfId="2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96690-AE90-45BC-8B56-013D7E8E1E38}" name="Table2" displayName="Table2" ref="B3:F25" totalsRowShown="0" headerRowDxfId="24">
  <autoFilter ref="B3:F25" xr:uid="{DC496690-AE90-45BC-8B56-013D7E8E1E38}"/>
  <tableColumns count="5">
    <tableColumn id="1" xr3:uid="{8EC7852F-0E6E-4917-A8FA-51B3E20F2C39}" name="Ivan Hines"/>
    <tableColumn id="2" xr3:uid="{36DBC84A-5055-474A-A2B6-226054663AD2}" name="ID Number" dataDxfId="23"/>
    <tableColumn id="3" xr3:uid="{5C8827E5-7209-4CB6-B746-F5B2012B648D}" name="Date" dataDxfId="22"/>
    <tableColumn id="4" xr3:uid="{25C15DCA-8671-4619-8E12-7409A6FF301A}" name="Sale Amount" dataDxfId="21"/>
    <tableColumn id="5" xr3:uid="{A106FB0A-B11D-441D-9B4D-6EF195F209B4}" name="Commission" dataDxfId="20">
      <calculatedColumnFormula>E4*0.2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B25FBE-649A-41F1-80B9-6BB0424E954B}" name="Table4" displayName="Table4" ref="B31:X35" totalsRowShown="0">
  <autoFilter ref="B31:X35" xr:uid="{D1B25FBE-649A-41F1-80B9-6BB0424E954B}"/>
  <tableColumns count="23">
    <tableColumn id="1" xr3:uid="{AEEC5A5D-E9DB-488C-AE7D-B5C6EBD767BC}" name="Salesperson" dataDxfId="19"/>
    <tableColumn id="2" xr3:uid="{1863F4A1-89FB-4D56-B639-69AB0BD20705}" name="Kennedi Singh"/>
    <tableColumn id="3" xr3:uid="{D61B4B1C-CAB0-407B-A6FF-71ED87DA79ED}" name="Harley Fritz"/>
    <tableColumn id="4" xr3:uid="{626D6D12-BB86-40A8-9CED-9FBE89119DAC}" name="Nyla Novak"/>
    <tableColumn id="5" xr3:uid="{4A085EB3-0E5E-42BF-9B8F-F37839F259E8}" name="David Rasmussen"/>
    <tableColumn id="6" xr3:uid="{99B71489-D9C3-451B-B29C-00669BFE2B75}" name="Ivan Hines"/>
    <tableColumn id="7" xr3:uid="{0CD61FB3-70B3-4C0B-9D68-C748DD5C6D6E}" name="Jonah Higgins"/>
    <tableColumn id="8" xr3:uid="{0A33234B-7FBD-4685-9A32-3B1D2F098D5F}" name="Jordan Boone"/>
    <tableColumn id="9" xr3:uid="{A32605A8-2ADD-4955-9838-C010EDD77665}" name="Kylee Townsend"/>
    <tableColumn id="10" xr3:uid="{34AE4C24-F430-458F-A184-22DB95E0B84D}" name="Nora Rollins"/>
    <tableColumn id="11" xr3:uid="{6B00B691-A243-4001-B63E-7A7E90E3F03E}" name="Steven Michael"/>
    <tableColumn id="12" xr3:uid="{5C42B632-62AF-4D4E-8F0C-FD9D9A7A2791}" name="Lucia Mckay"/>
    <tableColumn id="13" xr3:uid="{2C40464D-F81A-482C-BC31-12A63AFE9F6F}" name="Josue Roach"/>
    <tableColumn id="14" xr3:uid="{1D9BDC35-783B-472A-B544-FCDD2E36769A}" name="Franklin Wright"/>
    <tableColumn id="15" xr3:uid="{DA52F7F0-C378-4AE4-9E6C-640D655C08E2}" name="Alia Thornton"/>
    <tableColumn id="16" xr3:uid="{B15C33A9-0473-4F0B-8303-21DE3ACC29AF}" name="Denzel Flores"/>
    <tableColumn id="17" xr3:uid="{FE5B6A24-4028-4486-853E-0743AE020336}" name="Bruno Cordova"/>
    <tableColumn id="18" xr3:uid="{456E0CD0-F01F-4677-B0BA-47CFC0ECBE9C}" name="Jaylynn Knapp"/>
    <tableColumn id="19" xr3:uid="{97A58A5C-5843-4C3F-BEE2-0F9E2B1D094F}" name="Bruce Rich"/>
    <tableColumn id="20" xr3:uid="{55D9B756-318B-4A14-A1D2-BAF38E6991CE}" name="Arturo Moore"/>
    <tableColumn id="21" xr3:uid="{84848B07-A5AF-4AC9-9731-EFA6EA60BC5B}" name="Bryce Carpenter"/>
    <tableColumn id="22" xr3:uid="{098B9DD6-5A8D-4D22-A220-2D6CDEFC6211}" name="Jaidyn Andersen"/>
    <tableColumn id="23" xr3:uid="{A0DBB1E9-3BC7-4583-8745-5AD726F04A26}" name="Bill Smith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391E96-99F2-4499-88B8-EED901E5198E}" name="Table5" displayName="Table5" ref="B46:F68" totalsRowShown="0" headerRowDxfId="18" dataDxfId="17">
  <autoFilter ref="B46:F68" xr:uid="{2C391E96-99F2-4499-88B8-EED901E5198E}"/>
  <tableColumns count="5">
    <tableColumn id="1" xr3:uid="{BDEC1353-2F81-46C1-9C5D-9ADF6DCE0B4A}" name="ID Number" dataDxfId="16"/>
    <tableColumn id="2" xr3:uid="{41539D52-694D-4D55-A564-96D5C70C3578}" name="Date" dataDxfId="15"/>
    <tableColumn id="3" xr3:uid="{1FB99928-C036-47BF-9E44-3B860BF0D580}" name="Sale Amount" dataDxfId="14"/>
    <tableColumn id="4" xr3:uid="{CDD5D51C-1B09-45D7-8FCB-3EA709B4FA00}" name="Commission" dataDxfId="13">
      <calculatedColumnFormula>D47*0.2</calculatedColumnFormula>
    </tableColumn>
    <tableColumn id="5" xr3:uid="{8886527D-90F1-460B-B9D6-1836E674C471}" name="Salespers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6ACE7B-84D9-487E-BCD3-07AB3D4A3AD2}" name="Table6" displayName="Table6" ref="B74:F96" totalsRowShown="0" headerRowDxfId="12" dataDxfId="11">
  <autoFilter ref="B74:F96" xr:uid="{516ACE7B-84D9-487E-BCD3-07AB3D4A3AD2}"/>
  <tableColumns count="5">
    <tableColumn id="1" xr3:uid="{3C8AE897-F0BD-40A7-B68C-225C7A4468F1}" name="Salesperson"/>
    <tableColumn id="2" xr3:uid="{D1F2E418-DFE9-4908-A15B-4B05920C72BE}" name="ID Number" dataDxfId="10"/>
    <tableColumn id="3" xr3:uid="{82CEF0A0-C99B-4D5E-8F4C-E4EDE93FA5A5}" name="Date" dataDxfId="9"/>
    <tableColumn id="4" xr3:uid="{5F6F6B38-DF84-4867-A8B6-2374F5A14B6A}" name="Sale Amount" dataDxfId="8"/>
    <tableColumn id="5" xr3:uid="{3DF187C6-6976-48E0-B100-36F64547094B}" name="Commission" dataDxfId="7">
      <calculatedColumnFormula>E75*0.2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A46F29-C7D5-4162-9B68-70BE918C230C}" name="Table7" displayName="Table7" ref="B101:F113" totalsRowShown="0" headerRowDxfId="6" dataDxfId="5">
  <autoFilter ref="B101:F113" xr:uid="{9AA46F29-C7D5-4162-9B68-70BE918C230C}"/>
  <tableColumns count="5">
    <tableColumn id="1" xr3:uid="{43F71627-C1F1-4467-9658-46CAA84CFE3A}" name="Company" dataDxfId="4"/>
    <tableColumn id="2" xr3:uid="{578DD280-55BA-4E73-A6BD-984E43A40641}" name="ID Number" dataDxfId="3"/>
    <tableColumn id="3" xr3:uid="{44855F89-D50C-42C5-9A48-FE8E8CD0AE68}" name="Date" dataDxfId="2"/>
    <tableColumn id="4" xr3:uid="{A5CDEF35-BCC0-412A-9A85-37347404D7FE}" name="Sale Amount" dataDxfId="1"/>
    <tableColumn id="5" xr3:uid="{2329A95C-80C8-48FA-BBB1-4CA2AAD188A1}" name="Commission" dataDxfId="0">
      <calculatedColumnFormula>E102*0.2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D99-11A2-4856-93E6-588A28E86C9E}">
  <dimension ref="A1:N1201"/>
  <sheetViews>
    <sheetView workbookViewId="0">
      <selection activeCell="E22" sqref="E22"/>
    </sheetView>
  </sheetViews>
  <sheetFormatPr defaultRowHeight="15" x14ac:dyDescent="0.25"/>
  <cols>
    <col min="1" max="1" width="36.42578125" customWidth="1"/>
    <col min="2" max="2" width="28.42578125" customWidth="1"/>
  </cols>
  <sheetData>
    <row r="1" spans="1:14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132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5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s="3">
        <v>45313</v>
      </c>
      <c r="I2" s="3">
        <v>45619</v>
      </c>
      <c r="J2" t="s">
        <v>164</v>
      </c>
      <c r="K2" t="s">
        <v>165</v>
      </c>
      <c r="L2">
        <v>13581.16</v>
      </c>
      <c r="M2" t="s">
        <v>166</v>
      </c>
      <c r="N2">
        <v>1</v>
      </c>
    </row>
    <row r="3" spans="1:14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163</v>
      </c>
      <c r="H3" s="3">
        <v>44948</v>
      </c>
      <c r="I3" s="3">
        <v>45621</v>
      </c>
      <c r="J3" t="s">
        <v>173</v>
      </c>
      <c r="K3" t="s">
        <v>174</v>
      </c>
      <c r="L3">
        <v>18205.98</v>
      </c>
      <c r="M3" t="s">
        <v>166</v>
      </c>
      <c r="N3">
        <v>3</v>
      </c>
    </row>
    <row r="4" spans="1:14" x14ac:dyDescent="0.25">
      <c r="A4" t="s">
        <v>175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163</v>
      </c>
      <c r="H4" s="3">
        <v>45352</v>
      </c>
      <c r="I4" s="3">
        <v>45792</v>
      </c>
      <c r="J4" t="s">
        <v>128</v>
      </c>
      <c r="K4" t="s">
        <v>181</v>
      </c>
      <c r="L4">
        <v>45810.53</v>
      </c>
      <c r="M4" t="s">
        <v>166</v>
      </c>
      <c r="N4">
        <v>3</v>
      </c>
    </row>
    <row r="5" spans="1:14" x14ac:dyDescent="0.25">
      <c r="A5" t="s">
        <v>182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163</v>
      </c>
      <c r="H5" s="3">
        <v>44936</v>
      </c>
      <c r="I5" s="3">
        <v>45285</v>
      </c>
      <c r="J5" t="s">
        <v>164</v>
      </c>
      <c r="K5" t="s">
        <v>181</v>
      </c>
      <c r="L5">
        <v>27493.43</v>
      </c>
      <c r="M5" t="s">
        <v>188</v>
      </c>
      <c r="N5">
        <v>1</v>
      </c>
    </row>
    <row r="6" spans="1:14" x14ac:dyDescent="0.25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163</v>
      </c>
      <c r="H6" s="3">
        <v>44885</v>
      </c>
      <c r="I6" s="3">
        <v>45524</v>
      </c>
      <c r="J6" t="s">
        <v>164</v>
      </c>
      <c r="K6" t="s">
        <v>195</v>
      </c>
      <c r="L6">
        <v>816.65</v>
      </c>
      <c r="M6" t="s">
        <v>196</v>
      </c>
      <c r="N6">
        <v>3</v>
      </c>
    </row>
    <row r="7" spans="1:14" x14ac:dyDescent="0.25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163</v>
      </c>
      <c r="H7" s="3">
        <v>45757</v>
      </c>
      <c r="I7" s="3">
        <v>45537</v>
      </c>
      <c r="J7" t="s">
        <v>164</v>
      </c>
      <c r="K7" t="s">
        <v>165</v>
      </c>
      <c r="L7">
        <v>28581.52</v>
      </c>
      <c r="M7" t="s">
        <v>203</v>
      </c>
    </row>
    <row r="8" spans="1:14" x14ac:dyDescent="0.25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162</v>
      </c>
      <c r="G8" t="s">
        <v>163</v>
      </c>
      <c r="H8" s="3">
        <v>45754</v>
      </c>
      <c r="I8" s="3">
        <v>45596</v>
      </c>
      <c r="J8" t="s">
        <v>173</v>
      </c>
      <c r="K8" t="s">
        <v>181</v>
      </c>
      <c r="L8">
        <v>29537.48</v>
      </c>
      <c r="M8" t="s">
        <v>209</v>
      </c>
    </row>
    <row r="9" spans="1:14" x14ac:dyDescent="0.25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163</v>
      </c>
      <c r="H9" s="3">
        <v>44790</v>
      </c>
      <c r="I9" s="3">
        <v>45449</v>
      </c>
      <c r="J9" t="s">
        <v>173</v>
      </c>
      <c r="K9" t="s">
        <v>181</v>
      </c>
      <c r="L9">
        <v>42305.51</v>
      </c>
      <c r="M9" t="s">
        <v>209</v>
      </c>
      <c r="N9">
        <v>1</v>
      </c>
    </row>
    <row r="10" spans="1:14" x14ac:dyDescent="0.25">
      <c r="A10" t="s">
        <v>216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163</v>
      </c>
      <c r="H10" s="3">
        <v>45483</v>
      </c>
      <c r="I10" s="3">
        <v>45504</v>
      </c>
      <c r="J10" t="s">
        <v>128</v>
      </c>
      <c r="K10" t="s">
        <v>181</v>
      </c>
      <c r="L10">
        <v>6660.97</v>
      </c>
      <c r="M10" t="s">
        <v>166</v>
      </c>
      <c r="N10">
        <v>4</v>
      </c>
    </row>
    <row r="11" spans="1:14" x14ac:dyDescent="0.25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163</v>
      </c>
      <c r="H11" s="3">
        <v>45196</v>
      </c>
      <c r="I11" s="3">
        <v>45233</v>
      </c>
      <c r="J11" t="s">
        <v>129</v>
      </c>
      <c r="K11" t="s">
        <v>228</v>
      </c>
      <c r="L11">
        <v>14512.63</v>
      </c>
      <c r="M11" t="s">
        <v>188</v>
      </c>
      <c r="N11">
        <v>4</v>
      </c>
    </row>
    <row r="12" spans="1:14" x14ac:dyDescent="0.25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163</v>
      </c>
      <c r="H12" s="3">
        <v>44864</v>
      </c>
      <c r="I12" s="3">
        <v>45610</v>
      </c>
      <c r="J12" t="s">
        <v>173</v>
      </c>
      <c r="K12" t="s">
        <v>228</v>
      </c>
      <c r="L12">
        <v>19426.55</v>
      </c>
      <c r="M12" t="s">
        <v>166</v>
      </c>
      <c r="N12">
        <v>5</v>
      </c>
    </row>
    <row r="13" spans="1:14" x14ac:dyDescent="0.25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163</v>
      </c>
      <c r="H13" s="3">
        <v>45136</v>
      </c>
      <c r="I13" s="3">
        <v>45150</v>
      </c>
      <c r="J13" t="s">
        <v>164</v>
      </c>
      <c r="K13" t="s">
        <v>174</v>
      </c>
      <c r="L13">
        <v>49386.22</v>
      </c>
      <c r="M13" t="s">
        <v>196</v>
      </c>
      <c r="N13">
        <v>4</v>
      </c>
    </row>
    <row r="14" spans="1:14" x14ac:dyDescent="0.25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162</v>
      </c>
      <c r="G14" t="s">
        <v>163</v>
      </c>
      <c r="H14" s="3">
        <v>45146</v>
      </c>
      <c r="I14" s="3">
        <v>45536</v>
      </c>
      <c r="J14" t="s">
        <v>129</v>
      </c>
      <c r="K14" t="s">
        <v>195</v>
      </c>
      <c r="L14">
        <v>44070.31</v>
      </c>
      <c r="M14" t="s">
        <v>196</v>
      </c>
      <c r="N14">
        <v>4</v>
      </c>
    </row>
    <row r="15" spans="1:14" x14ac:dyDescent="0.25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163</v>
      </c>
      <c r="H15" s="3">
        <v>45078</v>
      </c>
      <c r="I15" s="3">
        <v>45515</v>
      </c>
      <c r="J15" t="s">
        <v>173</v>
      </c>
      <c r="K15" t="s">
        <v>181</v>
      </c>
      <c r="L15">
        <v>4853.0600000000004</v>
      </c>
      <c r="N15">
        <v>5</v>
      </c>
    </row>
    <row r="16" spans="1:14" x14ac:dyDescent="0.25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 t="s">
        <v>221</v>
      </c>
      <c r="G16" t="s">
        <v>163</v>
      </c>
      <c r="H16" s="3">
        <v>44742</v>
      </c>
      <c r="I16" s="3">
        <v>45579</v>
      </c>
      <c r="J16" t="s">
        <v>164</v>
      </c>
      <c r="K16" t="s">
        <v>165</v>
      </c>
      <c r="L16">
        <v>46983.5</v>
      </c>
      <c r="M16" t="s">
        <v>166</v>
      </c>
      <c r="N16">
        <v>1</v>
      </c>
    </row>
    <row r="17" spans="1:14" x14ac:dyDescent="0.25">
      <c r="A17" t="s">
        <v>257</v>
      </c>
      <c r="B17" t="s">
        <v>258</v>
      </c>
      <c r="C17" t="s">
        <v>259</v>
      </c>
      <c r="D17" t="s">
        <v>260</v>
      </c>
      <c r="E17" t="s">
        <v>261</v>
      </c>
      <c r="F17" t="s">
        <v>262</v>
      </c>
      <c r="G17" t="s">
        <v>163</v>
      </c>
      <c r="H17" s="3">
        <v>45724</v>
      </c>
      <c r="I17" s="3">
        <v>45266</v>
      </c>
      <c r="J17" t="s">
        <v>129</v>
      </c>
      <c r="K17" t="s">
        <v>165</v>
      </c>
      <c r="L17">
        <v>22759.82</v>
      </c>
      <c r="M17" t="s">
        <v>166</v>
      </c>
      <c r="N17">
        <v>4</v>
      </c>
    </row>
    <row r="18" spans="1:14" x14ac:dyDescent="0.25">
      <c r="A18" t="s">
        <v>263</v>
      </c>
      <c r="B18" t="s">
        <v>264</v>
      </c>
      <c r="C18" t="s">
        <v>265</v>
      </c>
      <c r="D18" t="s">
        <v>266</v>
      </c>
      <c r="E18" t="s">
        <v>267</v>
      </c>
      <c r="F18" t="s">
        <v>268</v>
      </c>
      <c r="G18" t="s">
        <v>163</v>
      </c>
      <c r="H18" s="3">
        <v>44926</v>
      </c>
      <c r="I18" s="3">
        <v>45512</v>
      </c>
      <c r="J18" t="s">
        <v>269</v>
      </c>
      <c r="K18" t="s">
        <v>228</v>
      </c>
      <c r="L18">
        <v>36149.040000000001</v>
      </c>
      <c r="M18" t="s">
        <v>203</v>
      </c>
      <c r="N18">
        <v>2</v>
      </c>
    </row>
    <row r="19" spans="1:14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163</v>
      </c>
      <c r="H19" s="3">
        <v>44760</v>
      </c>
      <c r="L19">
        <v>28884.38</v>
      </c>
      <c r="M19" t="s">
        <v>203</v>
      </c>
      <c r="N19">
        <v>3</v>
      </c>
    </row>
    <row r="20" spans="1:14" x14ac:dyDescent="0.25">
      <c r="A20" t="s">
        <v>276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163</v>
      </c>
      <c r="H20" s="3">
        <v>45339</v>
      </c>
      <c r="I20" s="3">
        <v>45332</v>
      </c>
      <c r="J20" t="s">
        <v>164</v>
      </c>
      <c r="K20" t="s">
        <v>181</v>
      </c>
      <c r="L20">
        <v>39912.589999999997</v>
      </c>
      <c r="M20" t="s">
        <v>209</v>
      </c>
      <c r="N20">
        <v>3</v>
      </c>
    </row>
    <row r="21" spans="1:14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172</v>
      </c>
      <c r="G21" t="s">
        <v>163</v>
      </c>
      <c r="H21" s="3">
        <v>44863</v>
      </c>
      <c r="I21" s="3">
        <v>45322</v>
      </c>
      <c r="J21" t="s">
        <v>128</v>
      </c>
      <c r="K21" t="s">
        <v>228</v>
      </c>
      <c r="L21">
        <v>24203.59</v>
      </c>
      <c r="M21" t="s">
        <v>203</v>
      </c>
      <c r="N21">
        <v>3</v>
      </c>
    </row>
    <row r="22" spans="1:14" x14ac:dyDescent="0.25">
      <c r="A22" t="s">
        <v>287</v>
      </c>
      <c r="B22" t="s">
        <v>288</v>
      </c>
      <c r="C22" t="s">
        <v>289</v>
      </c>
      <c r="D22" t="s">
        <v>290</v>
      </c>
      <c r="E22" t="s">
        <v>291</v>
      </c>
      <c r="F22" t="s">
        <v>292</v>
      </c>
      <c r="G22" t="s">
        <v>163</v>
      </c>
      <c r="H22" s="3">
        <v>45167</v>
      </c>
      <c r="I22" s="3">
        <v>45831</v>
      </c>
      <c r="J22" t="s">
        <v>269</v>
      </c>
      <c r="K22" t="s">
        <v>181</v>
      </c>
      <c r="L22">
        <v>23402.1</v>
      </c>
      <c r="M22" t="s">
        <v>209</v>
      </c>
      <c r="N22">
        <v>1</v>
      </c>
    </row>
    <row r="23" spans="1:14" x14ac:dyDescent="0.25">
      <c r="A23" t="s">
        <v>293</v>
      </c>
      <c r="B23" t="s">
        <v>294</v>
      </c>
      <c r="C23" t="s">
        <v>295</v>
      </c>
      <c r="D23" t="s">
        <v>296</v>
      </c>
      <c r="E23" t="s">
        <v>297</v>
      </c>
      <c r="F23" t="s">
        <v>187</v>
      </c>
      <c r="G23" t="s">
        <v>163</v>
      </c>
      <c r="H23" s="3">
        <v>45181</v>
      </c>
      <c r="J23" t="s">
        <v>269</v>
      </c>
      <c r="L23">
        <v>46972.42</v>
      </c>
      <c r="M23" t="s">
        <v>166</v>
      </c>
      <c r="N23">
        <v>5</v>
      </c>
    </row>
    <row r="24" spans="1:14" x14ac:dyDescent="0.25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 t="s">
        <v>187</v>
      </c>
      <c r="G24" t="s">
        <v>163</v>
      </c>
      <c r="H24" s="3">
        <v>45289</v>
      </c>
      <c r="I24" s="3">
        <v>45451</v>
      </c>
      <c r="J24" t="s">
        <v>173</v>
      </c>
      <c r="K24" t="s">
        <v>165</v>
      </c>
      <c r="L24">
        <v>41547.68</v>
      </c>
      <c r="M24" t="s">
        <v>209</v>
      </c>
      <c r="N24">
        <v>5</v>
      </c>
    </row>
    <row r="25" spans="1:14" x14ac:dyDescent="0.25">
      <c r="A25" t="s">
        <v>303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163</v>
      </c>
      <c r="H25" s="3">
        <v>44958</v>
      </c>
      <c r="I25" s="3">
        <v>45505</v>
      </c>
      <c r="K25" t="s">
        <v>181</v>
      </c>
      <c r="L25">
        <v>1624.48</v>
      </c>
      <c r="M25" t="s">
        <v>196</v>
      </c>
      <c r="N25">
        <v>5</v>
      </c>
    </row>
    <row r="26" spans="1:14" x14ac:dyDescent="0.25">
      <c r="A26" t="s">
        <v>309</v>
      </c>
      <c r="B26" t="s">
        <v>310</v>
      </c>
      <c r="C26" t="s">
        <v>311</v>
      </c>
      <c r="D26" t="s">
        <v>312</v>
      </c>
      <c r="E26" t="s">
        <v>313</v>
      </c>
      <c r="F26" t="s">
        <v>240</v>
      </c>
      <c r="G26" t="s">
        <v>163</v>
      </c>
      <c r="H26" s="3">
        <v>45654</v>
      </c>
      <c r="I26" s="3">
        <v>45179</v>
      </c>
      <c r="J26" t="s">
        <v>164</v>
      </c>
      <c r="K26" t="s">
        <v>314</v>
      </c>
      <c r="L26">
        <v>10684.17</v>
      </c>
      <c r="M26" t="s">
        <v>166</v>
      </c>
    </row>
    <row r="27" spans="1:14" x14ac:dyDescent="0.25">
      <c r="A27" t="s">
        <v>315</v>
      </c>
      <c r="B27" t="s">
        <v>316</v>
      </c>
      <c r="C27" t="s">
        <v>317</v>
      </c>
      <c r="D27" t="s">
        <v>318</v>
      </c>
      <c r="E27" t="s">
        <v>319</v>
      </c>
      <c r="F27" t="s">
        <v>320</v>
      </c>
      <c r="G27" t="s">
        <v>163</v>
      </c>
      <c r="H27" s="3">
        <v>45665</v>
      </c>
      <c r="I27" s="3">
        <v>45686</v>
      </c>
      <c r="J27" t="s">
        <v>269</v>
      </c>
      <c r="K27" t="s">
        <v>165</v>
      </c>
      <c r="L27">
        <v>19803.13</v>
      </c>
      <c r="M27" t="s">
        <v>203</v>
      </c>
      <c r="N27">
        <v>2</v>
      </c>
    </row>
    <row r="28" spans="1:14" x14ac:dyDescent="0.25">
      <c r="A28" t="s">
        <v>321</v>
      </c>
      <c r="B28" t="s">
        <v>322</v>
      </c>
      <c r="C28" t="s">
        <v>323</v>
      </c>
      <c r="D28" t="s">
        <v>324</v>
      </c>
      <c r="E28" t="s">
        <v>325</v>
      </c>
      <c r="F28" t="s">
        <v>221</v>
      </c>
      <c r="G28" t="s">
        <v>163</v>
      </c>
      <c r="H28" s="3">
        <v>45330</v>
      </c>
      <c r="I28" s="3">
        <v>45689</v>
      </c>
      <c r="J28" t="s">
        <v>269</v>
      </c>
      <c r="K28" t="s">
        <v>174</v>
      </c>
      <c r="L28">
        <v>36097.78</v>
      </c>
      <c r="N28">
        <v>5</v>
      </c>
    </row>
    <row r="29" spans="1:14" x14ac:dyDescent="0.25">
      <c r="A29" t="s">
        <v>326</v>
      </c>
      <c r="B29" t="s">
        <v>327</v>
      </c>
      <c r="C29" t="s">
        <v>328</v>
      </c>
      <c r="D29" t="s">
        <v>329</v>
      </c>
      <c r="E29" t="s">
        <v>330</v>
      </c>
      <c r="F29" t="s">
        <v>240</v>
      </c>
      <c r="G29" t="s">
        <v>163</v>
      </c>
      <c r="H29" s="3">
        <v>45212</v>
      </c>
      <c r="I29" s="3">
        <v>45422</v>
      </c>
      <c r="J29" t="s">
        <v>128</v>
      </c>
      <c r="K29" t="s">
        <v>314</v>
      </c>
      <c r="L29">
        <v>7934.21</v>
      </c>
      <c r="M29" t="s">
        <v>203</v>
      </c>
      <c r="N29">
        <v>2</v>
      </c>
    </row>
    <row r="30" spans="1:14" x14ac:dyDescent="0.25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227</v>
      </c>
      <c r="G30" t="s">
        <v>163</v>
      </c>
      <c r="H30" s="3">
        <v>45284</v>
      </c>
      <c r="I30" s="3">
        <v>45702</v>
      </c>
      <c r="J30" t="s">
        <v>269</v>
      </c>
      <c r="L30">
        <v>41782.06</v>
      </c>
      <c r="M30" t="s">
        <v>209</v>
      </c>
      <c r="N30">
        <v>4</v>
      </c>
    </row>
    <row r="31" spans="1:14" x14ac:dyDescent="0.25">
      <c r="A31" t="s">
        <v>336</v>
      </c>
      <c r="B31" t="s">
        <v>337</v>
      </c>
      <c r="C31" t="s">
        <v>338</v>
      </c>
      <c r="D31" t="s">
        <v>339</v>
      </c>
      <c r="E31" t="s">
        <v>340</v>
      </c>
      <c r="F31" t="s">
        <v>341</v>
      </c>
      <c r="G31" t="s">
        <v>163</v>
      </c>
      <c r="H31" s="3">
        <v>45453</v>
      </c>
      <c r="I31" s="3">
        <v>45453</v>
      </c>
      <c r="J31" t="s">
        <v>269</v>
      </c>
      <c r="K31" t="s">
        <v>165</v>
      </c>
      <c r="L31">
        <v>44707.12</v>
      </c>
      <c r="M31" t="s">
        <v>188</v>
      </c>
      <c r="N31">
        <v>2</v>
      </c>
    </row>
    <row r="32" spans="1:14" x14ac:dyDescent="0.25">
      <c r="A32" t="s">
        <v>342</v>
      </c>
      <c r="B32" t="s">
        <v>343</v>
      </c>
      <c r="C32" t="s">
        <v>344</v>
      </c>
      <c r="D32" t="s">
        <v>345</v>
      </c>
      <c r="E32" t="s">
        <v>346</v>
      </c>
      <c r="F32" t="s">
        <v>347</v>
      </c>
      <c r="G32" t="s">
        <v>163</v>
      </c>
      <c r="H32" s="3">
        <v>45221</v>
      </c>
      <c r="I32" s="3">
        <v>45437</v>
      </c>
      <c r="J32" t="s">
        <v>164</v>
      </c>
      <c r="L32">
        <v>17868.240000000002</v>
      </c>
      <c r="M32" t="s">
        <v>166</v>
      </c>
    </row>
    <row r="33" spans="1:14" x14ac:dyDescent="0.25">
      <c r="A33" t="s">
        <v>348</v>
      </c>
      <c r="B33" t="s">
        <v>349</v>
      </c>
      <c r="C33" t="s">
        <v>350</v>
      </c>
      <c r="D33" t="s">
        <v>351</v>
      </c>
      <c r="E33" t="s">
        <v>352</v>
      </c>
      <c r="F33" t="s">
        <v>347</v>
      </c>
      <c r="G33" t="s">
        <v>163</v>
      </c>
      <c r="H33" s="3">
        <v>45158</v>
      </c>
      <c r="I33" s="3">
        <v>45415</v>
      </c>
      <c r="J33" t="s">
        <v>269</v>
      </c>
      <c r="K33" t="s">
        <v>228</v>
      </c>
      <c r="L33">
        <v>35704.69</v>
      </c>
      <c r="M33" t="s">
        <v>196</v>
      </c>
      <c r="N33">
        <v>3</v>
      </c>
    </row>
    <row r="34" spans="1:14" x14ac:dyDescent="0.25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163</v>
      </c>
      <c r="H34" s="3">
        <v>45055</v>
      </c>
      <c r="I34" s="3">
        <v>45294</v>
      </c>
      <c r="J34" t="s">
        <v>269</v>
      </c>
      <c r="K34" t="s">
        <v>228</v>
      </c>
      <c r="L34">
        <v>49765.97</v>
      </c>
      <c r="M34" t="s">
        <v>209</v>
      </c>
    </row>
    <row r="35" spans="1:14" x14ac:dyDescent="0.25">
      <c r="A35" t="s">
        <v>359</v>
      </c>
      <c r="B35" t="s">
        <v>360</v>
      </c>
      <c r="C35" t="s">
        <v>361</v>
      </c>
      <c r="D35" t="s">
        <v>362</v>
      </c>
      <c r="E35" t="s">
        <v>363</v>
      </c>
      <c r="F35" t="s">
        <v>364</v>
      </c>
      <c r="G35" t="s">
        <v>163</v>
      </c>
      <c r="H35" s="3">
        <v>45068</v>
      </c>
      <c r="I35" s="3">
        <v>45682</v>
      </c>
      <c r="J35" t="s">
        <v>173</v>
      </c>
      <c r="K35" t="s">
        <v>174</v>
      </c>
      <c r="L35">
        <v>37216.83</v>
      </c>
      <c r="M35" t="s">
        <v>196</v>
      </c>
      <c r="N35">
        <v>1</v>
      </c>
    </row>
    <row r="36" spans="1:14" x14ac:dyDescent="0.25">
      <c r="A36" t="s">
        <v>365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163</v>
      </c>
      <c r="H36" s="3">
        <v>44844</v>
      </c>
      <c r="I36" s="3">
        <v>45787</v>
      </c>
      <c r="J36" t="s">
        <v>128</v>
      </c>
      <c r="K36" t="s">
        <v>195</v>
      </c>
      <c r="L36">
        <v>38834.06</v>
      </c>
      <c r="M36" t="s">
        <v>209</v>
      </c>
      <c r="N36">
        <v>5</v>
      </c>
    </row>
    <row r="37" spans="1:14" x14ac:dyDescent="0.25">
      <c r="A37" t="s">
        <v>371</v>
      </c>
      <c r="B37" t="s">
        <v>372</v>
      </c>
      <c r="C37" t="s">
        <v>373</v>
      </c>
      <c r="D37" t="s">
        <v>374</v>
      </c>
      <c r="E37" t="s">
        <v>375</v>
      </c>
      <c r="F37" t="s">
        <v>162</v>
      </c>
      <c r="G37" t="s">
        <v>163</v>
      </c>
      <c r="H37" s="3">
        <v>45661</v>
      </c>
      <c r="I37" s="3">
        <v>45314</v>
      </c>
      <c r="J37" t="s">
        <v>129</v>
      </c>
      <c r="K37" t="s">
        <v>195</v>
      </c>
      <c r="L37">
        <v>17768.3</v>
      </c>
      <c r="M37" t="s">
        <v>188</v>
      </c>
      <c r="N37">
        <v>3</v>
      </c>
    </row>
    <row r="38" spans="1:14" x14ac:dyDescent="0.25">
      <c r="A38" t="s">
        <v>376</v>
      </c>
      <c r="B38" t="s">
        <v>377</v>
      </c>
      <c r="C38" t="s">
        <v>378</v>
      </c>
      <c r="D38" t="s">
        <v>379</v>
      </c>
      <c r="E38" t="s">
        <v>380</v>
      </c>
      <c r="F38" t="s">
        <v>381</v>
      </c>
      <c r="G38" t="s">
        <v>163</v>
      </c>
      <c r="H38" s="3">
        <v>45688</v>
      </c>
      <c r="J38" t="s">
        <v>173</v>
      </c>
      <c r="L38">
        <v>3914.89</v>
      </c>
      <c r="N38">
        <v>5</v>
      </c>
    </row>
    <row r="39" spans="1:14" x14ac:dyDescent="0.25">
      <c r="A39" t="s">
        <v>382</v>
      </c>
      <c r="B39" t="s">
        <v>383</v>
      </c>
      <c r="C39" t="s">
        <v>384</v>
      </c>
      <c r="D39" t="s">
        <v>385</v>
      </c>
      <c r="E39" t="s">
        <v>386</v>
      </c>
      <c r="F39" t="s">
        <v>387</v>
      </c>
      <c r="G39" t="s">
        <v>163</v>
      </c>
      <c r="H39" s="3">
        <v>45480</v>
      </c>
      <c r="I39" s="3">
        <v>45786</v>
      </c>
      <c r="L39">
        <v>45982.31</v>
      </c>
      <c r="M39" t="s">
        <v>166</v>
      </c>
      <c r="N39">
        <v>2</v>
      </c>
    </row>
    <row r="40" spans="1:14" x14ac:dyDescent="0.25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240</v>
      </c>
      <c r="G40" t="s">
        <v>163</v>
      </c>
      <c r="H40" s="3">
        <v>44887</v>
      </c>
      <c r="I40" s="3">
        <v>45757</v>
      </c>
      <c r="J40" t="s">
        <v>173</v>
      </c>
      <c r="K40" t="s">
        <v>181</v>
      </c>
      <c r="L40">
        <v>979.29</v>
      </c>
      <c r="M40" t="s">
        <v>209</v>
      </c>
      <c r="N40">
        <v>1</v>
      </c>
    </row>
    <row r="41" spans="1:14" x14ac:dyDescent="0.25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240</v>
      </c>
      <c r="G41" t="s">
        <v>163</v>
      </c>
      <c r="H41" s="3">
        <v>44927</v>
      </c>
      <c r="I41" s="3">
        <v>45726</v>
      </c>
      <c r="J41" t="s">
        <v>129</v>
      </c>
      <c r="K41" t="s">
        <v>228</v>
      </c>
      <c r="L41">
        <v>13837.45</v>
      </c>
      <c r="M41" t="s">
        <v>203</v>
      </c>
      <c r="N41">
        <v>4</v>
      </c>
    </row>
    <row r="42" spans="1:14" x14ac:dyDescent="0.25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163</v>
      </c>
      <c r="H42" s="3">
        <v>45798</v>
      </c>
      <c r="I42" s="3">
        <v>45206</v>
      </c>
      <c r="J42" t="s">
        <v>173</v>
      </c>
      <c r="K42" t="s">
        <v>314</v>
      </c>
      <c r="L42">
        <v>32177.16</v>
      </c>
      <c r="M42" t="s">
        <v>203</v>
      </c>
      <c r="N42">
        <v>4</v>
      </c>
    </row>
    <row r="43" spans="1:14" x14ac:dyDescent="0.25">
      <c r="A43" t="s">
        <v>404</v>
      </c>
      <c r="B43" t="s">
        <v>405</v>
      </c>
      <c r="C43" t="s">
        <v>406</v>
      </c>
      <c r="D43" t="s">
        <v>407</v>
      </c>
      <c r="E43" t="s">
        <v>408</v>
      </c>
      <c r="F43" t="s">
        <v>409</v>
      </c>
      <c r="G43" t="s">
        <v>163</v>
      </c>
      <c r="H43" s="3">
        <v>45300</v>
      </c>
      <c r="I43" s="3">
        <v>45676</v>
      </c>
      <c r="J43" t="s">
        <v>164</v>
      </c>
      <c r="K43" t="s">
        <v>181</v>
      </c>
      <c r="L43">
        <v>31052.36</v>
      </c>
      <c r="M43" t="s">
        <v>203</v>
      </c>
      <c r="N43">
        <v>5</v>
      </c>
    </row>
    <row r="44" spans="1:14" x14ac:dyDescent="0.25">
      <c r="A44" t="s">
        <v>410</v>
      </c>
      <c r="B44" t="s">
        <v>411</v>
      </c>
      <c r="C44" t="s">
        <v>412</v>
      </c>
      <c r="D44" t="s">
        <v>413</v>
      </c>
      <c r="E44" t="s">
        <v>414</v>
      </c>
      <c r="F44" t="s">
        <v>187</v>
      </c>
      <c r="G44" t="s">
        <v>163</v>
      </c>
      <c r="H44" s="3">
        <v>45089</v>
      </c>
      <c r="I44" s="3">
        <v>45108</v>
      </c>
      <c r="J44" t="s">
        <v>128</v>
      </c>
      <c r="K44" t="s">
        <v>228</v>
      </c>
      <c r="L44">
        <v>29692.47</v>
      </c>
      <c r="M44" t="s">
        <v>188</v>
      </c>
      <c r="N44">
        <v>4</v>
      </c>
    </row>
    <row r="45" spans="1:14" x14ac:dyDescent="0.25">
      <c r="A45" t="s">
        <v>415</v>
      </c>
      <c r="B45" t="s">
        <v>416</v>
      </c>
      <c r="C45" t="s">
        <v>417</v>
      </c>
      <c r="D45" t="s">
        <v>418</v>
      </c>
      <c r="E45" t="s">
        <v>419</v>
      </c>
      <c r="F45" t="s">
        <v>180</v>
      </c>
      <c r="G45" t="s">
        <v>163</v>
      </c>
      <c r="H45" s="3">
        <v>45089</v>
      </c>
      <c r="I45" s="3">
        <v>45524</v>
      </c>
      <c r="J45" t="s">
        <v>128</v>
      </c>
      <c r="K45" t="s">
        <v>195</v>
      </c>
      <c r="L45">
        <v>40704.17</v>
      </c>
      <c r="M45" t="s">
        <v>196</v>
      </c>
      <c r="N45">
        <v>4</v>
      </c>
    </row>
    <row r="46" spans="1:14" x14ac:dyDescent="0.25">
      <c r="A46" t="s">
        <v>420</v>
      </c>
      <c r="B46" t="s">
        <v>421</v>
      </c>
      <c r="C46" t="s">
        <v>422</v>
      </c>
      <c r="D46" t="s">
        <v>423</v>
      </c>
      <c r="E46" t="s">
        <v>424</v>
      </c>
      <c r="F46" t="s">
        <v>281</v>
      </c>
      <c r="G46" t="s">
        <v>163</v>
      </c>
      <c r="H46" s="3">
        <v>45114</v>
      </c>
      <c r="I46" s="3">
        <v>45282</v>
      </c>
      <c r="K46" t="s">
        <v>228</v>
      </c>
      <c r="L46">
        <v>23297.55</v>
      </c>
      <c r="M46" t="s">
        <v>209</v>
      </c>
      <c r="N46">
        <v>3</v>
      </c>
    </row>
    <row r="47" spans="1:14" x14ac:dyDescent="0.25">
      <c r="A47" t="s">
        <v>425</v>
      </c>
      <c r="B47" t="s">
        <v>426</v>
      </c>
      <c r="C47" t="s">
        <v>427</v>
      </c>
      <c r="D47" t="s">
        <v>428</v>
      </c>
      <c r="E47" t="s">
        <v>429</v>
      </c>
      <c r="F47" t="s">
        <v>403</v>
      </c>
      <c r="G47" t="s">
        <v>163</v>
      </c>
      <c r="H47" s="3">
        <v>45166</v>
      </c>
      <c r="I47" s="3">
        <v>45334</v>
      </c>
      <c r="J47" t="s">
        <v>173</v>
      </c>
      <c r="L47">
        <v>19877.97</v>
      </c>
      <c r="N47">
        <v>1</v>
      </c>
    </row>
    <row r="48" spans="1:14" x14ac:dyDescent="0.25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163</v>
      </c>
      <c r="H48" s="3">
        <v>45638</v>
      </c>
      <c r="I48" s="3">
        <v>45500</v>
      </c>
      <c r="K48" t="s">
        <v>165</v>
      </c>
      <c r="L48">
        <v>44504.01</v>
      </c>
      <c r="M48" t="s">
        <v>209</v>
      </c>
      <c r="N48">
        <v>2</v>
      </c>
    </row>
    <row r="49" spans="1:14" x14ac:dyDescent="0.25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163</v>
      </c>
      <c r="H49" s="3">
        <v>45437</v>
      </c>
      <c r="I49" s="3">
        <v>45645</v>
      </c>
      <c r="J49" t="s">
        <v>164</v>
      </c>
      <c r="K49" t="s">
        <v>165</v>
      </c>
      <c r="L49">
        <v>12233.82</v>
      </c>
      <c r="M49" t="s">
        <v>188</v>
      </c>
      <c r="N49">
        <v>4</v>
      </c>
    </row>
    <row r="50" spans="1:14" x14ac:dyDescent="0.25">
      <c r="A50" t="s">
        <v>442</v>
      </c>
      <c r="B50" t="s">
        <v>443</v>
      </c>
      <c r="C50" t="s">
        <v>444</v>
      </c>
      <c r="D50" t="s">
        <v>445</v>
      </c>
      <c r="E50" t="s">
        <v>446</v>
      </c>
      <c r="F50" t="s">
        <v>268</v>
      </c>
      <c r="G50" t="s">
        <v>163</v>
      </c>
      <c r="H50" s="3">
        <v>44992</v>
      </c>
      <c r="I50" s="3">
        <v>45174</v>
      </c>
      <c r="J50" t="s">
        <v>164</v>
      </c>
      <c r="K50" t="s">
        <v>174</v>
      </c>
      <c r="L50">
        <v>1759.41</v>
      </c>
      <c r="M50" t="s">
        <v>196</v>
      </c>
      <c r="N50">
        <v>1</v>
      </c>
    </row>
    <row r="51" spans="1:14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281</v>
      </c>
      <c r="G51" t="s">
        <v>163</v>
      </c>
      <c r="H51" s="3">
        <v>45703</v>
      </c>
      <c r="I51" s="3">
        <v>45246</v>
      </c>
      <c r="K51" t="s">
        <v>195</v>
      </c>
      <c r="M51" t="s">
        <v>203</v>
      </c>
      <c r="N51">
        <v>5</v>
      </c>
    </row>
    <row r="52" spans="1:14" x14ac:dyDescent="0.25">
      <c r="A52" t="s">
        <v>452</v>
      </c>
      <c r="B52" t="s">
        <v>453</v>
      </c>
      <c r="C52" t="s">
        <v>454</v>
      </c>
      <c r="D52" t="s">
        <v>455</v>
      </c>
      <c r="E52" t="s">
        <v>456</v>
      </c>
      <c r="F52" t="s">
        <v>370</v>
      </c>
      <c r="G52" t="s">
        <v>163</v>
      </c>
      <c r="H52" s="3">
        <v>45408</v>
      </c>
      <c r="I52" s="3">
        <v>45330</v>
      </c>
      <c r="J52" t="s">
        <v>173</v>
      </c>
      <c r="K52" t="s">
        <v>181</v>
      </c>
      <c r="L52">
        <v>1913.75</v>
      </c>
      <c r="N52">
        <v>1</v>
      </c>
    </row>
    <row r="53" spans="1:14" x14ac:dyDescent="0.25">
      <c r="A53" t="s">
        <v>457</v>
      </c>
      <c r="B53" t="s">
        <v>458</v>
      </c>
      <c r="C53" t="s">
        <v>459</v>
      </c>
      <c r="D53" t="s">
        <v>460</v>
      </c>
      <c r="E53" t="s">
        <v>461</v>
      </c>
      <c r="F53" t="s">
        <v>462</v>
      </c>
      <c r="G53" t="s">
        <v>163</v>
      </c>
      <c r="H53" s="3">
        <v>45692</v>
      </c>
      <c r="I53" s="3">
        <v>45246</v>
      </c>
      <c r="J53" t="s">
        <v>129</v>
      </c>
      <c r="K53" t="s">
        <v>174</v>
      </c>
      <c r="L53">
        <v>33664.99</v>
      </c>
      <c r="M53" t="s">
        <v>196</v>
      </c>
      <c r="N53">
        <v>5</v>
      </c>
    </row>
    <row r="54" spans="1:14" x14ac:dyDescent="0.25">
      <c r="A54" t="s">
        <v>463</v>
      </c>
      <c r="B54" t="s">
        <v>464</v>
      </c>
      <c r="C54" t="s">
        <v>465</v>
      </c>
      <c r="D54" t="s">
        <v>466</v>
      </c>
      <c r="E54" t="s">
        <v>467</v>
      </c>
      <c r="F54" t="s">
        <v>262</v>
      </c>
      <c r="G54" t="s">
        <v>163</v>
      </c>
      <c r="H54" s="3">
        <v>45463</v>
      </c>
      <c r="I54" s="3">
        <v>45678</v>
      </c>
      <c r="J54" t="s">
        <v>173</v>
      </c>
      <c r="K54" t="s">
        <v>165</v>
      </c>
      <c r="L54">
        <v>46409.279999999999</v>
      </c>
      <c r="M54" t="s">
        <v>203</v>
      </c>
    </row>
    <row r="55" spans="1:14" x14ac:dyDescent="0.25">
      <c r="A55" t="s">
        <v>468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163</v>
      </c>
      <c r="H55" s="3">
        <v>44781</v>
      </c>
      <c r="I55" s="3">
        <v>45696</v>
      </c>
      <c r="J55" t="s">
        <v>269</v>
      </c>
      <c r="K55" t="s">
        <v>165</v>
      </c>
      <c r="L55">
        <v>36888.239999999998</v>
      </c>
      <c r="M55" t="s">
        <v>203</v>
      </c>
    </row>
    <row r="56" spans="1:14" x14ac:dyDescent="0.25">
      <c r="A56" t="s">
        <v>474</v>
      </c>
      <c r="B56" t="s">
        <v>475</v>
      </c>
      <c r="C56" t="s">
        <v>476</v>
      </c>
      <c r="D56" t="s">
        <v>477</v>
      </c>
      <c r="E56" t="s">
        <v>478</v>
      </c>
      <c r="F56" t="s">
        <v>162</v>
      </c>
      <c r="G56" t="s">
        <v>163</v>
      </c>
      <c r="H56" s="3">
        <v>44880</v>
      </c>
      <c r="I56" s="3">
        <v>45416</v>
      </c>
      <c r="K56" t="s">
        <v>181</v>
      </c>
      <c r="L56">
        <v>17330.93</v>
      </c>
      <c r="N56">
        <v>5</v>
      </c>
    </row>
    <row r="57" spans="1:14" x14ac:dyDescent="0.25">
      <c r="A57" t="s">
        <v>479</v>
      </c>
      <c r="B57" t="s">
        <v>480</v>
      </c>
      <c r="C57" t="s">
        <v>481</v>
      </c>
      <c r="D57" t="s">
        <v>482</v>
      </c>
      <c r="E57" t="s">
        <v>483</v>
      </c>
      <c r="F57" t="s">
        <v>251</v>
      </c>
      <c r="G57" t="s">
        <v>163</v>
      </c>
      <c r="H57" s="3">
        <v>44776</v>
      </c>
      <c r="I57" s="3">
        <v>45439</v>
      </c>
      <c r="J57" t="s">
        <v>129</v>
      </c>
      <c r="K57" t="s">
        <v>165</v>
      </c>
      <c r="L57">
        <v>39987.089999999997</v>
      </c>
      <c r="N57">
        <v>1</v>
      </c>
    </row>
    <row r="58" spans="1:14" x14ac:dyDescent="0.25">
      <c r="A58" t="s">
        <v>484</v>
      </c>
      <c r="B58" t="s">
        <v>485</v>
      </c>
      <c r="C58" t="s">
        <v>486</v>
      </c>
      <c r="D58" t="s">
        <v>487</v>
      </c>
      <c r="E58" t="s">
        <v>488</v>
      </c>
      <c r="F58" t="s">
        <v>387</v>
      </c>
      <c r="G58" t="s">
        <v>163</v>
      </c>
      <c r="H58" s="3">
        <v>44808</v>
      </c>
      <c r="I58" s="3">
        <v>45328</v>
      </c>
      <c r="J58" t="s">
        <v>173</v>
      </c>
      <c r="K58" t="s">
        <v>174</v>
      </c>
      <c r="L58">
        <v>7318.09</v>
      </c>
      <c r="M58" t="s">
        <v>166</v>
      </c>
      <c r="N58">
        <v>1</v>
      </c>
    </row>
    <row r="59" spans="1:14" x14ac:dyDescent="0.25">
      <c r="A59" t="s">
        <v>489</v>
      </c>
      <c r="B59" t="s">
        <v>490</v>
      </c>
      <c r="C59" t="s">
        <v>491</v>
      </c>
      <c r="D59" t="s">
        <v>492</v>
      </c>
      <c r="E59" t="s">
        <v>493</v>
      </c>
      <c r="F59" t="s">
        <v>162</v>
      </c>
      <c r="G59" t="s">
        <v>163</v>
      </c>
      <c r="H59" s="3">
        <v>45057</v>
      </c>
      <c r="I59" s="3">
        <v>45475</v>
      </c>
      <c r="J59" t="s">
        <v>129</v>
      </c>
      <c r="K59" t="s">
        <v>165</v>
      </c>
      <c r="L59">
        <v>14870.15</v>
      </c>
      <c r="M59" t="s">
        <v>209</v>
      </c>
      <c r="N59">
        <v>4</v>
      </c>
    </row>
    <row r="60" spans="1:14" x14ac:dyDescent="0.25">
      <c r="A60" t="s">
        <v>494</v>
      </c>
      <c r="B60" t="s">
        <v>495</v>
      </c>
      <c r="C60" t="s">
        <v>496</v>
      </c>
      <c r="D60" t="s">
        <v>497</v>
      </c>
      <c r="E60" t="s">
        <v>498</v>
      </c>
      <c r="F60" t="s">
        <v>499</v>
      </c>
      <c r="G60" t="s">
        <v>163</v>
      </c>
      <c r="H60" s="3">
        <v>45720</v>
      </c>
      <c r="I60" s="3">
        <v>45318</v>
      </c>
      <c r="J60" t="s">
        <v>128</v>
      </c>
      <c r="K60" t="s">
        <v>314</v>
      </c>
      <c r="L60">
        <v>268.26</v>
      </c>
      <c r="M60" t="s">
        <v>166</v>
      </c>
      <c r="N60">
        <v>1</v>
      </c>
    </row>
    <row r="61" spans="1:14" x14ac:dyDescent="0.25">
      <c r="A61" t="s">
        <v>500</v>
      </c>
      <c r="B61" t="s">
        <v>501</v>
      </c>
      <c r="C61" t="s">
        <v>502</v>
      </c>
      <c r="D61" t="s">
        <v>503</v>
      </c>
      <c r="E61" t="s">
        <v>504</v>
      </c>
      <c r="F61" t="s">
        <v>505</v>
      </c>
      <c r="G61" t="s">
        <v>163</v>
      </c>
      <c r="H61" s="3">
        <v>45206</v>
      </c>
      <c r="I61" s="3">
        <v>45217</v>
      </c>
      <c r="J61" t="s">
        <v>129</v>
      </c>
      <c r="K61" t="s">
        <v>314</v>
      </c>
      <c r="L61">
        <v>35238.57</v>
      </c>
      <c r="M61" t="s">
        <v>166</v>
      </c>
      <c r="N61">
        <v>2</v>
      </c>
    </row>
    <row r="62" spans="1:14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441</v>
      </c>
      <c r="G62" t="s">
        <v>163</v>
      </c>
      <c r="H62" s="3">
        <v>45088</v>
      </c>
      <c r="I62" s="3">
        <v>45667</v>
      </c>
      <c r="J62" t="s">
        <v>129</v>
      </c>
      <c r="K62" t="s">
        <v>195</v>
      </c>
      <c r="L62">
        <v>49739.29</v>
      </c>
      <c r="M62" t="s">
        <v>209</v>
      </c>
    </row>
    <row r="63" spans="1:14" x14ac:dyDescent="0.25">
      <c r="A63" t="s">
        <v>511</v>
      </c>
      <c r="B63" t="s">
        <v>512</v>
      </c>
      <c r="C63" t="s">
        <v>513</v>
      </c>
      <c r="D63" t="s">
        <v>514</v>
      </c>
      <c r="E63" t="s">
        <v>515</v>
      </c>
      <c r="F63" t="s">
        <v>516</v>
      </c>
      <c r="G63" t="s">
        <v>163</v>
      </c>
      <c r="H63" s="3">
        <v>45194</v>
      </c>
      <c r="I63" s="3">
        <v>45735</v>
      </c>
      <c r="J63" t="s">
        <v>128</v>
      </c>
      <c r="K63" t="s">
        <v>195</v>
      </c>
      <c r="L63">
        <v>32565.759999999998</v>
      </c>
      <c r="M63" t="s">
        <v>209</v>
      </c>
      <c r="N63">
        <v>2</v>
      </c>
    </row>
    <row r="64" spans="1:14" x14ac:dyDescent="0.25">
      <c r="A64" t="s">
        <v>517</v>
      </c>
      <c r="B64" t="s">
        <v>518</v>
      </c>
      <c r="C64" t="s">
        <v>519</v>
      </c>
      <c r="D64" t="s">
        <v>520</v>
      </c>
      <c r="E64" t="s">
        <v>521</v>
      </c>
      <c r="F64" t="s">
        <v>215</v>
      </c>
      <c r="G64" t="s">
        <v>163</v>
      </c>
      <c r="H64" s="3">
        <v>45205</v>
      </c>
      <c r="I64" s="3">
        <v>45422</v>
      </c>
      <c r="J64" t="s">
        <v>173</v>
      </c>
      <c r="K64" t="s">
        <v>165</v>
      </c>
      <c r="L64">
        <v>45095.29</v>
      </c>
      <c r="M64" t="s">
        <v>209</v>
      </c>
      <c r="N64">
        <v>3</v>
      </c>
    </row>
    <row r="65" spans="1:14" x14ac:dyDescent="0.25">
      <c r="A65" t="s">
        <v>522</v>
      </c>
      <c r="B65" t="s">
        <v>523</v>
      </c>
      <c r="C65" t="s">
        <v>524</v>
      </c>
      <c r="D65" t="s">
        <v>525</v>
      </c>
      <c r="E65" t="s">
        <v>526</v>
      </c>
      <c r="F65" t="s">
        <v>215</v>
      </c>
      <c r="G65" t="s">
        <v>163</v>
      </c>
      <c r="H65" s="3">
        <v>45668</v>
      </c>
      <c r="I65" s="3">
        <v>45340</v>
      </c>
      <c r="J65" t="s">
        <v>128</v>
      </c>
      <c r="L65">
        <v>13767.05</v>
      </c>
      <c r="M65" t="s">
        <v>209</v>
      </c>
    </row>
    <row r="66" spans="1:14" x14ac:dyDescent="0.25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 t="s">
        <v>240</v>
      </c>
      <c r="G66" t="s">
        <v>163</v>
      </c>
      <c r="H66" s="3">
        <v>45668</v>
      </c>
      <c r="I66" s="3">
        <v>45315</v>
      </c>
      <c r="K66" t="s">
        <v>165</v>
      </c>
      <c r="L66">
        <v>15755.47</v>
      </c>
      <c r="M66" t="s">
        <v>166</v>
      </c>
    </row>
    <row r="67" spans="1:14" x14ac:dyDescent="0.25">
      <c r="A67" t="s">
        <v>532</v>
      </c>
      <c r="B67" t="s">
        <v>533</v>
      </c>
      <c r="C67" t="s">
        <v>534</v>
      </c>
      <c r="D67" t="s">
        <v>535</v>
      </c>
      <c r="E67" t="s">
        <v>536</v>
      </c>
      <c r="F67" t="s">
        <v>364</v>
      </c>
      <c r="G67" t="s">
        <v>163</v>
      </c>
      <c r="H67" s="3">
        <v>45508</v>
      </c>
      <c r="J67" t="s">
        <v>164</v>
      </c>
      <c r="L67">
        <v>28288.38</v>
      </c>
      <c r="M67" t="s">
        <v>203</v>
      </c>
      <c r="N67">
        <v>4</v>
      </c>
    </row>
    <row r="68" spans="1:14" x14ac:dyDescent="0.25">
      <c r="A68" t="s">
        <v>537</v>
      </c>
      <c r="B68" t="s">
        <v>538</v>
      </c>
      <c r="C68" t="s">
        <v>539</v>
      </c>
      <c r="D68" t="s">
        <v>540</v>
      </c>
      <c r="E68" t="s">
        <v>541</v>
      </c>
      <c r="F68" t="s">
        <v>215</v>
      </c>
      <c r="G68" t="s">
        <v>163</v>
      </c>
      <c r="H68" s="3">
        <v>45302</v>
      </c>
      <c r="I68" s="3">
        <v>45760</v>
      </c>
      <c r="J68" t="s">
        <v>173</v>
      </c>
      <c r="K68" t="s">
        <v>314</v>
      </c>
      <c r="L68">
        <v>37626.57</v>
      </c>
      <c r="N68">
        <v>3</v>
      </c>
    </row>
    <row r="69" spans="1:14" x14ac:dyDescent="0.25">
      <c r="A69" t="s">
        <v>542</v>
      </c>
      <c r="B69" t="s">
        <v>543</v>
      </c>
      <c r="C69" t="s">
        <v>544</v>
      </c>
      <c r="D69" t="s">
        <v>545</v>
      </c>
      <c r="E69" t="s">
        <v>546</v>
      </c>
      <c r="F69" t="s">
        <v>341</v>
      </c>
      <c r="G69" t="s">
        <v>163</v>
      </c>
      <c r="H69" s="3">
        <v>45580</v>
      </c>
      <c r="I69" s="3">
        <v>45125</v>
      </c>
      <c r="J69" t="s">
        <v>129</v>
      </c>
      <c r="L69">
        <v>24278.73</v>
      </c>
      <c r="N69">
        <v>3</v>
      </c>
    </row>
    <row r="70" spans="1:14" x14ac:dyDescent="0.25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163</v>
      </c>
      <c r="H70" s="3">
        <v>45825</v>
      </c>
      <c r="J70" t="s">
        <v>269</v>
      </c>
      <c r="K70" t="s">
        <v>195</v>
      </c>
      <c r="L70">
        <v>49797.94</v>
      </c>
      <c r="N70">
        <v>4</v>
      </c>
    </row>
    <row r="71" spans="1:14" x14ac:dyDescent="0.25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 t="s">
        <v>558</v>
      </c>
      <c r="G71" t="s">
        <v>163</v>
      </c>
      <c r="H71" s="3">
        <v>45289</v>
      </c>
      <c r="I71" s="3">
        <v>45302</v>
      </c>
      <c r="J71" t="s">
        <v>173</v>
      </c>
      <c r="K71" t="s">
        <v>165</v>
      </c>
      <c r="L71">
        <v>23809.279999999999</v>
      </c>
    </row>
    <row r="72" spans="1:14" x14ac:dyDescent="0.25">
      <c r="A72" t="s">
        <v>559</v>
      </c>
      <c r="B72" t="s">
        <v>560</v>
      </c>
      <c r="C72" t="s">
        <v>561</v>
      </c>
      <c r="D72" t="s">
        <v>562</v>
      </c>
      <c r="E72" t="s">
        <v>563</v>
      </c>
      <c r="F72" t="s">
        <v>558</v>
      </c>
      <c r="G72" t="s">
        <v>163</v>
      </c>
      <c r="H72" s="3">
        <v>45593</v>
      </c>
      <c r="I72" s="3">
        <v>45461</v>
      </c>
      <c r="J72" t="s">
        <v>164</v>
      </c>
      <c r="K72" t="s">
        <v>195</v>
      </c>
      <c r="L72">
        <v>15778.74</v>
      </c>
      <c r="M72" t="s">
        <v>203</v>
      </c>
      <c r="N72">
        <v>1</v>
      </c>
    </row>
    <row r="73" spans="1:14" x14ac:dyDescent="0.25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 t="s">
        <v>268</v>
      </c>
      <c r="G73" t="s">
        <v>163</v>
      </c>
      <c r="H73" s="3">
        <v>45379</v>
      </c>
      <c r="I73" s="3">
        <v>45605</v>
      </c>
      <c r="J73" t="s">
        <v>173</v>
      </c>
      <c r="K73" t="s">
        <v>314</v>
      </c>
      <c r="L73">
        <v>9359.34</v>
      </c>
      <c r="M73" t="s">
        <v>203</v>
      </c>
      <c r="N73">
        <v>3</v>
      </c>
    </row>
    <row r="74" spans="1:14" x14ac:dyDescent="0.25">
      <c r="A74" t="s">
        <v>569</v>
      </c>
      <c r="B74" t="s">
        <v>570</v>
      </c>
      <c r="C74" t="s">
        <v>571</v>
      </c>
      <c r="D74" t="s">
        <v>572</v>
      </c>
      <c r="E74" t="s">
        <v>573</v>
      </c>
      <c r="F74" t="s">
        <v>574</v>
      </c>
      <c r="G74" t="s">
        <v>163</v>
      </c>
      <c r="H74" s="3">
        <v>45710</v>
      </c>
      <c r="I74" s="3">
        <v>45536</v>
      </c>
      <c r="J74" t="s">
        <v>173</v>
      </c>
      <c r="K74" t="s">
        <v>165</v>
      </c>
      <c r="L74">
        <v>45368.160000000003</v>
      </c>
      <c r="M74" t="s">
        <v>166</v>
      </c>
      <c r="N74">
        <v>3</v>
      </c>
    </row>
    <row r="75" spans="1:14" x14ac:dyDescent="0.25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 t="s">
        <v>162</v>
      </c>
      <c r="G75" t="s">
        <v>163</v>
      </c>
      <c r="H75" s="3">
        <v>44843</v>
      </c>
      <c r="I75" s="3">
        <v>45252</v>
      </c>
      <c r="J75" t="s">
        <v>129</v>
      </c>
      <c r="K75" t="s">
        <v>314</v>
      </c>
      <c r="M75" t="s">
        <v>196</v>
      </c>
      <c r="N75">
        <v>1</v>
      </c>
    </row>
    <row r="76" spans="1:14" x14ac:dyDescent="0.25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 t="s">
        <v>268</v>
      </c>
      <c r="G76" t="s">
        <v>163</v>
      </c>
      <c r="H76" s="3">
        <v>45561</v>
      </c>
      <c r="I76" s="3">
        <v>45697</v>
      </c>
      <c r="J76" t="s">
        <v>129</v>
      </c>
      <c r="K76" t="s">
        <v>165</v>
      </c>
      <c r="L76">
        <v>22515.85</v>
      </c>
      <c r="N76">
        <v>3</v>
      </c>
    </row>
    <row r="77" spans="1:14" x14ac:dyDescent="0.25">
      <c r="A77" t="s">
        <v>585</v>
      </c>
      <c r="B77" t="s">
        <v>586</v>
      </c>
      <c r="C77" t="s">
        <v>587</v>
      </c>
      <c r="D77" t="s">
        <v>588</v>
      </c>
      <c r="E77" t="s">
        <v>589</v>
      </c>
      <c r="F77" t="s">
        <v>516</v>
      </c>
      <c r="G77" t="s">
        <v>163</v>
      </c>
      <c r="H77" s="3">
        <v>45550</v>
      </c>
      <c r="I77" s="3">
        <v>45633</v>
      </c>
      <c r="J77" t="s">
        <v>129</v>
      </c>
      <c r="K77" t="s">
        <v>174</v>
      </c>
      <c r="L77">
        <v>7216.4</v>
      </c>
      <c r="N77">
        <v>2</v>
      </c>
    </row>
    <row r="78" spans="1:14" x14ac:dyDescent="0.25">
      <c r="A78" t="s">
        <v>590</v>
      </c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G78" t="s">
        <v>163</v>
      </c>
      <c r="H78" s="3">
        <v>45523</v>
      </c>
      <c r="I78" s="3">
        <v>45696</v>
      </c>
      <c r="J78" t="s">
        <v>128</v>
      </c>
      <c r="L78">
        <v>7624.8</v>
      </c>
      <c r="M78" t="s">
        <v>209</v>
      </c>
      <c r="N78">
        <v>3</v>
      </c>
    </row>
    <row r="79" spans="1:14" x14ac:dyDescent="0.25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 t="s">
        <v>172</v>
      </c>
      <c r="G79" t="s">
        <v>163</v>
      </c>
      <c r="H79" s="3">
        <v>44880</v>
      </c>
      <c r="I79" s="3">
        <v>45231</v>
      </c>
      <c r="K79" t="s">
        <v>314</v>
      </c>
      <c r="L79">
        <v>43920.4</v>
      </c>
      <c r="M79" t="s">
        <v>166</v>
      </c>
      <c r="N79">
        <v>5</v>
      </c>
    </row>
    <row r="80" spans="1:14" x14ac:dyDescent="0.25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 t="s">
        <v>558</v>
      </c>
      <c r="G80" t="s">
        <v>163</v>
      </c>
      <c r="H80" s="3">
        <v>45476</v>
      </c>
      <c r="I80" s="3">
        <v>45693</v>
      </c>
      <c r="J80" t="s">
        <v>164</v>
      </c>
      <c r="K80" t="s">
        <v>228</v>
      </c>
      <c r="L80">
        <v>16956.72</v>
      </c>
      <c r="M80" t="s">
        <v>196</v>
      </c>
      <c r="N80">
        <v>4</v>
      </c>
    </row>
    <row r="81" spans="1:14" x14ac:dyDescent="0.25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 t="s">
        <v>187</v>
      </c>
      <c r="G81" t="s">
        <v>163</v>
      </c>
      <c r="H81" s="3">
        <v>45531</v>
      </c>
      <c r="I81" s="3">
        <v>45486</v>
      </c>
      <c r="J81" t="s">
        <v>129</v>
      </c>
      <c r="K81" t="s">
        <v>174</v>
      </c>
      <c r="L81">
        <v>17570.28</v>
      </c>
      <c r="N81">
        <v>4</v>
      </c>
    </row>
    <row r="82" spans="1:14" x14ac:dyDescent="0.25">
      <c r="A82" t="s">
        <v>611</v>
      </c>
      <c r="B82" t="s">
        <v>612</v>
      </c>
      <c r="C82" t="s">
        <v>613</v>
      </c>
      <c r="D82" t="s">
        <v>614</v>
      </c>
      <c r="E82" t="s">
        <v>615</v>
      </c>
      <c r="F82" t="s">
        <v>616</v>
      </c>
      <c r="G82" t="s">
        <v>163</v>
      </c>
      <c r="H82" s="3">
        <v>45363</v>
      </c>
      <c r="I82" s="3">
        <v>45567</v>
      </c>
      <c r="J82" t="s">
        <v>128</v>
      </c>
      <c r="K82" t="s">
        <v>195</v>
      </c>
      <c r="L82">
        <v>33525.61</v>
      </c>
      <c r="M82" t="s">
        <v>166</v>
      </c>
      <c r="N82">
        <v>1</v>
      </c>
    </row>
    <row r="83" spans="1:14" x14ac:dyDescent="0.25">
      <c r="A83" t="s">
        <v>617</v>
      </c>
      <c r="B83" t="s">
        <v>618</v>
      </c>
      <c r="C83" t="s">
        <v>619</v>
      </c>
      <c r="D83" t="s">
        <v>620</v>
      </c>
      <c r="E83" t="s">
        <v>621</v>
      </c>
      <c r="F83" t="s">
        <v>221</v>
      </c>
      <c r="G83" t="s">
        <v>163</v>
      </c>
      <c r="H83" s="3">
        <v>44820</v>
      </c>
      <c r="I83" s="3">
        <v>45739</v>
      </c>
      <c r="J83" t="s">
        <v>269</v>
      </c>
      <c r="K83" t="s">
        <v>181</v>
      </c>
      <c r="L83">
        <v>12396.59</v>
      </c>
      <c r="M83" t="s">
        <v>196</v>
      </c>
      <c r="N83">
        <v>2</v>
      </c>
    </row>
    <row r="84" spans="1:14" x14ac:dyDescent="0.25">
      <c r="A84" t="s">
        <v>622</v>
      </c>
      <c r="B84" t="s">
        <v>623</v>
      </c>
      <c r="C84" t="s">
        <v>624</v>
      </c>
      <c r="D84" t="s">
        <v>625</v>
      </c>
      <c r="E84" t="s">
        <v>626</v>
      </c>
      <c r="F84" t="s">
        <v>595</v>
      </c>
      <c r="G84" t="s">
        <v>163</v>
      </c>
      <c r="H84" s="3">
        <v>44940</v>
      </c>
      <c r="I84" s="3">
        <v>45439</v>
      </c>
      <c r="J84" t="s">
        <v>128</v>
      </c>
      <c r="K84" t="s">
        <v>174</v>
      </c>
      <c r="L84">
        <v>37089.480000000003</v>
      </c>
      <c r="M84" t="s">
        <v>166</v>
      </c>
      <c r="N84">
        <v>1</v>
      </c>
    </row>
    <row r="85" spans="1:14" x14ac:dyDescent="0.25">
      <c r="A85" t="s">
        <v>627</v>
      </c>
      <c r="B85" t="s">
        <v>628</v>
      </c>
      <c r="C85" t="s">
        <v>629</v>
      </c>
      <c r="D85" t="s">
        <v>630</v>
      </c>
      <c r="E85" t="s">
        <v>631</v>
      </c>
      <c r="F85" t="s">
        <v>473</v>
      </c>
      <c r="G85" t="s">
        <v>163</v>
      </c>
      <c r="H85" s="3">
        <v>44916</v>
      </c>
      <c r="I85" s="3">
        <v>45417</v>
      </c>
      <c r="J85" t="s">
        <v>164</v>
      </c>
      <c r="K85" t="s">
        <v>314</v>
      </c>
      <c r="L85">
        <v>49051.62</v>
      </c>
      <c r="M85" t="s">
        <v>203</v>
      </c>
      <c r="N85">
        <v>3</v>
      </c>
    </row>
    <row r="86" spans="1:14" x14ac:dyDescent="0.25">
      <c r="A86" t="s">
        <v>632</v>
      </c>
      <c r="B86" t="s">
        <v>633</v>
      </c>
      <c r="C86" t="s">
        <v>634</v>
      </c>
      <c r="D86" t="s">
        <v>635</v>
      </c>
      <c r="E86" t="s">
        <v>636</v>
      </c>
      <c r="F86" t="s">
        <v>227</v>
      </c>
      <c r="G86" t="s">
        <v>163</v>
      </c>
      <c r="H86" s="3">
        <v>45306</v>
      </c>
      <c r="I86" s="3">
        <v>45288</v>
      </c>
      <c r="J86" t="s">
        <v>129</v>
      </c>
      <c r="K86" t="s">
        <v>181</v>
      </c>
      <c r="L86">
        <v>16555.099999999999</v>
      </c>
      <c r="M86" t="s">
        <v>203</v>
      </c>
      <c r="N86">
        <v>4</v>
      </c>
    </row>
    <row r="87" spans="1:14" x14ac:dyDescent="0.25">
      <c r="A87" t="s">
        <v>637</v>
      </c>
      <c r="B87" t="s">
        <v>638</v>
      </c>
      <c r="C87" t="s">
        <v>639</v>
      </c>
      <c r="D87" t="s">
        <v>640</v>
      </c>
      <c r="E87" t="s">
        <v>641</v>
      </c>
      <c r="F87" t="s">
        <v>642</v>
      </c>
      <c r="G87" t="s">
        <v>163</v>
      </c>
      <c r="H87" s="3">
        <v>45626</v>
      </c>
      <c r="I87" s="3">
        <v>45445</v>
      </c>
      <c r="J87" t="s">
        <v>128</v>
      </c>
      <c r="K87" t="s">
        <v>165</v>
      </c>
      <c r="L87">
        <v>35689.43</v>
      </c>
    </row>
    <row r="88" spans="1:14" x14ac:dyDescent="0.25">
      <c r="A88" t="s">
        <v>643</v>
      </c>
      <c r="B88" t="s">
        <v>644</v>
      </c>
      <c r="C88" t="s">
        <v>645</v>
      </c>
      <c r="D88" t="s">
        <v>646</v>
      </c>
      <c r="E88" t="s">
        <v>647</v>
      </c>
      <c r="F88" t="s">
        <v>558</v>
      </c>
      <c r="G88" t="s">
        <v>163</v>
      </c>
      <c r="H88" s="3">
        <v>45654</v>
      </c>
      <c r="I88" s="3">
        <v>45563</v>
      </c>
      <c r="K88" t="s">
        <v>181</v>
      </c>
      <c r="L88">
        <v>37147.56</v>
      </c>
      <c r="M88" t="s">
        <v>196</v>
      </c>
      <c r="N88">
        <v>2</v>
      </c>
    </row>
    <row r="89" spans="1:14" x14ac:dyDescent="0.25">
      <c r="A89" t="s">
        <v>648</v>
      </c>
      <c r="B89" t="s">
        <v>649</v>
      </c>
      <c r="C89" t="s">
        <v>650</v>
      </c>
      <c r="D89" t="s">
        <v>651</v>
      </c>
      <c r="E89" t="s">
        <v>652</v>
      </c>
      <c r="F89" t="s">
        <v>441</v>
      </c>
      <c r="G89" t="s">
        <v>163</v>
      </c>
      <c r="H89" s="3">
        <v>44975</v>
      </c>
      <c r="I89" s="3">
        <v>45711</v>
      </c>
      <c r="K89" t="s">
        <v>165</v>
      </c>
      <c r="L89">
        <v>21725.759999999998</v>
      </c>
      <c r="N89">
        <v>5</v>
      </c>
    </row>
    <row r="90" spans="1:14" x14ac:dyDescent="0.25">
      <c r="A90" t="s">
        <v>653</v>
      </c>
      <c r="B90" t="s">
        <v>654</v>
      </c>
      <c r="C90" t="s">
        <v>655</v>
      </c>
      <c r="D90" t="s">
        <v>656</v>
      </c>
      <c r="E90" t="s">
        <v>657</v>
      </c>
      <c r="F90" t="s">
        <v>516</v>
      </c>
      <c r="G90" t="s">
        <v>163</v>
      </c>
      <c r="H90" s="3">
        <v>45512</v>
      </c>
      <c r="I90" s="3">
        <v>45607</v>
      </c>
      <c r="J90" t="s">
        <v>129</v>
      </c>
      <c r="K90" t="s">
        <v>174</v>
      </c>
      <c r="L90">
        <v>8525.35</v>
      </c>
      <c r="M90" t="s">
        <v>209</v>
      </c>
    </row>
    <row r="91" spans="1:14" x14ac:dyDescent="0.25">
      <c r="A91" t="s">
        <v>658</v>
      </c>
      <c r="B91" t="s">
        <v>659</v>
      </c>
      <c r="C91" t="s">
        <v>660</v>
      </c>
      <c r="D91" t="s">
        <v>661</v>
      </c>
      <c r="E91" t="s">
        <v>662</v>
      </c>
      <c r="F91" t="s">
        <v>320</v>
      </c>
      <c r="G91" t="s">
        <v>163</v>
      </c>
      <c r="H91" s="3">
        <v>45679</v>
      </c>
      <c r="I91" s="3">
        <v>45356</v>
      </c>
      <c r="K91" t="s">
        <v>181</v>
      </c>
      <c r="L91">
        <v>26939.19</v>
      </c>
      <c r="M91" t="s">
        <v>188</v>
      </c>
      <c r="N91">
        <v>4</v>
      </c>
    </row>
    <row r="92" spans="1:14" x14ac:dyDescent="0.25">
      <c r="A92" t="s">
        <v>663</v>
      </c>
      <c r="B92" t="s">
        <v>664</v>
      </c>
      <c r="C92" t="s">
        <v>665</v>
      </c>
      <c r="D92" t="s">
        <v>666</v>
      </c>
      <c r="E92" t="s">
        <v>667</v>
      </c>
      <c r="F92" t="s">
        <v>240</v>
      </c>
      <c r="G92" t="s">
        <v>163</v>
      </c>
      <c r="H92" s="3">
        <v>45133</v>
      </c>
      <c r="I92" s="3">
        <v>45504</v>
      </c>
      <c r="K92" t="s">
        <v>195</v>
      </c>
      <c r="L92">
        <v>16423.64</v>
      </c>
      <c r="M92" t="s">
        <v>209</v>
      </c>
    </row>
    <row r="93" spans="1:14" x14ac:dyDescent="0.25">
      <c r="A93" t="s">
        <v>668</v>
      </c>
      <c r="B93" t="s">
        <v>669</v>
      </c>
      <c r="C93" t="s">
        <v>670</v>
      </c>
      <c r="D93" t="s">
        <v>671</v>
      </c>
      <c r="E93" t="s">
        <v>672</v>
      </c>
      <c r="F93" t="s">
        <v>505</v>
      </c>
      <c r="G93" t="s">
        <v>163</v>
      </c>
      <c r="H93" s="3">
        <v>45074</v>
      </c>
      <c r="I93" s="3">
        <v>45174</v>
      </c>
      <c r="J93" t="s">
        <v>269</v>
      </c>
      <c r="K93" t="s">
        <v>165</v>
      </c>
      <c r="L93">
        <v>3508.97</v>
      </c>
      <c r="M93" t="s">
        <v>196</v>
      </c>
      <c r="N93">
        <v>4</v>
      </c>
    </row>
    <row r="94" spans="1:14" x14ac:dyDescent="0.25">
      <c r="A94" t="s">
        <v>673</v>
      </c>
      <c r="B94" t="s">
        <v>674</v>
      </c>
      <c r="C94" t="s">
        <v>675</v>
      </c>
      <c r="D94" t="s">
        <v>676</v>
      </c>
      <c r="E94" t="s">
        <v>677</v>
      </c>
      <c r="F94" t="s">
        <v>381</v>
      </c>
      <c r="G94" t="s">
        <v>163</v>
      </c>
      <c r="H94" s="3">
        <v>45445</v>
      </c>
      <c r="I94" s="3">
        <v>45632</v>
      </c>
      <c r="K94" t="s">
        <v>165</v>
      </c>
      <c r="L94">
        <v>27870.53</v>
      </c>
      <c r="N94">
        <v>4</v>
      </c>
    </row>
    <row r="95" spans="1:14" x14ac:dyDescent="0.25">
      <c r="A95" t="s">
        <v>678</v>
      </c>
      <c r="B95" t="s">
        <v>679</v>
      </c>
      <c r="C95" t="s">
        <v>680</v>
      </c>
      <c r="D95" t="s">
        <v>681</v>
      </c>
      <c r="E95" t="s">
        <v>682</v>
      </c>
      <c r="F95" t="s">
        <v>370</v>
      </c>
      <c r="G95" t="s">
        <v>163</v>
      </c>
      <c r="H95" s="3">
        <v>45416</v>
      </c>
      <c r="I95" s="3">
        <v>45640</v>
      </c>
      <c r="J95" t="s">
        <v>128</v>
      </c>
      <c r="K95" t="s">
        <v>181</v>
      </c>
      <c r="L95">
        <v>9554.3700000000008</v>
      </c>
      <c r="M95" t="s">
        <v>203</v>
      </c>
      <c r="N95">
        <v>3</v>
      </c>
    </row>
    <row r="96" spans="1:14" x14ac:dyDescent="0.25">
      <c r="A96" t="s">
        <v>683</v>
      </c>
      <c r="B96" t="s">
        <v>684</v>
      </c>
      <c r="C96" t="s">
        <v>685</v>
      </c>
      <c r="D96" t="s">
        <v>686</v>
      </c>
      <c r="E96" t="s">
        <v>687</v>
      </c>
      <c r="F96" t="s">
        <v>308</v>
      </c>
      <c r="G96" t="s">
        <v>163</v>
      </c>
      <c r="H96" s="3">
        <v>45078</v>
      </c>
      <c r="I96" s="3">
        <v>45528</v>
      </c>
      <c r="K96" t="s">
        <v>195</v>
      </c>
      <c r="L96">
        <v>44808.68</v>
      </c>
      <c r="M96" t="s">
        <v>209</v>
      </c>
      <c r="N96">
        <v>4</v>
      </c>
    </row>
    <row r="97" spans="1:14" x14ac:dyDescent="0.25">
      <c r="A97" t="s">
        <v>688</v>
      </c>
      <c r="B97" t="s">
        <v>689</v>
      </c>
      <c r="C97" t="s">
        <v>690</v>
      </c>
      <c r="D97" t="s">
        <v>691</v>
      </c>
      <c r="E97" t="s">
        <v>692</v>
      </c>
      <c r="F97" t="s">
        <v>403</v>
      </c>
      <c r="G97" t="s">
        <v>163</v>
      </c>
      <c r="H97" s="3">
        <v>45536</v>
      </c>
      <c r="I97" s="3">
        <v>45470</v>
      </c>
      <c r="K97" t="s">
        <v>195</v>
      </c>
      <c r="L97">
        <v>41981.73</v>
      </c>
      <c r="M97" t="s">
        <v>166</v>
      </c>
      <c r="N97">
        <v>1</v>
      </c>
    </row>
    <row r="98" spans="1:14" x14ac:dyDescent="0.25">
      <c r="A98" t="s">
        <v>693</v>
      </c>
      <c r="B98" t="s">
        <v>694</v>
      </c>
      <c r="C98" t="s">
        <v>695</v>
      </c>
      <c r="D98" t="s">
        <v>696</v>
      </c>
      <c r="E98" t="s">
        <v>697</v>
      </c>
      <c r="F98" t="s">
        <v>473</v>
      </c>
      <c r="G98" t="s">
        <v>163</v>
      </c>
      <c r="H98" s="3">
        <v>44935</v>
      </c>
      <c r="I98" s="3">
        <v>45446</v>
      </c>
      <c r="J98" t="s">
        <v>269</v>
      </c>
      <c r="K98" t="s">
        <v>165</v>
      </c>
      <c r="L98">
        <v>27282.67</v>
      </c>
      <c r="M98" t="s">
        <v>166</v>
      </c>
      <c r="N98">
        <v>3</v>
      </c>
    </row>
    <row r="99" spans="1:14" x14ac:dyDescent="0.25">
      <c r="A99" t="s">
        <v>698</v>
      </c>
      <c r="B99" t="s">
        <v>699</v>
      </c>
      <c r="C99" t="s">
        <v>700</v>
      </c>
      <c r="D99" t="s">
        <v>701</v>
      </c>
      <c r="E99" t="s">
        <v>702</v>
      </c>
      <c r="F99" t="s">
        <v>558</v>
      </c>
      <c r="G99" t="s">
        <v>163</v>
      </c>
      <c r="H99" s="3">
        <v>45499</v>
      </c>
      <c r="I99" s="3">
        <v>45742</v>
      </c>
      <c r="J99" t="s">
        <v>128</v>
      </c>
      <c r="K99" t="s">
        <v>314</v>
      </c>
      <c r="L99">
        <v>19810.79</v>
      </c>
      <c r="M99" t="s">
        <v>209</v>
      </c>
    </row>
    <row r="100" spans="1:14" x14ac:dyDescent="0.25">
      <c r="A100" t="s">
        <v>703</v>
      </c>
      <c r="B100" t="s">
        <v>704</v>
      </c>
      <c r="C100" t="s">
        <v>705</v>
      </c>
      <c r="D100" t="s">
        <v>706</v>
      </c>
      <c r="E100" t="s">
        <v>707</v>
      </c>
      <c r="F100" t="s">
        <v>595</v>
      </c>
      <c r="G100" t="s">
        <v>163</v>
      </c>
      <c r="H100" s="3">
        <v>45185</v>
      </c>
      <c r="I100" s="3">
        <v>45765</v>
      </c>
      <c r="J100" t="s">
        <v>164</v>
      </c>
      <c r="K100" t="s">
        <v>181</v>
      </c>
      <c r="L100">
        <v>4951.1000000000004</v>
      </c>
      <c r="N100">
        <v>5</v>
      </c>
    </row>
    <row r="101" spans="1:14" x14ac:dyDescent="0.25">
      <c r="A101" t="s">
        <v>708</v>
      </c>
      <c r="B101" t="s">
        <v>709</v>
      </c>
      <c r="C101" t="s">
        <v>710</v>
      </c>
      <c r="D101" t="s">
        <v>711</v>
      </c>
      <c r="E101" t="s">
        <v>712</v>
      </c>
      <c r="F101" t="s">
        <v>364</v>
      </c>
      <c r="G101" t="s">
        <v>163</v>
      </c>
      <c r="H101" s="3">
        <v>45643</v>
      </c>
      <c r="I101" s="3">
        <v>45336</v>
      </c>
      <c r="J101" t="s">
        <v>164</v>
      </c>
      <c r="L101">
        <v>45590.400000000001</v>
      </c>
      <c r="N101">
        <v>2</v>
      </c>
    </row>
    <row r="102" spans="1:14" x14ac:dyDescent="0.25">
      <c r="A102" t="s">
        <v>713</v>
      </c>
      <c r="B102" t="s">
        <v>714</v>
      </c>
      <c r="C102" t="s">
        <v>715</v>
      </c>
      <c r="D102" t="s">
        <v>716</v>
      </c>
      <c r="E102" t="s">
        <v>717</v>
      </c>
      <c r="F102" t="s">
        <v>341</v>
      </c>
      <c r="G102" t="s">
        <v>163</v>
      </c>
      <c r="H102" s="3">
        <v>44806</v>
      </c>
      <c r="I102" s="3">
        <v>45313</v>
      </c>
      <c r="J102" t="s">
        <v>173</v>
      </c>
      <c r="K102" t="s">
        <v>165</v>
      </c>
      <c r="L102">
        <v>29835.43</v>
      </c>
      <c r="M102" t="s">
        <v>196</v>
      </c>
      <c r="N102">
        <v>4</v>
      </c>
    </row>
    <row r="103" spans="1:14" x14ac:dyDescent="0.25">
      <c r="A103" t="s">
        <v>718</v>
      </c>
      <c r="B103" t="s">
        <v>719</v>
      </c>
      <c r="C103" t="s">
        <v>720</v>
      </c>
      <c r="D103" t="s">
        <v>721</v>
      </c>
      <c r="E103" t="s">
        <v>722</v>
      </c>
      <c r="F103" t="s">
        <v>341</v>
      </c>
      <c r="G103" t="s">
        <v>163</v>
      </c>
      <c r="H103" s="3">
        <v>45064</v>
      </c>
      <c r="I103" s="3">
        <v>45575</v>
      </c>
      <c r="J103" t="s">
        <v>269</v>
      </c>
      <c r="K103" t="s">
        <v>314</v>
      </c>
      <c r="L103">
        <v>13986.6</v>
      </c>
      <c r="M103" t="s">
        <v>209</v>
      </c>
    </row>
    <row r="104" spans="1:14" x14ac:dyDescent="0.2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552</v>
      </c>
      <c r="G104" t="s">
        <v>163</v>
      </c>
      <c r="H104" s="3">
        <v>45070</v>
      </c>
      <c r="I104" s="3">
        <v>45541</v>
      </c>
      <c r="J104" t="s">
        <v>173</v>
      </c>
      <c r="L104">
        <v>42687.43</v>
      </c>
      <c r="N104">
        <v>1</v>
      </c>
    </row>
    <row r="105" spans="1:14" x14ac:dyDescent="0.25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409</v>
      </c>
      <c r="G105" t="s">
        <v>163</v>
      </c>
      <c r="H105" s="3">
        <v>44919</v>
      </c>
      <c r="J105" t="s">
        <v>269</v>
      </c>
      <c r="K105" t="s">
        <v>195</v>
      </c>
      <c r="L105">
        <v>26659.81</v>
      </c>
      <c r="M105" t="s">
        <v>209</v>
      </c>
      <c r="N105">
        <v>5</v>
      </c>
    </row>
    <row r="106" spans="1:14" x14ac:dyDescent="0.25">
      <c r="A106" t="s">
        <v>733</v>
      </c>
      <c r="B106" t="s">
        <v>734</v>
      </c>
      <c r="C106" t="s">
        <v>735</v>
      </c>
      <c r="D106" t="s">
        <v>736</v>
      </c>
      <c r="E106" t="s">
        <v>737</v>
      </c>
      <c r="F106" t="s">
        <v>194</v>
      </c>
      <c r="G106" t="s">
        <v>163</v>
      </c>
      <c r="H106" s="3">
        <v>44985</v>
      </c>
      <c r="I106" s="3">
        <v>45233</v>
      </c>
      <c r="K106" t="s">
        <v>195</v>
      </c>
      <c r="L106">
        <v>20064.28</v>
      </c>
      <c r="N106">
        <v>4</v>
      </c>
    </row>
    <row r="107" spans="1:14" x14ac:dyDescent="0.25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743</v>
      </c>
      <c r="G107" t="s">
        <v>163</v>
      </c>
      <c r="H107" s="3">
        <v>44997</v>
      </c>
      <c r="I107" s="3">
        <v>45343</v>
      </c>
      <c r="J107" t="s">
        <v>269</v>
      </c>
      <c r="K107" t="s">
        <v>228</v>
      </c>
      <c r="L107">
        <v>31790.86</v>
      </c>
      <c r="M107" t="s">
        <v>196</v>
      </c>
      <c r="N107">
        <v>4</v>
      </c>
    </row>
    <row r="108" spans="1:14" x14ac:dyDescent="0.25">
      <c r="A108" t="s">
        <v>744</v>
      </c>
      <c r="B108" t="s">
        <v>745</v>
      </c>
      <c r="C108" t="s">
        <v>746</v>
      </c>
      <c r="D108" t="s">
        <v>747</v>
      </c>
      <c r="E108" t="s">
        <v>748</v>
      </c>
      <c r="F108" t="s">
        <v>749</v>
      </c>
      <c r="G108" t="s">
        <v>163</v>
      </c>
      <c r="H108" s="3">
        <v>45026</v>
      </c>
      <c r="I108" s="3">
        <v>45403</v>
      </c>
      <c r="J108" t="s">
        <v>129</v>
      </c>
      <c r="K108" t="s">
        <v>174</v>
      </c>
      <c r="L108">
        <v>48570.28</v>
      </c>
      <c r="M108" t="s">
        <v>209</v>
      </c>
      <c r="N108">
        <v>1</v>
      </c>
    </row>
    <row r="109" spans="1:14" x14ac:dyDescent="0.25">
      <c r="A109" t="s">
        <v>750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163</v>
      </c>
      <c r="H109" s="3">
        <v>45092</v>
      </c>
      <c r="I109" s="3">
        <v>45510</v>
      </c>
      <c r="J109" t="s">
        <v>129</v>
      </c>
      <c r="K109" t="s">
        <v>314</v>
      </c>
      <c r="L109">
        <v>8217.35</v>
      </c>
      <c r="M109" t="s">
        <v>188</v>
      </c>
      <c r="N109">
        <v>1</v>
      </c>
    </row>
    <row r="110" spans="1:14" x14ac:dyDescent="0.25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 t="s">
        <v>268</v>
      </c>
      <c r="G110" t="s">
        <v>163</v>
      </c>
      <c r="H110" s="3">
        <v>45672</v>
      </c>
      <c r="I110" s="3">
        <v>45448</v>
      </c>
      <c r="J110" t="s">
        <v>128</v>
      </c>
      <c r="K110" t="s">
        <v>174</v>
      </c>
      <c r="L110">
        <v>44142.1</v>
      </c>
      <c r="M110" t="s">
        <v>209</v>
      </c>
      <c r="N110">
        <v>4</v>
      </c>
    </row>
    <row r="111" spans="1:14" x14ac:dyDescent="0.25">
      <c r="A111" t="s">
        <v>761</v>
      </c>
      <c r="B111" t="s">
        <v>762</v>
      </c>
      <c r="C111" t="s">
        <v>763</v>
      </c>
      <c r="D111" t="s">
        <v>764</v>
      </c>
      <c r="E111" t="s">
        <v>765</v>
      </c>
      <c r="F111" t="s">
        <v>766</v>
      </c>
      <c r="G111" t="s">
        <v>163</v>
      </c>
      <c r="H111" s="3">
        <v>45236</v>
      </c>
      <c r="I111" s="3">
        <v>45617</v>
      </c>
      <c r="J111" t="s">
        <v>173</v>
      </c>
      <c r="K111" t="s">
        <v>181</v>
      </c>
      <c r="L111">
        <v>32178.44</v>
      </c>
      <c r="M111" t="s">
        <v>166</v>
      </c>
      <c r="N111">
        <v>5</v>
      </c>
    </row>
    <row r="112" spans="1:14" x14ac:dyDescent="0.25">
      <c r="A112" t="s">
        <v>767</v>
      </c>
      <c r="B112" t="s">
        <v>768</v>
      </c>
      <c r="C112" t="s">
        <v>769</v>
      </c>
      <c r="D112" t="s">
        <v>770</v>
      </c>
      <c r="E112" t="s">
        <v>771</v>
      </c>
      <c r="F112" t="s">
        <v>473</v>
      </c>
      <c r="G112" t="s">
        <v>163</v>
      </c>
      <c r="H112" s="3">
        <v>45147</v>
      </c>
      <c r="I112" s="3">
        <v>45170</v>
      </c>
      <c r="J112" t="s">
        <v>164</v>
      </c>
      <c r="K112" t="s">
        <v>195</v>
      </c>
      <c r="L112">
        <v>24212.86</v>
      </c>
      <c r="M112" t="s">
        <v>188</v>
      </c>
      <c r="N112">
        <v>2</v>
      </c>
    </row>
    <row r="113" spans="1:14" x14ac:dyDescent="0.25">
      <c r="A113" t="s">
        <v>772</v>
      </c>
      <c r="B113" t="s">
        <v>773</v>
      </c>
      <c r="C113" t="s">
        <v>774</v>
      </c>
      <c r="D113" t="s">
        <v>775</v>
      </c>
      <c r="E113" t="s">
        <v>776</v>
      </c>
      <c r="F113" t="s">
        <v>558</v>
      </c>
      <c r="G113" t="s">
        <v>163</v>
      </c>
      <c r="H113" s="3">
        <v>45601</v>
      </c>
      <c r="I113" s="3">
        <v>45339</v>
      </c>
      <c r="K113" t="s">
        <v>165</v>
      </c>
      <c r="N113">
        <v>5</v>
      </c>
    </row>
    <row r="114" spans="1:14" x14ac:dyDescent="0.25">
      <c r="A114" t="s">
        <v>777</v>
      </c>
      <c r="B114" t="s">
        <v>778</v>
      </c>
      <c r="C114" t="s">
        <v>779</v>
      </c>
      <c r="D114" t="s">
        <v>780</v>
      </c>
      <c r="E114" t="s">
        <v>781</v>
      </c>
      <c r="F114" t="s">
        <v>755</v>
      </c>
      <c r="G114" t="s">
        <v>163</v>
      </c>
      <c r="H114" s="3">
        <v>44800</v>
      </c>
      <c r="I114" s="3">
        <v>45826</v>
      </c>
      <c r="K114" t="s">
        <v>228</v>
      </c>
      <c r="L114">
        <v>37567.97</v>
      </c>
      <c r="M114" t="s">
        <v>166</v>
      </c>
      <c r="N114">
        <v>2</v>
      </c>
    </row>
    <row r="115" spans="1:14" x14ac:dyDescent="0.25">
      <c r="A115" t="s">
        <v>782</v>
      </c>
      <c r="B115" t="s">
        <v>783</v>
      </c>
      <c r="C115" t="s">
        <v>784</v>
      </c>
      <c r="D115" t="s">
        <v>785</v>
      </c>
      <c r="E115" t="s">
        <v>786</v>
      </c>
      <c r="F115" t="s">
        <v>787</v>
      </c>
      <c r="G115" t="s">
        <v>163</v>
      </c>
      <c r="H115" s="3">
        <v>45418</v>
      </c>
      <c r="I115" s="3">
        <v>45301</v>
      </c>
      <c r="J115" t="s">
        <v>173</v>
      </c>
      <c r="K115" t="s">
        <v>165</v>
      </c>
      <c r="L115">
        <v>9257.01</v>
      </c>
      <c r="M115" t="s">
        <v>209</v>
      </c>
      <c r="N115">
        <v>4</v>
      </c>
    </row>
    <row r="116" spans="1:14" x14ac:dyDescent="0.25">
      <c r="A116" t="s">
        <v>788</v>
      </c>
      <c r="B116" t="s">
        <v>789</v>
      </c>
      <c r="C116" t="s">
        <v>790</v>
      </c>
      <c r="D116" t="s">
        <v>791</v>
      </c>
      <c r="E116" t="s">
        <v>792</v>
      </c>
      <c r="F116" t="s">
        <v>595</v>
      </c>
      <c r="G116" t="s">
        <v>163</v>
      </c>
      <c r="H116" s="3">
        <v>44758</v>
      </c>
      <c r="I116" s="3">
        <v>45400</v>
      </c>
      <c r="J116" t="s">
        <v>173</v>
      </c>
      <c r="K116" t="s">
        <v>174</v>
      </c>
      <c r="L116">
        <v>5978.4</v>
      </c>
      <c r="M116" t="s">
        <v>166</v>
      </c>
      <c r="N116">
        <v>1</v>
      </c>
    </row>
    <row r="117" spans="1:14" x14ac:dyDescent="0.25">
      <c r="A117" t="s">
        <v>793</v>
      </c>
      <c r="B117" t="s">
        <v>794</v>
      </c>
      <c r="C117" t="s">
        <v>795</v>
      </c>
      <c r="D117" t="s">
        <v>796</v>
      </c>
      <c r="E117" t="s">
        <v>797</v>
      </c>
      <c r="F117" t="s">
        <v>403</v>
      </c>
      <c r="G117" t="s">
        <v>163</v>
      </c>
      <c r="H117" s="3">
        <v>45187</v>
      </c>
      <c r="J117" t="s">
        <v>269</v>
      </c>
      <c r="K117" t="s">
        <v>165</v>
      </c>
      <c r="L117">
        <v>35902.18</v>
      </c>
      <c r="M117" t="s">
        <v>209</v>
      </c>
      <c r="N117">
        <v>2</v>
      </c>
    </row>
    <row r="118" spans="1:14" x14ac:dyDescent="0.25">
      <c r="A118" t="s">
        <v>798</v>
      </c>
      <c r="B118" t="s">
        <v>799</v>
      </c>
      <c r="C118" t="s">
        <v>800</v>
      </c>
      <c r="D118" t="s">
        <v>801</v>
      </c>
      <c r="E118" t="s">
        <v>802</v>
      </c>
      <c r="F118" t="s">
        <v>275</v>
      </c>
      <c r="G118" t="s">
        <v>163</v>
      </c>
      <c r="H118" s="3">
        <v>45436</v>
      </c>
      <c r="I118" s="3">
        <v>45735</v>
      </c>
      <c r="J118" t="s">
        <v>269</v>
      </c>
      <c r="K118" t="s">
        <v>195</v>
      </c>
      <c r="L118">
        <v>22238</v>
      </c>
    </row>
    <row r="119" spans="1:14" x14ac:dyDescent="0.25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462</v>
      </c>
      <c r="G119" t="s">
        <v>163</v>
      </c>
      <c r="H119" s="3">
        <v>45058</v>
      </c>
      <c r="I119" s="3">
        <v>45575</v>
      </c>
      <c r="J119" t="s">
        <v>173</v>
      </c>
      <c r="L119">
        <v>35724.080000000002</v>
      </c>
      <c r="M119" t="s">
        <v>196</v>
      </c>
      <c r="N119">
        <v>2</v>
      </c>
    </row>
    <row r="120" spans="1:14" x14ac:dyDescent="0.25">
      <c r="A120" t="s">
        <v>808</v>
      </c>
      <c r="B120" t="s">
        <v>809</v>
      </c>
      <c r="C120" t="s">
        <v>810</v>
      </c>
      <c r="D120" t="s">
        <v>811</v>
      </c>
      <c r="E120" t="s">
        <v>812</v>
      </c>
      <c r="F120" t="s">
        <v>462</v>
      </c>
      <c r="G120" t="s">
        <v>163</v>
      </c>
      <c r="H120" s="3">
        <v>45802</v>
      </c>
      <c r="I120" s="3">
        <v>45270</v>
      </c>
      <c r="J120" t="s">
        <v>164</v>
      </c>
      <c r="K120" t="s">
        <v>195</v>
      </c>
      <c r="L120">
        <v>41579.29</v>
      </c>
      <c r="M120" t="s">
        <v>196</v>
      </c>
      <c r="N120">
        <v>5</v>
      </c>
    </row>
    <row r="121" spans="1:14" x14ac:dyDescent="0.25">
      <c r="A121" t="s">
        <v>813</v>
      </c>
      <c r="B121" t="s">
        <v>814</v>
      </c>
      <c r="C121" t="s">
        <v>815</v>
      </c>
      <c r="D121" t="s">
        <v>816</v>
      </c>
      <c r="E121" t="s">
        <v>817</v>
      </c>
      <c r="F121" t="s">
        <v>180</v>
      </c>
      <c r="G121" t="s">
        <v>163</v>
      </c>
      <c r="H121" s="3">
        <v>44919</v>
      </c>
      <c r="I121" s="3">
        <v>45718</v>
      </c>
      <c r="J121" t="s">
        <v>173</v>
      </c>
      <c r="K121" t="s">
        <v>165</v>
      </c>
      <c r="L121">
        <v>44632.74</v>
      </c>
      <c r="N121">
        <v>1</v>
      </c>
    </row>
    <row r="122" spans="1:14" x14ac:dyDescent="0.25">
      <c r="A122" t="s">
        <v>818</v>
      </c>
      <c r="B122" t="s">
        <v>819</v>
      </c>
      <c r="C122" t="s">
        <v>820</v>
      </c>
      <c r="D122" t="s">
        <v>821</v>
      </c>
      <c r="E122" t="s">
        <v>822</v>
      </c>
      <c r="F122" t="s">
        <v>281</v>
      </c>
      <c r="G122" t="s">
        <v>163</v>
      </c>
      <c r="H122" s="3">
        <v>45221</v>
      </c>
      <c r="I122" s="3">
        <v>45543</v>
      </c>
      <c r="J122" t="s">
        <v>129</v>
      </c>
      <c r="K122" t="s">
        <v>228</v>
      </c>
      <c r="L122">
        <v>20056.740000000002</v>
      </c>
      <c r="M122" t="s">
        <v>209</v>
      </c>
      <c r="N122">
        <v>3</v>
      </c>
    </row>
    <row r="123" spans="1:14" x14ac:dyDescent="0.25">
      <c r="A123" t="s">
        <v>823</v>
      </c>
      <c r="B123" t="s">
        <v>824</v>
      </c>
      <c r="C123" t="s">
        <v>825</v>
      </c>
      <c r="D123" t="s">
        <v>826</v>
      </c>
      <c r="E123" t="s">
        <v>827</v>
      </c>
      <c r="F123" t="s">
        <v>262</v>
      </c>
      <c r="G123" t="s">
        <v>163</v>
      </c>
      <c r="H123" s="3">
        <v>45553</v>
      </c>
      <c r="I123" s="3">
        <v>45580</v>
      </c>
      <c r="J123" t="s">
        <v>128</v>
      </c>
      <c r="K123" t="s">
        <v>314</v>
      </c>
      <c r="L123">
        <v>2228.2199999999998</v>
      </c>
      <c r="M123" t="s">
        <v>196</v>
      </c>
      <c r="N123">
        <v>4</v>
      </c>
    </row>
    <row r="124" spans="1:14" x14ac:dyDescent="0.25">
      <c r="A124" t="s">
        <v>828</v>
      </c>
      <c r="B124" t="s">
        <v>829</v>
      </c>
      <c r="C124" t="s">
        <v>830</v>
      </c>
      <c r="D124" t="s">
        <v>831</v>
      </c>
      <c r="E124" t="s">
        <v>832</v>
      </c>
      <c r="F124" t="s">
        <v>381</v>
      </c>
      <c r="G124" t="s">
        <v>163</v>
      </c>
      <c r="H124" s="3">
        <v>45076</v>
      </c>
      <c r="I124" s="3">
        <v>45648</v>
      </c>
      <c r="K124" t="s">
        <v>314</v>
      </c>
      <c r="L124">
        <v>27762.959999999999</v>
      </c>
      <c r="M124" t="s">
        <v>196</v>
      </c>
      <c r="N124">
        <v>2</v>
      </c>
    </row>
    <row r="125" spans="1:14" x14ac:dyDescent="0.25">
      <c r="A125" t="s">
        <v>833</v>
      </c>
      <c r="B125" t="s">
        <v>834</v>
      </c>
      <c r="C125" t="s">
        <v>835</v>
      </c>
      <c r="D125" t="s">
        <v>836</v>
      </c>
      <c r="E125" t="s">
        <v>837</v>
      </c>
      <c r="F125" t="s">
        <v>595</v>
      </c>
      <c r="G125" t="s">
        <v>163</v>
      </c>
      <c r="H125" s="3">
        <v>45352</v>
      </c>
      <c r="J125" t="s">
        <v>129</v>
      </c>
      <c r="K125" t="s">
        <v>181</v>
      </c>
      <c r="L125">
        <v>16823.02</v>
      </c>
      <c r="M125" t="s">
        <v>203</v>
      </c>
      <c r="N125">
        <v>3</v>
      </c>
    </row>
    <row r="126" spans="1:14" x14ac:dyDescent="0.25">
      <c r="A126" t="s">
        <v>838</v>
      </c>
      <c r="B126" t="s">
        <v>839</v>
      </c>
      <c r="C126" t="s">
        <v>840</v>
      </c>
      <c r="D126" t="s">
        <v>841</v>
      </c>
      <c r="E126" t="s">
        <v>842</v>
      </c>
      <c r="F126" t="s">
        <v>227</v>
      </c>
      <c r="G126" t="s">
        <v>163</v>
      </c>
      <c r="H126" s="3">
        <v>45600</v>
      </c>
      <c r="I126" s="3">
        <v>45362</v>
      </c>
      <c r="J126" t="s">
        <v>129</v>
      </c>
      <c r="K126" t="s">
        <v>181</v>
      </c>
      <c r="L126">
        <v>8934.11</v>
      </c>
      <c r="M126" t="s">
        <v>196</v>
      </c>
      <c r="N126">
        <v>2</v>
      </c>
    </row>
    <row r="127" spans="1:14" x14ac:dyDescent="0.25">
      <c r="A127" t="s">
        <v>843</v>
      </c>
      <c r="B127" t="s">
        <v>844</v>
      </c>
      <c r="C127" t="s">
        <v>845</v>
      </c>
      <c r="D127" t="s">
        <v>846</v>
      </c>
      <c r="E127" t="s">
        <v>847</v>
      </c>
      <c r="F127" t="s">
        <v>749</v>
      </c>
      <c r="G127" t="s">
        <v>163</v>
      </c>
      <c r="H127" s="3">
        <v>45456</v>
      </c>
      <c r="J127" t="s">
        <v>173</v>
      </c>
      <c r="K127" t="s">
        <v>181</v>
      </c>
      <c r="L127">
        <v>24454.73</v>
      </c>
      <c r="M127" t="s">
        <v>196</v>
      </c>
      <c r="N127">
        <v>1</v>
      </c>
    </row>
    <row r="128" spans="1:14" x14ac:dyDescent="0.25">
      <c r="A128" t="s">
        <v>848</v>
      </c>
      <c r="B128" t="s">
        <v>849</v>
      </c>
      <c r="C128" t="s">
        <v>850</v>
      </c>
      <c r="D128" t="s">
        <v>851</v>
      </c>
      <c r="E128" t="s">
        <v>852</v>
      </c>
      <c r="F128" t="s">
        <v>281</v>
      </c>
      <c r="G128" t="s">
        <v>163</v>
      </c>
      <c r="H128" s="3">
        <v>45218</v>
      </c>
      <c r="I128" s="3">
        <v>45295</v>
      </c>
      <c r="J128" t="s">
        <v>269</v>
      </c>
      <c r="K128" t="s">
        <v>314</v>
      </c>
      <c r="L128">
        <v>24880.080000000002</v>
      </c>
      <c r="M128" t="s">
        <v>209</v>
      </c>
      <c r="N128">
        <v>5</v>
      </c>
    </row>
    <row r="129" spans="1:14" x14ac:dyDescent="0.25">
      <c r="A129" t="s">
        <v>853</v>
      </c>
      <c r="B129" t="s">
        <v>854</v>
      </c>
      <c r="C129" t="s">
        <v>855</v>
      </c>
      <c r="D129" t="s">
        <v>856</v>
      </c>
      <c r="E129" t="s">
        <v>857</v>
      </c>
      <c r="F129" t="s">
        <v>268</v>
      </c>
      <c r="G129" t="s">
        <v>163</v>
      </c>
      <c r="H129" s="3">
        <v>45451</v>
      </c>
      <c r="I129" s="3">
        <v>45173</v>
      </c>
      <c r="J129" t="s">
        <v>164</v>
      </c>
      <c r="K129" t="s">
        <v>314</v>
      </c>
      <c r="L129">
        <v>40076.76</v>
      </c>
      <c r="M129" t="s">
        <v>209</v>
      </c>
      <c r="N129">
        <v>1</v>
      </c>
    </row>
    <row r="130" spans="1:14" x14ac:dyDescent="0.25">
      <c r="A130" t="s">
        <v>858</v>
      </c>
      <c r="B130" t="s">
        <v>859</v>
      </c>
      <c r="C130" t="s">
        <v>860</v>
      </c>
      <c r="D130" t="s">
        <v>861</v>
      </c>
      <c r="E130" t="s">
        <v>862</v>
      </c>
      <c r="F130" t="s">
        <v>240</v>
      </c>
      <c r="G130" t="s">
        <v>163</v>
      </c>
      <c r="H130" s="3">
        <v>45469</v>
      </c>
      <c r="I130" s="3">
        <v>45731</v>
      </c>
      <c r="J130" t="s">
        <v>269</v>
      </c>
      <c r="K130" t="s">
        <v>228</v>
      </c>
      <c r="L130">
        <v>23995.19</v>
      </c>
      <c r="M130" t="s">
        <v>203</v>
      </c>
    </row>
    <row r="131" spans="1:14" x14ac:dyDescent="0.25">
      <c r="A131" t="s">
        <v>863</v>
      </c>
      <c r="B131" t="s">
        <v>864</v>
      </c>
      <c r="C131" t="s">
        <v>865</v>
      </c>
      <c r="D131" t="s">
        <v>866</v>
      </c>
      <c r="E131" t="s">
        <v>867</v>
      </c>
      <c r="F131" t="s">
        <v>320</v>
      </c>
      <c r="G131" t="s">
        <v>163</v>
      </c>
      <c r="H131" s="3">
        <v>45508</v>
      </c>
      <c r="I131" s="3">
        <v>45356</v>
      </c>
      <c r="J131" t="s">
        <v>128</v>
      </c>
      <c r="K131" t="s">
        <v>195</v>
      </c>
      <c r="L131">
        <v>25239.14</v>
      </c>
      <c r="N131">
        <v>5</v>
      </c>
    </row>
    <row r="132" spans="1:14" x14ac:dyDescent="0.25">
      <c r="A132" t="s">
        <v>868</v>
      </c>
      <c r="B132" t="s">
        <v>869</v>
      </c>
      <c r="C132" t="s">
        <v>870</v>
      </c>
      <c r="D132" t="s">
        <v>871</v>
      </c>
      <c r="E132" t="s">
        <v>872</v>
      </c>
      <c r="F132" t="s">
        <v>873</v>
      </c>
      <c r="G132" t="s">
        <v>163</v>
      </c>
      <c r="H132" s="3">
        <v>45134</v>
      </c>
      <c r="I132" s="3">
        <v>45358</v>
      </c>
      <c r="J132" t="s">
        <v>269</v>
      </c>
      <c r="K132" t="s">
        <v>314</v>
      </c>
      <c r="L132">
        <v>19234.7</v>
      </c>
      <c r="N132">
        <v>5</v>
      </c>
    </row>
    <row r="133" spans="1:14" x14ac:dyDescent="0.25">
      <c r="A133" t="s">
        <v>874</v>
      </c>
      <c r="B133" t="s">
        <v>875</v>
      </c>
      <c r="C133" t="s">
        <v>876</v>
      </c>
      <c r="D133" t="s">
        <v>877</v>
      </c>
      <c r="E133" t="s">
        <v>297</v>
      </c>
      <c r="F133" t="s">
        <v>749</v>
      </c>
      <c r="G133" t="s">
        <v>163</v>
      </c>
      <c r="H133" s="3">
        <v>44746</v>
      </c>
      <c r="I133" s="3">
        <v>45729</v>
      </c>
      <c r="J133" t="s">
        <v>129</v>
      </c>
      <c r="K133" t="s">
        <v>195</v>
      </c>
      <c r="L133">
        <v>38593.97</v>
      </c>
      <c r="M133" t="s">
        <v>188</v>
      </c>
      <c r="N133">
        <v>4</v>
      </c>
    </row>
    <row r="134" spans="1:14" x14ac:dyDescent="0.25">
      <c r="A134" t="s">
        <v>878</v>
      </c>
      <c r="B134" t="s">
        <v>879</v>
      </c>
      <c r="C134" t="s">
        <v>880</v>
      </c>
      <c r="D134" t="s">
        <v>881</v>
      </c>
      <c r="E134" t="s">
        <v>882</v>
      </c>
      <c r="F134" t="s">
        <v>292</v>
      </c>
      <c r="G134" t="s">
        <v>163</v>
      </c>
      <c r="H134" s="3">
        <v>45450</v>
      </c>
      <c r="I134" s="3">
        <v>45441</v>
      </c>
      <c r="K134" t="s">
        <v>314</v>
      </c>
      <c r="L134">
        <v>14097.03</v>
      </c>
      <c r="M134" t="s">
        <v>196</v>
      </c>
      <c r="N134">
        <v>2</v>
      </c>
    </row>
    <row r="135" spans="1:14" x14ac:dyDescent="0.25">
      <c r="A135" t="s">
        <v>883</v>
      </c>
      <c r="B135" t="s">
        <v>884</v>
      </c>
      <c r="C135" t="s">
        <v>885</v>
      </c>
      <c r="D135" t="s">
        <v>886</v>
      </c>
      <c r="E135" t="s">
        <v>887</v>
      </c>
      <c r="F135" t="s">
        <v>234</v>
      </c>
      <c r="G135" t="s">
        <v>163</v>
      </c>
      <c r="H135" s="3">
        <v>44764</v>
      </c>
      <c r="I135" s="3">
        <v>45415</v>
      </c>
      <c r="J135" t="s">
        <v>164</v>
      </c>
      <c r="K135" t="s">
        <v>174</v>
      </c>
      <c r="M135" t="s">
        <v>188</v>
      </c>
      <c r="N135">
        <v>2</v>
      </c>
    </row>
    <row r="136" spans="1:14" x14ac:dyDescent="0.25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787</v>
      </c>
      <c r="G136" t="s">
        <v>163</v>
      </c>
      <c r="H136" s="3">
        <v>45080</v>
      </c>
      <c r="I136" s="3">
        <v>45343</v>
      </c>
      <c r="J136" t="s">
        <v>128</v>
      </c>
      <c r="K136" t="s">
        <v>181</v>
      </c>
      <c r="L136">
        <v>17144.64</v>
      </c>
      <c r="N136">
        <v>4</v>
      </c>
    </row>
    <row r="137" spans="1:14" x14ac:dyDescent="0.25">
      <c r="A137" t="s">
        <v>893</v>
      </c>
      <c r="B137" t="s">
        <v>894</v>
      </c>
      <c r="C137" t="s">
        <v>895</v>
      </c>
      <c r="D137" t="s">
        <v>896</v>
      </c>
      <c r="E137" t="s">
        <v>897</v>
      </c>
      <c r="F137" t="s">
        <v>766</v>
      </c>
      <c r="G137" t="s">
        <v>163</v>
      </c>
      <c r="H137" s="3">
        <v>45362</v>
      </c>
      <c r="I137" s="3">
        <v>45609</v>
      </c>
      <c r="J137" t="s">
        <v>128</v>
      </c>
      <c r="K137" t="s">
        <v>314</v>
      </c>
      <c r="M137" t="s">
        <v>203</v>
      </c>
      <c r="N137">
        <v>2</v>
      </c>
    </row>
    <row r="138" spans="1:14" x14ac:dyDescent="0.25">
      <c r="A138" t="s">
        <v>898</v>
      </c>
      <c r="B138" t="s">
        <v>899</v>
      </c>
      <c r="C138" t="s">
        <v>900</v>
      </c>
      <c r="D138" t="s">
        <v>901</v>
      </c>
      <c r="E138" t="s">
        <v>902</v>
      </c>
      <c r="F138" t="s">
        <v>903</v>
      </c>
      <c r="G138" t="s">
        <v>163</v>
      </c>
      <c r="H138" s="3">
        <v>45335</v>
      </c>
      <c r="I138" s="3">
        <v>45213</v>
      </c>
      <c r="J138" t="s">
        <v>269</v>
      </c>
      <c r="K138" t="s">
        <v>181</v>
      </c>
      <c r="L138">
        <v>43189.37</v>
      </c>
      <c r="M138" t="s">
        <v>166</v>
      </c>
      <c r="N138">
        <v>3</v>
      </c>
    </row>
    <row r="139" spans="1:14" x14ac:dyDescent="0.25">
      <c r="A139" t="s">
        <v>904</v>
      </c>
      <c r="B139" t="s">
        <v>905</v>
      </c>
      <c r="C139" t="s">
        <v>906</v>
      </c>
      <c r="D139" t="s">
        <v>907</v>
      </c>
      <c r="E139" t="s">
        <v>908</v>
      </c>
      <c r="F139" t="s">
        <v>162</v>
      </c>
      <c r="G139" t="s">
        <v>163</v>
      </c>
      <c r="H139" s="3">
        <v>45375</v>
      </c>
      <c r="I139" s="3">
        <v>45254</v>
      </c>
      <c r="J139" t="s">
        <v>129</v>
      </c>
      <c r="K139" t="s">
        <v>165</v>
      </c>
      <c r="L139">
        <v>42018.58</v>
      </c>
      <c r="M139" t="s">
        <v>203</v>
      </c>
      <c r="N139">
        <v>4</v>
      </c>
    </row>
    <row r="140" spans="1:14" x14ac:dyDescent="0.25">
      <c r="A140" t="s">
        <v>909</v>
      </c>
      <c r="B140" t="s">
        <v>910</v>
      </c>
      <c r="C140" t="s">
        <v>911</v>
      </c>
      <c r="D140" t="s">
        <v>912</v>
      </c>
      <c r="E140" t="s">
        <v>913</v>
      </c>
      <c r="F140" t="s">
        <v>403</v>
      </c>
      <c r="G140" t="s">
        <v>163</v>
      </c>
      <c r="H140" s="3">
        <v>45285</v>
      </c>
      <c r="I140" s="3">
        <v>45579</v>
      </c>
      <c r="J140" t="s">
        <v>129</v>
      </c>
      <c r="K140" t="s">
        <v>174</v>
      </c>
      <c r="L140">
        <v>14159.76</v>
      </c>
      <c r="M140" t="s">
        <v>209</v>
      </c>
      <c r="N140">
        <v>2</v>
      </c>
    </row>
    <row r="141" spans="1:14" x14ac:dyDescent="0.25">
      <c r="A141" t="s">
        <v>914</v>
      </c>
      <c r="B141" t="s">
        <v>915</v>
      </c>
      <c r="C141" t="s">
        <v>916</v>
      </c>
      <c r="D141" t="s">
        <v>917</v>
      </c>
      <c r="E141" t="s">
        <v>918</v>
      </c>
      <c r="F141" t="s">
        <v>262</v>
      </c>
      <c r="G141" t="s">
        <v>163</v>
      </c>
      <c r="H141" s="3">
        <v>45361</v>
      </c>
      <c r="J141" t="s">
        <v>129</v>
      </c>
      <c r="K141" t="s">
        <v>165</v>
      </c>
      <c r="L141">
        <v>21357.96</v>
      </c>
      <c r="M141" t="s">
        <v>196</v>
      </c>
      <c r="N141">
        <v>2</v>
      </c>
    </row>
    <row r="142" spans="1:14" x14ac:dyDescent="0.25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558</v>
      </c>
      <c r="G142" t="s">
        <v>163</v>
      </c>
      <c r="H142" s="3">
        <v>44756</v>
      </c>
      <c r="I142" s="3">
        <v>45318</v>
      </c>
      <c r="J142" t="s">
        <v>173</v>
      </c>
      <c r="K142" t="s">
        <v>165</v>
      </c>
      <c r="L142">
        <v>15196.74</v>
      </c>
      <c r="M142" t="s">
        <v>188</v>
      </c>
      <c r="N142">
        <v>5</v>
      </c>
    </row>
    <row r="143" spans="1:14" x14ac:dyDescent="0.25">
      <c r="A143" t="s">
        <v>924</v>
      </c>
      <c r="B143" t="s">
        <v>925</v>
      </c>
      <c r="C143" t="s">
        <v>926</v>
      </c>
      <c r="D143" t="s">
        <v>927</v>
      </c>
      <c r="E143" t="s">
        <v>928</v>
      </c>
      <c r="F143" t="s">
        <v>505</v>
      </c>
      <c r="G143" t="s">
        <v>163</v>
      </c>
      <c r="H143" s="3">
        <v>44742</v>
      </c>
      <c r="I143" s="3">
        <v>45109</v>
      </c>
      <c r="J143" t="s">
        <v>269</v>
      </c>
      <c r="K143" t="s">
        <v>181</v>
      </c>
      <c r="L143">
        <v>42213.49</v>
      </c>
      <c r="M143" t="s">
        <v>188</v>
      </c>
    </row>
    <row r="144" spans="1:14" x14ac:dyDescent="0.25">
      <c r="A144" t="s">
        <v>929</v>
      </c>
      <c r="B144" t="s">
        <v>930</v>
      </c>
      <c r="C144" t="s">
        <v>931</v>
      </c>
      <c r="D144" t="s">
        <v>932</v>
      </c>
      <c r="E144" t="s">
        <v>933</v>
      </c>
      <c r="F144" t="s">
        <v>215</v>
      </c>
      <c r="G144" t="s">
        <v>163</v>
      </c>
      <c r="H144" s="3">
        <v>45781</v>
      </c>
      <c r="I144" s="3">
        <v>45220</v>
      </c>
      <c r="J144" t="s">
        <v>128</v>
      </c>
      <c r="K144" t="s">
        <v>181</v>
      </c>
      <c r="L144">
        <v>28408.32</v>
      </c>
      <c r="M144" t="s">
        <v>166</v>
      </c>
      <c r="N144">
        <v>1</v>
      </c>
    </row>
    <row r="145" spans="1:14" x14ac:dyDescent="0.25">
      <c r="A145" t="s">
        <v>934</v>
      </c>
      <c r="B145" t="s">
        <v>935</v>
      </c>
      <c r="C145" t="s">
        <v>936</v>
      </c>
      <c r="D145" t="s">
        <v>937</v>
      </c>
      <c r="E145" t="s">
        <v>938</v>
      </c>
      <c r="F145" t="s">
        <v>473</v>
      </c>
      <c r="G145" t="s">
        <v>163</v>
      </c>
      <c r="H145" s="3">
        <v>45434</v>
      </c>
      <c r="I145" s="3">
        <v>45588</v>
      </c>
      <c r="J145" t="s">
        <v>173</v>
      </c>
      <c r="K145" t="s">
        <v>181</v>
      </c>
      <c r="L145">
        <v>23704.080000000002</v>
      </c>
      <c r="M145" t="s">
        <v>203</v>
      </c>
      <c r="N145">
        <v>2</v>
      </c>
    </row>
    <row r="146" spans="1:14" x14ac:dyDescent="0.25">
      <c r="A146" t="s">
        <v>939</v>
      </c>
      <c r="B146" t="s">
        <v>940</v>
      </c>
      <c r="C146" t="s">
        <v>941</v>
      </c>
      <c r="D146" t="s">
        <v>942</v>
      </c>
      <c r="E146" t="s">
        <v>943</v>
      </c>
      <c r="F146" t="s">
        <v>202</v>
      </c>
      <c r="G146" t="s">
        <v>163</v>
      </c>
      <c r="H146" s="3">
        <v>45323</v>
      </c>
      <c r="I146" s="3">
        <v>45396</v>
      </c>
      <c r="J146" t="s">
        <v>269</v>
      </c>
      <c r="K146" t="s">
        <v>228</v>
      </c>
      <c r="L146">
        <v>22716.12</v>
      </c>
      <c r="M146" t="s">
        <v>209</v>
      </c>
      <c r="N146">
        <v>2</v>
      </c>
    </row>
    <row r="147" spans="1:14" x14ac:dyDescent="0.25">
      <c r="A147" t="s">
        <v>944</v>
      </c>
      <c r="B147" t="s">
        <v>945</v>
      </c>
      <c r="C147" t="s">
        <v>946</v>
      </c>
      <c r="D147" t="s">
        <v>947</v>
      </c>
      <c r="E147" t="s">
        <v>948</v>
      </c>
      <c r="F147" t="s">
        <v>234</v>
      </c>
      <c r="G147" t="s">
        <v>163</v>
      </c>
      <c r="H147" s="3">
        <v>44953</v>
      </c>
      <c r="I147" s="3">
        <v>45717</v>
      </c>
      <c r="K147" t="s">
        <v>165</v>
      </c>
      <c r="L147">
        <v>44644.34</v>
      </c>
      <c r="M147" t="s">
        <v>188</v>
      </c>
      <c r="N147">
        <v>3</v>
      </c>
    </row>
    <row r="148" spans="1:14" x14ac:dyDescent="0.25">
      <c r="A148" t="s">
        <v>949</v>
      </c>
      <c r="B148" t="s">
        <v>950</v>
      </c>
      <c r="C148" t="s">
        <v>951</v>
      </c>
      <c r="D148" t="s">
        <v>952</v>
      </c>
      <c r="E148" t="s">
        <v>953</v>
      </c>
      <c r="F148" t="s">
        <v>308</v>
      </c>
      <c r="G148" t="s">
        <v>163</v>
      </c>
      <c r="H148" s="3">
        <v>44988</v>
      </c>
      <c r="I148" s="3">
        <v>45718</v>
      </c>
      <c r="J148" t="s">
        <v>129</v>
      </c>
      <c r="K148" t="s">
        <v>228</v>
      </c>
      <c r="L148">
        <v>14714.95</v>
      </c>
      <c r="M148" t="s">
        <v>196</v>
      </c>
      <c r="N148">
        <v>2</v>
      </c>
    </row>
    <row r="149" spans="1:14" x14ac:dyDescent="0.25">
      <c r="A149" t="s">
        <v>954</v>
      </c>
      <c r="B149" t="s">
        <v>955</v>
      </c>
      <c r="C149" t="s">
        <v>956</v>
      </c>
      <c r="D149" t="s">
        <v>957</v>
      </c>
      <c r="E149" t="s">
        <v>958</v>
      </c>
      <c r="F149" t="s">
        <v>308</v>
      </c>
      <c r="G149" t="s">
        <v>163</v>
      </c>
      <c r="H149" s="3">
        <v>45590</v>
      </c>
      <c r="I149" s="3">
        <v>45555</v>
      </c>
      <c r="J149" t="s">
        <v>164</v>
      </c>
      <c r="L149">
        <v>40705.730000000003</v>
      </c>
      <c r="M149" t="s">
        <v>203</v>
      </c>
      <c r="N149">
        <v>4</v>
      </c>
    </row>
    <row r="150" spans="1:14" x14ac:dyDescent="0.25">
      <c r="A150" t="s">
        <v>959</v>
      </c>
      <c r="B150" t="s">
        <v>960</v>
      </c>
      <c r="C150" t="s">
        <v>961</v>
      </c>
      <c r="D150" t="s">
        <v>962</v>
      </c>
      <c r="E150" t="s">
        <v>963</v>
      </c>
      <c r="F150" t="s">
        <v>595</v>
      </c>
      <c r="G150" t="s">
        <v>163</v>
      </c>
      <c r="H150" s="3">
        <v>44977</v>
      </c>
      <c r="I150" s="3">
        <v>45691</v>
      </c>
      <c r="J150" t="s">
        <v>269</v>
      </c>
      <c r="K150" t="s">
        <v>165</v>
      </c>
      <c r="L150">
        <v>37968.699999999997</v>
      </c>
      <c r="M150" t="s">
        <v>196</v>
      </c>
      <c r="N150">
        <v>4</v>
      </c>
    </row>
    <row r="151" spans="1:14" x14ac:dyDescent="0.25">
      <c r="A151" t="s">
        <v>964</v>
      </c>
      <c r="B151" t="s">
        <v>965</v>
      </c>
      <c r="C151" t="s">
        <v>966</v>
      </c>
      <c r="D151" t="s">
        <v>967</v>
      </c>
      <c r="E151" t="s">
        <v>968</v>
      </c>
      <c r="F151" t="s">
        <v>873</v>
      </c>
      <c r="G151" t="s">
        <v>163</v>
      </c>
      <c r="H151" s="3">
        <v>44923</v>
      </c>
      <c r="I151" s="3">
        <v>45110</v>
      </c>
      <c r="J151" t="s">
        <v>128</v>
      </c>
      <c r="K151" t="s">
        <v>165</v>
      </c>
      <c r="L151">
        <v>1861.28</v>
      </c>
      <c r="M151" t="s">
        <v>209</v>
      </c>
      <c r="N151">
        <v>3</v>
      </c>
    </row>
    <row r="152" spans="1:14" x14ac:dyDescent="0.25">
      <c r="A152" t="s">
        <v>969</v>
      </c>
      <c r="B152" t="s">
        <v>970</v>
      </c>
      <c r="C152" t="s">
        <v>971</v>
      </c>
      <c r="D152" t="s">
        <v>972</v>
      </c>
      <c r="E152" t="s">
        <v>973</v>
      </c>
      <c r="F152" t="s">
        <v>162</v>
      </c>
      <c r="G152" t="s">
        <v>163</v>
      </c>
      <c r="H152" s="3">
        <v>45018</v>
      </c>
      <c r="I152" s="3">
        <v>45759</v>
      </c>
      <c r="J152" t="s">
        <v>269</v>
      </c>
      <c r="K152" t="s">
        <v>195</v>
      </c>
      <c r="L152">
        <v>13995.62</v>
      </c>
      <c r="M152" t="s">
        <v>166</v>
      </c>
      <c r="N152">
        <v>1</v>
      </c>
    </row>
    <row r="153" spans="1:14" x14ac:dyDescent="0.25">
      <c r="A153" t="s">
        <v>974</v>
      </c>
      <c r="B153" t="s">
        <v>975</v>
      </c>
      <c r="C153" t="s">
        <v>976</v>
      </c>
      <c r="D153" t="s">
        <v>977</v>
      </c>
      <c r="E153" t="s">
        <v>978</v>
      </c>
      <c r="F153" t="s">
        <v>251</v>
      </c>
      <c r="G153" t="s">
        <v>163</v>
      </c>
      <c r="H153" s="3">
        <v>45804</v>
      </c>
      <c r="I153" s="3">
        <v>45533</v>
      </c>
      <c r="K153" t="s">
        <v>181</v>
      </c>
      <c r="L153">
        <v>8068.78</v>
      </c>
      <c r="M153" t="s">
        <v>196</v>
      </c>
      <c r="N153">
        <v>5</v>
      </c>
    </row>
    <row r="154" spans="1:14" x14ac:dyDescent="0.25">
      <c r="A154" t="s">
        <v>979</v>
      </c>
      <c r="B154" t="s">
        <v>980</v>
      </c>
      <c r="C154" t="s">
        <v>981</v>
      </c>
      <c r="D154" t="s">
        <v>982</v>
      </c>
      <c r="E154" t="s">
        <v>983</v>
      </c>
      <c r="F154" t="s">
        <v>180</v>
      </c>
      <c r="G154" t="s">
        <v>163</v>
      </c>
      <c r="H154" s="3">
        <v>45739</v>
      </c>
      <c r="I154" s="3">
        <v>45831</v>
      </c>
      <c r="J154" t="s">
        <v>129</v>
      </c>
      <c r="L154">
        <v>13411.57</v>
      </c>
      <c r="N154">
        <v>4</v>
      </c>
    </row>
    <row r="155" spans="1:14" x14ac:dyDescent="0.25">
      <c r="A155" t="s">
        <v>984</v>
      </c>
      <c r="B155" t="s">
        <v>985</v>
      </c>
      <c r="C155" t="s">
        <v>986</v>
      </c>
      <c r="D155" t="s">
        <v>987</v>
      </c>
      <c r="E155" t="s">
        <v>988</v>
      </c>
      <c r="F155" t="s">
        <v>221</v>
      </c>
      <c r="G155" t="s">
        <v>163</v>
      </c>
      <c r="H155" s="3">
        <v>45573</v>
      </c>
      <c r="I155" s="3">
        <v>45541</v>
      </c>
      <c r="K155" t="s">
        <v>174</v>
      </c>
      <c r="L155">
        <v>5046.46</v>
      </c>
      <c r="M155" t="s">
        <v>188</v>
      </c>
      <c r="N155">
        <v>5</v>
      </c>
    </row>
    <row r="156" spans="1:14" x14ac:dyDescent="0.25">
      <c r="A156" t="s">
        <v>989</v>
      </c>
      <c r="B156" t="s">
        <v>990</v>
      </c>
      <c r="C156" t="s">
        <v>991</v>
      </c>
      <c r="D156" t="s">
        <v>992</v>
      </c>
      <c r="E156" t="s">
        <v>993</v>
      </c>
      <c r="F156" t="s">
        <v>308</v>
      </c>
      <c r="G156" t="s">
        <v>163</v>
      </c>
      <c r="H156" s="3">
        <v>44934</v>
      </c>
      <c r="I156" s="3">
        <v>45727</v>
      </c>
      <c r="J156" t="s">
        <v>173</v>
      </c>
      <c r="K156" t="s">
        <v>228</v>
      </c>
      <c r="L156">
        <v>9926.19</v>
      </c>
      <c r="M156" t="s">
        <v>203</v>
      </c>
      <c r="N156">
        <v>1</v>
      </c>
    </row>
    <row r="157" spans="1:14" x14ac:dyDescent="0.25">
      <c r="A157" t="s">
        <v>994</v>
      </c>
      <c r="B157" t="s">
        <v>995</v>
      </c>
      <c r="C157" t="s">
        <v>996</v>
      </c>
      <c r="D157" t="s">
        <v>997</v>
      </c>
      <c r="E157" t="s">
        <v>998</v>
      </c>
      <c r="F157" t="s">
        <v>642</v>
      </c>
      <c r="G157" t="s">
        <v>163</v>
      </c>
      <c r="H157" s="3">
        <v>44924</v>
      </c>
      <c r="I157" s="3">
        <v>45393</v>
      </c>
      <c r="J157" t="s">
        <v>269</v>
      </c>
      <c r="K157" t="s">
        <v>228</v>
      </c>
      <c r="L157">
        <v>2563.1999999999998</v>
      </c>
      <c r="M157" t="s">
        <v>188</v>
      </c>
      <c r="N157">
        <v>5</v>
      </c>
    </row>
    <row r="158" spans="1:14" x14ac:dyDescent="0.25">
      <c r="A158" t="s">
        <v>999</v>
      </c>
      <c r="B158" t="s">
        <v>1000</v>
      </c>
      <c r="C158" t="s">
        <v>1001</v>
      </c>
      <c r="D158" t="s">
        <v>1002</v>
      </c>
      <c r="E158" t="s">
        <v>1003</v>
      </c>
      <c r="F158" t="s">
        <v>162</v>
      </c>
      <c r="G158" t="s">
        <v>163</v>
      </c>
      <c r="H158" s="3">
        <v>45639</v>
      </c>
      <c r="I158" s="3">
        <v>45310</v>
      </c>
      <c r="L158">
        <v>22356.880000000001</v>
      </c>
      <c r="N158">
        <v>4</v>
      </c>
    </row>
    <row r="159" spans="1:14" x14ac:dyDescent="0.25">
      <c r="A159" t="s">
        <v>1004</v>
      </c>
      <c r="B159" t="s">
        <v>1005</v>
      </c>
      <c r="C159" t="s">
        <v>1006</v>
      </c>
      <c r="D159" t="s">
        <v>1007</v>
      </c>
      <c r="E159" t="s">
        <v>1008</v>
      </c>
      <c r="F159" t="s">
        <v>558</v>
      </c>
      <c r="G159" t="s">
        <v>163</v>
      </c>
      <c r="H159" s="3">
        <v>45067</v>
      </c>
      <c r="I159" s="3">
        <v>45696</v>
      </c>
      <c r="J159" t="s">
        <v>269</v>
      </c>
      <c r="K159" t="s">
        <v>174</v>
      </c>
      <c r="L159">
        <v>33707.15</v>
      </c>
      <c r="M159" t="s">
        <v>196</v>
      </c>
      <c r="N159">
        <v>1</v>
      </c>
    </row>
    <row r="160" spans="1:14" x14ac:dyDescent="0.25">
      <c r="A160" t="s">
        <v>1009</v>
      </c>
      <c r="B160" t="s">
        <v>1010</v>
      </c>
      <c r="C160" t="s">
        <v>1011</v>
      </c>
      <c r="D160" t="s">
        <v>1012</v>
      </c>
      <c r="E160" t="s">
        <v>1013</v>
      </c>
      <c r="F160" t="s">
        <v>743</v>
      </c>
      <c r="G160" t="s">
        <v>163</v>
      </c>
      <c r="H160" s="3">
        <v>45519</v>
      </c>
      <c r="I160" s="3">
        <v>45559</v>
      </c>
      <c r="J160" t="s">
        <v>173</v>
      </c>
      <c r="K160" t="s">
        <v>174</v>
      </c>
      <c r="L160">
        <v>31891.15</v>
      </c>
      <c r="N160">
        <v>4</v>
      </c>
    </row>
    <row r="161" spans="1:14" x14ac:dyDescent="0.25">
      <c r="A161" t="s">
        <v>1014</v>
      </c>
      <c r="B161" t="s">
        <v>1015</v>
      </c>
      <c r="C161" t="s">
        <v>1016</v>
      </c>
      <c r="D161" t="s">
        <v>1017</v>
      </c>
      <c r="E161" t="s">
        <v>1018</v>
      </c>
      <c r="F161" t="s">
        <v>387</v>
      </c>
      <c r="G161" t="s">
        <v>163</v>
      </c>
      <c r="H161" s="3">
        <v>45382</v>
      </c>
      <c r="I161" s="3">
        <v>45403</v>
      </c>
      <c r="J161" t="s">
        <v>129</v>
      </c>
      <c r="K161" t="s">
        <v>314</v>
      </c>
      <c r="L161">
        <v>49448.43</v>
      </c>
      <c r="M161" t="s">
        <v>188</v>
      </c>
      <c r="N161">
        <v>2</v>
      </c>
    </row>
    <row r="162" spans="1:14" x14ac:dyDescent="0.25">
      <c r="A162" t="s">
        <v>1019</v>
      </c>
      <c r="B162" t="s">
        <v>1020</v>
      </c>
      <c r="C162" t="s">
        <v>1021</v>
      </c>
      <c r="D162" t="s">
        <v>1022</v>
      </c>
      <c r="E162" t="s">
        <v>1023</v>
      </c>
      <c r="F162" t="s">
        <v>240</v>
      </c>
      <c r="G162" t="s">
        <v>163</v>
      </c>
      <c r="H162" s="3">
        <v>45571</v>
      </c>
      <c r="I162" s="3">
        <v>45405</v>
      </c>
      <c r="K162" t="s">
        <v>228</v>
      </c>
      <c r="L162">
        <v>36698.199999999997</v>
      </c>
      <c r="M162" t="s">
        <v>188</v>
      </c>
      <c r="N162">
        <v>3</v>
      </c>
    </row>
    <row r="163" spans="1:14" x14ac:dyDescent="0.25">
      <c r="A163" t="s">
        <v>1024</v>
      </c>
      <c r="B163" t="s">
        <v>1025</v>
      </c>
      <c r="C163" t="s">
        <v>1026</v>
      </c>
      <c r="D163" t="s">
        <v>1027</v>
      </c>
      <c r="E163" t="s">
        <v>1028</v>
      </c>
      <c r="F163" t="s">
        <v>202</v>
      </c>
      <c r="G163" t="s">
        <v>163</v>
      </c>
      <c r="H163" s="3">
        <v>44993</v>
      </c>
      <c r="I163" s="3">
        <v>45426</v>
      </c>
      <c r="J163" t="s">
        <v>129</v>
      </c>
      <c r="K163" t="s">
        <v>165</v>
      </c>
      <c r="L163">
        <v>23154.76</v>
      </c>
      <c r="M163" t="s">
        <v>209</v>
      </c>
      <c r="N163">
        <v>4</v>
      </c>
    </row>
    <row r="164" spans="1:14" x14ac:dyDescent="0.2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320</v>
      </c>
      <c r="G164" t="s">
        <v>163</v>
      </c>
      <c r="H164" s="3">
        <v>45483</v>
      </c>
      <c r="I164" s="3">
        <v>45620</v>
      </c>
      <c r="J164" t="s">
        <v>164</v>
      </c>
      <c r="K164" t="s">
        <v>174</v>
      </c>
      <c r="L164">
        <v>11908.11</v>
      </c>
      <c r="N164">
        <v>4</v>
      </c>
    </row>
    <row r="165" spans="1:14" x14ac:dyDescent="0.25">
      <c r="A165" t="s">
        <v>1034</v>
      </c>
      <c r="B165" t="s">
        <v>1035</v>
      </c>
      <c r="C165" t="s">
        <v>1036</v>
      </c>
      <c r="D165" t="s">
        <v>1037</v>
      </c>
      <c r="E165" t="s">
        <v>1038</v>
      </c>
      <c r="F165" t="s">
        <v>873</v>
      </c>
      <c r="G165" t="s">
        <v>163</v>
      </c>
      <c r="H165" s="3">
        <v>45600</v>
      </c>
      <c r="J165" t="s">
        <v>164</v>
      </c>
      <c r="K165" t="s">
        <v>181</v>
      </c>
      <c r="L165">
        <v>27265.200000000001</v>
      </c>
      <c r="M165" t="s">
        <v>203</v>
      </c>
    </row>
    <row r="166" spans="1:14" x14ac:dyDescent="0.25">
      <c r="A166" t="s">
        <v>1039</v>
      </c>
      <c r="B166" t="s">
        <v>1040</v>
      </c>
      <c r="C166" t="s">
        <v>1041</v>
      </c>
      <c r="D166" t="s">
        <v>1042</v>
      </c>
      <c r="E166" t="s">
        <v>1043</v>
      </c>
      <c r="F166" t="s">
        <v>202</v>
      </c>
      <c r="G166" t="s">
        <v>163</v>
      </c>
      <c r="H166" s="3">
        <v>45143</v>
      </c>
      <c r="I166" s="3">
        <v>45729</v>
      </c>
      <c r="J166" t="s">
        <v>269</v>
      </c>
      <c r="K166" t="s">
        <v>228</v>
      </c>
      <c r="L166">
        <v>3458.13</v>
      </c>
      <c r="M166" t="s">
        <v>209</v>
      </c>
      <c r="N166">
        <v>1</v>
      </c>
    </row>
    <row r="167" spans="1:14" x14ac:dyDescent="0.25">
      <c r="A167" t="s">
        <v>1044</v>
      </c>
      <c r="B167" t="s">
        <v>1045</v>
      </c>
      <c r="C167" t="s">
        <v>1046</v>
      </c>
      <c r="D167" t="s">
        <v>1047</v>
      </c>
      <c r="E167" t="s">
        <v>1048</v>
      </c>
      <c r="F167" t="s">
        <v>320</v>
      </c>
      <c r="G167" t="s">
        <v>163</v>
      </c>
      <c r="H167" s="3">
        <v>45421</v>
      </c>
      <c r="I167" s="3">
        <v>45505</v>
      </c>
      <c r="K167" t="s">
        <v>195</v>
      </c>
      <c r="L167">
        <v>42481.85</v>
      </c>
      <c r="M167" t="s">
        <v>188</v>
      </c>
    </row>
    <row r="168" spans="1:14" x14ac:dyDescent="0.25">
      <c r="A168" t="s">
        <v>1049</v>
      </c>
      <c r="B168" t="s">
        <v>1050</v>
      </c>
      <c r="C168" t="s">
        <v>1051</v>
      </c>
      <c r="D168" t="s">
        <v>1052</v>
      </c>
      <c r="E168" t="s">
        <v>1053</v>
      </c>
      <c r="F168" t="s">
        <v>341</v>
      </c>
      <c r="G168" t="s">
        <v>163</v>
      </c>
      <c r="H168" s="3">
        <v>44944</v>
      </c>
      <c r="I168" s="3">
        <v>45151</v>
      </c>
      <c r="J168" t="s">
        <v>164</v>
      </c>
      <c r="K168" t="s">
        <v>174</v>
      </c>
      <c r="L168">
        <v>32800.28</v>
      </c>
      <c r="M168" t="s">
        <v>203</v>
      </c>
      <c r="N168">
        <v>3</v>
      </c>
    </row>
    <row r="169" spans="1:14" x14ac:dyDescent="0.25">
      <c r="A169" t="s">
        <v>1054</v>
      </c>
      <c r="B169" t="s">
        <v>1055</v>
      </c>
      <c r="C169" t="s">
        <v>1056</v>
      </c>
      <c r="D169" t="s">
        <v>1057</v>
      </c>
      <c r="E169" t="s">
        <v>1058</v>
      </c>
      <c r="F169" t="s">
        <v>341</v>
      </c>
      <c r="G169" t="s">
        <v>163</v>
      </c>
      <c r="H169" s="3">
        <v>45399</v>
      </c>
      <c r="J169" t="s">
        <v>129</v>
      </c>
      <c r="L169">
        <v>22950.05</v>
      </c>
      <c r="N169">
        <v>1</v>
      </c>
    </row>
    <row r="170" spans="1:14" x14ac:dyDescent="0.25">
      <c r="A170" t="s">
        <v>1059</v>
      </c>
      <c r="B170" t="s">
        <v>1060</v>
      </c>
      <c r="C170" t="s">
        <v>1061</v>
      </c>
      <c r="D170" t="s">
        <v>1062</v>
      </c>
      <c r="E170" t="s">
        <v>1063</v>
      </c>
      <c r="F170" t="s">
        <v>308</v>
      </c>
      <c r="G170" t="s">
        <v>163</v>
      </c>
      <c r="H170" s="3">
        <v>45143</v>
      </c>
      <c r="I170" s="3">
        <v>45799</v>
      </c>
      <c r="J170" t="s">
        <v>128</v>
      </c>
      <c r="K170" t="s">
        <v>195</v>
      </c>
      <c r="L170">
        <v>38920.42</v>
      </c>
      <c r="N170">
        <v>4</v>
      </c>
    </row>
    <row r="171" spans="1:14" x14ac:dyDescent="0.25">
      <c r="A171" t="s">
        <v>1064</v>
      </c>
      <c r="B171" t="s">
        <v>1065</v>
      </c>
      <c r="C171" t="s">
        <v>1066</v>
      </c>
      <c r="D171" t="s">
        <v>1067</v>
      </c>
      <c r="E171" t="s">
        <v>1068</v>
      </c>
      <c r="F171" t="s">
        <v>162</v>
      </c>
      <c r="G171" t="s">
        <v>163</v>
      </c>
      <c r="H171" s="3">
        <v>45071</v>
      </c>
      <c r="I171" s="3">
        <v>45196</v>
      </c>
      <c r="J171" t="s">
        <v>269</v>
      </c>
      <c r="K171" t="s">
        <v>174</v>
      </c>
      <c r="L171">
        <v>24001.11</v>
      </c>
      <c r="M171" t="s">
        <v>188</v>
      </c>
      <c r="N171">
        <v>3</v>
      </c>
    </row>
    <row r="172" spans="1:14" x14ac:dyDescent="0.25">
      <c r="A172" t="s">
        <v>1069</v>
      </c>
      <c r="B172" t="s">
        <v>1070</v>
      </c>
      <c r="C172" t="s">
        <v>1071</v>
      </c>
      <c r="D172" t="s">
        <v>1072</v>
      </c>
      <c r="E172" t="s">
        <v>1073</v>
      </c>
      <c r="F172" t="s">
        <v>341</v>
      </c>
      <c r="G172" t="s">
        <v>163</v>
      </c>
      <c r="H172" s="3">
        <v>45667</v>
      </c>
      <c r="I172" s="3">
        <v>45615</v>
      </c>
      <c r="J172" t="s">
        <v>164</v>
      </c>
      <c r="K172" t="s">
        <v>228</v>
      </c>
      <c r="L172">
        <v>15220.56</v>
      </c>
      <c r="N172">
        <v>4</v>
      </c>
    </row>
    <row r="173" spans="1:14" x14ac:dyDescent="0.25">
      <c r="A173" t="s">
        <v>1074</v>
      </c>
      <c r="B173" t="s">
        <v>1075</v>
      </c>
      <c r="C173" t="s">
        <v>1076</v>
      </c>
      <c r="D173" t="s">
        <v>1077</v>
      </c>
      <c r="E173" t="s">
        <v>1078</v>
      </c>
      <c r="F173" t="s">
        <v>162</v>
      </c>
      <c r="G173" t="s">
        <v>163</v>
      </c>
      <c r="H173" s="3">
        <v>45056</v>
      </c>
      <c r="I173" s="3">
        <v>45519</v>
      </c>
      <c r="J173" t="s">
        <v>164</v>
      </c>
      <c r="K173" t="s">
        <v>174</v>
      </c>
      <c r="L173">
        <v>22209.66</v>
      </c>
    </row>
    <row r="174" spans="1:14" x14ac:dyDescent="0.25">
      <c r="A174" t="s">
        <v>1079</v>
      </c>
      <c r="B174" t="s">
        <v>1080</v>
      </c>
      <c r="C174" t="s">
        <v>1081</v>
      </c>
      <c r="D174" t="s">
        <v>1082</v>
      </c>
      <c r="E174" t="s">
        <v>1083</v>
      </c>
      <c r="F174" t="s">
        <v>616</v>
      </c>
      <c r="G174" t="s">
        <v>163</v>
      </c>
      <c r="H174" s="3">
        <v>45043</v>
      </c>
      <c r="I174" s="3">
        <v>45243</v>
      </c>
      <c r="J174" t="s">
        <v>129</v>
      </c>
      <c r="K174" t="s">
        <v>181</v>
      </c>
      <c r="L174">
        <v>31804.23</v>
      </c>
      <c r="M174" t="s">
        <v>196</v>
      </c>
      <c r="N174">
        <v>1</v>
      </c>
    </row>
    <row r="175" spans="1:14" x14ac:dyDescent="0.25">
      <c r="A175" t="s">
        <v>1084</v>
      </c>
      <c r="B175" t="s">
        <v>1085</v>
      </c>
      <c r="C175" t="s">
        <v>1086</v>
      </c>
      <c r="D175" t="s">
        <v>1087</v>
      </c>
      <c r="E175" t="s">
        <v>1088</v>
      </c>
      <c r="F175" t="s">
        <v>281</v>
      </c>
      <c r="G175" t="s">
        <v>163</v>
      </c>
      <c r="H175" s="3">
        <v>44754</v>
      </c>
      <c r="I175" s="3">
        <v>45754</v>
      </c>
      <c r="J175" t="s">
        <v>173</v>
      </c>
      <c r="K175" t="s">
        <v>165</v>
      </c>
      <c r="L175">
        <v>20568.919999999998</v>
      </c>
      <c r="M175" t="s">
        <v>196</v>
      </c>
      <c r="N175">
        <v>2</v>
      </c>
    </row>
    <row r="176" spans="1:14" x14ac:dyDescent="0.25">
      <c r="A176" t="s">
        <v>1089</v>
      </c>
      <c r="B176" t="s">
        <v>1090</v>
      </c>
      <c r="C176" t="s">
        <v>1091</v>
      </c>
      <c r="D176" t="s">
        <v>1092</v>
      </c>
      <c r="E176" t="s">
        <v>1093</v>
      </c>
      <c r="F176" t="s">
        <v>595</v>
      </c>
      <c r="G176" t="s">
        <v>163</v>
      </c>
      <c r="H176" s="3">
        <v>45202</v>
      </c>
      <c r="I176" s="3">
        <v>45210</v>
      </c>
      <c r="J176" t="s">
        <v>128</v>
      </c>
      <c r="L176">
        <v>7757.1</v>
      </c>
      <c r="M176" t="s">
        <v>203</v>
      </c>
    </row>
    <row r="177" spans="1:14" x14ac:dyDescent="0.25">
      <c r="A177" t="s">
        <v>1094</v>
      </c>
      <c r="B177" t="s">
        <v>1095</v>
      </c>
      <c r="C177" t="s">
        <v>1096</v>
      </c>
      <c r="D177" t="s">
        <v>1097</v>
      </c>
      <c r="E177" t="s">
        <v>1098</v>
      </c>
      <c r="F177" t="s">
        <v>766</v>
      </c>
      <c r="G177" t="s">
        <v>163</v>
      </c>
      <c r="H177" s="3">
        <v>45296</v>
      </c>
      <c r="I177" s="3">
        <v>45549</v>
      </c>
      <c r="K177" t="s">
        <v>181</v>
      </c>
      <c r="L177">
        <v>41652.25</v>
      </c>
      <c r="M177" t="s">
        <v>203</v>
      </c>
      <c r="N177">
        <v>2</v>
      </c>
    </row>
    <row r="178" spans="1:14" x14ac:dyDescent="0.25">
      <c r="A178" t="s">
        <v>1099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163</v>
      </c>
      <c r="H178" s="3">
        <v>45737</v>
      </c>
      <c r="I178" s="3">
        <v>45709</v>
      </c>
      <c r="J178" t="s">
        <v>128</v>
      </c>
      <c r="K178" t="s">
        <v>228</v>
      </c>
      <c r="L178">
        <v>44637.9</v>
      </c>
      <c r="N178">
        <v>1</v>
      </c>
    </row>
    <row r="179" spans="1:14" x14ac:dyDescent="0.25">
      <c r="A179" t="s">
        <v>1105</v>
      </c>
      <c r="B179" t="s">
        <v>1106</v>
      </c>
      <c r="C179" t="s">
        <v>1107</v>
      </c>
      <c r="D179" t="s">
        <v>1108</v>
      </c>
      <c r="E179" t="s">
        <v>1109</v>
      </c>
      <c r="F179" t="s">
        <v>292</v>
      </c>
      <c r="G179" t="s">
        <v>163</v>
      </c>
      <c r="H179" s="3">
        <v>45647</v>
      </c>
      <c r="I179" s="3">
        <v>45716</v>
      </c>
      <c r="J179" t="s">
        <v>164</v>
      </c>
      <c r="K179" t="s">
        <v>181</v>
      </c>
      <c r="L179">
        <v>37803.519999999997</v>
      </c>
      <c r="M179" t="s">
        <v>196</v>
      </c>
      <c r="N179">
        <v>5</v>
      </c>
    </row>
    <row r="180" spans="1:14" x14ac:dyDescent="0.25">
      <c r="A180" t="s">
        <v>1110</v>
      </c>
      <c r="B180" t="s">
        <v>1111</v>
      </c>
      <c r="C180" t="s">
        <v>1112</v>
      </c>
      <c r="D180" t="s">
        <v>1113</v>
      </c>
      <c r="E180" t="s">
        <v>1114</v>
      </c>
      <c r="F180" t="s">
        <v>381</v>
      </c>
      <c r="G180" t="s">
        <v>163</v>
      </c>
      <c r="H180" s="3">
        <v>45406</v>
      </c>
      <c r="I180" s="3">
        <v>45215</v>
      </c>
      <c r="J180" t="s">
        <v>173</v>
      </c>
      <c r="K180" t="s">
        <v>195</v>
      </c>
      <c r="L180">
        <v>32458.9</v>
      </c>
      <c r="M180" t="s">
        <v>188</v>
      </c>
      <c r="N180">
        <v>4</v>
      </c>
    </row>
    <row r="181" spans="1:14" x14ac:dyDescent="0.25">
      <c r="A181" t="s">
        <v>1115</v>
      </c>
      <c r="B181" t="s">
        <v>1116</v>
      </c>
      <c r="C181" t="s">
        <v>1117</v>
      </c>
      <c r="D181" t="s">
        <v>1118</v>
      </c>
      <c r="E181" t="s">
        <v>1119</v>
      </c>
      <c r="F181" t="s">
        <v>202</v>
      </c>
      <c r="G181" t="s">
        <v>163</v>
      </c>
      <c r="H181" s="3">
        <v>45622</v>
      </c>
      <c r="I181" s="3">
        <v>45290</v>
      </c>
      <c r="K181" t="s">
        <v>314</v>
      </c>
      <c r="L181">
        <v>28764.27</v>
      </c>
      <c r="M181" t="s">
        <v>196</v>
      </c>
    </row>
    <row r="182" spans="1:14" x14ac:dyDescent="0.25">
      <c r="A182" t="s">
        <v>1120</v>
      </c>
      <c r="B182" t="s">
        <v>1121</v>
      </c>
      <c r="C182" t="s">
        <v>1122</v>
      </c>
      <c r="D182" t="s">
        <v>1123</v>
      </c>
      <c r="E182" t="s">
        <v>1124</v>
      </c>
      <c r="F182" t="s">
        <v>574</v>
      </c>
      <c r="G182" t="s">
        <v>163</v>
      </c>
      <c r="H182" s="3">
        <v>44995</v>
      </c>
      <c r="I182" s="3">
        <v>45618</v>
      </c>
      <c r="K182" t="s">
        <v>195</v>
      </c>
      <c r="L182">
        <v>12486.92</v>
      </c>
      <c r="M182" t="s">
        <v>196</v>
      </c>
      <c r="N182">
        <v>1</v>
      </c>
    </row>
    <row r="183" spans="1:14" x14ac:dyDescent="0.25">
      <c r="A183" t="s">
        <v>1125</v>
      </c>
      <c r="B183" t="s">
        <v>1126</v>
      </c>
      <c r="C183" t="s">
        <v>1127</v>
      </c>
      <c r="D183" t="s">
        <v>1128</v>
      </c>
      <c r="E183" t="s">
        <v>1129</v>
      </c>
      <c r="F183" t="s">
        <v>595</v>
      </c>
      <c r="G183" t="s">
        <v>163</v>
      </c>
      <c r="H183" s="3">
        <v>45765</v>
      </c>
      <c r="I183" s="3">
        <v>45701</v>
      </c>
      <c r="J183" t="s">
        <v>269</v>
      </c>
      <c r="K183" t="s">
        <v>181</v>
      </c>
      <c r="L183">
        <v>7357.94</v>
      </c>
      <c r="M183" t="s">
        <v>166</v>
      </c>
      <c r="N183">
        <v>3</v>
      </c>
    </row>
    <row r="184" spans="1:14" x14ac:dyDescent="0.25">
      <c r="A184" t="s">
        <v>1130</v>
      </c>
      <c r="B184" t="s">
        <v>1131</v>
      </c>
      <c r="C184" t="s">
        <v>1132</v>
      </c>
      <c r="D184" t="s">
        <v>1133</v>
      </c>
      <c r="E184" t="s">
        <v>1134</v>
      </c>
      <c r="F184" t="s">
        <v>364</v>
      </c>
      <c r="G184" t="s">
        <v>163</v>
      </c>
      <c r="H184" s="3">
        <v>44793</v>
      </c>
      <c r="I184" s="3">
        <v>45606</v>
      </c>
      <c r="J184" t="s">
        <v>269</v>
      </c>
      <c r="K184" t="s">
        <v>174</v>
      </c>
      <c r="L184">
        <v>49511.98</v>
      </c>
      <c r="M184" t="s">
        <v>188</v>
      </c>
      <c r="N184">
        <v>1</v>
      </c>
    </row>
    <row r="185" spans="1:14" x14ac:dyDescent="0.25">
      <c r="A185" t="s">
        <v>1135</v>
      </c>
      <c r="B185" t="s">
        <v>1136</v>
      </c>
      <c r="C185" t="s">
        <v>1137</v>
      </c>
      <c r="D185" t="s">
        <v>1138</v>
      </c>
      <c r="E185" t="s">
        <v>1139</v>
      </c>
      <c r="F185" t="s">
        <v>370</v>
      </c>
      <c r="G185" t="s">
        <v>163</v>
      </c>
      <c r="H185" s="3">
        <v>45361</v>
      </c>
      <c r="I185" s="3">
        <v>45591</v>
      </c>
      <c r="J185" t="s">
        <v>269</v>
      </c>
      <c r="K185" t="s">
        <v>314</v>
      </c>
      <c r="L185">
        <v>44560.33</v>
      </c>
      <c r="M185" t="s">
        <v>209</v>
      </c>
      <c r="N185">
        <v>2</v>
      </c>
    </row>
    <row r="186" spans="1:14" x14ac:dyDescent="0.25">
      <c r="A186" t="s">
        <v>1140</v>
      </c>
      <c r="B186" t="s">
        <v>1141</v>
      </c>
      <c r="C186" t="s">
        <v>1142</v>
      </c>
      <c r="D186" t="s">
        <v>1143</v>
      </c>
      <c r="E186" t="s">
        <v>1144</v>
      </c>
      <c r="F186" t="s">
        <v>341</v>
      </c>
      <c r="G186" t="s">
        <v>163</v>
      </c>
      <c r="H186" s="3">
        <v>45359</v>
      </c>
      <c r="I186" s="3">
        <v>45786</v>
      </c>
      <c r="J186" t="s">
        <v>164</v>
      </c>
      <c r="K186" t="s">
        <v>174</v>
      </c>
      <c r="L186">
        <v>11337.17</v>
      </c>
      <c r="N186">
        <v>5</v>
      </c>
    </row>
    <row r="187" spans="1:14" x14ac:dyDescent="0.25">
      <c r="A187" t="s">
        <v>1145</v>
      </c>
      <c r="B187" t="s">
        <v>1146</v>
      </c>
      <c r="C187" t="s">
        <v>1147</v>
      </c>
      <c r="D187" t="s">
        <v>1148</v>
      </c>
      <c r="E187" t="s">
        <v>1149</v>
      </c>
      <c r="F187" t="s">
        <v>194</v>
      </c>
      <c r="G187" t="s">
        <v>163</v>
      </c>
      <c r="H187" s="3">
        <v>45762</v>
      </c>
      <c r="I187" s="3">
        <v>45603</v>
      </c>
      <c r="J187" t="s">
        <v>269</v>
      </c>
      <c r="K187" t="s">
        <v>165</v>
      </c>
      <c r="L187">
        <v>34103.410000000003</v>
      </c>
      <c r="N187">
        <v>4</v>
      </c>
    </row>
    <row r="188" spans="1:14" x14ac:dyDescent="0.25">
      <c r="A188" t="s">
        <v>1150</v>
      </c>
      <c r="B188" t="s">
        <v>1151</v>
      </c>
      <c r="C188" t="s">
        <v>1152</v>
      </c>
      <c r="D188" t="s">
        <v>1153</v>
      </c>
      <c r="E188" t="s">
        <v>1154</v>
      </c>
      <c r="F188" t="s">
        <v>275</v>
      </c>
      <c r="G188" t="s">
        <v>163</v>
      </c>
      <c r="H188" s="3">
        <v>45353</v>
      </c>
      <c r="I188" s="3">
        <v>45207</v>
      </c>
      <c r="J188" t="s">
        <v>128</v>
      </c>
      <c r="K188" t="s">
        <v>165</v>
      </c>
      <c r="L188">
        <v>1586.27</v>
      </c>
      <c r="N188">
        <v>5</v>
      </c>
    </row>
    <row r="189" spans="1:14" x14ac:dyDescent="0.25">
      <c r="A189" t="s">
        <v>1155</v>
      </c>
      <c r="B189" t="s">
        <v>1156</v>
      </c>
      <c r="C189" t="s">
        <v>1157</v>
      </c>
      <c r="D189" t="s">
        <v>1158</v>
      </c>
      <c r="E189" t="s">
        <v>1159</v>
      </c>
      <c r="F189" t="s">
        <v>595</v>
      </c>
      <c r="G189" t="s">
        <v>163</v>
      </c>
      <c r="H189" s="3">
        <v>44787</v>
      </c>
      <c r="I189" s="3">
        <v>45308</v>
      </c>
      <c r="K189" t="s">
        <v>165</v>
      </c>
      <c r="L189">
        <v>12061.59</v>
      </c>
      <c r="M189" t="s">
        <v>203</v>
      </c>
      <c r="N189">
        <v>4</v>
      </c>
    </row>
    <row r="190" spans="1:14" x14ac:dyDescent="0.25">
      <c r="A190" t="s">
        <v>1160</v>
      </c>
      <c r="B190" t="s">
        <v>1161</v>
      </c>
      <c r="C190" t="s">
        <v>1162</v>
      </c>
      <c r="D190" t="s">
        <v>1163</v>
      </c>
      <c r="E190" t="s">
        <v>1164</v>
      </c>
      <c r="F190" t="s">
        <v>187</v>
      </c>
      <c r="G190" t="s">
        <v>163</v>
      </c>
      <c r="H190" s="3">
        <v>45161</v>
      </c>
      <c r="I190" s="3">
        <v>45400</v>
      </c>
      <c r="J190" t="s">
        <v>164</v>
      </c>
      <c r="K190" t="s">
        <v>174</v>
      </c>
      <c r="L190">
        <v>2996.1</v>
      </c>
      <c r="M190" t="s">
        <v>196</v>
      </c>
    </row>
    <row r="191" spans="1:14" x14ac:dyDescent="0.25">
      <c r="A191" t="s">
        <v>1165</v>
      </c>
      <c r="B191" t="s">
        <v>1166</v>
      </c>
      <c r="C191" t="s">
        <v>1167</v>
      </c>
      <c r="D191" t="s">
        <v>1168</v>
      </c>
      <c r="E191" t="s">
        <v>1169</v>
      </c>
      <c r="F191" t="s">
        <v>616</v>
      </c>
      <c r="G191" t="s">
        <v>163</v>
      </c>
      <c r="H191" s="3">
        <v>45580</v>
      </c>
      <c r="I191" s="3">
        <v>45537</v>
      </c>
      <c r="J191" t="s">
        <v>129</v>
      </c>
      <c r="K191" t="s">
        <v>165</v>
      </c>
      <c r="L191">
        <v>17999.18</v>
      </c>
      <c r="M191" t="s">
        <v>166</v>
      </c>
      <c r="N191">
        <v>1</v>
      </c>
    </row>
    <row r="192" spans="1:14" x14ac:dyDescent="0.25">
      <c r="A192" t="s">
        <v>1170</v>
      </c>
      <c r="B192" t="s">
        <v>1171</v>
      </c>
      <c r="C192" t="s">
        <v>1172</v>
      </c>
      <c r="D192" t="s">
        <v>1173</v>
      </c>
      <c r="E192" t="s">
        <v>1174</v>
      </c>
      <c r="F192" t="s">
        <v>341</v>
      </c>
      <c r="G192" t="s">
        <v>163</v>
      </c>
      <c r="H192" s="3">
        <v>45284</v>
      </c>
      <c r="I192" s="3">
        <v>45483</v>
      </c>
      <c r="K192" t="s">
        <v>314</v>
      </c>
      <c r="L192">
        <v>245.61</v>
      </c>
    </row>
    <row r="193" spans="1:14" x14ac:dyDescent="0.25">
      <c r="A193" t="s">
        <v>1175</v>
      </c>
      <c r="B193" t="s">
        <v>1176</v>
      </c>
      <c r="C193" t="s">
        <v>1177</v>
      </c>
      <c r="D193" t="s">
        <v>1178</v>
      </c>
      <c r="E193" t="s">
        <v>1179</v>
      </c>
      <c r="F193" t="s">
        <v>341</v>
      </c>
      <c r="G193" t="s">
        <v>163</v>
      </c>
      <c r="H193" s="3">
        <v>45096</v>
      </c>
      <c r="I193" s="3">
        <v>45208</v>
      </c>
      <c r="K193" t="s">
        <v>165</v>
      </c>
      <c r="L193">
        <v>14584.37</v>
      </c>
      <c r="N193">
        <v>2</v>
      </c>
    </row>
    <row r="194" spans="1:14" x14ac:dyDescent="0.25">
      <c r="A194" t="s">
        <v>1180</v>
      </c>
      <c r="B194" t="s">
        <v>1181</v>
      </c>
      <c r="C194" t="s">
        <v>1182</v>
      </c>
      <c r="D194" t="s">
        <v>1183</v>
      </c>
      <c r="E194" t="s">
        <v>1184</v>
      </c>
      <c r="F194" t="s">
        <v>180</v>
      </c>
      <c r="G194" t="s">
        <v>163</v>
      </c>
      <c r="H194" s="3">
        <v>44883</v>
      </c>
      <c r="I194" s="3">
        <v>45246</v>
      </c>
      <c r="J194" t="s">
        <v>129</v>
      </c>
      <c r="K194" t="s">
        <v>181</v>
      </c>
      <c r="L194">
        <v>14319.62</v>
      </c>
      <c r="M194" t="s">
        <v>203</v>
      </c>
      <c r="N194">
        <v>5</v>
      </c>
    </row>
    <row r="195" spans="1:14" x14ac:dyDescent="0.25">
      <c r="A195" t="s">
        <v>1185</v>
      </c>
      <c r="B195" t="s">
        <v>1186</v>
      </c>
      <c r="C195" t="s">
        <v>1187</v>
      </c>
      <c r="D195" t="s">
        <v>1188</v>
      </c>
      <c r="E195" t="s">
        <v>1189</v>
      </c>
      <c r="F195" t="s">
        <v>766</v>
      </c>
      <c r="G195" t="s">
        <v>163</v>
      </c>
      <c r="H195" s="3">
        <v>45019</v>
      </c>
      <c r="I195" s="3">
        <v>45803</v>
      </c>
      <c r="J195" t="s">
        <v>173</v>
      </c>
      <c r="L195">
        <v>47917.27</v>
      </c>
      <c r="N195">
        <v>1</v>
      </c>
    </row>
    <row r="196" spans="1:14" x14ac:dyDescent="0.25">
      <c r="A196" t="s">
        <v>1190</v>
      </c>
      <c r="B196" t="s">
        <v>1191</v>
      </c>
      <c r="C196" t="s">
        <v>1192</v>
      </c>
      <c r="D196" t="s">
        <v>1193</v>
      </c>
      <c r="E196" t="s">
        <v>1194</v>
      </c>
      <c r="F196" t="s">
        <v>221</v>
      </c>
      <c r="G196" t="s">
        <v>163</v>
      </c>
      <c r="H196" s="3">
        <v>45051</v>
      </c>
      <c r="I196" s="3">
        <v>45142</v>
      </c>
      <c r="J196" t="s">
        <v>173</v>
      </c>
      <c r="K196" t="s">
        <v>228</v>
      </c>
      <c r="L196">
        <v>36303.61</v>
      </c>
      <c r="M196" t="s">
        <v>166</v>
      </c>
      <c r="N196">
        <v>3</v>
      </c>
    </row>
    <row r="197" spans="1:14" x14ac:dyDescent="0.25">
      <c r="A197" t="s">
        <v>1195</v>
      </c>
      <c r="B197" t="s">
        <v>1196</v>
      </c>
      <c r="C197" t="s">
        <v>1197</v>
      </c>
      <c r="D197" t="s">
        <v>1198</v>
      </c>
      <c r="E197" t="s">
        <v>1199</v>
      </c>
      <c r="F197" t="s">
        <v>358</v>
      </c>
      <c r="G197" t="s">
        <v>163</v>
      </c>
      <c r="H197" s="3">
        <v>45129</v>
      </c>
      <c r="I197" s="3">
        <v>45277</v>
      </c>
      <c r="J197" t="s">
        <v>164</v>
      </c>
      <c r="L197">
        <v>16984.22</v>
      </c>
    </row>
    <row r="198" spans="1:14" x14ac:dyDescent="0.25">
      <c r="A198" t="s">
        <v>1200</v>
      </c>
      <c r="B198" t="s">
        <v>1201</v>
      </c>
      <c r="C198" t="s">
        <v>1202</v>
      </c>
      <c r="D198" t="s">
        <v>1203</v>
      </c>
      <c r="E198" t="s">
        <v>1204</v>
      </c>
      <c r="F198" t="s">
        <v>441</v>
      </c>
      <c r="G198" t="s">
        <v>163</v>
      </c>
      <c r="H198" s="3">
        <v>45752</v>
      </c>
      <c r="I198" s="3">
        <v>45465</v>
      </c>
      <c r="J198" t="s">
        <v>128</v>
      </c>
      <c r="K198" t="s">
        <v>174</v>
      </c>
      <c r="L198">
        <v>46138.57</v>
      </c>
      <c r="M198" t="s">
        <v>203</v>
      </c>
      <c r="N198">
        <v>1</v>
      </c>
    </row>
    <row r="199" spans="1:14" x14ac:dyDescent="0.25">
      <c r="A199" t="s">
        <v>1205</v>
      </c>
      <c r="B199" t="s">
        <v>1206</v>
      </c>
      <c r="C199" t="s">
        <v>1207</v>
      </c>
      <c r="D199" t="s">
        <v>1208</v>
      </c>
      <c r="E199" t="s">
        <v>1209</v>
      </c>
      <c r="F199" t="s">
        <v>172</v>
      </c>
      <c r="G199" t="s">
        <v>163</v>
      </c>
      <c r="H199" s="3">
        <v>45148</v>
      </c>
      <c r="I199" s="3">
        <v>45263</v>
      </c>
      <c r="K199" t="s">
        <v>174</v>
      </c>
      <c r="L199">
        <v>22021.53</v>
      </c>
      <c r="M199" t="s">
        <v>209</v>
      </c>
      <c r="N199">
        <v>1</v>
      </c>
    </row>
    <row r="200" spans="1:14" x14ac:dyDescent="0.25">
      <c r="A200" t="s">
        <v>1210</v>
      </c>
      <c r="B200" t="s">
        <v>1211</v>
      </c>
      <c r="C200" t="s">
        <v>1212</v>
      </c>
      <c r="D200" t="s">
        <v>1213</v>
      </c>
      <c r="E200" t="s">
        <v>1214</v>
      </c>
      <c r="F200" t="s">
        <v>234</v>
      </c>
      <c r="G200" t="s">
        <v>163</v>
      </c>
      <c r="H200" s="3">
        <v>45056</v>
      </c>
      <c r="I200" s="3">
        <v>45280</v>
      </c>
      <c r="K200" t="s">
        <v>314</v>
      </c>
      <c r="L200">
        <v>7719.78</v>
      </c>
      <c r="M200" t="s">
        <v>203</v>
      </c>
    </row>
    <row r="201" spans="1:14" x14ac:dyDescent="0.25">
      <c r="A201" t="s">
        <v>1215</v>
      </c>
      <c r="B201" t="s">
        <v>1216</v>
      </c>
      <c r="C201" t="s">
        <v>1217</v>
      </c>
      <c r="D201" t="s">
        <v>1218</v>
      </c>
      <c r="E201" t="s">
        <v>1219</v>
      </c>
      <c r="F201" t="s">
        <v>234</v>
      </c>
      <c r="G201" t="s">
        <v>163</v>
      </c>
      <c r="H201" s="3">
        <v>45265</v>
      </c>
      <c r="I201" s="3">
        <v>45479</v>
      </c>
      <c r="J201" t="s">
        <v>128</v>
      </c>
      <c r="K201" t="s">
        <v>228</v>
      </c>
      <c r="L201">
        <v>6739.28</v>
      </c>
      <c r="M201" t="s">
        <v>209</v>
      </c>
      <c r="N201">
        <v>2</v>
      </c>
    </row>
    <row r="202" spans="1:14" x14ac:dyDescent="0.25">
      <c r="A202" t="s">
        <v>1220</v>
      </c>
      <c r="B202" t="s">
        <v>1221</v>
      </c>
      <c r="C202" t="s">
        <v>1222</v>
      </c>
      <c r="D202" t="s">
        <v>1223</v>
      </c>
      <c r="E202" t="s">
        <v>1224</v>
      </c>
      <c r="F202" t="s">
        <v>499</v>
      </c>
      <c r="G202" t="s">
        <v>163</v>
      </c>
      <c r="H202" s="3">
        <v>45546</v>
      </c>
      <c r="I202" s="3">
        <v>45651</v>
      </c>
      <c r="J202" t="s">
        <v>164</v>
      </c>
      <c r="L202">
        <v>8617.7800000000007</v>
      </c>
      <c r="M202" t="s">
        <v>188</v>
      </c>
      <c r="N202">
        <v>5</v>
      </c>
    </row>
    <row r="203" spans="1:14" x14ac:dyDescent="0.25">
      <c r="A203" t="s">
        <v>1225</v>
      </c>
      <c r="B203" t="s">
        <v>1226</v>
      </c>
      <c r="C203" t="s">
        <v>1227</v>
      </c>
      <c r="D203" t="s">
        <v>1228</v>
      </c>
      <c r="E203" t="s">
        <v>1229</v>
      </c>
      <c r="F203" t="s">
        <v>473</v>
      </c>
      <c r="G203" t="s">
        <v>163</v>
      </c>
      <c r="H203" s="3">
        <v>45167</v>
      </c>
      <c r="I203" s="3">
        <v>45535</v>
      </c>
      <c r="J203" t="s">
        <v>173</v>
      </c>
      <c r="K203" t="s">
        <v>314</v>
      </c>
      <c r="L203">
        <v>25364.76</v>
      </c>
      <c r="M203" t="s">
        <v>196</v>
      </c>
      <c r="N203">
        <v>5</v>
      </c>
    </row>
    <row r="204" spans="1:14" x14ac:dyDescent="0.25">
      <c r="A204" t="s">
        <v>1230</v>
      </c>
      <c r="B204" t="s">
        <v>1231</v>
      </c>
      <c r="C204" t="s">
        <v>1232</v>
      </c>
      <c r="D204" t="s">
        <v>1233</v>
      </c>
      <c r="E204" t="s">
        <v>1234</v>
      </c>
      <c r="F204" t="s">
        <v>308</v>
      </c>
      <c r="G204" t="s">
        <v>163</v>
      </c>
      <c r="H204" s="3">
        <v>45635</v>
      </c>
      <c r="I204" s="3">
        <v>45702</v>
      </c>
      <c r="J204" t="s">
        <v>128</v>
      </c>
      <c r="K204" t="s">
        <v>195</v>
      </c>
      <c r="L204">
        <v>43537.63</v>
      </c>
      <c r="N204">
        <v>4</v>
      </c>
    </row>
    <row r="205" spans="1:14" x14ac:dyDescent="0.25">
      <c r="A205" t="s">
        <v>1235</v>
      </c>
      <c r="B205" t="s">
        <v>1236</v>
      </c>
      <c r="C205" t="s">
        <v>1237</v>
      </c>
      <c r="D205" t="s">
        <v>1238</v>
      </c>
      <c r="E205" t="s">
        <v>1239</v>
      </c>
      <c r="F205" t="s">
        <v>172</v>
      </c>
      <c r="G205" t="s">
        <v>163</v>
      </c>
      <c r="H205" s="3">
        <v>45610</v>
      </c>
      <c r="I205" s="3">
        <v>45311</v>
      </c>
      <c r="K205" t="s">
        <v>165</v>
      </c>
      <c r="L205">
        <v>41287.97</v>
      </c>
      <c r="M205" t="s">
        <v>166</v>
      </c>
    </row>
    <row r="206" spans="1:14" x14ac:dyDescent="0.25">
      <c r="A206" t="s">
        <v>1240</v>
      </c>
      <c r="B206" t="s">
        <v>1241</v>
      </c>
      <c r="C206" t="s">
        <v>1242</v>
      </c>
      <c r="D206" t="s">
        <v>1243</v>
      </c>
      <c r="E206" t="s">
        <v>1244</v>
      </c>
      <c r="F206" t="s">
        <v>558</v>
      </c>
      <c r="G206" t="s">
        <v>163</v>
      </c>
      <c r="H206" s="3">
        <v>44879</v>
      </c>
      <c r="I206" s="3">
        <v>45143</v>
      </c>
      <c r="J206" t="s">
        <v>173</v>
      </c>
      <c r="K206" t="s">
        <v>314</v>
      </c>
      <c r="L206">
        <v>41838.68</v>
      </c>
    </row>
    <row r="207" spans="1:14" x14ac:dyDescent="0.25">
      <c r="A207" t="s">
        <v>1245</v>
      </c>
      <c r="B207" t="s">
        <v>1246</v>
      </c>
      <c r="C207" t="s">
        <v>1247</v>
      </c>
      <c r="D207" t="s">
        <v>1248</v>
      </c>
      <c r="E207" t="s">
        <v>1249</v>
      </c>
      <c r="F207" t="s">
        <v>749</v>
      </c>
      <c r="G207" t="s">
        <v>163</v>
      </c>
      <c r="H207" s="3">
        <v>44911</v>
      </c>
      <c r="I207" s="3">
        <v>45402</v>
      </c>
      <c r="K207" t="s">
        <v>174</v>
      </c>
      <c r="L207">
        <v>14500.12</v>
      </c>
      <c r="M207" t="s">
        <v>209</v>
      </c>
      <c r="N207">
        <v>3</v>
      </c>
    </row>
    <row r="208" spans="1:14" x14ac:dyDescent="0.25">
      <c r="A208" t="s">
        <v>1250</v>
      </c>
      <c r="B208" t="s">
        <v>1251</v>
      </c>
      <c r="C208" t="s">
        <v>1252</v>
      </c>
      <c r="D208" t="s">
        <v>1253</v>
      </c>
      <c r="E208" t="s">
        <v>1254</v>
      </c>
      <c r="F208" t="s">
        <v>187</v>
      </c>
      <c r="G208" t="s">
        <v>163</v>
      </c>
      <c r="H208" s="3">
        <v>45546</v>
      </c>
      <c r="I208" s="3">
        <v>45626</v>
      </c>
      <c r="J208" t="s">
        <v>173</v>
      </c>
      <c r="K208" t="s">
        <v>165</v>
      </c>
      <c r="L208">
        <v>47189.74</v>
      </c>
    </row>
    <row r="209" spans="1:14" x14ac:dyDescent="0.25">
      <c r="A209" t="s">
        <v>1255</v>
      </c>
      <c r="B209" t="s">
        <v>1256</v>
      </c>
      <c r="C209" t="s">
        <v>1257</v>
      </c>
      <c r="D209" t="s">
        <v>1258</v>
      </c>
      <c r="E209" t="s">
        <v>1259</v>
      </c>
      <c r="F209" t="s">
        <v>387</v>
      </c>
      <c r="G209" t="s">
        <v>163</v>
      </c>
      <c r="H209" s="3">
        <v>45758</v>
      </c>
      <c r="I209" s="3">
        <v>45655</v>
      </c>
      <c r="J209" t="s">
        <v>129</v>
      </c>
      <c r="K209" t="s">
        <v>174</v>
      </c>
      <c r="L209">
        <v>10018.39</v>
      </c>
      <c r="M209" t="s">
        <v>188</v>
      </c>
      <c r="N209">
        <v>1</v>
      </c>
    </row>
    <row r="210" spans="1:14" x14ac:dyDescent="0.25">
      <c r="A210" t="s">
        <v>1260</v>
      </c>
      <c r="B210" t="s">
        <v>1261</v>
      </c>
      <c r="C210" t="s">
        <v>1262</v>
      </c>
      <c r="D210" t="s">
        <v>1263</v>
      </c>
      <c r="E210" t="s">
        <v>1264</v>
      </c>
      <c r="F210" t="s">
        <v>172</v>
      </c>
      <c r="G210" t="s">
        <v>163</v>
      </c>
      <c r="H210" s="3">
        <v>45217</v>
      </c>
      <c r="I210" s="3">
        <v>45151</v>
      </c>
      <c r="J210" t="s">
        <v>129</v>
      </c>
      <c r="K210" t="s">
        <v>181</v>
      </c>
      <c r="L210">
        <v>45448.25</v>
      </c>
      <c r="M210" t="s">
        <v>209</v>
      </c>
    </row>
    <row r="211" spans="1:14" x14ac:dyDescent="0.25">
      <c r="A211" t="s">
        <v>1265</v>
      </c>
      <c r="B211" t="s">
        <v>1266</v>
      </c>
      <c r="C211" t="s">
        <v>1267</v>
      </c>
      <c r="D211" t="s">
        <v>1268</v>
      </c>
      <c r="E211" t="s">
        <v>1269</v>
      </c>
      <c r="F211" t="s">
        <v>473</v>
      </c>
      <c r="G211" t="s">
        <v>163</v>
      </c>
      <c r="H211" s="3">
        <v>45409</v>
      </c>
      <c r="I211" s="3">
        <v>45260</v>
      </c>
      <c r="J211" t="s">
        <v>164</v>
      </c>
      <c r="K211" t="s">
        <v>174</v>
      </c>
      <c r="L211">
        <v>10190.4</v>
      </c>
      <c r="N211">
        <v>1</v>
      </c>
    </row>
    <row r="212" spans="1:14" x14ac:dyDescent="0.25">
      <c r="A212" t="s">
        <v>1270</v>
      </c>
      <c r="B212" t="s">
        <v>1271</v>
      </c>
      <c r="C212" t="s">
        <v>1272</v>
      </c>
      <c r="D212" t="s">
        <v>1273</v>
      </c>
      <c r="E212" t="s">
        <v>1274</v>
      </c>
      <c r="F212" t="s">
        <v>320</v>
      </c>
      <c r="G212" t="s">
        <v>163</v>
      </c>
      <c r="H212" s="3">
        <v>45283</v>
      </c>
      <c r="I212" s="3">
        <v>45501</v>
      </c>
      <c r="K212" t="s">
        <v>181</v>
      </c>
      <c r="L212">
        <v>30549.66</v>
      </c>
      <c r="M212" t="s">
        <v>196</v>
      </c>
      <c r="N212">
        <v>5</v>
      </c>
    </row>
    <row r="213" spans="1:14" x14ac:dyDescent="0.25">
      <c r="A213" t="s">
        <v>1275</v>
      </c>
      <c r="B213" t="s">
        <v>1276</v>
      </c>
      <c r="C213" t="s">
        <v>1277</v>
      </c>
      <c r="D213" t="s">
        <v>1278</v>
      </c>
      <c r="E213" t="s">
        <v>1279</v>
      </c>
      <c r="F213" t="s">
        <v>240</v>
      </c>
      <c r="G213" t="s">
        <v>163</v>
      </c>
      <c r="H213" s="3">
        <v>44889</v>
      </c>
      <c r="I213" s="3">
        <v>45423</v>
      </c>
      <c r="J213" t="s">
        <v>173</v>
      </c>
      <c r="K213" t="s">
        <v>195</v>
      </c>
      <c r="L213">
        <v>39459.06</v>
      </c>
      <c r="M213" t="s">
        <v>166</v>
      </c>
      <c r="N213">
        <v>1</v>
      </c>
    </row>
    <row r="214" spans="1:14" x14ac:dyDescent="0.25">
      <c r="A214" t="s">
        <v>1280</v>
      </c>
      <c r="B214" t="s">
        <v>1281</v>
      </c>
      <c r="C214" t="s">
        <v>1282</v>
      </c>
      <c r="D214" t="s">
        <v>1283</v>
      </c>
      <c r="E214" t="s">
        <v>1284</v>
      </c>
      <c r="F214" t="s">
        <v>462</v>
      </c>
      <c r="G214" t="s">
        <v>163</v>
      </c>
      <c r="H214" s="3">
        <v>44976</v>
      </c>
      <c r="I214" s="3">
        <v>45484</v>
      </c>
      <c r="J214" t="s">
        <v>164</v>
      </c>
      <c r="K214" t="s">
        <v>181</v>
      </c>
      <c r="L214">
        <v>25962.38</v>
      </c>
      <c r="M214" t="s">
        <v>166</v>
      </c>
      <c r="N214">
        <v>4</v>
      </c>
    </row>
    <row r="215" spans="1:14" x14ac:dyDescent="0.2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227</v>
      </c>
      <c r="G215" t="s">
        <v>163</v>
      </c>
      <c r="H215" s="3">
        <v>45143</v>
      </c>
      <c r="I215" s="3">
        <v>45816</v>
      </c>
      <c r="K215" t="s">
        <v>195</v>
      </c>
      <c r="L215">
        <v>15591.02</v>
      </c>
      <c r="M215" t="s">
        <v>209</v>
      </c>
      <c r="N215">
        <v>1</v>
      </c>
    </row>
    <row r="216" spans="1:14" x14ac:dyDescent="0.25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194</v>
      </c>
      <c r="G216" t="s">
        <v>163</v>
      </c>
      <c r="H216" s="3">
        <v>45018</v>
      </c>
      <c r="I216" s="3">
        <v>45335</v>
      </c>
      <c r="K216" t="s">
        <v>174</v>
      </c>
      <c r="L216">
        <v>47022.42</v>
      </c>
      <c r="M216" t="s">
        <v>209</v>
      </c>
    </row>
    <row r="217" spans="1:14" x14ac:dyDescent="0.25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 t="s">
        <v>409</v>
      </c>
      <c r="G217" t="s">
        <v>163</v>
      </c>
      <c r="H217" s="3">
        <v>44920</v>
      </c>
      <c r="I217" s="3">
        <v>45651</v>
      </c>
      <c r="J217" t="s">
        <v>269</v>
      </c>
      <c r="K217" t="s">
        <v>228</v>
      </c>
      <c r="L217">
        <v>14799.91</v>
      </c>
      <c r="N217">
        <v>1</v>
      </c>
    </row>
    <row r="218" spans="1:14" x14ac:dyDescent="0.25">
      <c r="A218" t="s">
        <v>1300</v>
      </c>
      <c r="B218" t="s">
        <v>1301</v>
      </c>
      <c r="C218" t="s">
        <v>1302</v>
      </c>
      <c r="D218" t="s">
        <v>1303</v>
      </c>
      <c r="E218" t="s">
        <v>1304</v>
      </c>
      <c r="F218" t="s">
        <v>616</v>
      </c>
      <c r="G218" t="s">
        <v>163</v>
      </c>
      <c r="H218" s="3">
        <v>44782</v>
      </c>
      <c r="I218" s="3">
        <v>45788</v>
      </c>
      <c r="J218" t="s">
        <v>269</v>
      </c>
      <c r="K218" t="s">
        <v>195</v>
      </c>
      <c r="L218">
        <v>5426.53</v>
      </c>
      <c r="M218" t="s">
        <v>188</v>
      </c>
      <c r="N218">
        <v>2</v>
      </c>
    </row>
    <row r="219" spans="1:14" x14ac:dyDescent="0.25">
      <c r="A219" t="s">
        <v>1305</v>
      </c>
      <c r="B219" t="s">
        <v>1306</v>
      </c>
      <c r="C219" t="s">
        <v>1307</v>
      </c>
      <c r="D219" t="s">
        <v>1308</v>
      </c>
      <c r="E219" t="s">
        <v>1309</v>
      </c>
      <c r="F219" t="s">
        <v>462</v>
      </c>
      <c r="G219" t="s">
        <v>163</v>
      </c>
      <c r="H219" s="3">
        <v>45340</v>
      </c>
      <c r="I219" s="3">
        <v>45506</v>
      </c>
      <c r="J219" t="s">
        <v>128</v>
      </c>
      <c r="L219">
        <v>20539.21</v>
      </c>
      <c r="M219" t="s">
        <v>203</v>
      </c>
      <c r="N219">
        <v>1</v>
      </c>
    </row>
    <row r="220" spans="1:14" x14ac:dyDescent="0.25">
      <c r="A220" t="s">
        <v>1310</v>
      </c>
      <c r="B220" t="s">
        <v>1311</v>
      </c>
      <c r="C220" t="s">
        <v>1312</v>
      </c>
      <c r="D220" t="s">
        <v>1313</v>
      </c>
      <c r="E220" t="s">
        <v>1314</v>
      </c>
      <c r="F220" t="s">
        <v>743</v>
      </c>
      <c r="G220" t="s">
        <v>163</v>
      </c>
      <c r="H220" s="3">
        <v>45102</v>
      </c>
      <c r="I220" s="3">
        <v>45355</v>
      </c>
      <c r="J220" t="s">
        <v>269</v>
      </c>
      <c r="K220" t="s">
        <v>165</v>
      </c>
      <c r="L220">
        <v>24566.16</v>
      </c>
      <c r="M220" t="s">
        <v>209</v>
      </c>
      <c r="N220">
        <v>3</v>
      </c>
    </row>
    <row r="221" spans="1:14" x14ac:dyDescent="0.25">
      <c r="A221" t="s">
        <v>1315</v>
      </c>
      <c r="B221" t="s">
        <v>1316</v>
      </c>
      <c r="C221" t="s">
        <v>1317</v>
      </c>
      <c r="D221" t="s">
        <v>1318</v>
      </c>
      <c r="E221" t="s">
        <v>1319</v>
      </c>
      <c r="F221" t="s">
        <v>743</v>
      </c>
      <c r="G221" t="s">
        <v>163</v>
      </c>
      <c r="H221" s="3">
        <v>45463</v>
      </c>
      <c r="I221" s="3">
        <v>45487</v>
      </c>
      <c r="J221" t="s">
        <v>173</v>
      </c>
      <c r="K221" t="s">
        <v>195</v>
      </c>
      <c r="L221">
        <v>39608.050000000003</v>
      </c>
      <c r="M221" t="s">
        <v>166</v>
      </c>
      <c r="N221">
        <v>1</v>
      </c>
    </row>
    <row r="222" spans="1:14" x14ac:dyDescent="0.25">
      <c r="A222" t="s">
        <v>1320</v>
      </c>
      <c r="B222" t="s">
        <v>1321</v>
      </c>
      <c r="C222" t="s">
        <v>1322</v>
      </c>
      <c r="D222" t="s">
        <v>1323</v>
      </c>
      <c r="E222" t="s">
        <v>958</v>
      </c>
      <c r="F222" t="s">
        <v>341</v>
      </c>
      <c r="G222" t="s">
        <v>163</v>
      </c>
      <c r="H222" s="3">
        <v>45602</v>
      </c>
      <c r="I222" s="3">
        <v>45491</v>
      </c>
      <c r="J222" t="s">
        <v>129</v>
      </c>
      <c r="L222">
        <v>11793.84</v>
      </c>
      <c r="M222" t="s">
        <v>166</v>
      </c>
      <c r="N222">
        <v>1</v>
      </c>
    </row>
    <row r="223" spans="1:14" x14ac:dyDescent="0.25">
      <c r="A223" t="s">
        <v>1324</v>
      </c>
      <c r="B223" t="s">
        <v>1325</v>
      </c>
      <c r="C223" t="s">
        <v>1326</v>
      </c>
      <c r="D223" t="s">
        <v>1327</v>
      </c>
      <c r="E223" t="s">
        <v>1328</v>
      </c>
      <c r="F223" t="s">
        <v>268</v>
      </c>
      <c r="G223" t="s">
        <v>163</v>
      </c>
      <c r="H223" s="3">
        <v>45796</v>
      </c>
      <c r="I223" s="3">
        <v>45291</v>
      </c>
      <c r="J223" t="s">
        <v>128</v>
      </c>
      <c r="K223" t="s">
        <v>165</v>
      </c>
      <c r="L223">
        <v>31147.19</v>
      </c>
      <c r="M223" t="s">
        <v>203</v>
      </c>
      <c r="N223">
        <v>5</v>
      </c>
    </row>
    <row r="224" spans="1:14" x14ac:dyDescent="0.25">
      <c r="A224" t="s">
        <v>1329</v>
      </c>
      <c r="B224" t="s">
        <v>1330</v>
      </c>
      <c r="C224" t="s">
        <v>1331</v>
      </c>
      <c r="D224" t="s">
        <v>1332</v>
      </c>
      <c r="E224" t="s">
        <v>1333</v>
      </c>
      <c r="F224" t="s">
        <v>234</v>
      </c>
      <c r="G224" t="s">
        <v>163</v>
      </c>
      <c r="H224" s="3">
        <v>44874</v>
      </c>
      <c r="I224" s="3">
        <v>45141</v>
      </c>
      <c r="J224" t="s">
        <v>173</v>
      </c>
      <c r="K224" t="s">
        <v>314</v>
      </c>
      <c r="L224">
        <v>42169.38</v>
      </c>
      <c r="N224">
        <v>2</v>
      </c>
    </row>
    <row r="225" spans="1:14" x14ac:dyDescent="0.25">
      <c r="A225" t="s">
        <v>1334</v>
      </c>
      <c r="B225" t="s">
        <v>1335</v>
      </c>
      <c r="C225" t="s">
        <v>1336</v>
      </c>
      <c r="D225" t="s">
        <v>1337</v>
      </c>
      <c r="E225" t="s">
        <v>1338</v>
      </c>
      <c r="F225" t="s">
        <v>1104</v>
      </c>
      <c r="G225" t="s">
        <v>163</v>
      </c>
      <c r="H225" s="3">
        <v>45473</v>
      </c>
      <c r="I225" s="3">
        <v>45822</v>
      </c>
      <c r="J225" t="s">
        <v>128</v>
      </c>
      <c r="K225" t="s">
        <v>314</v>
      </c>
      <c r="L225">
        <v>7554.3</v>
      </c>
      <c r="N225">
        <v>3</v>
      </c>
    </row>
    <row r="226" spans="1:14" x14ac:dyDescent="0.25">
      <c r="A226" t="s">
        <v>1339</v>
      </c>
      <c r="B226" t="s">
        <v>1340</v>
      </c>
      <c r="C226" t="s">
        <v>1341</v>
      </c>
      <c r="D226" t="s">
        <v>1342</v>
      </c>
      <c r="E226" t="s">
        <v>1343</v>
      </c>
      <c r="F226" t="s">
        <v>262</v>
      </c>
      <c r="G226" t="s">
        <v>163</v>
      </c>
      <c r="H226" s="3">
        <v>44766</v>
      </c>
      <c r="I226" s="3">
        <v>45308</v>
      </c>
      <c r="J226" t="s">
        <v>128</v>
      </c>
      <c r="K226" t="s">
        <v>195</v>
      </c>
      <c r="L226">
        <v>6615.37</v>
      </c>
      <c r="M226" t="s">
        <v>166</v>
      </c>
      <c r="N226">
        <v>2</v>
      </c>
    </row>
    <row r="227" spans="1:14" x14ac:dyDescent="0.25">
      <c r="A227" t="s">
        <v>1344</v>
      </c>
      <c r="B227" t="s">
        <v>1345</v>
      </c>
      <c r="C227" t="s">
        <v>1346</v>
      </c>
      <c r="D227" t="s">
        <v>1347</v>
      </c>
      <c r="E227" t="s">
        <v>1348</v>
      </c>
      <c r="F227" t="s">
        <v>642</v>
      </c>
      <c r="G227" t="s">
        <v>163</v>
      </c>
      <c r="H227" s="3">
        <v>45213</v>
      </c>
      <c r="I227" s="3">
        <v>45713</v>
      </c>
      <c r="J227" t="s">
        <v>164</v>
      </c>
      <c r="K227" t="s">
        <v>165</v>
      </c>
      <c r="L227">
        <v>36437.980000000003</v>
      </c>
      <c r="N227">
        <v>5</v>
      </c>
    </row>
    <row r="228" spans="1:14" x14ac:dyDescent="0.25">
      <c r="A228" t="s">
        <v>1349</v>
      </c>
      <c r="B228" t="s">
        <v>1350</v>
      </c>
      <c r="C228" t="s">
        <v>1351</v>
      </c>
      <c r="D228" t="s">
        <v>1352</v>
      </c>
      <c r="E228" t="s">
        <v>1353</v>
      </c>
      <c r="F228" t="s">
        <v>370</v>
      </c>
      <c r="G228" t="s">
        <v>163</v>
      </c>
      <c r="H228" s="3">
        <v>45605</v>
      </c>
      <c r="I228" s="3">
        <v>45358</v>
      </c>
      <c r="J228" t="s">
        <v>129</v>
      </c>
      <c r="K228" t="s">
        <v>314</v>
      </c>
      <c r="L228">
        <v>2219.04</v>
      </c>
      <c r="M228" t="s">
        <v>203</v>
      </c>
      <c r="N228">
        <v>5</v>
      </c>
    </row>
    <row r="229" spans="1:14" x14ac:dyDescent="0.25">
      <c r="A229" t="s">
        <v>1354</v>
      </c>
      <c r="B229" t="s">
        <v>1355</v>
      </c>
      <c r="C229" t="s">
        <v>1356</v>
      </c>
      <c r="D229" t="s">
        <v>1357</v>
      </c>
      <c r="E229" t="s">
        <v>1358</v>
      </c>
      <c r="F229" t="s">
        <v>275</v>
      </c>
      <c r="G229" t="s">
        <v>163</v>
      </c>
      <c r="H229" s="3">
        <v>45087</v>
      </c>
      <c r="I229" s="3">
        <v>45356</v>
      </c>
      <c r="J229" t="s">
        <v>269</v>
      </c>
      <c r="K229" t="s">
        <v>174</v>
      </c>
      <c r="L229">
        <v>25386.77</v>
      </c>
      <c r="M229" t="s">
        <v>196</v>
      </c>
      <c r="N229">
        <v>3</v>
      </c>
    </row>
    <row r="230" spans="1:14" x14ac:dyDescent="0.25">
      <c r="A230" t="s">
        <v>1359</v>
      </c>
      <c r="B230" t="s">
        <v>1360</v>
      </c>
      <c r="C230" t="s">
        <v>1361</v>
      </c>
      <c r="D230" t="s">
        <v>1362</v>
      </c>
      <c r="E230" t="s">
        <v>1363</v>
      </c>
      <c r="F230" t="s">
        <v>180</v>
      </c>
      <c r="G230" t="s">
        <v>163</v>
      </c>
      <c r="H230" s="3">
        <v>45321</v>
      </c>
      <c r="I230" s="3">
        <v>45555</v>
      </c>
      <c r="J230" t="s">
        <v>173</v>
      </c>
      <c r="K230" t="s">
        <v>195</v>
      </c>
      <c r="L230">
        <v>1368.91</v>
      </c>
      <c r="N230">
        <v>1</v>
      </c>
    </row>
    <row r="231" spans="1:14" x14ac:dyDescent="0.25">
      <c r="A231" t="s">
        <v>1364</v>
      </c>
      <c r="B231" t="s">
        <v>1365</v>
      </c>
      <c r="C231" t="s">
        <v>1366</v>
      </c>
      <c r="D231" t="s">
        <v>1367</v>
      </c>
      <c r="E231" t="s">
        <v>1368</v>
      </c>
      <c r="F231" t="s">
        <v>873</v>
      </c>
      <c r="G231" t="s">
        <v>163</v>
      </c>
      <c r="H231" s="3">
        <v>45129</v>
      </c>
      <c r="I231" s="3">
        <v>45401</v>
      </c>
      <c r="J231" t="s">
        <v>164</v>
      </c>
      <c r="K231" t="s">
        <v>228</v>
      </c>
      <c r="L231">
        <v>34050.94</v>
      </c>
      <c r="M231" t="s">
        <v>166</v>
      </c>
      <c r="N231">
        <v>3</v>
      </c>
    </row>
    <row r="232" spans="1:14" x14ac:dyDescent="0.25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616</v>
      </c>
      <c r="G232" t="s">
        <v>163</v>
      </c>
      <c r="H232" s="3">
        <v>45709</v>
      </c>
      <c r="I232" s="3">
        <v>45635</v>
      </c>
      <c r="J232" t="s">
        <v>128</v>
      </c>
      <c r="K232" t="s">
        <v>165</v>
      </c>
      <c r="L232">
        <v>19915.45</v>
      </c>
      <c r="N232">
        <v>5</v>
      </c>
    </row>
    <row r="233" spans="1:14" x14ac:dyDescent="0.25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180</v>
      </c>
      <c r="G233" t="s">
        <v>163</v>
      </c>
      <c r="H233" s="3">
        <v>45558</v>
      </c>
      <c r="I233" s="3">
        <v>45723</v>
      </c>
      <c r="K233" t="s">
        <v>174</v>
      </c>
      <c r="L233">
        <v>25849.360000000001</v>
      </c>
      <c r="M233" t="s">
        <v>209</v>
      </c>
    </row>
    <row r="234" spans="1:14" x14ac:dyDescent="0.2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441</v>
      </c>
      <c r="G234" t="s">
        <v>163</v>
      </c>
      <c r="H234" s="3">
        <v>44884</v>
      </c>
      <c r="I234" s="3">
        <v>45811</v>
      </c>
      <c r="J234" t="s">
        <v>128</v>
      </c>
      <c r="K234" t="s">
        <v>228</v>
      </c>
      <c r="L234">
        <v>2248.09</v>
      </c>
      <c r="M234" t="s">
        <v>166</v>
      </c>
      <c r="N234">
        <v>3</v>
      </c>
    </row>
    <row r="235" spans="1:14" x14ac:dyDescent="0.25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240</v>
      </c>
      <c r="G235" t="s">
        <v>163</v>
      </c>
      <c r="H235" s="3">
        <v>44866</v>
      </c>
      <c r="I235" s="3">
        <v>45792</v>
      </c>
      <c r="J235" t="s">
        <v>129</v>
      </c>
      <c r="K235" t="s">
        <v>181</v>
      </c>
      <c r="L235">
        <v>19329.009999999998</v>
      </c>
      <c r="N235">
        <v>2</v>
      </c>
    </row>
    <row r="236" spans="1:14" x14ac:dyDescent="0.25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308</v>
      </c>
      <c r="G236" t="s">
        <v>163</v>
      </c>
      <c r="H236" s="3">
        <v>45807</v>
      </c>
      <c r="J236" t="s">
        <v>269</v>
      </c>
      <c r="K236" t="s">
        <v>165</v>
      </c>
      <c r="L236">
        <v>40518.89</v>
      </c>
      <c r="M236" t="s">
        <v>166</v>
      </c>
      <c r="N236">
        <v>5</v>
      </c>
    </row>
    <row r="237" spans="1:14" x14ac:dyDescent="0.25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358</v>
      </c>
      <c r="G237" t="s">
        <v>163</v>
      </c>
      <c r="H237" s="3">
        <v>45375</v>
      </c>
      <c r="I237" s="3">
        <v>45354</v>
      </c>
      <c r="J237" t="s">
        <v>173</v>
      </c>
      <c r="L237">
        <v>12092.83</v>
      </c>
      <c r="M237" t="s">
        <v>166</v>
      </c>
      <c r="N237">
        <v>3</v>
      </c>
    </row>
    <row r="238" spans="1:14" x14ac:dyDescent="0.25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347</v>
      </c>
      <c r="G238" t="s">
        <v>163</v>
      </c>
      <c r="H238" s="3">
        <v>45262</v>
      </c>
      <c r="I238" s="3">
        <v>45626</v>
      </c>
      <c r="J238" t="s">
        <v>173</v>
      </c>
      <c r="K238" t="s">
        <v>181</v>
      </c>
      <c r="L238">
        <v>46472.09</v>
      </c>
      <c r="N238">
        <v>1</v>
      </c>
    </row>
    <row r="239" spans="1:14" x14ac:dyDescent="0.25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462</v>
      </c>
      <c r="G239" t="s">
        <v>163</v>
      </c>
      <c r="H239" s="3">
        <v>45637</v>
      </c>
      <c r="I239" s="3">
        <v>45704</v>
      </c>
      <c r="J239" t="s">
        <v>269</v>
      </c>
      <c r="K239" t="s">
        <v>174</v>
      </c>
      <c r="L239">
        <v>30682.639999999999</v>
      </c>
      <c r="M239" t="s">
        <v>196</v>
      </c>
      <c r="N239">
        <v>5</v>
      </c>
    </row>
    <row r="240" spans="1:14" x14ac:dyDescent="0.25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262</v>
      </c>
      <c r="G240" t="s">
        <v>163</v>
      </c>
      <c r="H240" s="3">
        <v>45280</v>
      </c>
      <c r="I240" s="3">
        <v>45451</v>
      </c>
      <c r="J240" t="s">
        <v>173</v>
      </c>
      <c r="K240" t="s">
        <v>228</v>
      </c>
      <c r="L240">
        <v>31486.43</v>
      </c>
      <c r="M240" t="s">
        <v>209</v>
      </c>
      <c r="N240">
        <v>5</v>
      </c>
    </row>
    <row r="241" spans="1:14" x14ac:dyDescent="0.25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409</v>
      </c>
      <c r="G241" t="s">
        <v>163</v>
      </c>
      <c r="H241" s="3">
        <v>45298</v>
      </c>
      <c r="I241" s="3">
        <v>45616</v>
      </c>
      <c r="L241">
        <v>36947.75</v>
      </c>
      <c r="M241" t="s">
        <v>196</v>
      </c>
      <c r="N241">
        <v>3</v>
      </c>
    </row>
    <row r="242" spans="1:14" x14ac:dyDescent="0.25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755</v>
      </c>
      <c r="G242" t="s">
        <v>163</v>
      </c>
      <c r="H242" s="3">
        <v>45595</v>
      </c>
      <c r="I242" s="3">
        <v>45412</v>
      </c>
      <c r="J242" t="s">
        <v>164</v>
      </c>
      <c r="K242" t="s">
        <v>174</v>
      </c>
      <c r="L242">
        <v>5528.35</v>
      </c>
      <c r="M242" t="s">
        <v>188</v>
      </c>
      <c r="N242">
        <v>3</v>
      </c>
    </row>
    <row r="243" spans="1:14" x14ac:dyDescent="0.25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292</v>
      </c>
      <c r="G243" t="s">
        <v>163</v>
      </c>
      <c r="H243" s="3">
        <v>45708</v>
      </c>
      <c r="I243" s="3">
        <v>45608</v>
      </c>
      <c r="J243" t="s">
        <v>129</v>
      </c>
      <c r="L243">
        <v>12923.55</v>
      </c>
      <c r="M243" t="s">
        <v>209</v>
      </c>
      <c r="N243">
        <v>1</v>
      </c>
    </row>
    <row r="244" spans="1:14" x14ac:dyDescent="0.25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262</v>
      </c>
      <c r="G244" t="s">
        <v>163</v>
      </c>
      <c r="H244" s="3">
        <v>45315</v>
      </c>
      <c r="I244" s="3">
        <v>45738</v>
      </c>
      <c r="J244" t="s">
        <v>128</v>
      </c>
      <c r="K244" t="s">
        <v>174</v>
      </c>
      <c r="L244">
        <v>35961.339999999997</v>
      </c>
      <c r="M244" t="s">
        <v>203</v>
      </c>
      <c r="N244">
        <v>2</v>
      </c>
    </row>
    <row r="245" spans="1:14" x14ac:dyDescent="0.25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381</v>
      </c>
      <c r="G245" t="s">
        <v>163</v>
      </c>
      <c r="H245" s="3">
        <v>45626</v>
      </c>
      <c r="I245" s="3">
        <v>45619</v>
      </c>
      <c r="K245" t="s">
        <v>228</v>
      </c>
      <c r="L245">
        <v>16989.89</v>
      </c>
      <c r="M245" t="s">
        <v>203</v>
      </c>
      <c r="N245">
        <v>3</v>
      </c>
    </row>
    <row r="246" spans="1:14" x14ac:dyDescent="0.25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903</v>
      </c>
      <c r="G246" t="s">
        <v>163</v>
      </c>
      <c r="H246" s="3">
        <v>45137</v>
      </c>
      <c r="I246" s="3">
        <v>45813</v>
      </c>
      <c r="J246" t="s">
        <v>128</v>
      </c>
      <c r="K246" t="s">
        <v>181</v>
      </c>
      <c r="L246">
        <v>21634.12</v>
      </c>
      <c r="N246">
        <v>4</v>
      </c>
    </row>
    <row r="247" spans="1:14" x14ac:dyDescent="0.25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275</v>
      </c>
      <c r="G247" t="s">
        <v>163</v>
      </c>
      <c r="H247" s="3">
        <v>44996</v>
      </c>
      <c r="I247" s="3">
        <v>45716</v>
      </c>
      <c r="J247" t="s">
        <v>128</v>
      </c>
      <c r="K247" t="s">
        <v>195</v>
      </c>
      <c r="L247">
        <v>34402.1</v>
      </c>
      <c r="M247" t="s">
        <v>196</v>
      </c>
      <c r="N247">
        <v>5</v>
      </c>
    </row>
    <row r="248" spans="1:14" x14ac:dyDescent="0.25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743</v>
      </c>
      <c r="G248" t="s">
        <v>163</v>
      </c>
      <c r="H248" s="3">
        <v>44850</v>
      </c>
      <c r="I248" s="3">
        <v>45390</v>
      </c>
      <c r="J248" t="s">
        <v>173</v>
      </c>
      <c r="K248" t="s">
        <v>174</v>
      </c>
      <c r="L248">
        <v>12090.6</v>
      </c>
      <c r="M248" t="s">
        <v>188</v>
      </c>
      <c r="N248">
        <v>1</v>
      </c>
    </row>
    <row r="249" spans="1:14" x14ac:dyDescent="0.25">
      <c r="A249" t="s">
        <v>1454</v>
      </c>
      <c r="B249" t="s">
        <v>1455</v>
      </c>
      <c r="C249" t="s">
        <v>1456</v>
      </c>
      <c r="D249" t="s">
        <v>1457</v>
      </c>
      <c r="E249" t="s">
        <v>1458</v>
      </c>
      <c r="F249" t="s">
        <v>364</v>
      </c>
      <c r="G249" t="s">
        <v>163</v>
      </c>
      <c r="H249" s="3">
        <v>45704</v>
      </c>
      <c r="I249" s="3">
        <v>45743</v>
      </c>
      <c r="J249" t="s">
        <v>128</v>
      </c>
      <c r="K249" t="s">
        <v>174</v>
      </c>
      <c r="L249">
        <v>47179.74</v>
      </c>
      <c r="M249" t="s">
        <v>203</v>
      </c>
      <c r="N249">
        <v>2</v>
      </c>
    </row>
    <row r="250" spans="1:14" x14ac:dyDescent="0.25">
      <c r="A250" t="s">
        <v>1459</v>
      </c>
      <c r="B250" t="s">
        <v>1460</v>
      </c>
      <c r="C250" t="s">
        <v>1461</v>
      </c>
      <c r="D250" t="s">
        <v>1462</v>
      </c>
      <c r="E250" t="s">
        <v>1463</v>
      </c>
      <c r="F250" t="s">
        <v>172</v>
      </c>
      <c r="G250" t="s">
        <v>163</v>
      </c>
      <c r="H250" s="3">
        <v>45120</v>
      </c>
      <c r="I250" s="3">
        <v>45724</v>
      </c>
      <c r="J250" t="s">
        <v>269</v>
      </c>
      <c r="K250" t="s">
        <v>228</v>
      </c>
      <c r="L250">
        <v>20847.79</v>
      </c>
      <c r="M250" t="s">
        <v>203</v>
      </c>
      <c r="N250">
        <v>2</v>
      </c>
    </row>
    <row r="251" spans="1:14" x14ac:dyDescent="0.25">
      <c r="A251" t="s">
        <v>1464</v>
      </c>
      <c r="B251" t="s">
        <v>1465</v>
      </c>
      <c r="C251" t="s">
        <v>1466</v>
      </c>
      <c r="D251" t="s">
        <v>1467</v>
      </c>
      <c r="E251" t="s">
        <v>414</v>
      </c>
      <c r="F251" t="s">
        <v>1104</v>
      </c>
      <c r="G251" t="s">
        <v>163</v>
      </c>
      <c r="H251" s="3">
        <v>45513</v>
      </c>
      <c r="I251" s="3">
        <v>45459</v>
      </c>
      <c r="J251" t="s">
        <v>269</v>
      </c>
      <c r="K251" t="s">
        <v>228</v>
      </c>
      <c r="L251">
        <v>43742.26</v>
      </c>
      <c r="M251" t="s">
        <v>196</v>
      </c>
      <c r="N251">
        <v>1</v>
      </c>
    </row>
    <row r="252" spans="1:14" x14ac:dyDescent="0.25">
      <c r="A252" t="s">
        <v>1468</v>
      </c>
      <c r="B252" t="s">
        <v>1469</v>
      </c>
      <c r="C252" t="s">
        <v>1470</v>
      </c>
      <c r="D252" t="s">
        <v>1471</v>
      </c>
      <c r="E252" t="s">
        <v>1472</v>
      </c>
      <c r="F252" t="s">
        <v>341</v>
      </c>
      <c r="G252" t="s">
        <v>163</v>
      </c>
      <c r="H252" s="3">
        <v>45628</v>
      </c>
      <c r="I252" s="3">
        <v>45492</v>
      </c>
      <c r="J252" t="s">
        <v>164</v>
      </c>
      <c r="K252" t="s">
        <v>165</v>
      </c>
      <c r="L252">
        <v>11531.42</v>
      </c>
      <c r="M252" t="s">
        <v>166</v>
      </c>
    </row>
    <row r="253" spans="1:14" x14ac:dyDescent="0.25">
      <c r="A253" t="s">
        <v>1473</v>
      </c>
      <c r="B253" t="s">
        <v>1474</v>
      </c>
      <c r="C253" t="s">
        <v>1475</v>
      </c>
      <c r="D253" t="s">
        <v>1476</v>
      </c>
      <c r="E253" t="s">
        <v>1477</v>
      </c>
      <c r="F253" t="s">
        <v>505</v>
      </c>
      <c r="G253" t="s">
        <v>163</v>
      </c>
      <c r="H253" s="3">
        <v>45043</v>
      </c>
      <c r="I253" s="3">
        <v>45401</v>
      </c>
      <c r="J253" t="s">
        <v>269</v>
      </c>
      <c r="M253" t="s">
        <v>188</v>
      </c>
      <c r="N253">
        <v>1</v>
      </c>
    </row>
    <row r="254" spans="1:14" x14ac:dyDescent="0.25">
      <c r="A254" t="s">
        <v>1478</v>
      </c>
      <c r="B254" t="s">
        <v>1479</v>
      </c>
      <c r="C254" t="s">
        <v>1480</v>
      </c>
      <c r="D254" t="s">
        <v>1481</v>
      </c>
      <c r="E254" t="s">
        <v>1482</v>
      </c>
      <c r="F254" t="s">
        <v>787</v>
      </c>
      <c r="G254" t="s">
        <v>163</v>
      </c>
      <c r="H254" s="3">
        <v>44899</v>
      </c>
      <c r="J254" t="s">
        <v>128</v>
      </c>
      <c r="K254" t="s">
        <v>195</v>
      </c>
      <c r="L254">
        <v>48688.28</v>
      </c>
      <c r="M254" t="s">
        <v>196</v>
      </c>
    </row>
    <row r="255" spans="1:14" x14ac:dyDescent="0.25">
      <c r="A255" t="s">
        <v>1483</v>
      </c>
      <c r="B255" t="s">
        <v>1484</v>
      </c>
      <c r="C255" t="s">
        <v>1485</v>
      </c>
      <c r="D255" t="s">
        <v>1486</v>
      </c>
      <c r="E255" t="s">
        <v>1487</v>
      </c>
      <c r="F255" t="s">
        <v>162</v>
      </c>
      <c r="G255" t="s">
        <v>163</v>
      </c>
      <c r="H255" s="3">
        <v>45061</v>
      </c>
      <c r="I255" s="3">
        <v>45538</v>
      </c>
      <c r="J255" t="s">
        <v>269</v>
      </c>
      <c r="L255">
        <v>36053.089999999997</v>
      </c>
      <c r="N255">
        <v>2</v>
      </c>
    </row>
    <row r="256" spans="1:14" x14ac:dyDescent="0.25">
      <c r="A256" t="s">
        <v>1488</v>
      </c>
      <c r="B256" t="s">
        <v>1489</v>
      </c>
      <c r="C256" t="s">
        <v>1490</v>
      </c>
      <c r="D256" t="s">
        <v>1491</v>
      </c>
      <c r="E256" t="s">
        <v>1492</v>
      </c>
      <c r="F256" t="s">
        <v>743</v>
      </c>
      <c r="G256" t="s">
        <v>163</v>
      </c>
      <c r="H256" s="3">
        <v>45374</v>
      </c>
      <c r="I256" s="3">
        <v>45627</v>
      </c>
      <c r="J256" t="s">
        <v>129</v>
      </c>
      <c r="K256" t="s">
        <v>228</v>
      </c>
      <c r="L256">
        <v>49046.11</v>
      </c>
      <c r="M256" t="s">
        <v>188</v>
      </c>
      <c r="N256">
        <v>2</v>
      </c>
    </row>
    <row r="257" spans="1:14" x14ac:dyDescent="0.25">
      <c r="A257" t="s">
        <v>1493</v>
      </c>
      <c r="B257" t="s">
        <v>1494</v>
      </c>
      <c r="C257" t="s">
        <v>1495</v>
      </c>
      <c r="D257" t="s">
        <v>1496</v>
      </c>
      <c r="E257" t="s">
        <v>1497</v>
      </c>
      <c r="F257" t="s">
        <v>341</v>
      </c>
      <c r="G257" t="s">
        <v>163</v>
      </c>
      <c r="H257" s="3">
        <v>45037</v>
      </c>
      <c r="I257" s="3">
        <v>45103</v>
      </c>
      <c r="J257" t="s">
        <v>128</v>
      </c>
      <c r="K257" t="s">
        <v>195</v>
      </c>
      <c r="L257">
        <v>18328.96</v>
      </c>
      <c r="M257" t="s">
        <v>209</v>
      </c>
    </row>
    <row r="258" spans="1:14" x14ac:dyDescent="0.25">
      <c r="A258" t="s">
        <v>1498</v>
      </c>
      <c r="B258" t="s">
        <v>1499</v>
      </c>
      <c r="C258" t="s">
        <v>1500</v>
      </c>
      <c r="D258" t="s">
        <v>1501</v>
      </c>
      <c r="E258" t="s">
        <v>1502</v>
      </c>
      <c r="F258" t="s">
        <v>194</v>
      </c>
      <c r="G258" t="s">
        <v>163</v>
      </c>
      <c r="H258" s="3">
        <v>45807</v>
      </c>
      <c r="I258" s="3">
        <v>45144</v>
      </c>
      <c r="J258" t="s">
        <v>128</v>
      </c>
      <c r="K258" t="s">
        <v>165</v>
      </c>
      <c r="L258">
        <v>47058.76</v>
      </c>
      <c r="M258" t="s">
        <v>188</v>
      </c>
      <c r="N258">
        <v>5</v>
      </c>
    </row>
    <row r="259" spans="1:14" x14ac:dyDescent="0.25">
      <c r="A259" t="s">
        <v>1503</v>
      </c>
      <c r="B259" t="s">
        <v>1504</v>
      </c>
      <c r="C259" t="s">
        <v>1505</v>
      </c>
      <c r="D259" t="s">
        <v>1506</v>
      </c>
      <c r="E259" t="s">
        <v>1507</v>
      </c>
      <c r="F259" t="s">
        <v>240</v>
      </c>
      <c r="G259" t="s">
        <v>163</v>
      </c>
      <c r="H259" s="3">
        <v>45348</v>
      </c>
      <c r="I259" s="3">
        <v>45790</v>
      </c>
      <c r="J259" t="s">
        <v>269</v>
      </c>
      <c r="K259" t="s">
        <v>228</v>
      </c>
      <c r="L259">
        <v>25034</v>
      </c>
      <c r="M259" t="s">
        <v>196</v>
      </c>
    </row>
    <row r="260" spans="1:14" x14ac:dyDescent="0.25">
      <c r="A260" t="s">
        <v>1508</v>
      </c>
      <c r="B260" t="s">
        <v>1509</v>
      </c>
      <c r="C260" t="s">
        <v>1510</v>
      </c>
      <c r="D260" t="s">
        <v>1511</v>
      </c>
      <c r="E260" t="s">
        <v>1512</v>
      </c>
      <c r="F260" t="s">
        <v>202</v>
      </c>
      <c r="G260" t="s">
        <v>163</v>
      </c>
      <c r="H260" s="3">
        <v>45259</v>
      </c>
      <c r="I260" s="3">
        <v>45375</v>
      </c>
      <c r="K260" t="s">
        <v>165</v>
      </c>
      <c r="L260">
        <v>49300.34</v>
      </c>
      <c r="M260" t="s">
        <v>166</v>
      </c>
      <c r="N260">
        <v>5</v>
      </c>
    </row>
    <row r="261" spans="1:14" x14ac:dyDescent="0.25">
      <c r="A261" t="s">
        <v>1513</v>
      </c>
      <c r="B261" t="s">
        <v>1514</v>
      </c>
      <c r="C261" t="s">
        <v>1515</v>
      </c>
      <c r="D261" t="s">
        <v>1516</v>
      </c>
      <c r="E261" t="s">
        <v>1517</v>
      </c>
      <c r="F261" t="s">
        <v>202</v>
      </c>
      <c r="G261" t="s">
        <v>163</v>
      </c>
      <c r="H261" s="3">
        <v>45632</v>
      </c>
      <c r="I261" s="3">
        <v>45364</v>
      </c>
      <c r="J261" t="s">
        <v>129</v>
      </c>
      <c r="L261">
        <v>9072.69</v>
      </c>
      <c r="M261" t="s">
        <v>166</v>
      </c>
      <c r="N261">
        <v>5</v>
      </c>
    </row>
    <row r="262" spans="1:14" x14ac:dyDescent="0.25">
      <c r="A262" t="s">
        <v>1518</v>
      </c>
      <c r="B262" t="s">
        <v>1519</v>
      </c>
      <c r="C262" t="s">
        <v>1520</v>
      </c>
      <c r="D262" t="s">
        <v>1521</v>
      </c>
      <c r="E262" t="s">
        <v>1522</v>
      </c>
      <c r="F262" t="s">
        <v>251</v>
      </c>
      <c r="G262" t="s">
        <v>163</v>
      </c>
      <c r="H262" s="3">
        <v>45508</v>
      </c>
      <c r="I262" s="3">
        <v>45154</v>
      </c>
      <c r="J262" t="s">
        <v>128</v>
      </c>
      <c r="K262" t="s">
        <v>314</v>
      </c>
      <c r="M262" t="s">
        <v>209</v>
      </c>
      <c r="N262">
        <v>3</v>
      </c>
    </row>
    <row r="263" spans="1:14" x14ac:dyDescent="0.25">
      <c r="A263" t="s">
        <v>1523</v>
      </c>
      <c r="B263" t="s">
        <v>1524</v>
      </c>
      <c r="C263" t="s">
        <v>1525</v>
      </c>
      <c r="D263" t="s">
        <v>1526</v>
      </c>
      <c r="E263" t="s">
        <v>1527</v>
      </c>
      <c r="F263" t="s">
        <v>873</v>
      </c>
      <c r="G263" t="s">
        <v>163</v>
      </c>
      <c r="H263" s="3">
        <v>45012</v>
      </c>
      <c r="J263" t="s">
        <v>129</v>
      </c>
      <c r="K263" t="s">
        <v>174</v>
      </c>
      <c r="L263">
        <v>40963.97</v>
      </c>
      <c r="M263" t="s">
        <v>203</v>
      </c>
    </row>
    <row r="264" spans="1:14" x14ac:dyDescent="0.25">
      <c r="A264" t="s">
        <v>1528</v>
      </c>
      <c r="B264" t="s">
        <v>1529</v>
      </c>
      <c r="C264" t="s">
        <v>1530</v>
      </c>
      <c r="D264" t="s">
        <v>1531</v>
      </c>
      <c r="E264" t="s">
        <v>1532</v>
      </c>
      <c r="F264" t="s">
        <v>358</v>
      </c>
      <c r="G264" t="s">
        <v>163</v>
      </c>
      <c r="H264" s="3">
        <v>45496</v>
      </c>
      <c r="I264" s="3">
        <v>45762</v>
      </c>
      <c r="J264" t="s">
        <v>128</v>
      </c>
      <c r="K264" t="s">
        <v>195</v>
      </c>
      <c r="L264">
        <v>31496.7</v>
      </c>
      <c r="M264" t="s">
        <v>196</v>
      </c>
      <c r="N264">
        <v>2</v>
      </c>
    </row>
    <row r="265" spans="1:14" x14ac:dyDescent="0.25">
      <c r="A265" t="s">
        <v>1533</v>
      </c>
      <c r="B265" t="s">
        <v>1534</v>
      </c>
      <c r="C265" t="s">
        <v>1535</v>
      </c>
      <c r="D265" t="s">
        <v>1536</v>
      </c>
      <c r="E265" t="s">
        <v>1537</v>
      </c>
      <c r="F265" t="s">
        <v>202</v>
      </c>
      <c r="G265" t="s">
        <v>163</v>
      </c>
      <c r="H265" s="3">
        <v>45357</v>
      </c>
      <c r="I265" s="3">
        <v>45672</v>
      </c>
      <c r="K265" t="s">
        <v>314</v>
      </c>
      <c r="L265">
        <v>49062.18</v>
      </c>
      <c r="M265" t="s">
        <v>203</v>
      </c>
      <c r="N265">
        <v>5</v>
      </c>
    </row>
    <row r="266" spans="1:14" x14ac:dyDescent="0.25">
      <c r="A266" t="s">
        <v>1538</v>
      </c>
      <c r="B266" t="s">
        <v>1539</v>
      </c>
      <c r="C266" t="s">
        <v>1540</v>
      </c>
      <c r="D266" t="s">
        <v>1541</v>
      </c>
      <c r="E266" t="s">
        <v>1542</v>
      </c>
      <c r="F266" t="s">
        <v>787</v>
      </c>
      <c r="G266" t="s">
        <v>163</v>
      </c>
      <c r="H266" s="3">
        <v>45453</v>
      </c>
      <c r="I266" s="3">
        <v>45204</v>
      </c>
      <c r="J266" t="s">
        <v>164</v>
      </c>
      <c r="L266">
        <v>251.64</v>
      </c>
      <c r="M266" t="s">
        <v>209</v>
      </c>
      <c r="N266">
        <v>5</v>
      </c>
    </row>
    <row r="267" spans="1:14" x14ac:dyDescent="0.25">
      <c r="A267" t="s">
        <v>1543</v>
      </c>
      <c r="B267" t="s">
        <v>1544</v>
      </c>
      <c r="C267" t="s">
        <v>1545</v>
      </c>
      <c r="D267" t="s">
        <v>1546</v>
      </c>
      <c r="E267" t="s">
        <v>1547</v>
      </c>
      <c r="F267" t="s">
        <v>441</v>
      </c>
      <c r="G267" t="s">
        <v>163</v>
      </c>
      <c r="H267" s="3">
        <v>45401</v>
      </c>
      <c r="I267" s="3">
        <v>45813</v>
      </c>
      <c r="J267" t="s">
        <v>164</v>
      </c>
      <c r="K267" t="s">
        <v>181</v>
      </c>
      <c r="L267">
        <v>49887.88</v>
      </c>
    </row>
    <row r="268" spans="1:14" x14ac:dyDescent="0.25">
      <c r="A268" t="s">
        <v>1548</v>
      </c>
      <c r="B268" t="s">
        <v>1549</v>
      </c>
      <c r="C268" t="s">
        <v>1550</v>
      </c>
      <c r="D268" t="s">
        <v>1551</v>
      </c>
      <c r="E268" t="s">
        <v>1552</v>
      </c>
      <c r="F268" t="s">
        <v>215</v>
      </c>
      <c r="G268" t="s">
        <v>163</v>
      </c>
      <c r="H268" s="3">
        <v>45544</v>
      </c>
      <c r="I268" s="3">
        <v>45409</v>
      </c>
      <c r="J268" t="s">
        <v>129</v>
      </c>
      <c r="L268">
        <v>35662.51</v>
      </c>
      <c r="N268">
        <v>4</v>
      </c>
    </row>
    <row r="269" spans="1:14" x14ac:dyDescent="0.25">
      <c r="A269" t="s">
        <v>1553</v>
      </c>
      <c r="B269" t="s">
        <v>1554</v>
      </c>
      <c r="C269" t="s">
        <v>1555</v>
      </c>
      <c r="D269" t="s">
        <v>1556</v>
      </c>
      <c r="E269" t="s">
        <v>1557</v>
      </c>
      <c r="F269" t="s">
        <v>642</v>
      </c>
      <c r="G269" t="s">
        <v>163</v>
      </c>
      <c r="H269" s="3">
        <v>45501</v>
      </c>
      <c r="I269" s="3">
        <v>45596</v>
      </c>
      <c r="J269" t="s">
        <v>128</v>
      </c>
      <c r="L269">
        <v>14350.45</v>
      </c>
      <c r="N269">
        <v>3</v>
      </c>
    </row>
    <row r="270" spans="1:14" x14ac:dyDescent="0.25">
      <c r="A270" t="s">
        <v>1558</v>
      </c>
      <c r="B270" t="s">
        <v>1559</v>
      </c>
      <c r="C270" t="s">
        <v>1560</v>
      </c>
      <c r="D270" t="s">
        <v>1561</v>
      </c>
      <c r="E270" t="s">
        <v>1562</v>
      </c>
      <c r="F270" t="s">
        <v>743</v>
      </c>
      <c r="G270" t="s">
        <v>163</v>
      </c>
      <c r="H270" s="3">
        <v>45476</v>
      </c>
      <c r="I270" s="3">
        <v>45683</v>
      </c>
      <c r="K270" t="s">
        <v>314</v>
      </c>
      <c r="L270">
        <v>19977.75</v>
      </c>
      <c r="M270" t="s">
        <v>188</v>
      </c>
      <c r="N270">
        <v>4</v>
      </c>
    </row>
    <row r="271" spans="1:14" x14ac:dyDescent="0.25">
      <c r="A271" t="s">
        <v>1563</v>
      </c>
      <c r="B271" t="s">
        <v>1564</v>
      </c>
      <c r="C271" t="s">
        <v>1565</v>
      </c>
      <c r="D271" t="s">
        <v>1566</v>
      </c>
      <c r="E271" t="s">
        <v>1567</v>
      </c>
      <c r="F271" t="s">
        <v>275</v>
      </c>
      <c r="G271" t="s">
        <v>163</v>
      </c>
      <c r="H271" s="3">
        <v>45495</v>
      </c>
      <c r="I271" s="3">
        <v>45474</v>
      </c>
      <c r="L271">
        <v>18569.64</v>
      </c>
      <c r="M271" t="s">
        <v>203</v>
      </c>
      <c r="N271">
        <v>4</v>
      </c>
    </row>
    <row r="272" spans="1:14" x14ac:dyDescent="0.25">
      <c r="A272" t="s">
        <v>1568</v>
      </c>
      <c r="B272" t="s">
        <v>1569</v>
      </c>
      <c r="C272" t="s">
        <v>1570</v>
      </c>
      <c r="D272" t="s">
        <v>1571</v>
      </c>
      <c r="E272" t="s">
        <v>1572</v>
      </c>
      <c r="F272" t="s">
        <v>903</v>
      </c>
      <c r="G272" t="s">
        <v>163</v>
      </c>
      <c r="H272" s="3">
        <v>45305</v>
      </c>
      <c r="I272" s="3">
        <v>45608</v>
      </c>
      <c r="L272">
        <v>8590.06</v>
      </c>
      <c r="M272" t="s">
        <v>166</v>
      </c>
      <c r="N272">
        <v>4</v>
      </c>
    </row>
    <row r="273" spans="1:14" x14ac:dyDescent="0.25">
      <c r="A273" t="s">
        <v>1573</v>
      </c>
      <c r="B273" t="s">
        <v>1574</v>
      </c>
      <c r="C273" t="s">
        <v>1575</v>
      </c>
      <c r="D273" t="s">
        <v>1576</v>
      </c>
      <c r="E273" t="s">
        <v>1577</v>
      </c>
      <c r="F273" t="s">
        <v>499</v>
      </c>
      <c r="G273" t="s">
        <v>163</v>
      </c>
      <c r="H273" s="3">
        <v>45619</v>
      </c>
      <c r="I273" s="3">
        <v>45431</v>
      </c>
      <c r="K273" t="s">
        <v>314</v>
      </c>
      <c r="L273">
        <v>18972.75</v>
      </c>
    </row>
    <row r="274" spans="1:14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1582</v>
      </c>
      <c r="F274" t="s">
        <v>787</v>
      </c>
      <c r="G274" t="s">
        <v>163</v>
      </c>
      <c r="H274" s="3">
        <v>45062</v>
      </c>
      <c r="I274" s="3">
        <v>45304</v>
      </c>
      <c r="J274" t="s">
        <v>173</v>
      </c>
      <c r="K274" t="s">
        <v>181</v>
      </c>
      <c r="L274">
        <v>36635.120000000003</v>
      </c>
      <c r="M274" t="s">
        <v>188</v>
      </c>
      <c r="N274">
        <v>3</v>
      </c>
    </row>
    <row r="275" spans="1:14" x14ac:dyDescent="0.25">
      <c r="A275" t="s">
        <v>1583</v>
      </c>
      <c r="B275" t="s">
        <v>1584</v>
      </c>
      <c r="C275" t="s">
        <v>1585</v>
      </c>
      <c r="D275" t="s">
        <v>1586</v>
      </c>
      <c r="E275" t="s">
        <v>1587</v>
      </c>
      <c r="F275" t="s">
        <v>194</v>
      </c>
      <c r="G275" t="s">
        <v>163</v>
      </c>
      <c r="H275" s="3">
        <v>45297</v>
      </c>
      <c r="I275" s="3">
        <v>45598</v>
      </c>
      <c r="J275" t="s">
        <v>128</v>
      </c>
      <c r="K275" t="s">
        <v>195</v>
      </c>
      <c r="L275">
        <v>16140.37</v>
      </c>
      <c r="M275" t="s">
        <v>188</v>
      </c>
      <c r="N275">
        <v>4</v>
      </c>
    </row>
    <row r="276" spans="1:14" x14ac:dyDescent="0.25">
      <c r="A276" t="s">
        <v>1588</v>
      </c>
      <c r="B276" t="s">
        <v>1589</v>
      </c>
      <c r="C276" t="s">
        <v>1590</v>
      </c>
      <c r="D276" t="s">
        <v>1591</v>
      </c>
      <c r="E276" t="s">
        <v>1592</v>
      </c>
      <c r="F276" t="s">
        <v>595</v>
      </c>
      <c r="G276" t="s">
        <v>163</v>
      </c>
      <c r="H276" s="3">
        <v>45605</v>
      </c>
      <c r="I276" s="3">
        <v>45300</v>
      </c>
      <c r="J276" t="s">
        <v>129</v>
      </c>
      <c r="K276" t="s">
        <v>165</v>
      </c>
      <c r="L276">
        <v>44217.14</v>
      </c>
      <c r="M276" t="s">
        <v>188</v>
      </c>
      <c r="N276">
        <v>2</v>
      </c>
    </row>
    <row r="277" spans="1:14" x14ac:dyDescent="0.25">
      <c r="A277" t="s">
        <v>1593</v>
      </c>
      <c r="B277" t="s">
        <v>1594</v>
      </c>
      <c r="C277" t="s">
        <v>1595</v>
      </c>
      <c r="D277" t="s">
        <v>1596</v>
      </c>
      <c r="E277" t="s">
        <v>1597</v>
      </c>
      <c r="F277" t="s">
        <v>234</v>
      </c>
      <c r="G277" t="s">
        <v>163</v>
      </c>
      <c r="H277" s="3">
        <v>45397</v>
      </c>
      <c r="I277" s="3">
        <v>45832</v>
      </c>
      <c r="J277" t="s">
        <v>129</v>
      </c>
      <c r="L277">
        <v>46710.91</v>
      </c>
      <c r="M277" t="s">
        <v>203</v>
      </c>
      <c r="N277">
        <v>3</v>
      </c>
    </row>
    <row r="278" spans="1:14" x14ac:dyDescent="0.25">
      <c r="A278" t="s">
        <v>1598</v>
      </c>
      <c r="B278" t="s">
        <v>1599</v>
      </c>
      <c r="C278" t="s">
        <v>1600</v>
      </c>
      <c r="D278" t="s">
        <v>1601</v>
      </c>
      <c r="E278" t="s">
        <v>330</v>
      </c>
      <c r="F278" t="s">
        <v>187</v>
      </c>
      <c r="G278" t="s">
        <v>163</v>
      </c>
      <c r="H278" s="3">
        <v>44848</v>
      </c>
      <c r="I278" s="3">
        <v>45569</v>
      </c>
      <c r="J278" t="s">
        <v>129</v>
      </c>
      <c r="L278">
        <v>38043.67</v>
      </c>
      <c r="M278" t="s">
        <v>209</v>
      </c>
      <c r="N278">
        <v>2</v>
      </c>
    </row>
    <row r="279" spans="1:14" x14ac:dyDescent="0.25">
      <c r="A279" t="s">
        <v>1602</v>
      </c>
      <c r="B279" t="s">
        <v>1603</v>
      </c>
      <c r="C279" t="s">
        <v>1604</v>
      </c>
      <c r="D279" t="s">
        <v>1605</v>
      </c>
      <c r="E279" t="s">
        <v>1606</v>
      </c>
      <c r="F279" t="s">
        <v>749</v>
      </c>
      <c r="G279" t="s">
        <v>163</v>
      </c>
      <c r="H279" s="3">
        <v>45061</v>
      </c>
      <c r="I279" s="3">
        <v>45307</v>
      </c>
      <c r="K279" t="s">
        <v>165</v>
      </c>
      <c r="L279">
        <v>15040.41</v>
      </c>
      <c r="M279" t="s">
        <v>196</v>
      </c>
      <c r="N279">
        <v>3</v>
      </c>
    </row>
    <row r="280" spans="1:14" x14ac:dyDescent="0.25">
      <c r="A280" t="s">
        <v>1607</v>
      </c>
      <c r="B280" t="s">
        <v>1608</v>
      </c>
      <c r="C280" t="s">
        <v>1609</v>
      </c>
      <c r="D280" t="s">
        <v>1610</v>
      </c>
      <c r="E280" t="s">
        <v>1611</v>
      </c>
      <c r="F280" t="s">
        <v>473</v>
      </c>
      <c r="G280" t="s">
        <v>163</v>
      </c>
      <c r="H280" s="3">
        <v>45216</v>
      </c>
      <c r="I280" s="3">
        <v>45268</v>
      </c>
      <c r="J280" t="s">
        <v>129</v>
      </c>
      <c r="K280" t="s">
        <v>174</v>
      </c>
      <c r="L280">
        <v>20509.990000000002</v>
      </c>
      <c r="M280" t="s">
        <v>209</v>
      </c>
      <c r="N280">
        <v>3</v>
      </c>
    </row>
    <row r="281" spans="1:14" x14ac:dyDescent="0.25">
      <c r="A281" t="s">
        <v>1612</v>
      </c>
      <c r="B281" t="s">
        <v>1613</v>
      </c>
      <c r="C281" t="s">
        <v>1614</v>
      </c>
      <c r="D281" t="s">
        <v>1615</v>
      </c>
      <c r="E281" t="s">
        <v>1616</v>
      </c>
      <c r="F281" t="s">
        <v>595</v>
      </c>
      <c r="G281" t="s">
        <v>163</v>
      </c>
      <c r="H281" s="3">
        <v>44875</v>
      </c>
      <c r="I281" s="3">
        <v>45423</v>
      </c>
      <c r="J281" t="s">
        <v>164</v>
      </c>
      <c r="K281" t="s">
        <v>228</v>
      </c>
      <c r="L281">
        <v>33219.56</v>
      </c>
      <c r="M281" t="s">
        <v>166</v>
      </c>
    </row>
    <row r="282" spans="1:14" x14ac:dyDescent="0.25">
      <c r="A282" t="s">
        <v>1617</v>
      </c>
      <c r="B282" t="s">
        <v>1618</v>
      </c>
      <c r="C282" t="s">
        <v>1619</v>
      </c>
      <c r="D282" t="s">
        <v>1620</v>
      </c>
      <c r="E282" t="s">
        <v>1621</v>
      </c>
      <c r="F282" t="s">
        <v>215</v>
      </c>
      <c r="G282" t="s">
        <v>163</v>
      </c>
      <c r="H282" s="3">
        <v>45491</v>
      </c>
      <c r="I282" s="3">
        <v>45813</v>
      </c>
      <c r="J282" t="s">
        <v>269</v>
      </c>
      <c r="K282" t="s">
        <v>314</v>
      </c>
      <c r="L282">
        <v>49642.11</v>
      </c>
      <c r="M282" t="s">
        <v>203</v>
      </c>
      <c r="N282">
        <v>1</v>
      </c>
    </row>
    <row r="283" spans="1:14" x14ac:dyDescent="0.25">
      <c r="A283" t="s">
        <v>1622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163</v>
      </c>
      <c r="H283" s="3">
        <v>45135</v>
      </c>
      <c r="I283" s="3">
        <v>45276</v>
      </c>
      <c r="J283" t="s">
        <v>173</v>
      </c>
      <c r="K283" t="s">
        <v>181</v>
      </c>
      <c r="L283">
        <v>16830.849999999999</v>
      </c>
      <c r="M283" t="s">
        <v>196</v>
      </c>
    </row>
    <row r="284" spans="1:14" x14ac:dyDescent="0.25">
      <c r="A284" t="s">
        <v>1628</v>
      </c>
      <c r="B284" t="s">
        <v>1629</v>
      </c>
      <c r="C284" t="s">
        <v>1630</v>
      </c>
      <c r="D284" t="s">
        <v>1631</v>
      </c>
      <c r="E284" t="s">
        <v>1632</v>
      </c>
      <c r="F284" t="s">
        <v>409</v>
      </c>
      <c r="G284" t="s">
        <v>163</v>
      </c>
      <c r="H284" s="3">
        <v>45662</v>
      </c>
      <c r="I284" s="3">
        <v>45230</v>
      </c>
      <c r="J284" t="s">
        <v>269</v>
      </c>
      <c r="L284">
        <v>6736.21</v>
      </c>
      <c r="M284" t="s">
        <v>196</v>
      </c>
    </row>
    <row r="285" spans="1:14" x14ac:dyDescent="0.25">
      <c r="A285" t="s">
        <v>1633</v>
      </c>
      <c r="B285" t="s">
        <v>1634</v>
      </c>
      <c r="C285" t="s">
        <v>1635</v>
      </c>
      <c r="D285" t="s">
        <v>1636</v>
      </c>
      <c r="E285" t="s">
        <v>1637</v>
      </c>
      <c r="F285" t="s">
        <v>435</v>
      </c>
      <c r="G285" t="s">
        <v>163</v>
      </c>
      <c r="H285" s="3">
        <v>44850</v>
      </c>
      <c r="I285" s="3">
        <v>45464</v>
      </c>
      <c r="J285" t="s">
        <v>164</v>
      </c>
      <c r="K285" t="s">
        <v>174</v>
      </c>
      <c r="L285">
        <v>46464.93</v>
      </c>
      <c r="M285" t="s">
        <v>188</v>
      </c>
    </row>
    <row r="286" spans="1:14" x14ac:dyDescent="0.25">
      <c r="A286" t="s">
        <v>1638</v>
      </c>
      <c r="B286" t="s">
        <v>1639</v>
      </c>
      <c r="C286" t="s">
        <v>1640</v>
      </c>
      <c r="D286" t="s">
        <v>1641</v>
      </c>
      <c r="E286" t="s">
        <v>1642</v>
      </c>
      <c r="F286" t="s">
        <v>574</v>
      </c>
      <c r="G286" t="s">
        <v>163</v>
      </c>
      <c r="H286" s="3">
        <v>45645</v>
      </c>
      <c r="I286" s="3">
        <v>45130</v>
      </c>
      <c r="J286" t="s">
        <v>269</v>
      </c>
      <c r="K286" t="s">
        <v>174</v>
      </c>
      <c r="L286">
        <v>8795.4500000000007</v>
      </c>
      <c r="M286" t="s">
        <v>196</v>
      </c>
      <c r="N286">
        <v>4</v>
      </c>
    </row>
    <row r="287" spans="1:14" x14ac:dyDescent="0.25">
      <c r="A287" t="s">
        <v>1643</v>
      </c>
      <c r="B287" t="s">
        <v>1644</v>
      </c>
      <c r="C287" t="s">
        <v>1645</v>
      </c>
      <c r="D287" t="s">
        <v>1646</v>
      </c>
      <c r="E287" t="s">
        <v>1647</v>
      </c>
      <c r="F287" t="s">
        <v>227</v>
      </c>
      <c r="G287" t="s">
        <v>163</v>
      </c>
      <c r="H287" s="3">
        <v>45274</v>
      </c>
      <c r="I287" s="3">
        <v>45387</v>
      </c>
      <c r="J287" t="s">
        <v>129</v>
      </c>
      <c r="K287" t="s">
        <v>181</v>
      </c>
      <c r="L287">
        <v>14155.55</v>
      </c>
      <c r="M287" t="s">
        <v>188</v>
      </c>
      <c r="N287">
        <v>3</v>
      </c>
    </row>
    <row r="288" spans="1:14" x14ac:dyDescent="0.25">
      <c r="A288" t="s">
        <v>1648</v>
      </c>
      <c r="B288" t="s">
        <v>1649</v>
      </c>
      <c r="C288" t="s">
        <v>1650</v>
      </c>
      <c r="D288" t="s">
        <v>1651</v>
      </c>
      <c r="E288" t="s">
        <v>1652</v>
      </c>
      <c r="F288" t="s">
        <v>162</v>
      </c>
      <c r="G288" t="s">
        <v>163</v>
      </c>
      <c r="H288" s="3">
        <v>45078</v>
      </c>
      <c r="I288" s="3">
        <v>45421</v>
      </c>
      <c r="J288" t="s">
        <v>269</v>
      </c>
      <c r="K288" t="s">
        <v>165</v>
      </c>
      <c r="L288">
        <v>21456.83</v>
      </c>
      <c r="M288" t="s">
        <v>166</v>
      </c>
      <c r="N288">
        <v>1</v>
      </c>
    </row>
    <row r="289" spans="1:14" x14ac:dyDescent="0.25">
      <c r="A289" t="s">
        <v>1653</v>
      </c>
      <c r="B289" t="s">
        <v>1654</v>
      </c>
      <c r="C289" t="s">
        <v>1655</v>
      </c>
      <c r="D289" t="s">
        <v>1656</v>
      </c>
      <c r="E289" t="s">
        <v>1657</v>
      </c>
      <c r="F289" t="s">
        <v>387</v>
      </c>
      <c r="G289" t="s">
        <v>163</v>
      </c>
      <c r="H289" s="3">
        <v>45599</v>
      </c>
      <c r="I289" s="3">
        <v>45185</v>
      </c>
      <c r="J289" t="s">
        <v>129</v>
      </c>
      <c r="K289" t="s">
        <v>165</v>
      </c>
      <c r="L289">
        <v>45426.52</v>
      </c>
      <c r="M289" t="s">
        <v>188</v>
      </c>
    </row>
    <row r="290" spans="1:14" x14ac:dyDescent="0.25">
      <c r="A290" t="s">
        <v>1658</v>
      </c>
      <c r="B290" t="s">
        <v>1659</v>
      </c>
      <c r="C290" t="s">
        <v>1660</v>
      </c>
      <c r="D290" t="s">
        <v>1661</v>
      </c>
      <c r="E290" t="s">
        <v>1662</v>
      </c>
      <c r="F290" t="s">
        <v>435</v>
      </c>
      <c r="G290" t="s">
        <v>163</v>
      </c>
      <c r="H290" s="3">
        <v>44773</v>
      </c>
      <c r="I290" s="3">
        <v>45300</v>
      </c>
      <c r="J290" t="s">
        <v>128</v>
      </c>
      <c r="K290" t="s">
        <v>228</v>
      </c>
      <c r="L290">
        <v>16342.12</v>
      </c>
      <c r="M290" t="s">
        <v>166</v>
      </c>
      <c r="N290">
        <v>5</v>
      </c>
    </row>
    <row r="291" spans="1:14" x14ac:dyDescent="0.25">
      <c r="A291" t="s">
        <v>1663</v>
      </c>
      <c r="B291" t="s">
        <v>1664</v>
      </c>
      <c r="C291" t="s">
        <v>1665</v>
      </c>
      <c r="D291" t="s">
        <v>1666</v>
      </c>
      <c r="E291" t="s">
        <v>1667</v>
      </c>
      <c r="F291" t="s">
        <v>262</v>
      </c>
      <c r="G291" t="s">
        <v>163</v>
      </c>
      <c r="H291" s="3">
        <v>45587</v>
      </c>
      <c r="I291" s="3">
        <v>45439</v>
      </c>
      <c r="J291" t="s">
        <v>128</v>
      </c>
      <c r="K291" t="s">
        <v>181</v>
      </c>
      <c r="L291">
        <v>37588.57</v>
      </c>
      <c r="N291">
        <v>3</v>
      </c>
    </row>
    <row r="292" spans="1:14" x14ac:dyDescent="0.25">
      <c r="A292" t="s">
        <v>1668</v>
      </c>
      <c r="B292" t="s">
        <v>1669</v>
      </c>
      <c r="C292" t="s">
        <v>1670</v>
      </c>
      <c r="D292" t="s">
        <v>1671</v>
      </c>
      <c r="E292" t="s">
        <v>1672</v>
      </c>
      <c r="F292" t="s">
        <v>499</v>
      </c>
      <c r="G292" t="s">
        <v>163</v>
      </c>
      <c r="H292" s="3">
        <v>45750</v>
      </c>
      <c r="I292" s="3">
        <v>45377</v>
      </c>
      <c r="K292" t="s">
        <v>174</v>
      </c>
      <c r="L292">
        <v>36094.71</v>
      </c>
      <c r="M292" t="s">
        <v>196</v>
      </c>
      <c r="N292">
        <v>1</v>
      </c>
    </row>
    <row r="293" spans="1:14" x14ac:dyDescent="0.25">
      <c r="A293" t="s">
        <v>1673</v>
      </c>
      <c r="B293" t="s">
        <v>1674</v>
      </c>
      <c r="C293" t="s">
        <v>1675</v>
      </c>
      <c r="D293" t="s">
        <v>1676</v>
      </c>
      <c r="E293" t="s">
        <v>1677</v>
      </c>
      <c r="F293" t="s">
        <v>616</v>
      </c>
      <c r="G293" t="s">
        <v>163</v>
      </c>
      <c r="H293" s="3">
        <v>45582</v>
      </c>
      <c r="I293" s="3">
        <v>45251</v>
      </c>
      <c r="J293" t="s">
        <v>173</v>
      </c>
      <c r="K293" t="s">
        <v>195</v>
      </c>
      <c r="L293">
        <v>20297.080000000002</v>
      </c>
      <c r="N293">
        <v>2</v>
      </c>
    </row>
    <row r="294" spans="1:14" x14ac:dyDescent="0.25">
      <c r="A294" t="s">
        <v>1678</v>
      </c>
      <c r="B294" t="s">
        <v>1679</v>
      </c>
      <c r="C294" t="s">
        <v>1680</v>
      </c>
      <c r="D294" t="s">
        <v>1681</v>
      </c>
      <c r="E294" t="s">
        <v>1682</v>
      </c>
      <c r="F294" t="s">
        <v>766</v>
      </c>
      <c r="G294" t="s">
        <v>163</v>
      </c>
      <c r="H294" s="3">
        <v>45199</v>
      </c>
      <c r="I294" s="3">
        <v>45787</v>
      </c>
      <c r="J294" t="s">
        <v>129</v>
      </c>
      <c r="L294">
        <v>10870.68</v>
      </c>
      <c r="M294" t="s">
        <v>166</v>
      </c>
      <c r="N294">
        <v>1</v>
      </c>
    </row>
    <row r="295" spans="1:14" x14ac:dyDescent="0.25">
      <c r="A295" t="s">
        <v>1683</v>
      </c>
      <c r="B295" t="s">
        <v>1684</v>
      </c>
      <c r="C295" t="s">
        <v>1685</v>
      </c>
      <c r="D295" t="s">
        <v>1686</v>
      </c>
      <c r="E295" t="s">
        <v>1687</v>
      </c>
      <c r="F295" t="s">
        <v>749</v>
      </c>
      <c r="G295" t="s">
        <v>163</v>
      </c>
      <c r="H295" s="3">
        <v>45015</v>
      </c>
      <c r="I295" s="3">
        <v>45297</v>
      </c>
      <c r="J295" t="s">
        <v>129</v>
      </c>
      <c r="K295" t="s">
        <v>165</v>
      </c>
      <c r="L295">
        <v>14226.92</v>
      </c>
      <c r="M295" t="s">
        <v>196</v>
      </c>
      <c r="N295">
        <v>4</v>
      </c>
    </row>
    <row r="296" spans="1:14" x14ac:dyDescent="0.25">
      <c r="A296" t="s">
        <v>1688</v>
      </c>
      <c r="B296" t="s">
        <v>1689</v>
      </c>
      <c r="C296" t="s">
        <v>1690</v>
      </c>
      <c r="D296" t="s">
        <v>1691</v>
      </c>
      <c r="E296" t="s">
        <v>1692</v>
      </c>
      <c r="F296" t="s">
        <v>262</v>
      </c>
      <c r="G296" t="s">
        <v>163</v>
      </c>
      <c r="H296" s="3">
        <v>45408</v>
      </c>
      <c r="I296" s="3">
        <v>45723</v>
      </c>
      <c r="J296" t="s">
        <v>129</v>
      </c>
      <c r="K296" t="s">
        <v>174</v>
      </c>
      <c r="L296">
        <v>3753.97</v>
      </c>
      <c r="M296" t="s">
        <v>166</v>
      </c>
      <c r="N296">
        <v>5</v>
      </c>
    </row>
    <row r="297" spans="1:14" x14ac:dyDescent="0.25">
      <c r="A297" t="s">
        <v>1693</v>
      </c>
      <c r="B297" t="s">
        <v>1694</v>
      </c>
      <c r="C297" t="s">
        <v>1695</v>
      </c>
      <c r="D297" t="s">
        <v>1696</v>
      </c>
      <c r="E297" t="s">
        <v>1697</v>
      </c>
      <c r="F297" t="s">
        <v>499</v>
      </c>
      <c r="G297" t="s">
        <v>163</v>
      </c>
      <c r="H297" s="3">
        <v>45500</v>
      </c>
      <c r="J297" t="s">
        <v>173</v>
      </c>
      <c r="K297" t="s">
        <v>314</v>
      </c>
      <c r="L297">
        <v>48217.64</v>
      </c>
      <c r="M297" t="s">
        <v>209</v>
      </c>
      <c r="N297">
        <v>2</v>
      </c>
    </row>
    <row r="298" spans="1:14" x14ac:dyDescent="0.25">
      <c r="A298" t="s">
        <v>1698</v>
      </c>
      <c r="B298" t="s">
        <v>1699</v>
      </c>
      <c r="C298" t="s">
        <v>1700</v>
      </c>
      <c r="D298" t="s">
        <v>1701</v>
      </c>
      <c r="E298" t="s">
        <v>1702</v>
      </c>
      <c r="F298" t="s">
        <v>320</v>
      </c>
      <c r="G298" t="s">
        <v>163</v>
      </c>
      <c r="H298" s="3">
        <v>44939</v>
      </c>
      <c r="I298" s="3">
        <v>45298</v>
      </c>
      <c r="J298" t="s">
        <v>129</v>
      </c>
      <c r="K298" t="s">
        <v>195</v>
      </c>
      <c r="L298">
        <v>8491.81</v>
      </c>
      <c r="M298" t="s">
        <v>203</v>
      </c>
      <c r="N298">
        <v>1</v>
      </c>
    </row>
    <row r="299" spans="1:14" x14ac:dyDescent="0.25">
      <c r="A299" t="s">
        <v>1703</v>
      </c>
      <c r="B299" t="s">
        <v>1704</v>
      </c>
      <c r="C299" t="s">
        <v>1705</v>
      </c>
      <c r="D299" t="s">
        <v>1706</v>
      </c>
      <c r="E299" t="s">
        <v>1707</v>
      </c>
      <c r="F299" t="s">
        <v>162</v>
      </c>
      <c r="G299" t="s">
        <v>163</v>
      </c>
      <c r="H299" s="3">
        <v>45035</v>
      </c>
      <c r="I299" s="3">
        <v>45239</v>
      </c>
      <c r="K299" t="s">
        <v>165</v>
      </c>
      <c r="L299">
        <v>32374.47</v>
      </c>
      <c r="M299" t="s">
        <v>188</v>
      </c>
      <c r="N299">
        <v>2</v>
      </c>
    </row>
    <row r="300" spans="1:14" x14ac:dyDescent="0.25">
      <c r="A300" t="s">
        <v>1708</v>
      </c>
      <c r="B300" t="s">
        <v>1709</v>
      </c>
      <c r="C300" t="s">
        <v>1710</v>
      </c>
      <c r="D300" t="s">
        <v>1711</v>
      </c>
      <c r="E300" t="s">
        <v>1712</v>
      </c>
      <c r="F300" t="s">
        <v>755</v>
      </c>
      <c r="G300" t="s">
        <v>163</v>
      </c>
      <c r="H300" s="3">
        <v>45048</v>
      </c>
      <c r="I300" s="3">
        <v>45134</v>
      </c>
      <c r="K300" t="s">
        <v>195</v>
      </c>
      <c r="L300">
        <v>46340.19</v>
      </c>
      <c r="M300" t="s">
        <v>203</v>
      </c>
      <c r="N300">
        <v>5</v>
      </c>
    </row>
    <row r="301" spans="1:14" x14ac:dyDescent="0.25">
      <c r="A301" t="s">
        <v>1713</v>
      </c>
      <c r="B301" t="s">
        <v>1714</v>
      </c>
      <c r="C301" t="s">
        <v>1715</v>
      </c>
      <c r="D301" t="s">
        <v>1716</v>
      </c>
      <c r="E301" t="s">
        <v>1717</v>
      </c>
      <c r="F301" t="s">
        <v>749</v>
      </c>
      <c r="G301" t="s">
        <v>163</v>
      </c>
      <c r="H301" s="3">
        <v>45681</v>
      </c>
      <c r="I301" s="3">
        <v>45149</v>
      </c>
      <c r="J301" t="s">
        <v>164</v>
      </c>
      <c r="K301" t="s">
        <v>181</v>
      </c>
      <c r="L301">
        <v>6958.07</v>
      </c>
      <c r="M301" t="s">
        <v>196</v>
      </c>
      <c r="N301">
        <v>4</v>
      </c>
    </row>
    <row r="302" spans="1:14" x14ac:dyDescent="0.25">
      <c r="A302" t="s">
        <v>1718</v>
      </c>
      <c r="B302" t="s">
        <v>1719</v>
      </c>
      <c r="C302" t="s">
        <v>1720</v>
      </c>
      <c r="D302" t="s">
        <v>1721</v>
      </c>
      <c r="E302" t="s">
        <v>1722</v>
      </c>
      <c r="F302" t="s">
        <v>755</v>
      </c>
      <c r="G302" t="s">
        <v>163</v>
      </c>
      <c r="H302" s="3">
        <v>45679</v>
      </c>
      <c r="I302" s="3">
        <v>45328</v>
      </c>
      <c r="J302" t="s">
        <v>173</v>
      </c>
      <c r="K302" t="s">
        <v>174</v>
      </c>
      <c r="L302">
        <v>28927.48</v>
      </c>
      <c r="M302" t="s">
        <v>209</v>
      </c>
      <c r="N302">
        <v>5</v>
      </c>
    </row>
    <row r="303" spans="1:14" x14ac:dyDescent="0.25">
      <c r="A303" t="s">
        <v>1723</v>
      </c>
      <c r="B303" t="s">
        <v>1724</v>
      </c>
      <c r="C303" t="s">
        <v>1725</v>
      </c>
      <c r="D303" t="s">
        <v>1726</v>
      </c>
      <c r="E303" t="s">
        <v>1727</v>
      </c>
      <c r="F303" t="s">
        <v>240</v>
      </c>
      <c r="G303" t="s">
        <v>163</v>
      </c>
      <c r="H303" s="3">
        <v>44757</v>
      </c>
      <c r="I303" s="3">
        <v>45219</v>
      </c>
      <c r="J303" t="s">
        <v>269</v>
      </c>
      <c r="K303" t="s">
        <v>228</v>
      </c>
      <c r="L303">
        <v>35069.870000000003</v>
      </c>
      <c r="M303" t="s">
        <v>196</v>
      </c>
      <c r="N303">
        <v>3</v>
      </c>
    </row>
    <row r="304" spans="1:14" x14ac:dyDescent="0.25">
      <c r="A304" t="s">
        <v>1728</v>
      </c>
      <c r="B304" t="s">
        <v>1729</v>
      </c>
      <c r="C304" t="s">
        <v>1730</v>
      </c>
      <c r="D304" t="s">
        <v>1731</v>
      </c>
      <c r="E304" t="s">
        <v>1732</v>
      </c>
      <c r="F304" t="s">
        <v>341</v>
      </c>
      <c r="G304" t="s">
        <v>163</v>
      </c>
      <c r="H304" s="3">
        <v>45792</v>
      </c>
      <c r="I304" s="3">
        <v>45170</v>
      </c>
      <c r="J304" t="s">
        <v>269</v>
      </c>
      <c r="K304" t="s">
        <v>165</v>
      </c>
      <c r="L304">
        <v>2246.96</v>
      </c>
      <c r="M304" t="s">
        <v>166</v>
      </c>
    </row>
    <row r="305" spans="1:14" x14ac:dyDescent="0.25">
      <c r="A305" t="s">
        <v>1733</v>
      </c>
      <c r="B305" t="s">
        <v>1734</v>
      </c>
      <c r="C305" t="s">
        <v>1735</v>
      </c>
      <c r="D305" t="s">
        <v>1736</v>
      </c>
      <c r="E305" t="s">
        <v>1737</v>
      </c>
      <c r="F305" t="s">
        <v>499</v>
      </c>
      <c r="G305" t="s">
        <v>163</v>
      </c>
      <c r="H305" s="3">
        <v>45498</v>
      </c>
      <c r="I305" s="3">
        <v>45634</v>
      </c>
      <c r="J305" t="s">
        <v>173</v>
      </c>
      <c r="K305" t="s">
        <v>228</v>
      </c>
      <c r="L305">
        <v>38020.03</v>
      </c>
      <c r="M305" t="s">
        <v>196</v>
      </c>
      <c r="N305">
        <v>3</v>
      </c>
    </row>
    <row r="306" spans="1:14" x14ac:dyDescent="0.25">
      <c r="A306" t="s">
        <v>1738</v>
      </c>
      <c r="B306" t="s">
        <v>1739</v>
      </c>
      <c r="C306" t="s">
        <v>1740</v>
      </c>
      <c r="D306" t="s">
        <v>1741</v>
      </c>
      <c r="E306" t="s">
        <v>1742</v>
      </c>
      <c r="F306" t="s">
        <v>292</v>
      </c>
      <c r="G306" t="s">
        <v>163</v>
      </c>
      <c r="H306" s="3">
        <v>45367</v>
      </c>
      <c r="I306" s="3">
        <v>45498</v>
      </c>
      <c r="J306" t="s">
        <v>173</v>
      </c>
      <c r="K306" t="s">
        <v>195</v>
      </c>
      <c r="L306">
        <v>11864.36</v>
      </c>
      <c r="M306" t="s">
        <v>188</v>
      </c>
      <c r="N306">
        <v>3</v>
      </c>
    </row>
    <row r="307" spans="1:14" x14ac:dyDescent="0.25">
      <c r="A307" t="s">
        <v>1743</v>
      </c>
      <c r="B307" t="s">
        <v>1744</v>
      </c>
      <c r="C307" t="s">
        <v>1745</v>
      </c>
      <c r="D307" t="s">
        <v>1746</v>
      </c>
      <c r="E307" t="s">
        <v>1747</v>
      </c>
      <c r="F307" t="s">
        <v>275</v>
      </c>
      <c r="G307" t="s">
        <v>163</v>
      </c>
      <c r="H307" s="3">
        <v>44915</v>
      </c>
      <c r="I307" s="3">
        <v>45436</v>
      </c>
      <c r="K307" t="s">
        <v>181</v>
      </c>
      <c r="L307">
        <v>2718.17</v>
      </c>
      <c r="N307">
        <v>1</v>
      </c>
    </row>
    <row r="308" spans="1:14" x14ac:dyDescent="0.25">
      <c r="A308" t="s">
        <v>1748</v>
      </c>
      <c r="B308" t="s">
        <v>1749</v>
      </c>
      <c r="C308" t="s">
        <v>1750</v>
      </c>
      <c r="D308" t="s">
        <v>1751</v>
      </c>
      <c r="E308" t="s">
        <v>1752</v>
      </c>
      <c r="F308" t="s">
        <v>499</v>
      </c>
      <c r="G308" t="s">
        <v>163</v>
      </c>
      <c r="H308" s="3">
        <v>45301</v>
      </c>
      <c r="I308" s="3">
        <v>45446</v>
      </c>
      <c r="J308" t="s">
        <v>129</v>
      </c>
      <c r="K308" t="s">
        <v>228</v>
      </c>
      <c r="L308">
        <v>46650.17</v>
      </c>
      <c r="M308" t="s">
        <v>209</v>
      </c>
      <c r="N308">
        <v>4</v>
      </c>
    </row>
    <row r="309" spans="1:14" x14ac:dyDescent="0.25">
      <c r="A309" t="s">
        <v>1753</v>
      </c>
      <c r="B309" t="s">
        <v>1754</v>
      </c>
      <c r="C309" t="s">
        <v>1755</v>
      </c>
      <c r="D309" t="s">
        <v>1756</v>
      </c>
      <c r="E309" t="s">
        <v>1757</v>
      </c>
      <c r="F309" t="s">
        <v>755</v>
      </c>
      <c r="G309" t="s">
        <v>163</v>
      </c>
      <c r="H309" s="3">
        <v>44779</v>
      </c>
      <c r="I309" s="3">
        <v>45296</v>
      </c>
      <c r="J309" t="s">
        <v>164</v>
      </c>
      <c r="K309" t="s">
        <v>165</v>
      </c>
      <c r="L309">
        <v>13835.64</v>
      </c>
      <c r="M309" t="s">
        <v>196</v>
      </c>
      <c r="N309">
        <v>1</v>
      </c>
    </row>
    <row r="310" spans="1:14" x14ac:dyDescent="0.25">
      <c r="A310" t="s">
        <v>1758</v>
      </c>
      <c r="B310" t="s">
        <v>1759</v>
      </c>
      <c r="C310" t="s">
        <v>1760</v>
      </c>
      <c r="D310" t="s">
        <v>1761</v>
      </c>
      <c r="E310" t="s">
        <v>1762</v>
      </c>
      <c r="F310" t="s">
        <v>749</v>
      </c>
      <c r="G310" t="s">
        <v>163</v>
      </c>
      <c r="H310" s="3">
        <v>44788</v>
      </c>
      <c r="I310" s="3">
        <v>45456</v>
      </c>
      <c r="J310" t="s">
        <v>129</v>
      </c>
      <c r="K310" t="s">
        <v>165</v>
      </c>
      <c r="L310">
        <v>25187.3</v>
      </c>
      <c r="M310" t="s">
        <v>203</v>
      </c>
      <c r="N310">
        <v>5</v>
      </c>
    </row>
    <row r="311" spans="1:14" x14ac:dyDescent="0.25">
      <c r="A311" t="s">
        <v>1763</v>
      </c>
      <c r="B311" t="s">
        <v>1764</v>
      </c>
      <c r="C311" t="s">
        <v>1765</v>
      </c>
      <c r="D311" t="s">
        <v>1766</v>
      </c>
      <c r="E311" t="s">
        <v>1767</v>
      </c>
      <c r="F311" t="s">
        <v>320</v>
      </c>
      <c r="G311" t="s">
        <v>163</v>
      </c>
      <c r="H311" s="3">
        <v>44882</v>
      </c>
      <c r="I311" s="3">
        <v>45657</v>
      </c>
      <c r="J311" t="s">
        <v>128</v>
      </c>
      <c r="K311" t="s">
        <v>165</v>
      </c>
      <c r="L311">
        <v>14732.64</v>
      </c>
      <c r="M311" t="s">
        <v>188</v>
      </c>
      <c r="N311">
        <v>4</v>
      </c>
    </row>
    <row r="312" spans="1:14" x14ac:dyDescent="0.25">
      <c r="A312" t="s">
        <v>1768</v>
      </c>
      <c r="B312" t="s">
        <v>1769</v>
      </c>
      <c r="C312" t="s">
        <v>1770</v>
      </c>
      <c r="D312" t="s">
        <v>1771</v>
      </c>
      <c r="E312" t="s">
        <v>1772</v>
      </c>
      <c r="F312" t="s">
        <v>162</v>
      </c>
      <c r="G312" t="s">
        <v>163</v>
      </c>
      <c r="H312" s="3">
        <v>44853</v>
      </c>
      <c r="J312" t="s">
        <v>173</v>
      </c>
      <c r="K312" t="s">
        <v>228</v>
      </c>
      <c r="L312">
        <v>18586.759999999998</v>
      </c>
      <c r="N312">
        <v>2</v>
      </c>
    </row>
    <row r="313" spans="1:14" x14ac:dyDescent="0.25">
      <c r="A313" t="s">
        <v>1773</v>
      </c>
      <c r="B313" t="s">
        <v>1774</v>
      </c>
      <c r="C313" t="s">
        <v>1775</v>
      </c>
      <c r="D313" t="s">
        <v>1776</v>
      </c>
      <c r="E313" t="s">
        <v>1777</v>
      </c>
      <c r="F313" t="s">
        <v>180</v>
      </c>
      <c r="G313" t="s">
        <v>163</v>
      </c>
      <c r="H313" s="3">
        <v>44864</v>
      </c>
      <c r="I313" s="3">
        <v>45179</v>
      </c>
      <c r="J313" t="s">
        <v>269</v>
      </c>
      <c r="K313" t="s">
        <v>195</v>
      </c>
      <c r="L313">
        <v>12906.22</v>
      </c>
      <c r="M313" t="s">
        <v>166</v>
      </c>
      <c r="N313">
        <v>5</v>
      </c>
    </row>
    <row r="314" spans="1:14" x14ac:dyDescent="0.25">
      <c r="A314" t="s">
        <v>1778</v>
      </c>
      <c r="B314" t="s">
        <v>1779</v>
      </c>
      <c r="C314" t="s">
        <v>1780</v>
      </c>
      <c r="D314" t="s">
        <v>1781</v>
      </c>
      <c r="E314" t="s">
        <v>1782</v>
      </c>
      <c r="F314" t="s">
        <v>403</v>
      </c>
      <c r="G314" t="s">
        <v>163</v>
      </c>
      <c r="H314" s="3">
        <v>45084</v>
      </c>
      <c r="I314" s="3">
        <v>45774</v>
      </c>
      <c r="J314" t="s">
        <v>164</v>
      </c>
      <c r="K314" t="s">
        <v>165</v>
      </c>
      <c r="L314">
        <v>14925.56</v>
      </c>
      <c r="M314" t="s">
        <v>166</v>
      </c>
      <c r="N314">
        <v>3</v>
      </c>
    </row>
    <row r="315" spans="1:14" x14ac:dyDescent="0.25">
      <c r="A315" t="s">
        <v>1783</v>
      </c>
      <c r="B315" t="s">
        <v>1784</v>
      </c>
      <c r="C315" t="s">
        <v>1785</v>
      </c>
      <c r="D315" t="s">
        <v>1786</v>
      </c>
      <c r="E315" t="s">
        <v>1787</v>
      </c>
      <c r="F315" t="s">
        <v>347</v>
      </c>
      <c r="G315" t="s">
        <v>163</v>
      </c>
      <c r="H315" s="3">
        <v>45684</v>
      </c>
      <c r="I315" s="3">
        <v>45388</v>
      </c>
      <c r="N315">
        <v>5</v>
      </c>
    </row>
    <row r="316" spans="1:14" x14ac:dyDescent="0.25">
      <c r="A316" t="s">
        <v>1788</v>
      </c>
      <c r="B316" t="s">
        <v>1789</v>
      </c>
      <c r="C316" t="s">
        <v>1790</v>
      </c>
      <c r="D316" t="s">
        <v>1791</v>
      </c>
      <c r="E316" t="s">
        <v>1792</v>
      </c>
      <c r="F316" t="s">
        <v>292</v>
      </c>
      <c r="G316" t="s">
        <v>163</v>
      </c>
      <c r="H316" s="3">
        <v>44902</v>
      </c>
      <c r="I316" s="3">
        <v>45208</v>
      </c>
      <c r="J316" t="s">
        <v>269</v>
      </c>
      <c r="K316" t="s">
        <v>174</v>
      </c>
      <c r="M316" t="s">
        <v>188</v>
      </c>
      <c r="N316">
        <v>3</v>
      </c>
    </row>
    <row r="317" spans="1:14" x14ac:dyDescent="0.25">
      <c r="A317" t="s">
        <v>1793</v>
      </c>
      <c r="B317" t="s">
        <v>1794</v>
      </c>
      <c r="C317" t="s">
        <v>1795</v>
      </c>
      <c r="D317" t="s">
        <v>1796</v>
      </c>
      <c r="E317" t="s">
        <v>1797</v>
      </c>
      <c r="F317" t="s">
        <v>180</v>
      </c>
      <c r="G317" t="s">
        <v>163</v>
      </c>
      <c r="H317" s="3">
        <v>45256</v>
      </c>
      <c r="I317" s="3">
        <v>45141</v>
      </c>
      <c r="J317" t="s">
        <v>128</v>
      </c>
      <c r="K317" t="s">
        <v>314</v>
      </c>
      <c r="L317">
        <v>3589.26</v>
      </c>
      <c r="M317" t="s">
        <v>188</v>
      </c>
      <c r="N317">
        <v>1</v>
      </c>
    </row>
    <row r="318" spans="1:14" x14ac:dyDescent="0.25">
      <c r="A318" t="s">
        <v>1798</v>
      </c>
      <c r="B318" t="s">
        <v>1799</v>
      </c>
      <c r="C318" t="s">
        <v>1800</v>
      </c>
      <c r="D318" t="s">
        <v>1801</v>
      </c>
      <c r="E318" t="s">
        <v>1802</v>
      </c>
      <c r="F318" t="s">
        <v>162</v>
      </c>
      <c r="G318" t="s">
        <v>163</v>
      </c>
      <c r="H318" s="3">
        <v>45215</v>
      </c>
      <c r="I318" s="3">
        <v>45295</v>
      </c>
      <c r="J318" t="s">
        <v>128</v>
      </c>
      <c r="K318" t="s">
        <v>228</v>
      </c>
      <c r="L318">
        <v>1128.3800000000001</v>
      </c>
      <c r="N318">
        <v>3</v>
      </c>
    </row>
    <row r="319" spans="1:14" x14ac:dyDescent="0.25">
      <c r="A319" t="s">
        <v>1803</v>
      </c>
      <c r="B319" t="s">
        <v>1804</v>
      </c>
      <c r="C319" t="s">
        <v>1805</v>
      </c>
      <c r="D319" t="s">
        <v>1806</v>
      </c>
      <c r="E319" t="s">
        <v>1807</v>
      </c>
      <c r="F319" t="s">
        <v>787</v>
      </c>
      <c r="G319" t="s">
        <v>163</v>
      </c>
      <c r="H319" s="3">
        <v>45553</v>
      </c>
      <c r="J319" t="s">
        <v>129</v>
      </c>
      <c r="K319" t="s">
        <v>195</v>
      </c>
      <c r="L319">
        <v>11108.39</v>
      </c>
      <c r="M319" t="s">
        <v>203</v>
      </c>
      <c r="N319">
        <v>2</v>
      </c>
    </row>
    <row r="320" spans="1:14" x14ac:dyDescent="0.25">
      <c r="A320" t="s">
        <v>1808</v>
      </c>
      <c r="B320" t="s">
        <v>1809</v>
      </c>
      <c r="C320" t="s">
        <v>1810</v>
      </c>
      <c r="D320" t="s">
        <v>1811</v>
      </c>
      <c r="E320" t="s">
        <v>1812</v>
      </c>
      <c r="F320" t="s">
        <v>574</v>
      </c>
      <c r="G320" t="s">
        <v>163</v>
      </c>
      <c r="H320" s="3">
        <v>44737</v>
      </c>
      <c r="I320" s="3">
        <v>45355</v>
      </c>
      <c r="J320" t="s">
        <v>173</v>
      </c>
      <c r="K320" t="s">
        <v>195</v>
      </c>
      <c r="L320">
        <v>31717.93</v>
      </c>
      <c r="M320" t="s">
        <v>188</v>
      </c>
      <c r="N320">
        <v>4</v>
      </c>
    </row>
    <row r="321" spans="1:14" x14ac:dyDescent="0.25">
      <c r="A321" t="s">
        <v>1813</v>
      </c>
      <c r="B321" t="s">
        <v>1814</v>
      </c>
      <c r="C321" t="s">
        <v>1815</v>
      </c>
      <c r="D321" t="s">
        <v>1816</v>
      </c>
      <c r="E321" t="s">
        <v>1817</v>
      </c>
      <c r="F321" t="s">
        <v>505</v>
      </c>
      <c r="G321" t="s">
        <v>163</v>
      </c>
      <c r="H321" s="3">
        <v>45215</v>
      </c>
      <c r="I321" s="3">
        <v>45166</v>
      </c>
      <c r="J321" t="s">
        <v>128</v>
      </c>
      <c r="K321" t="s">
        <v>195</v>
      </c>
      <c r="L321">
        <v>32814.76</v>
      </c>
      <c r="M321" t="s">
        <v>196</v>
      </c>
      <c r="N321">
        <v>2</v>
      </c>
    </row>
    <row r="322" spans="1:14" x14ac:dyDescent="0.25">
      <c r="A322" t="s">
        <v>1818</v>
      </c>
      <c r="B322" t="s">
        <v>1819</v>
      </c>
      <c r="C322" t="s">
        <v>1820</v>
      </c>
      <c r="D322" t="s">
        <v>1821</v>
      </c>
      <c r="E322" t="s">
        <v>1822</v>
      </c>
      <c r="F322" t="s">
        <v>516</v>
      </c>
      <c r="G322" t="s">
        <v>163</v>
      </c>
      <c r="H322" s="3">
        <v>45176</v>
      </c>
      <c r="I322" s="3">
        <v>45592</v>
      </c>
      <c r="K322" t="s">
        <v>174</v>
      </c>
      <c r="L322">
        <v>690.21</v>
      </c>
      <c r="N322">
        <v>1</v>
      </c>
    </row>
    <row r="323" spans="1:14" x14ac:dyDescent="0.25">
      <c r="A323" t="s">
        <v>1823</v>
      </c>
      <c r="B323" t="s">
        <v>1824</v>
      </c>
      <c r="C323" t="s">
        <v>1825</v>
      </c>
      <c r="D323" t="s">
        <v>1826</v>
      </c>
      <c r="E323" t="s">
        <v>1827</v>
      </c>
      <c r="F323" t="s">
        <v>743</v>
      </c>
      <c r="G323" t="s">
        <v>163</v>
      </c>
      <c r="H323" s="3">
        <v>45021</v>
      </c>
      <c r="I323" s="3">
        <v>45548</v>
      </c>
      <c r="J323" t="s">
        <v>269</v>
      </c>
      <c r="K323" t="s">
        <v>195</v>
      </c>
      <c r="L323">
        <v>12461.07</v>
      </c>
      <c r="N323">
        <v>5</v>
      </c>
    </row>
    <row r="324" spans="1:14" x14ac:dyDescent="0.25">
      <c r="A324" t="s">
        <v>1828</v>
      </c>
      <c r="B324" t="s">
        <v>1829</v>
      </c>
      <c r="C324" t="s">
        <v>1830</v>
      </c>
      <c r="D324" t="s">
        <v>1831</v>
      </c>
      <c r="E324" t="s">
        <v>1832</v>
      </c>
      <c r="F324" t="s">
        <v>162</v>
      </c>
      <c r="G324" t="s">
        <v>163</v>
      </c>
      <c r="H324" s="3">
        <v>45045</v>
      </c>
      <c r="I324" s="3">
        <v>45173</v>
      </c>
      <c r="J324" t="s">
        <v>173</v>
      </c>
      <c r="K324" t="s">
        <v>228</v>
      </c>
      <c r="L324">
        <v>9259.24</v>
      </c>
      <c r="M324" t="s">
        <v>196</v>
      </c>
      <c r="N324">
        <v>2</v>
      </c>
    </row>
    <row r="325" spans="1:14" x14ac:dyDescent="0.25">
      <c r="A325" t="s">
        <v>1833</v>
      </c>
      <c r="B325" t="s">
        <v>1834</v>
      </c>
      <c r="C325" t="s">
        <v>1835</v>
      </c>
      <c r="D325" t="s">
        <v>1836</v>
      </c>
      <c r="E325" t="s">
        <v>1837</v>
      </c>
      <c r="F325" t="s">
        <v>202</v>
      </c>
      <c r="G325" t="s">
        <v>163</v>
      </c>
      <c r="H325" s="3">
        <v>45378</v>
      </c>
      <c r="I325" s="3">
        <v>45546</v>
      </c>
      <c r="J325" t="s">
        <v>128</v>
      </c>
      <c r="K325" t="s">
        <v>181</v>
      </c>
      <c r="L325">
        <v>2418.92</v>
      </c>
      <c r="M325" t="s">
        <v>196</v>
      </c>
      <c r="N325">
        <v>1</v>
      </c>
    </row>
    <row r="326" spans="1:14" x14ac:dyDescent="0.25">
      <c r="A326" t="s">
        <v>1838</v>
      </c>
      <c r="B326" t="s">
        <v>1839</v>
      </c>
      <c r="C326" t="s">
        <v>1840</v>
      </c>
      <c r="D326" t="s">
        <v>1841</v>
      </c>
      <c r="E326" t="s">
        <v>1842</v>
      </c>
      <c r="F326" t="s">
        <v>1627</v>
      </c>
      <c r="G326" t="s">
        <v>163</v>
      </c>
      <c r="H326" s="3">
        <v>45127</v>
      </c>
      <c r="I326" s="3">
        <v>45511</v>
      </c>
      <c r="J326" t="s">
        <v>128</v>
      </c>
      <c r="K326" t="s">
        <v>174</v>
      </c>
      <c r="L326">
        <v>13152.69</v>
      </c>
      <c r="N326">
        <v>5</v>
      </c>
    </row>
    <row r="327" spans="1:14" x14ac:dyDescent="0.25">
      <c r="A327" t="s">
        <v>1843</v>
      </c>
      <c r="B327" t="s">
        <v>1844</v>
      </c>
      <c r="C327" t="s">
        <v>1845</v>
      </c>
      <c r="D327" t="s">
        <v>1846</v>
      </c>
      <c r="E327" t="s">
        <v>1847</v>
      </c>
      <c r="F327" t="s">
        <v>234</v>
      </c>
      <c r="G327" t="s">
        <v>163</v>
      </c>
      <c r="H327" s="3">
        <v>45512</v>
      </c>
      <c r="I327" s="3">
        <v>45371</v>
      </c>
      <c r="J327" t="s">
        <v>164</v>
      </c>
      <c r="L327">
        <v>24481.86</v>
      </c>
      <c r="M327" t="s">
        <v>188</v>
      </c>
      <c r="N327">
        <v>5</v>
      </c>
    </row>
    <row r="328" spans="1:14" x14ac:dyDescent="0.25">
      <c r="A328" t="s">
        <v>1848</v>
      </c>
      <c r="B328" t="s">
        <v>1849</v>
      </c>
      <c r="C328" t="s">
        <v>1850</v>
      </c>
      <c r="D328" t="s">
        <v>1851</v>
      </c>
      <c r="E328" t="s">
        <v>1852</v>
      </c>
      <c r="F328" t="s">
        <v>749</v>
      </c>
      <c r="G328" t="s">
        <v>163</v>
      </c>
      <c r="H328" s="3">
        <v>45697</v>
      </c>
      <c r="I328" s="3">
        <v>45622</v>
      </c>
      <c r="J328" t="s">
        <v>128</v>
      </c>
      <c r="K328" t="s">
        <v>195</v>
      </c>
      <c r="L328">
        <v>42439.05</v>
      </c>
      <c r="M328" t="s">
        <v>166</v>
      </c>
      <c r="N328">
        <v>5</v>
      </c>
    </row>
    <row r="329" spans="1:14" x14ac:dyDescent="0.25">
      <c r="A329" t="s">
        <v>1853</v>
      </c>
      <c r="B329" t="s">
        <v>1854</v>
      </c>
      <c r="C329" t="s">
        <v>1855</v>
      </c>
      <c r="D329" t="s">
        <v>1856</v>
      </c>
      <c r="E329" t="s">
        <v>1857</v>
      </c>
      <c r="F329" t="s">
        <v>172</v>
      </c>
      <c r="G329" t="s">
        <v>163</v>
      </c>
      <c r="H329" s="3">
        <v>44979</v>
      </c>
      <c r="J329" t="s">
        <v>128</v>
      </c>
      <c r="K329" t="s">
        <v>228</v>
      </c>
      <c r="L329">
        <v>21729.55</v>
      </c>
      <c r="M329" t="s">
        <v>203</v>
      </c>
      <c r="N329">
        <v>4</v>
      </c>
    </row>
    <row r="330" spans="1:14" x14ac:dyDescent="0.25">
      <c r="A330" t="s">
        <v>1858</v>
      </c>
      <c r="B330" t="s">
        <v>1859</v>
      </c>
      <c r="C330" t="s">
        <v>1860</v>
      </c>
      <c r="D330" t="s">
        <v>1861</v>
      </c>
      <c r="E330" t="s">
        <v>1862</v>
      </c>
      <c r="F330" t="s">
        <v>441</v>
      </c>
      <c r="G330" t="s">
        <v>163</v>
      </c>
      <c r="H330" s="3">
        <v>44852</v>
      </c>
      <c r="I330" s="3">
        <v>45612</v>
      </c>
      <c r="K330" t="s">
        <v>165</v>
      </c>
      <c r="L330">
        <v>45012.89</v>
      </c>
      <c r="M330" t="s">
        <v>166</v>
      </c>
      <c r="N330">
        <v>4</v>
      </c>
    </row>
    <row r="331" spans="1:14" x14ac:dyDescent="0.25">
      <c r="A331" t="s">
        <v>1863</v>
      </c>
      <c r="B331" t="s">
        <v>1864</v>
      </c>
      <c r="C331" t="s">
        <v>1865</v>
      </c>
      <c r="D331" t="s">
        <v>1866</v>
      </c>
      <c r="E331" t="s">
        <v>1867</v>
      </c>
      <c r="F331" t="s">
        <v>381</v>
      </c>
      <c r="G331" t="s">
        <v>163</v>
      </c>
      <c r="H331" s="3">
        <v>45143</v>
      </c>
      <c r="I331" s="3">
        <v>45118</v>
      </c>
      <c r="J331" t="s">
        <v>173</v>
      </c>
      <c r="K331" t="s">
        <v>165</v>
      </c>
      <c r="L331">
        <v>45147.03</v>
      </c>
      <c r="M331" t="s">
        <v>209</v>
      </c>
      <c r="N331">
        <v>4</v>
      </c>
    </row>
    <row r="332" spans="1:14" x14ac:dyDescent="0.25">
      <c r="A332" t="s">
        <v>1868</v>
      </c>
      <c r="B332" t="s">
        <v>1869</v>
      </c>
      <c r="C332" t="s">
        <v>1870</v>
      </c>
      <c r="D332" t="s">
        <v>1871</v>
      </c>
      <c r="E332" t="s">
        <v>1872</v>
      </c>
      <c r="F332" t="s">
        <v>370</v>
      </c>
      <c r="G332" t="s">
        <v>163</v>
      </c>
      <c r="H332" s="3">
        <v>45645</v>
      </c>
      <c r="I332" s="3">
        <v>45726</v>
      </c>
      <c r="J332" t="s">
        <v>173</v>
      </c>
      <c r="K332" t="s">
        <v>228</v>
      </c>
      <c r="L332">
        <v>9607.7900000000009</v>
      </c>
      <c r="M332" t="s">
        <v>196</v>
      </c>
      <c r="N332">
        <v>1</v>
      </c>
    </row>
    <row r="333" spans="1:14" x14ac:dyDescent="0.25">
      <c r="A333" t="s">
        <v>1873</v>
      </c>
      <c r="B333" t="s">
        <v>1874</v>
      </c>
      <c r="C333" t="s">
        <v>1875</v>
      </c>
      <c r="D333" t="s">
        <v>1876</v>
      </c>
      <c r="E333" t="s">
        <v>1877</v>
      </c>
      <c r="F333" t="s">
        <v>552</v>
      </c>
      <c r="G333" t="s">
        <v>163</v>
      </c>
      <c r="H333" s="3">
        <v>45674</v>
      </c>
      <c r="I333" s="3">
        <v>45366</v>
      </c>
      <c r="J333" t="s">
        <v>129</v>
      </c>
      <c r="L333">
        <v>46001.98</v>
      </c>
      <c r="M333" t="s">
        <v>196</v>
      </c>
    </row>
    <row r="334" spans="1:14" x14ac:dyDescent="0.25">
      <c r="A334" t="s">
        <v>1878</v>
      </c>
      <c r="B334" t="s">
        <v>1879</v>
      </c>
      <c r="C334" t="s">
        <v>1880</v>
      </c>
      <c r="D334" t="s">
        <v>1881</v>
      </c>
      <c r="E334" t="s">
        <v>1882</v>
      </c>
      <c r="F334" t="s">
        <v>387</v>
      </c>
      <c r="G334" t="s">
        <v>163</v>
      </c>
      <c r="H334" s="3">
        <v>44756</v>
      </c>
      <c r="I334" s="3">
        <v>45419</v>
      </c>
      <c r="J334" t="s">
        <v>173</v>
      </c>
      <c r="K334" t="s">
        <v>228</v>
      </c>
      <c r="L334">
        <v>11993.1</v>
      </c>
      <c r="M334" t="s">
        <v>188</v>
      </c>
      <c r="N334">
        <v>3</v>
      </c>
    </row>
    <row r="335" spans="1:14" x14ac:dyDescent="0.25">
      <c r="A335" t="s">
        <v>1883</v>
      </c>
      <c r="B335" t="s">
        <v>1884</v>
      </c>
      <c r="C335" t="s">
        <v>1885</v>
      </c>
      <c r="D335" t="s">
        <v>1886</v>
      </c>
      <c r="E335" t="s">
        <v>1887</v>
      </c>
      <c r="F335" t="s">
        <v>202</v>
      </c>
      <c r="G335" t="s">
        <v>163</v>
      </c>
      <c r="H335" s="3">
        <v>44872</v>
      </c>
      <c r="I335" s="3">
        <v>45392</v>
      </c>
      <c r="J335" t="s">
        <v>128</v>
      </c>
      <c r="K335" t="s">
        <v>314</v>
      </c>
      <c r="M335" t="s">
        <v>188</v>
      </c>
      <c r="N335">
        <v>5</v>
      </c>
    </row>
    <row r="336" spans="1:14" x14ac:dyDescent="0.25">
      <c r="A336" t="s">
        <v>1888</v>
      </c>
      <c r="B336" t="s">
        <v>1889</v>
      </c>
      <c r="C336" t="s">
        <v>1890</v>
      </c>
      <c r="D336" t="s">
        <v>1891</v>
      </c>
      <c r="E336" t="s">
        <v>1892</v>
      </c>
      <c r="F336" t="s">
        <v>441</v>
      </c>
      <c r="G336" t="s">
        <v>163</v>
      </c>
      <c r="H336" s="3">
        <v>44740</v>
      </c>
      <c r="I336" s="3">
        <v>45589</v>
      </c>
      <c r="J336" t="s">
        <v>173</v>
      </c>
      <c r="K336" t="s">
        <v>181</v>
      </c>
      <c r="L336">
        <v>21894.74</v>
      </c>
      <c r="M336" t="s">
        <v>209</v>
      </c>
      <c r="N336">
        <v>5</v>
      </c>
    </row>
    <row r="337" spans="1:14" x14ac:dyDescent="0.25">
      <c r="A337" t="s">
        <v>1893</v>
      </c>
      <c r="B337" t="s">
        <v>1894</v>
      </c>
      <c r="C337" t="s">
        <v>1895</v>
      </c>
      <c r="D337" t="s">
        <v>1896</v>
      </c>
      <c r="E337" t="s">
        <v>1897</v>
      </c>
      <c r="F337" t="s">
        <v>462</v>
      </c>
      <c r="G337" t="s">
        <v>163</v>
      </c>
      <c r="H337" s="3">
        <v>45551</v>
      </c>
      <c r="I337" s="3">
        <v>45180</v>
      </c>
      <c r="J337" t="s">
        <v>164</v>
      </c>
      <c r="K337" t="s">
        <v>165</v>
      </c>
      <c r="L337">
        <v>292</v>
      </c>
      <c r="M337" t="s">
        <v>209</v>
      </c>
      <c r="N337">
        <v>5</v>
      </c>
    </row>
    <row r="338" spans="1:14" x14ac:dyDescent="0.25">
      <c r="A338" t="s">
        <v>1898</v>
      </c>
      <c r="B338" t="s">
        <v>1899</v>
      </c>
      <c r="C338" t="s">
        <v>1900</v>
      </c>
      <c r="D338" t="s">
        <v>1901</v>
      </c>
      <c r="E338" t="s">
        <v>1902</v>
      </c>
      <c r="F338" t="s">
        <v>642</v>
      </c>
      <c r="G338" t="s">
        <v>163</v>
      </c>
      <c r="H338" s="3">
        <v>45348</v>
      </c>
      <c r="J338" t="s">
        <v>129</v>
      </c>
      <c r="K338" t="s">
        <v>228</v>
      </c>
      <c r="L338">
        <v>20313.29</v>
      </c>
      <c r="M338" t="s">
        <v>166</v>
      </c>
      <c r="N338">
        <v>5</v>
      </c>
    </row>
    <row r="339" spans="1:14" x14ac:dyDescent="0.25">
      <c r="A339" t="s">
        <v>1903</v>
      </c>
      <c r="B339" t="s">
        <v>1904</v>
      </c>
      <c r="C339" t="s">
        <v>1905</v>
      </c>
      <c r="D339" t="s">
        <v>1906</v>
      </c>
      <c r="E339" t="s">
        <v>1907</v>
      </c>
      <c r="F339" t="s">
        <v>308</v>
      </c>
      <c r="G339" t="s">
        <v>163</v>
      </c>
      <c r="H339" s="3">
        <v>44888</v>
      </c>
      <c r="I339" s="3">
        <v>45284</v>
      </c>
      <c r="J339" t="s">
        <v>269</v>
      </c>
      <c r="K339" t="s">
        <v>165</v>
      </c>
      <c r="L339">
        <v>6807.61</v>
      </c>
      <c r="M339" t="s">
        <v>209</v>
      </c>
      <c r="N339">
        <v>4</v>
      </c>
    </row>
    <row r="340" spans="1:14" x14ac:dyDescent="0.25">
      <c r="A340" t="s">
        <v>1908</v>
      </c>
      <c r="B340" t="s">
        <v>1909</v>
      </c>
      <c r="C340" t="s">
        <v>1910</v>
      </c>
      <c r="D340" t="s">
        <v>1911</v>
      </c>
      <c r="E340" t="s">
        <v>1453</v>
      </c>
      <c r="F340" t="s">
        <v>234</v>
      </c>
      <c r="G340" t="s">
        <v>163</v>
      </c>
      <c r="H340" s="3">
        <v>45334</v>
      </c>
      <c r="I340" s="3">
        <v>45275</v>
      </c>
      <c r="J340" t="s">
        <v>129</v>
      </c>
      <c r="K340" t="s">
        <v>195</v>
      </c>
      <c r="L340">
        <v>6628.33</v>
      </c>
      <c r="M340" t="s">
        <v>203</v>
      </c>
      <c r="N340">
        <v>1</v>
      </c>
    </row>
    <row r="341" spans="1:14" x14ac:dyDescent="0.25">
      <c r="A341" t="s">
        <v>1912</v>
      </c>
      <c r="B341" t="s">
        <v>1913</v>
      </c>
      <c r="C341" t="s">
        <v>1914</v>
      </c>
      <c r="D341" t="s">
        <v>1915</v>
      </c>
      <c r="E341" t="s">
        <v>1916</v>
      </c>
      <c r="F341" t="s">
        <v>172</v>
      </c>
      <c r="G341" t="s">
        <v>163</v>
      </c>
      <c r="H341" s="3">
        <v>45125</v>
      </c>
      <c r="I341" s="3">
        <v>45347</v>
      </c>
      <c r="J341" t="s">
        <v>164</v>
      </c>
      <c r="K341" t="s">
        <v>314</v>
      </c>
      <c r="L341">
        <v>31878.58</v>
      </c>
      <c r="M341" t="s">
        <v>166</v>
      </c>
      <c r="N341">
        <v>3</v>
      </c>
    </row>
    <row r="342" spans="1:14" x14ac:dyDescent="0.25">
      <c r="A342" t="s">
        <v>1917</v>
      </c>
      <c r="B342" t="s">
        <v>1918</v>
      </c>
      <c r="C342" t="s">
        <v>1919</v>
      </c>
      <c r="D342" t="s">
        <v>1920</v>
      </c>
      <c r="E342" t="s">
        <v>1921</v>
      </c>
      <c r="F342" t="s">
        <v>180</v>
      </c>
      <c r="G342" t="s">
        <v>163</v>
      </c>
      <c r="H342" s="3">
        <v>45452</v>
      </c>
      <c r="I342" s="3">
        <v>45784</v>
      </c>
      <c r="J342" t="s">
        <v>164</v>
      </c>
      <c r="K342" t="s">
        <v>228</v>
      </c>
      <c r="L342">
        <v>5987.52</v>
      </c>
    </row>
    <row r="343" spans="1:14" x14ac:dyDescent="0.25">
      <c r="A343" t="s">
        <v>1922</v>
      </c>
      <c r="B343" t="s">
        <v>1923</v>
      </c>
      <c r="C343" t="s">
        <v>1924</v>
      </c>
      <c r="D343" t="s">
        <v>1925</v>
      </c>
      <c r="E343" t="s">
        <v>1926</v>
      </c>
      <c r="F343" t="s">
        <v>180</v>
      </c>
      <c r="G343" t="s">
        <v>163</v>
      </c>
      <c r="H343" s="3">
        <v>45830</v>
      </c>
      <c r="I343" s="3">
        <v>45763</v>
      </c>
      <c r="J343" t="s">
        <v>173</v>
      </c>
      <c r="K343" t="s">
        <v>181</v>
      </c>
      <c r="L343">
        <v>40853.86</v>
      </c>
      <c r="N343">
        <v>1</v>
      </c>
    </row>
    <row r="344" spans="1:14" x14ac:dyDescent="0.25">
      <c r="A344" t="s">
        <v>1927</v>
      </c>
      <c r="B344" t="s">
        <v>1928</v>
      </c>
      <c r="C344" t="s">
        <v>1929</v>
      </c>
      <c r="D344" t="s">
        <v>1930</v>
      </c>
      <c r="E344" t="s">
        <v>1931</v>
      </c>
      <c r="F344" t="s">
        <v>766</v>
      </c>
      <c r="G344" t="s">
        <v>163</v>
      </c>
      <c r="H344" s="3">
        <v>45677</v>
      </c>
      <c r="I344" s="3">
        <v>45527</v>
      </c>
      <c r="J344" t="s">
        <v>173</v>
      </c>
      <c r="K344" t="s">
        <v>174</v>
      </c>
      <c r="L344">
        <v>42202.94</v>
      </c>
      <c r="M344" t="s">
        <v>209</v>
      </c>
    </row>
    <row r="345" spans="1:14" x14ac:dyDescent="0.25">
      <c r="A345" t="s">
        <v>1932</v>
      </c>
      <c r="B345" t="s">
        <v>1933</v>
      </c>
      <c r="C345" t="s">
        <v>1934</v>
      </c>
      <c r="D345" t="s">
        <v>1935</v>
      </c>
      <c r="E345" t="s">
        <v>1936</v>
      </c>
      <c r="F345" t="s">
        <v>499</v>
      </c>
      <c r="G345" t="s">
        <v>163</v>
      </c>
      <c r="H345" s="3">
        <v>44765</v>
      </c>
      <c r="I345" s="3">
        <v>45350</v>
      </c>
      <c r="J345" t="s">
        <v>128</v>
      </c>
      <c r="L345">
        <v>39597.86</v>
      </c>
      <c r="M345" t="s">
        <v>209</v>
      </c>
      <c r="N345">
        <v>3</v>
      </c>
    </row>
    <row r="346" spans="1:14" x14ac:dyDescent="0.25">
      <c r="A346" t="s">
        <v>1937</v>
      </c>
      <c r="B346" t="s">
        <v>1938</v>
      </c>
      <c r="C346" t="s">
        <v>1939</v>
      </c>
      <c r="D346" t="s">
        <v>1940</v>
      </c>
      <c r="E346" t="s">
        <v>1941</v>
      </c>
      <c r="F346" t="s">
        <v>505</v>
      </c>
      <c r="G346" t="s">
        <v>163</v>
      </c>
      <c r="H346" s="3">
        <v>45221</v>
      </c>
      <c r="I346" s="3">
        <v>45140</v>
      </c>
      <c r="J346" t="s">
        <v>128</v>
      </c>
      <c r="K346" t="s">
        <v>314</v>
      </c>
      <c r="L346">
        <v>38893.21</v>
      </c>
      <c r="M346" t="s">
        <v>203</v>
      </c>
      <c r="N346">
        <v>1</v>
      </c>
    </row>
    <row r="347" spans="1:14" x14ac:dyDescent="0.25">
      <c r="A347" t="s">
        <v>1942</v>
      </c>
      <c r="B347" t="s">
        <v>1943</v>
      </c>
      <c r="C347" t="s">
        <v>1944</v>
      </c>
      <c r="D347" t="s">
        <v>1945</v>
      </c>
      <c r="E347" t="s">
        <v>1946</v>
      </c>
      <c r="F347" t="s">
        <v>162</v>
      </c>
      <c r="G347" t="s">
        <v>163</v>
      </c>
      <c r="H347" s="3">
        <v>45713</v>
      </c>
      <c r="I347" s="3">
        <v>45524</v>
      </c>
      <c r="J347" t="s">
        <v>173</v>
      </c>
      <c r="K347" t="s">
        <v>195</v>
      </c>
      <c r="L347">
        <v>15598.01</v>
      </c>
      <c r="M347" t="s">
        <v>196</v>
      </c>
      <c r="N347">
        <v>4</v>
      </c>
    </row>
    <row r="348" spans="1:14" x14ac:dyDescent="0.25">
      <c r="A348" t="s">
        <v>1947</v>
      </c>
      <c r="B348" t="s">
        <v>1948</v>
      </c>
      <c r="C348" t="s">
        <v>1949</v>
      </c>
      <c r="D348" t="s">
        <v>1950</v>
      </c>
      <c r="E348" t="s">
        <v>1951</v>
      </c>
      <c r="F348" t="s">
        <v>499</v>
      </c>
      <c r="G348" t="s">
        <v>163</v>
      </c>
      <c r="H348" s="3">
        <v>45760</v>
      </c>
      <c r="I348" s="3">
        <v>45170</v>
      </c>
      <c r="J348" t="s">
        <v>128</v>
      </c>
      <c r="L348">
        <v>42291.03</v>
      </c>
      <c r="M348" t="s">
        <v>166</v>
      </c>
    </row>
    <row r="349" spans="1:14" x14ac:dyDescent="0.25">
      <c r="A349" t="s">
        <v>1952</v>
      </c>
      <c r="B349" t="s">
        <v>1953</v>
      </c>
      <c r="C349" t="s">
        <v>1954</v>
      </c>
      <c r="D349" t="s">
        <v>1955</v>
      </c>
      <c r="E349" t="s">
        <v>1956</v>
      </c>
      <c r="F349" t="s">
        <v>262</v>
      </c>
      <c r="G349" t="s">
        <v>163</v>
      </c>
      <c r="H349" s="3">
        <v>45673</v>
      </c>
      <c r="I349" s="3">
        <v>45588</v>
      </c>
      <c r="J349" t="s">
        <v>129</v>
      </c>
      <c r="M349" t="s">
        <v>196</v>
      </c>
      <c r="N349">
        <v>3</v>
      </c>
    </row>
    <row r="350" spans="1:14" x14ac:dyDescent="0.25">
      <c r="A350" t="s">
        <v>1957</v>
      </c>
      <c r="B350" t="s">
        <v>1958</v>
      </c>
      <c r="C350" t="s">
        <v>1959</v>
      </c>
      <c r="D350" t="s">
        <v>1960</v>
      </c>
      <c r="E350" t="s">
        <v>1961</v>
      </c>
      <c r="F350" t="s">
        <v>194</v>
      </c>
      <c r="G350" t="s">
        <v>163</v>
      </c>
      <c r="H350" s="3">
        <v>45623</v>
      </c>
      <c r="I350" s="3">
        <v>45306</v>
      </c>
      <c r="J350" t="s">
        <v>129</v>
      </c>
      <c r="K350" t="s">
        <v>195</v>
      </c>
      <c r="L350">
        <v>19112.32</v>
      </c>
      <c r="M350" t="s">
        <v>188</v>
      </c>
      <c r="N350">
        <v>1</v>
      </c>
    </row>
    <row r="351" spans="1:14" x14ac:dyDescent="0.25">
      <c r="A351" t="s">
        <v>1962</v>
      </c>
      <c r="B351" t="s">
        <v>1963</v>
      </c>
      <c r="C351" t="s">
        <v>1964</v>
      </c>
      <c r="D351" t="s">
        <v>1965</v>
      </c>
      <c r="E351" t="s">
        <v>1966</v>
      </c>
      <c r="F351" t="s">
        <v>462</v>
      </c>
      <c r="G351" t="s">
        <v>163</v>
      </c>
      <c r="H351" s="3">
        <v>44876</v>
      </c>
      <c r="I351" s="3">
        <v>45247</v>
      </c>
      <c r="J351" t="s">
        <v>164</v>
      </c>
      <c r="K351" t="s">
        <v>228</v>
      </c>
      <c r="L351">
        <v>44999.64</v>
      </c>
      <c r="N351">
        <v>1</v>
      </c>
    </row>
    <row r="352" spans="1:14" x14ac:dyDescent="0.25">
      <c r="A352" t="s">
        <v>1967</v>
      </c>
      <c r="B352" t="s">
        <v>1968</v>
      </c>
      <c r="C352" t="s">
        <v>1969</v>
      </c>
      <c r="D352" t="s">
        <v>1970</v>
      </c>
      <c r="E352" t="s">
        <v>1971</v>
      </c>
      <c r="F352" t="s">
        <v>462</v>
      </c>
      <c r="G352" t="s">
        <v>163</v>
      </c>
      <c r="H352" s="3">
        <v>45269</v>
      </c>
      <c r="I352" s="3">
        <v>45810</v>
      </c>
      <c r="J352" t="s">
        <v>269</v>
      </c>
      <c r="K352" t="s">
        <v>195</v>
      </c>
      <c r="L352">
        <v>34811.519999999997</v>
      </c>
      <c r="N352">
        <v>4</v>
      </c>
    </row>
    <row r="353" spans="1:14" x14ac:dyDescent="0.25">
      <c r="A353" t="s">
        <v>1972</v>
      </c>
      <c r="B353" t="s">
        <v>1973</v>
      </c>
      <c r="C353" t="s">
        <v>1974</v>
      </c>
      <c r="D353" t="s">
        <v>1975</v>
      </c>
      <c r="E353" t="s">
        <v>1976</v>
      </c>
      <c r="F353" t="s">
        <v>364</v>
      </c>
      <c r="G353" t="s">
        <v>163</v>
      </c>
      <c r="H353" s="3">
        <v>45484</v>
      </c>
      <c r="I353" s="3">
        <v>45246</v>
      </c>
      <c r="K353" t="s">
        <v>165</v>
      </c>
      <c r="L353">
        <v>28519.8</v>
      </c>
      <c r="N353">
        <v>5</v>
      </c>
    </row>
    <row r="354" spans="1:14" x14ac:dyDescent="0.25">
      <c r="A354" t="s">
        <v>1977</v>
      </c>
      <c r="B354" t="s">
        <v>1978</v>
      </c>
      <c r="C354" t="s">
        <v>1979</v>
      </c>
      <c r="D354" t="s">
        <v>1980</v>
      </c>
      <c r="E354" t="s">
        <v>1981</v>
      </c>
      <c r="F354" t="s">
        <v>505</v>
      </c>
      <c r="G354" t="s">
        <v>163</v>
      </c>
      <c r="H354" s="3">
        <v>45085</v>
      </c>
      <c r="I354" s="3">
        <v>45748</v>
      </c>
      <c r="K354" t="s">
        <v>174</v>
      </c>
      <c r="L354">
        <v>42815.83</v>
      </c>
      <c r="M354" t="s">
        <v>203</v>
      </c>
      <c r="N354">
        <v>2</v>
      </c>
    </row>
    <row r="355" spans="1:14" x14ac:dyDescent="0.25">
      <c r="A355" t="s">
        <v>1982</v>
      </c>
      <c r="B355" t="s">
        <v>1983</v>
      </c>
      <c r="C355" t="s">
        <v>1984</v>
      </c>
      <c r="D355" t="s">
        <v>1985</v>
      </c>
      <c r="E355" t="s">
        <v>1986</v>
      </c>
      <c r="F355" t="s">
        <v>187</v>
      </c>
      <c r="G355" t="s">
        <v>163</v>
      </c>
      <c r="H355" s="3">
        <v>45560</v>
      </c>
      <c r="I355" s="3">
        <v>45246</v>
      </c>
      <c r="J355" t="s">
        <v>128</v>
      </c>
      <c r="L355">
        <v>29144.58</v>
      </c>
      <c r="M355" t="s">
        <v>166</v>
      </c>
      <c r="N355">
        <v>2</v>
      </c>
    </row>
    <row r="356" spans="1:14" x14ac:dyDescent="0.25">
      <c r="A356" t="s">
        <v>1987</v>
      </c>
      <c r="B356" t="s">
        <v>1988</v>
      </c>
      <c r="C356" t="s">
        <v>1989</v>
      </c>
      <c r="D356" t="s">
        <v>1990</v>
      </c>
      <c r="E356" t="s">
        <v>1991</v>
      </c>
      <c r="F356" t="s">
        <v>187</v>
      </c>
      <c r="G356" t="s">
        <v>163</v>
      </c>
      <c r="H356" s="3">
        <v>45764</v>
      </c>
      <c r="I356" s="3">
        <v>45653</v>
      </c>
      <c r="J356" t="s">
        <v>173</v>
      </c>
      <c r="K356" t="s">
        <v>181</v>
      </c>
      <c r="L356">
        <v>12382.68</v>
      </c>
      <c r="M356" t="s">
        <v>166</v>
      </c>
      <c r="N356">
        <v>4</v>
      </c>
    </row>
    <row r="357" spans="1:14" x14ac:dyDescent="0.25">
      <c r="A357" t="s">
        <v>1992</v>
      </c>
      <c r="B357" t="s">
        <v>1993</v>
      </c>
      <c r="C357" t="s">
        <v>1994</v>
      </c>
      <c r="D357" t="s">
        <v>1995</v>
      </c>
      <c r="E357" t="s">
        <v>1996</v>
      </c>
      <c r="F357" t="s">
        <v>642</v>
      </c>
      <c r="G357" t="s">
        <v>163</v>
      </c>
      <c r="H357" s="3">
        <v>44778</v>
      </c>
      <c r="I357" s="3">
        <v>45539</v>
      </c>
      <c r="K357" t="s">
        <v>165</v>
      </c>
      <c r="L357">
        <v>39220.83</v>
      </c>
      <c r="M357" t="s">
        <v>188</v>
      </c>
      <c r="N357">
        <v>4</v>
      </c>
    </row>
    <row r="358" spans="1:14" x14ac:dyDescent="0.25">
      <c r="A358" t="s">
        <v>1997</v>
      </c>
      <c r="B358" t="s">
        <v>1998</v>
      </c>
      <c r="C358" t="s">
        <v>1999</v>
      </c>
      <c r="D358" t="s">
        <v>2000</v>
      </c>
      <c r="E358" t="s">
        <v>2001</v>
      </c>
      <c r="F358" t="s">
        <v>743</v>
      </c>
      <c r="G358" t="s">
        <v>163</v>
      </c>
      <c r="H358" s="3">
        <v>45329</v>
      </c>
      <c r="J358" t="s">
        <v>129</v>
      </c>
      <c r="L358">
        <v>41306.800000000003</v>
      </c>
      <c r="M358" t="s">
        <v>209</v>
      </c>
      <c r="N358">
        <v>3</v>
      </c>
    </row>
    <row r="359" spans="1:14" x14ac:dyDescent="0.25">
      <c r="A359" t="s">
        <v>2002</v>
      </c>
      <c r="B359" t="s">
        <v>2003</v>
      </c>
      <c r="C359" t="s">
        <v>2004</v>
      </c>
      <c r="D359" t="s">
        <v>2005</v>
      </c>
      <c r="E359" t="s">
        <v>2006</v>
      </c>
      <c r="F359" t="s">
        <v>558</v>
      </c>
      <c r="G359" t="s">
        <v>163</v>
      </c>
      <c r="H359" s="3">
        <v>45442</v>
      </c>
      <c r="I359" s="3">
        <v>45490</v>
      </c>
      <c r="J359" t="s">
        <v>173</v>
      </c>
      <c r="K359" t="s">
        <v>314</v>
      </c>
      <c r="L359">
        <v>28368.74</v>
      </c>
      <c r="M359" t="s">
        <v>188</v>
      </c>
      <c r="N359">
        <v>2</v>
      </c>
    </row>
    <row r="360" spans="1:14" x14ac:dyDescent="0.25">
      <c r="A360" t="s">
        <v>2007</v>
      </c>
      <c r="B360" t="s">
        <v>2008</v>
      </c>
      <c r="C360" t="s">
        <v>2009</v>
      </c>
      <c r="D360" t="s">
        <v>2010</v>
      </c>
      <c r="E360" t="s">
        <v>2011</v>
      </c>
      <c r="F360" t="s">
        <v>281</v>
      </c>
      <c r="G360" t="s">
        <v>163</v>
      </c>
      <c r="H360" s="3">
        <v>45689</v>
      </c>
      <c r="I360" s="3">
        <v>45776</v>
      </c>
      <c r="J360" t="s">
        <v>269</v>
      </c>
      <c r="K360" t="s">
        <v>314</v>
      </c>
      <c r="L360">
        <v>12797.08</v>
      </c>
      <c r="M360" t="s">
        <v>188</v>
      </c>
    </row>
    <row r="361" spans="1:14" x14ac:dyDescent="0.25">
      <c r="A361" t="s">
        <v>2012</v>
      </c>
      <c r="B361" t="s">
        <v>2013</v>
      </c>
      <c r="C361" t="s">
        <v>2014</v>
      </c>
      <c r="D361" t="s">
        <v>2015</v>
      </c>
      <c r="E361" t="s">
        <v>2016</v>
      </c>
      <c r="F361" t="s">
        <v>215</v>
      </c>
      <c r="G361" t="s">
        <v>163</v>
      </c>
      <c r="H361" s="3">
        <v>45626</v>
      </c>
      <c r="I361" s="3">
        <v>45823</v>
      </c>
      <c r="J361" t="s">
        <v>173</v>
      </c>
      <c r="K361" t="s">
        <v>195</v>
      </c>
      <c r="L361">
        <v>29220.68</v>
      </c>
      <c r="M361" t="s">
        <v>196</v>
      </c>
      <c r="N361">
        <v>1</v>
      </c>
    </row>
    <row r="362" spans="1:14" x14ac:dyDescent="0.25">
      <c r="A362" t="s">
        <v>2017</v>
      </c>
      <c r="B362" t="s">
        <v>2018</v>
      </c>
      <c r="C362" t="s">
        <v>2019</v>
      </c>
      <c r="D362" t="s">
        <v>2020</v>
      </c>
      <c r="E362" t="s">
        <v>2021</v>
      </c>
      <c r="F362" t="s">
        <v>749</v>
      </c>
      <c r="G362" t="s">
        <v>163</v>
      </c>
      <c r="H362" s="3">
        <v>45328</v>
      </c>
      <c r="I362" s="3">
        <v>45471</v>
      </c>
      <c r="J362" t="s">
        <v>128</v>
      </c>
      <c r="K362" t="s">
        <v>174</v>
      </c>
      <c r="L362">
        <v>32243.23</v>
      </c>
      <c r="M362" t="s">
        <v>196</v>
      </c>
    </row>
    <row r="363" spans="1:14" x14ac:dyDescent="0.25">
      <c r="A363" t="s">
        <v>2022</v>
      </c>
      <c r="B363" t="s">
        <v>2023</v>
      </c>
      <c r="C363" t="s">
        <v>2024</v>
      </c>
      <c r="D363" t="s">
        <v>2025</v>
      </c>
      <c r="E363" t="s">
        <v>2026</v>
      </c>
      <c r="F363" t="s">
        <v>409</v>
      </c>
      <c r="G363" t="s">
        <v>163</v>
      </c>
      <c r="H363" s="3">
        <v>45454</v>
      </c>
      <c r="I363" s="3">
        <v>45800</v>
      </c>
      <c r="J363" t="s">
        <v>129</v>
      </c>
      <c r="K363" t="s">
        <v>195</v>
      </c>
      <c r="L363">
        <v>1708.05</v>
      </c>
      <c r="M363" t="s">
        <v>166</v>
      </c>
      <c r="N363">
        <v>3</v>
      </c>
    </row>
    <row r="364" spans="1:14" x14ac:dyDescent="0.25">
      <c r="A364" t="s">
        <v>2027</v>
      </c>
      <c r="B364" t="s">
        <v>2028</v>
      </c>
      <c r="C364" t="s">
        <v>2029</v>
      </c>
      <c r="D364" t="s">
        <v>2030</v>
      </c>
      <c r="E364" t="s">
        <v>2031</v>
      </c>
      <c r="F364" t="s">
        <v>574</v>
      </c>
      <c r="G364" t="s">
        <v>163</v>
      </c>
      <c r="H364" s="3">
        <v>45772</v>
      </c>
      <c r="I364" s="3">
        <v>45430</v>
      </c>
      <c r="J364" t="s">
        <v>164</v>
      </c>
      <c r="K364" t="s">
        <v>314</v>
      </c>
      <c r="L364">
        <v>20293.13</v>
      </c>
      <c r="M364" t="s">
        <v>166</v>
      </c>
      <c r="N364">
        <v>5</v>
      </c>
    </row>
    <row r="365" spans="1:14" x14ac:dyDescent="0.25">
      <c r="A365" t="s">
        <v>2032</v>
      </c>
      <c r="B365" t="s">
        <v>2033</v>
      </c>
      <c r="C365" t="s">
        <v>2034</v>
      </c>
      <c r="D365" t="s">
        <v>2035</v>
      </c>
      <c r="E365" t="s">
        <v>2036</v>
      </c>
      <c r="F365" t="s">
        <v>275</v>
      </c>
      <c r="G365" t="s">
        <v>163</v>
      </c>
      <c r="H365" s="3">
        <v>45096</v>
      </c>
      <c r="I365" s="3">
        <v>45421</v>
      </c>
      <c r="J365" t="s">
        <v>269</v>
      </c>
      <c r="K365" t="s">
        <v>195</v>
      </c>
      <c r="L365">
        <v>8766.5400000000009</v>
      </c>
      <c r="M365" t="s">
        <v>209</v>
      </c>
      <c r="N365">
        <v>5</v>
      </c>
    </row>
    <row r="366" spans="1:14" x14ac:dyDescent="0.25">
      <c r="A366" t="s">
        <v>2037</v>
      </c>
      <c r="B366" t="s">
        <v>2038</v>
      </c>
      <c r="C366" t="s">
        <v>2039</v>
      </c>
      <c r="D366" t="s">
        <v>2040</v>
      </c>
      <c r="E366" t="s">
        <v>2041</v>
      </c>
      <c r="F366" t="s">
        <v>873</v>
      </c>
      <c r="G366" t="s">
        <v>163</v>
      </c>
      <c r="H366" s="3">
        <v>45338</v>
      </c>
      <c r="I366" s="3">
        <v>45653</v>
      </c>
      <c r="J366" t="s">
        <v>128</v>
      </c>
      <c r="K366" t="s">
        <v>314</v>
      </c>
      <c r="L366">
        <v>28465.040000000001</v>
      </c>
      <c r="M366" t="s">
        <v>203</v>
      </c>
      <c r="N366">
        <v>2</v>
      </c>
    </row>
    <row r="367" spans="1:14" x14ac:dyDescent="0.25">
      <c r="A367" t="s">
        <v>2042</v>
      </c>
      <c r="B367" t="s">
        <v>2043</v>
      </c>
      <c r="C367" t="s">
        <v>2044</v>
      </c>
      <c r="D367" t="s">
        <v>2045</v>
      </c>
      <c r="E367" t="s">
        <v>2046</v>
      </c>
      <c r="F367" t="s">
        <v>595</v>
      </c>
      <c r="G367" t="s">
        <v>163</v>
      </c>
      <c r="H367" s="3">
        <v>45439</v>
      </c>
      <c r="I367" s="3">
        <v>45261</v>
      </c>
      <c r="L367">
        <v>5134.33</v>
      </c>
      <c r="M367" t="s">
        <v>196</v>
      </c>
      <c r="N367">
        <v>2</v>
      </c>
    </row>
    <row r="368" spans="1:14" x14ac:dyDescent="0.25">
      <c r="A368" t="s">
        <v>2047</v>
      </c>
      <c r="B368" t="s">
        <v>2048</v>
      </c>
      <c r="C368" t="s">
        <v>2049</v>
      </c>
      <c r="D368" t="s">
        <v>2050</v>
      </c>
      <c r="E368" t="s">
        <v>2051</v>
      </c>
      <c r="F368" t="s">
        <v>558</v>
      </c>
      <c r="G368" t="s">
        <v>163</v>
      </c>
      <c r="H368" s="3">
        <v>45018</v>
      </c>
      <c r="J368" t="s">
        <v>129</v>
      </c>
      <c r="K368" t="s">
        <v>314</v>
      </c>
      <c r="M368" t="s">
        <v>196</v>
      </c>
      <c r="N368">
        <v>3</v>
      </c>
    </row>
    <row r="369" spans="1:14" x14ac:dyDescent="0.25">
      <c r="A369" t="s">
        <v>2052</v>
      </c>
      <c r="B369" t="s">
        <v>2053</v>
      </c>
      <c r="C369" t="s">
        <v>2054</v>
      </c>
      <c r="D369" t="s">
        <v>2055</v>
      </c>
      <c r="E369" t="s">
        <v>2056</v>
      </c>
      <c r="F369" t="s">
        <v>516</v>
      </c>
      <c r="G369" t="s">
        <v>163</v>
      </c>
      <c r="H369" s="3">
        <v>44793</v>
      </c>
      <c r="I369" s="3">
        <v>45246</v>
      </c>
      <c r="J369" t="s">
        <v>164</v>
      </c>
      <c r="K369" t="s">
        <v>228</v>
      </c>
      <c r="L369">
        <v>28725.21</v>
      </c>
      <c r="N369">
        <v>3</v>
      </c>
    </row>
    <row r="370" spans="1:14" x14ac:dyDescent="0.25">
      <c r="A370" t="s">
        <v>2057</v>
      </c>
      <c r="B370" t="s">
        <v>2058</v>
      </c>
      <c r="C370" t="s">
        <v>2059</v>
      </c>
      <c r="D370" t="s">
        <v>2060</v>
      </c>
      <c r="E370" t="s">
        <v>2061</v>
      </c>
      <c r="F370" t="s">
        <v>616</v>
      </c>
      <c r="G370" t="s">
        <v>163</v>
      </c>
      <c r="H370" s="3">
        <v>45644</v>
      </c>
      <c r="I370" s="3">
        <v>45765</v>
      </c>
      <c r="J370" t="s">
        <v>128</v>
      </c>
      <c r="L370">
        <v>18037.68</v>
      </c>
      <c r="M370" t="s">
        <v>196</v>
      </c>
      <c r="N370">
        <v>4</v>
      </c>
    </row>
    <row r="371" spans="1:14" x14ac:dyDescent="0.25">
      <c r="A371" t="s">
        <v>2062</v>
      </c>
      <c r="B371" t="s">
        <v>2063</v>
      </c>
      <c r="C371" t="s">
        <v>2064</v>
      </c>
      <c r="D371" t="s">
        <v>2065</v>
      </c>
      <c r="E371" t="s">
        <v>2066</v>
      </c>
      <c r="F371" t="s">
        <v>409</v>
      </c>
      <c r="G371" t="s">
        <v>163</v>
      </c>
      <c r="H371" s="3">
        <v>45786</v>
      </c>
      <c r="I371" s="3">
        <v>45482</v>
      </c>
      <c r="J371" t="s">
        <v>269</v>
      </c>
      <c r="K371" t="s">
        <v>165</v>
      </c>
      <c r="L371">
        <v>30265.03</v>
      </c>
      <c r="M371" t="s">
        <v>203</v>
      </c>
      <c r="N371">
        <v>3</v>
      </c>
    </row>
    <row r="372" spans="1:14" x14ac:dyDescent="0.25">
      <c r="A372" t="s">
        <v>2067</v>
      </c>
      <c r="B372" t="s">
        <v>2068</v>
      </c>
      <c r="C372" t="s">
        <v>2069</v>
      </c>
      <c r="D372" t="s">
        <v>2070</v>
      </c>
      <c r="E372" t="s">
        <v>2071</v>
      </c>
      <c r="F372" t="s">
        <v>234</v>
      </c>
      <c r="G372" t="s">
        <v>163</v>
      </c>
      <c r="H372" s="3">
        <v>45349</v>
      </c>
      <c r="K372" t="s">
        <v>314</v>
      </c>
      <c r="L372">
        <v>18376.05</v>
      </c>
      <c r="M372" t="s">
        <v>209</v>
      </c>
      <c r="N372">
        <v>1</v>
      </c>
    </row>
    <row r="373" spans="1:14" x14ac:dyDescent="0.25">
      <c r="A373" t="s">
        <v>2072</v>
      </c>
      <c r="B373" t="s">
        <v>2073</v>
      </c>
      <c r="C373" t="s">
        <v>2074</v>
      </c>
      <c r="D373" t="s">
        <v>2075</v>
      </c>
      <c r="E373" t="s">
        <v>2076</v>
      </c>
      <c r="F373" t="s">
        <v>435</v>
      </c>
      <c r="G373" t="s">
        <v>163</v>
      </c>
      <c r="H373" s="3">
        <v>44920</v>
      </c>
      <c r="I373" s="3">
        <v>45623</v>
      </c>
      <c r="J373" t="s">
        <v>128</v>
      </c>
      <c r="K373" t="s">
        <v>174</v>
      </c>
      <c r="L373">
        <v>20692.61</v>
      </c>
      <c r="M373" t="s">
        <v>166</v>
      </c>
      <c r="N373">
        <v>4</v>
      </c>
    </row>
    <row r="374" spans="1:14" x14ac:dyDescent="0.25">
      <c r="A374" t="s">
        <v>2077</v>
      </c>
      <c r="B374" t="s">
        <v>2078</v>
      </c>
      <c r="C374" t="s">
        <v>2079</v>
      </c>
      <c r="D374" t="s">
        <v>2080</v>
      </c>
      <c r="E374" t="s">
        <v>2081</v>
      </c>
      <c r="F374" t="s">
        <v>873</v>
      </c>
      <c r="G374" t="s">
        <v>163</v>
      </c>
      <c r="H374" s="3">
        <v>44806</v>
      </c>
      <c r="I374" s="3">
        <v>45561</v>
      </c>
      <c r="K374" t="s">
        <v>314</v>
      </c>
      <c r="L374">
        <v>1598.43</v>
      </c>
      <c r="M374" t="s">
        <v>196</v>
      </c>
      <c r="N374">
        <v>4</v>
      </c>
    </row>
    <row r="375" spans="1:14" x14ac:dyDescent="0.25">
      <c r="A375" t="s">
        <v>2082</v>
      </c>
      <c r="B375" t="s">
        <v>2083</v>
      </c>
      <c r="C375" t="s">
        <v>2084</v>
      </c>
      <c r="D375" t="s">
        <v>2085</v>
      </c>
      <c r="E375" t="s">
        <v>636</v>
      </c>
      <c r="F375" t="s">
        <v>749</v>
      </c>
      <c r="G375" t="s">
        <v>163</v>
      </c>
      <c r="H375" s="3">
        <v>45018</v>
      </c>
      <c r="I375" s="3">
        <v>45639</v>
      </c>
      <c r="J375" t="s">
        <v>164</v>
      </c>
      <c r="K375" t="s">
        <v>174</v>
      </c>
      <c r="L375">
        <v>43403.32</v>
      </c>
      <c r="M375" t="s">
        <v>209</v>
      </c>
    </row>
    <row r="376" spans="1:14" x14ac:dyDescent="0.25">
      <c r="A376" t="s">
        <v>2086</v>
      </c>
      <c r="B376" t="s">
        <v>2087</v>
      </c>
      <c r="C376" t="s">
        <v>2088</v>
      </c>
      <c r="D376" t="s">
        <v>2089</v>
      </c>
      <c r="E376" t="s">
        <v>2090</v>
      </c>
      <c r="F376" t="s">
        <v>766</v>
      </c>
      <c r="G376" t="s">
        <v>163</v>
      </c>
      <c r="H376" s="3">
        <v>45037</v>
      </c>
      <c r="I376" s="3">
        <v>45658</v>
      </c>
      <c r="J376" t="s">
        <v>164</v>
      </c>
      <c r="K376" t="s">
        <v>314</v>
      </c>
      <c r="L376">
        <v>11561.28</v>
      </c>
      <c r="M376" t="s">
        <v>196</v>
      </c>
      <c r="N376">
        <v>3</v>
      </c>
    </row>
    <row r="377" spans="1:14" x14ac:dyDescent="0.25">
      <c r="A377" t="s">
        <v>2091</v>
      </c>
      <c r="B377" t="s">
        <v>2092</v>
      </c>
      <c r="C377" t="s">
        <v>2093</v>
      </c>
      <c r="D377" t="s">
        <v>2094</v>
      </c>
      <c r="E377" t="s">
        <v>2095</v>
      </c>
      <c r="F377" t="s">
        <v>202</v>
      </c>
      <c r="G377" t="s">
        <v>163</v>
      </c>
      <c r="H377" s="3">
        <v>45448</v>
      </c>
      <c r="I377" s="3">
        <v>45138</v>
      </c>
      <c r="J377" t="s">
        <v>128</v>
      </c>
      <c r="K377" t="s">
        <v>165</v>
      </c>
      <c r="L377">
        <v>27828.16</v>
      </c>
      <c r="M377" t="s">
        <v>196</v>
      </c>
      <c r="N377">
        <v>4</v>
      </c>
    </row>
    <row r="378" spans="1:14" x14ac:dyDescent="0.25">
      <c r="A378" t="s">
        <v>2096</v>
      </c>
      <c r="B378" t="s">
        <v>2097</v>
      </c>
      <c r="C378" t="s">
        <v>2098</v>
      </c>
      <c r="D378" t="s">
        <v>2099</v>
      </c>
      <c r="E378" t="s">
        <v>2100</v>
      </c>
      <c r="F378" t="s">
        <v>215</v>
      </c>
      <c r="G378" t="s">
        <v>163</v>
      </c>
      <c r="H378" s="3">
        <v>45018</v>
      </c>
      <c r="I378" s="3">
        <v>45707</v>
      </c>
      <c r="J378" t="s">
        <v>164</v>
      </c>
      <c r="K378" t="s">
        <v>165</v>
      </c>
      <c r="L378">
        <v>6374.3</v>
      </c>
      <c r="M378" t="s">
        <v>203</v>
      </c>
      <c r="N378">
        <v>2</v>
      </c>
    </row>
    <row r="379" spans="1:14" x14ac:dyDescent="0.25">
      <c r="A379" t="s">
        <v>2101</v>
      </c>
      <c r="B379" t="s">
        <v>2102</v>
      </c>
      <c r="C379" t="s">
        <v>2103</v>
      </c>
      <c r="D379" t="s">
        <v>2104</v>
      </c>
      <c r="E379" t="s">
        <v>2105</v>
      </c>
      <c r="F379" t="s">
        <v>227</v>
      </c>
      <c r="G379" t="s">
        <v>163</v>
      </c>
      <c r="H379" s="3">
        <v>45408</v>
      </c>
      <c r="I379" s="3">
        <v>45318</v>
      </c>
      <c r="K379" t="s">
        <v>314</v>
      </c>
      <c r="L379">
        <v>40755.81</v>
      </c>
    </row>
    <row r="380" spans="1:14" x14ac:dyDescent="0.25">
      <c r="A380" t="s">
        <v>2106</v>
      </c>
      <c r="B380" t="s">
        <v>2107</v>
      </c>
      <c r="C380" t="s">
        <v>2108</v>
      </c>
      <c r="D380" t="s">
        <v>2109</v>
      </c>
      <c r="E380" t="s">
        <v>256</v>
      </c>
      <c r="F380" t="s">
        <v>381</v>
      </c>
      <c r="G380" t="s">
        <v>163</v>
      </c>
      <c r="H380" s="3">
        <v>45211</v>
      </c>
      <c r="I380" s="3">
        <v>45202</v>
      </c>
      <c r="J380" t="s">
        <v>128</v>
      </c>
      <c r="K380" t="s">
        <v>174</v>
      </c>
      <c r="L380">
        <v>17394.47</v>
      </c>
      <c r="M380" t="s">
        <v>203</v>
      </c>
      <c r="N380">
        <v>3</v>
      </c>
    </row>
    <row r="381" spans="1:14" x14ac:dyDescent="0.25">
      <c r="A381" t="s">
        <v>2110</v>
      </c>
      <c r="B381" t="s">
        <v>2111</v>
      </c>
      <c r="C381" t="s">
        <v>2112</v>
      </c>
      <c r="D381" t="s">
        <v>2113</v>
      </c>
      <c r="E381" t="s">
        <v>2114</v>
      </c>
      <c r="F381" t="s">
        <v>194</v>
      </c>
      <c r="G381" t="s">
        <v>163</v>
      </c>
      <c r="H381" s="3">
        <v>45084</v>
      </c>
      <c r="I381" s="3">
        <v>45262</v>
      </c>
      <c r="J381" t="s">
        <v>164</v>
      </c>
      <c r="L381">
        <v>33215.08</v>
      </c>
      <c r="M381" t="s">
        <v>166</v>
      </c>
      <c r="N381">
        <v>5</v>
      </c>
    </row>
    <row r="382" spans="1:14" x14ac:dyDescent="0.25">
      <c r="A382" t="s">
        <v>2115</v>
      </c>
      <c r="B382" t="s">
        <v>2116</v>
      </c>
      <c r="C382" t="s">
        <v>2117</v>
      </c>
      <c r="D382" t="s">
        <v>2118</v>
      </c>
      <c r="E382" t="s">
        <v>2119</v>
      </c>
      <c r="F382" t="s">
        <v>787</v>
      </c>
      <c r="G382" t="s">
        <v>163</v>
      </c>
      <c r="H382" s="3">
        <v>45784</v>
      </c>
      <c r="I382" s="3">
        <v>45260</v>
      </c>
      <c r="J382" t="s">
        <v>129</v>
      </c>
      <c r="K382" t="s">
        <v>314</v>
      </c>
      <c r="L382">
        <v>17879.41</v>
      </c>
      <c r="M382" t="s">
        <v>166</v>
      </c>
      <c r="N382">
        <v>2</v>
      </c>
    </row>
    <row r="383" spans="1:14" x14ac:dyDescent="0.25">
      <c r="A383" t="s">
        <v>2120</v>
      </c>
      <c r="B383" t="s">
        <v>2121</v>
      </c>
      <c r="C383" t="s">
        <v>2122</v>
      </c>
      <c r="D383" t="s">
        <v>2123</v>
      </c>
      <c r="E383" t="s">
        <v>2124</v>
      </c>
      <c r="F383" t="s">
        <v>187</v>
      </c>
      <c r="G383" t="s">
        <v>163</v>
      </c>
      <c r="H383" s="3">
        <v>45006</v>
      </c>
      <c r="I383" s="3">
        <v>45527</v>
      </c>
      <c r="J383" t="s">
        <v>164</v>
      </c>
      <c r="K383" t="s">
        <v>181</v>
      </c>
      <c r="L383">
        <v>45499.21</v>
      </c>
      <c r="N383">
        <v>2</v>
      </c>
    </row>
    <row r="384" spans="1:14" x14ac:dyDescent="0.25">
      <c r="A384" t="s">
        <v>2125</v>
      </c>
      <c r="B384" t="s">
        <v>2126</v>
      </c>
      <c r="C384" t="s">
        <v>2127</v>
      </c>
      <c r="D384" t="s">
        <v>2128</v>
      </c>
      <c r="E384" t="s">
        <v>2129</v>
      </c>
      <c r="F384" t="s">
        <v>403</v>
      </c>
      <c r="G384" t="s">
        <v>163</v>
      </c>
      <c r="H384" s="3">
        <v>44825</v>
      </c>
      <c r="I384" s="3">
        <v>45176</v>
      </c>
      <c r="J384" t="s">
        <v>128</v>
      </c>
      <c r="K384" t="s">
        <v>228</v>
      </c>
      <c r="L384">
        <v>1556.6</v>
      </c>
      <c r="M384" t="s">
        <v>209</v>
      </c>
      <c r="N384">
        <v>4</v>
      </c>
    </row>
    <row r="385" spans="1:14" x14ac:dyDescent="0.25">
      <c r="A385" t="s">
        <v>2130</v>
      </c>
      <c r="B385" t="s">
        <v>2131</v>
      </c>
      <c r="C385" t="s">
        <v>2132</v>
      </c>
      <c r="D385" t="s">
        <v>2133</v>
      </c>
      <c r="E385" t="s">
        <v>510</v>
      </c>
      <c r="F385" t="s">
        <v>749</v>
      </c>
      <c r="G385" t="s">
        <v>163</v>
      </c>
      <c r="H385" s="3">
        <v>45302</v>
      </c>
      <c r="I385" s="3">
        <v>45103</v>
      </c>
      <c r="J385" t="s">
        <v>164</v>
      </c>
      <c r="K385" t="s">
        <v>228</v>
      </c>
      <c r="L385">
        <v>7219.04</v>
      </c>
      <c r="M385" t="s">
        <v>209</v>
      </c>
      <c r="N385">
        <v>1</v>
      </c>
    </row>
    <row r="386" spans="1:14" x14ac:dyDescent="0.25">
      <c r="A386" t="s">
        <v>2134</v>
      </c>
      <c r="B386" t="s">
        <v>2135</v>
      </c>
      <c r="C386" t="s">
        <v>2136</v>
      </c>
      <c r="D386" t="s">
        <v>2137</v>
      </c>
      <c r="E386" t="s">
        <v>2138</v>
      </c>
      <c r="F386" t="s">
        <v>749</v>
      </c>
      <c r="G386" t="s">
        <v>163</v>
      </c>
      <c r="H386" s="3">
        <v>45527</v>
      </c>
      <c r="I386" s="3">
        <v>45414</v>
      </c>
      <c r="J386" t="s">
        <v>128</v>
      </c>
      <c r="K386" t="s">
        <v>314</v>
      </c>
      <c r="L386">
        <v>43814.23</v>
      </c>
      <c r="M386" t="s">
        <v>203</v>
      </c>
      <c r="N386">
        <v>5</v>
      </c>
    </row>
    <row r="387" spans="1:14" x14ac:dyDescent="0.25">
      <c r="A387" t="s">
        <v>2139</v>
      </c>
      <c r="B387" t="s">
        <v>2140</v>
      </c>
      <c r="C387" t="s">
        <v>2141</v>
      </c>
      <c r="D387" t="s">
        <v>2142</v>
      </c>
      <c r="E387" t="s">
        <v>2143</v>
      </c>
      <c r="F387" t="s">
        <v>595</v>
      </c>
      <c r="G387" t="s">
        <v>163</v>
      </c>
      <c r="H387" s="3">
        <v>45338</v>
      </c>
      <c r="I387" s="3">
        <v>45133</v>
      </c>
      <c r="J387" t="s">
        <v>129</v>
      </c>
      <c r="L387">
        <v>10319.6</v>
      </c>
      <c r="M387" t="s">
        <v>166</v>
      </c>
      <c r="N387">
        <v>4</v>
      </c>
    </row>
    <row r="388" spans="1:14" x14ac:dyDescent="0.25">
      <c r="A388" t="s">
        <v>2144</v>
      </c>
      <c r="B388" t="s">
        <v>2145</v>
      </c>
      <c r="C388" t="s">
        <v>2146</v>
      </c>
      <c r="D388" t="s">
        <v>2147</v>
      </c>
      <c r="E388" t="s">
        <v>2148</v>
      </c>
      <c r="F388" t="s">
        <v>558</v>
      </c>
      <c r="G388" t="s">
        <v>163</v>
      </c>
      <c r="H388" s="3">
        <v>45618</v>
      </c>
      <c r="I388" s="3">
        <v>45816</v>
      </c>
      <c r="J388" t="s">
        <v>173</v>
      </c>
      <c r="K388" t="s">
        <v>181</v>
      </c>
      <c r="L388">
        <v>5283.21</v>
      </c>
    </row>
    <row r="389" spans="1:14" x14ac:dyDescent="0.25">
      <c r="A389" t="s">
        <v>2149</v>
      </c>
      <c r="B389" t="s">
        <v>2150</v>
      </c>
      <c r="C389" t="s">
        <v>2151</v>
      </c>
      <c r="D389" t="s">
        <v>2152</v>
      </c>
      <c r="E389" t="s">
        <v>2153</v>
      </c>
      <c r="F389" t="s">
        <v>642</v>
      </c>
      <c r="G389" t="s">
        <v>163</v>
      </c>
      <c r="H389" s="3">
        <v>45616</v>
      </c>
      <c r="I389" s="3">
        <v>45679</v>
      </c>
      <c r="J389" t="s">
        <v>269</v>
      </c>
      <c r="K389" t="s">
        <v>195</v>
      </c>
      <c r="L389">
        <v>31022.720000000001</v>
      </c>
      <c r="M389" t="s">
        <v>166</v>
      </c>
      <c r="N389">
        <v>5</v>
      </c>
    </row>
    <row r="390" spans="1:14" x14ac:dyDescent="0.25">
      <c r="A390" t="s">
        <v>2154</v>
      </c>
      <c r="B390" t="s">
        <v>2155</v>
      </c>
      <c r="C390" t="s">
        <v>2156</v>
      </c>
      <c r="D390" t="s">
        <v>2157</v>
      </c>
      <c r="E390" t="s">
        <v>2158</v>
      </c>
      <c r="F390" t="s">
        <v>381</v>
      </c>
      <c r="G390" t="s">
        <v>163</v>
      </c>
      <c r="H390" s="3">
        <v>45418</v>
      </c>
      <c r="I390" s="3">
        <v>45723</v>
      </c>
      <c r="J390" t="s">
        <v>173</v>
      </c>
      <c r="K390" t="s">
        <v>181</v>
      </c>
      <c r="L390">
        <v>10098.91</v>
      </c>
      <c r="N390">
        <v>3</v>
      </c>
    </row>
    <row r="391" spans="1:14" x14ac:dyDescent="0.25">
      <c r="A391" t="s">
        <v>2159</v>
      </c>
      <c r="B391" t="s">
        <v>2160</v>
      </c>
      <c r="C391" t="s">
        <v>2161</v>
      </c>
      <c r="D391" t="s">
        <v>2162</v>
      </c>
      <c r="E391" t="s">
        <v>2163</v>
      </c>
      <c r="F391" t="s">
        <v>441</v>
      </c>
      <c r="G391" t="s">
        <v>163</v>
      </c>
      <c r="H391" s="3">
        <v>44982</v>
      </c>
      <c r="I391" s="3">
        <v>45494</v>
      </c>
      <c r="K391" t="s">
        <v>174</v>
      </c>
      <c r="L391">
        <v>46919.18</v>
      </c>
      <c r="M391" t="s">
        <v>203</v>
      </c>
    </row>
    <row r="392" spans="1:14" x14ac:dyDescent="0.25">
      <c r="A392" t="s">
        <v>2164</v>
      </c>
      <c r="B392" t="s">
        <v>2165</v>
      </c>
      <c r="C392" t="s">
        <v>2166</v>
      </c>
      <c r="D392" t="s">
        <v>2167</v>
      </c>
      <c r="E392" t="s">
        <v>2168</v>
      </c>
      <c r="F392" t="s">
        <v>787</v>
      </c>
      <c r="G392" t="s">
        <v>163</v>
      </c>
      <c r="H392" s="3">
        <v>45151</v>
      </c>
      <c r="I392" s="3">
        <v>45580</v>
      </c>
      <c r="J392" t="s">
        <v>164</v>
      </c>
      <c r="K392" t="s">
        <v>174</v>
      </c>
      <c r="L392">
        <v>26063.38</v>
      </c>
      <c r="M392" t="s">
        <v>203</v>
      </c>
      <c r="N392">
        <v>2</v>
      </c>
    </row>
    <row r="393" spans="1:14" x14ac:dyDescent="0.25">
      <c r="A393" t="s">
        <v>2169</v>
      </c>
      <c r="B393" t="s">
        <v>2170</v>
      </c>
      <c r="C393" t="s">
        <v>2171</v>
      </c>
      <c r="D393" t="s">
        <v>2172</v>
      </c>
      <c r="E393" t="s">
        <v>2173</v>
      </c>
      <c r="F393" t="s">
        <v>275</v>
      </c>
      <c r="G393" t="s">
        <v>163</v>
      </c>
      <c r="H393" s="3">
        <v>45301</v>
      </c>
      <c r="I393" s="3">
        <v>45162</v>
      </c>
      <c r="J393" t="s">
        <v>129</v>
      </c>
      <c r="K393" t="s">
        <v>181</v>
      </c>
      <c r="L393">
        <v>29664.57</v>
      </c>
      <c r="M393" t="s">
        <v>209</v>
      </c>
      <c r="N393">
        <v>2</v>
      </c>
    </row>
    <row r="394" spans="1:14" x14ac:dyDescent="0.25">
      <c r="A394" t="s">
        <v>2174</v>
      </c>
      <c r="B394" t="s">
        <v>2175</v>
      </c>
      <c r="C394" t="s">
        <v>2176</v>
      </c>
      <c r="D394" t="s">
        <v>2177</v>
      </c>
      <c r="E394" t="s">
        <v>2178</v>
      </c>
      <c r="F394" t="s">
        <v>364</v>
      </c>
      <c r="G394" t="s">
        <v>163</v>
      </c>
      <c r="H394" s="3">
        <v>45700</v>
      </c>
      <c r="I394" s="3">
        <v>45674</v>
      </c>
      <c r="J394" t="s">
        <v>129</v>
      </c>
      <c r="K394" t="s">
        <v>228</v>
      </c>
      <c r="L394">
        <v>7401.88</v>
      </c>
      <c r="N394">
        <v>3</v>
      </c>
    </row>
    <row r="395" spans="1:14" x14ac:dyDescent="0.25">
      <c r="A395" t="s">
        <v>2179</v>
      </c>
      <c r="B395" t="s">
        <v>2180</v>
      </c>
      <c r="C395" t="s">
        <v>2181</v>
      </c>
      <c r="D395" t="s">
        <v>2182</v>
      </c>
      <c r="E395" t="s">
        <v>2183</v>
      </c>
      <c r="F395" t="s">
        <v>227</v>
      </c>
      <c r="G395" t="s">
        <v>163</v>
      </c>
      <c r="H395" s="3">
        <v>45465</v>
      </c>
      <c r="I395" s="3">
        <v>45741</v>
      </c>
      <c r="J395" t="s">
        <v>164</v>
      </c>
      <c r="K395" t="s">
        <v>195</v>
      </c>
      <c r="L395">
        <v>33999.32</v>
      </c>
      <c r="M395" t="s">
        <v>166</v>
      </c>
    </row>
    <row r="396" spans="1:14" x14ac:dyDescent="0.25">
      <c r="A396" t="s">
        <v>2184</v>
      </c>
      <c r="B396" t="s">
        <v>2185</v>
      </c>
      <c r="C396" t="s">
        <v>2186</v>
      </c>
      <c r="D396" t="s">
        <v>2187</v>
      </c>
      <c r="E396" t="s">
        <v>2188</v>
      </c>
      <c r="F396" t="s">
        <v>1104</v>
      </c>
      <c r="G396" t="s">
        <v>163</v>
      </c>
      <c r="H396" s="3">
        <v>44897</v>
      </c>
      <c r="I396" s="3">
        <v>45483</v>
      </c>
      <c r="J396" t="s">
        <v>164</v>
      </c>
      <c r="K396" t="s">
        <v>174</v>
      </c>
      <c r="L396">
        <v>21667.52</v>
      </c>
      <c r="M396" t="s">
        <v>166</v>
      </c>
      <c r="N396">
        <v>3</v>
      </c>
    </row>
    <row r="397" spans="1:14" x14ac:dyDescent="0.25">
      <c r="A397" t="s">
        <v>2189</v>
      </c>
      <c r="B397" t="s">
        <v>2190</v>
      </c>
      <c r="C397" t="s">
        <v>2191</v>
      </c>
      <c r="D397" t="s">
        <v>2192</v>
      </c>
      <c r="E397" t="s">
        <v>2193</v>
      </c>
      <c r="F397" t="s">
        <v>403</v>
      </c>
      <c r="G397" t="s">
        <v>163</v>
      </c>
      <c r="H397" s="3">
        <v>45769</v>
      </c>
      <c r="I397" s="3">
        <v>45135</v>
      </c>
      <c r="K397" t="s">
        <v>181</v>
      </c>
      <c r="L397">
        <v>29423.01</v>
      </c>
      <c r="M397" t="s">
        <v>203</v>
      </c>
    </row>
    <row r="398" spans="1:14" x14ac:dyDescent="0.25">
      <c r="A398" t="s">
        <v>2194</v>
      </c>
      <c r="B398" t="s">
        <v>2195</v>
      </c>
      <c r="C398" t="s">
        <v>2196</v>
      </c>
      <c r="D398" t="s">
        <v>2197</v>
      </c>
      <c r="E398" t="s">
        <v>2198</v>
      </c>
      <c r="F398" t="s">
        <v>516</v>
      </c>
      <c r="G398" t="s">
        <v>163</v>
      </c>
      <c r="H398" s="3">
        <v>45739</v>
      </c>
      <c r="I398" s="3">
        <v>45131</v>
      </c>
      <c r="J398" t="s">
        <v>173</v>
      </c>
      <c r="K398" t="s">
        <v>314</v>
      </c>
      <c r="L398">
        <v>40491.879999999997</v>
      </c>
      <c r="M398" t="s">
        <v>196</v>
      </c>
      <c r="N398">
        <v>2</v>
      </c>
    </row>
    <row r="399" spans="1:14" x14ac:dyDescent="0.25">
      <c r="A399" t="s">
        <v>2199</v>
      </c>
      <c r="B399" t="s">
        <v>2200</v>
      </c>
      <c r="C399" t="s">
        <v>2201</v>
      </c>
      <c r="D399" t="s">
        <v>2202</v>
      </c>
      <c r="E399" t="s">
        <v>2203</v>
      </c>
      <c r="F399" t="s">
        <v>194</v>
      </c>
      <c r="G399" t="s">
        <v>163</v>
      </c>
      <c r="H399" s="3">
        <v>45302</v>
      </c>
      <c r="I399" s="3">
        <v>45384</v>
      </c>
      <c r="J399" t="s">
        <v>173</v>
      </c>
      <c r="K399" t="s">
        <v>181</v>
      </c>
      <c r="L399">
        <v>31868.49</v>
      </c>
      <c r="M399" t="s">
        <v>196</v>
      </c>
      <c r="N399">
        <v>4</v>
      </c>
    </row>
    <row r="400" spans="1:14" x14ac:dyDescent="0.25">
      <c r="A400" t="s">
        <v>2204</v>
      </c>
      <c r="B400" t="s">
        <v>2205</v>
      </c>
      <c r="C400" t="s">
        <v>2206</v>
      </c>
      <c r="D400" t="s">
        <v>2207</v>
      </c>
      <c r="E400" t="s">
        <v>2208</v>
      </c>
      <c r="F400" t="s">
        <v>234</v>
      </c>
      <c r="G400" t="s">
        <v>163</v>
      </c>
      <c r="H400" s="3">
        <v>45299</v>
      </c>
      <c r="I400" s="3">
        <v>45219</v>
      </c>
      <c r="J400" t="s">
        <v>173</v>
      </c>
      <c r="L400">
        <v>42868.480000000003</v>
      </c>
      <c r="M400" t="s">
        <v>196</v>
      </c>
      <c r="N400">
        <v>1</v>
      </c>
    </row>
    <row r="401" spans="1:14" x14ac:dyDescent="0.25">
      <c r="A401" t="s">
        <v>2209</v>
      </c>
      <c r="B401" t="s">
        <v>2210</v>
      </c>
      <c r="C401" t="s">
        <v>2211</v>
      </c>
      <c r="D401" t="s">
        <v>2212</v>
      </c>
      <c r="E401" t="s">
        <v>2213</v>
      </c>
      <c r="F401" t="s">
        <v>743</v>
      </c>
      <c r="G401" t="s">
        <v>163</v>
      </c>
      <c r="H401" s="3">
        <v>45796</v>
      </c>
      <c r="I401" s="3">
        <v>45200</v>
      </c>
      <c r="J401" t="s">
        <v>269</v>
      </c>
      <c r="K401" t="s">
        <v>165</v>
      </c>
      <c r="L401">
        <v>38043.51</v>
      </c>
      <c r="M401" t="s">
        <v>209</v>
      </c>
      <c r="N401">
        <v>3</v>
      </c>
    </row>
    <row r="402" spans="1:14" x14ac:dyDescent="0.25">
      <c r="A402" t="s">
        <v>2214</v>
      </c>
      <c r="B402" t="s">
        <v>2215</v>
      </c>
      <c r="C402" t="s">
        <v>2216</v>
      </c>
      <c r="D402" t="s">
        <v>2217</v>
      </c>
      <c r="E402" t="s">
        <v>2218</v>
      </c>
      <c r="F402" t="s">
        <v>462</v>
      </c>
      <c r="G402" t="s">
        <v>163</v>
      </c>
      <c r="H402" s="3">
        <v>45426</v>
      </c>
      <c r="I402" s="3">
        <v>45570</v>
      </c>
      <c r="J402" t="s">
        <v>129</v>
      </c>
      <c r="K402" t="s">
        <v>174</v>
      </c>
      <c r="L402">
        <v>38945.949999999997</v>
      </c>
      <c r="M402" t="s">
        <v>166</v>
      </c>
      <c r="N402">
        <v>5</v>
      </c>
    </row>
    <row r="403" spans="1:14" x14ac:dyDescent="0.25">
      <c r="A403" t="s">
        <v>2219</v>
      </c>
      <c r="B403" t="s">
        <v>2220</v>
      </c>
      <c r="C403" t="s">
        <v>2221</v>
      </c>
      <c r="D403" t="s">
        <v>2222</v>
      </c>
      <c r="E403" t="s">
        <v>2223</v>
      </c>
      <c r="F403" t="s">
        <v>251</v>
      </c>
      <c r="G403" t="s">
        <v>163</v>
      </c>
      <c r="H403" s="3">
        <v>45697</v>
      </c>
      <c r="I403" s="3">
        <v>45165</v>
      </c>
      <c r="J403" t="s">
        <v>164</v>
      </c>
      <c r="K403" t="s">
        <v>314</v>
      </c>
      <c r="L403">
        <v>4843.3100000000004</v>
      </c>
      <c r="M403" t="s">
        <v>196</v>
      </c>
      <c r="N403">
        <v>1</v>
      </c>
    </row>
    <row r="404" spans="1:14" x14ac:dyDescent="0.25">
      <c r="A404" t="s">
        <v>2224</v>
      </c>
      <c r="B404" t="s">
        <v>2225</v>
      </c>
      <c r="C404" t="s">
        <v>2226</v>
      </c>
      <c r="D404" t="s">
        <v>2227</v>
      </c>
      <c r="E404" t="s">
        <v>2228</v>
      </c>
      <c r="F404" t="s">
        <v>227</v>
      </c>
      <c r="G404" t="s">
        <v>163</v>
      </c>
      <c r="H404" s="3">
        <v>45040</v>
      </c>
      <c r="I404" s="3">
        <v>45512</v>
      </c>
      <c r="J404" t="s">
        <v>128</v>
      </c>
      <c r="K404" t="s">
        <v>228</v>
      </c>
      <c r="L404">
        <v>28585.38</v>
      </c>
      <c r="M404" t="s">
        <v>209</v>
      </c>
      <c r="N404">
        <v>3</v>
      </c>
    </row>
    <row r="405" spans="1:14" x14ac:dyDescent="0.25">
      <c r="A405" t="s">
        <v>2229</v>
      </c>
      <c r="B405" t="s">
        <v>2230</v>
      </c>
      <c r="C405" t="s">
        <v>2231</v>
      </c>
      <c r="D405" t="s">
        <v>2232</v>
      </c>
      <c r="E405" t="s">
        <v>2233</v>
      </c>
      <c r="F405" t="s">
        <v>162</v>
      </c>
      <c r="G405" t="s">
        <v>163</v>
      </c>
      <c r="H405" s="3">
        <v>44980</v>
      </c>
      <c r="I405" s="3">
        <v>45309</v>
      </c>
      <c r="J405" t="s">
        <v>269</v>
      </c>
      <c r="K405" t="s">
        <v>228</v>
      </c>
      <c r="L405">
        <v>39155.440000000002</v>
      </c>
      <c r="M405" t="s">
        <v>196</v>
      </c>
      <c r="N405">
        <v>5</v>
      </c>
    </row>
    <row r="406" spans="1:14" x14ac:dyDescent="0.25">
      <c r="A406" t="s">
        <v>2234</v>
      </c>
      <c r="B406" t="s">
        <v>2235</v>
      </c>
      <c r="C406" t="s">
        <v>2236</v>
      </c>
      <c r="D406" t="s">
        <v>2237</v>
      </c>
      <c r="E406" t="s">
        <v>2238</v>
      </c>
      <c r="F406" t="s">
        <v>281</v>
      </c>
      <c r="G406" t="s">
        <v>163</v>
      </c>
      <c r="H406" s="3">
        <v>45496</v>
      </c>
      <c r="I406" s="3">
        <v>45373</v>
      </c>
      <c r="J406" t="s">
        <v>129</v>
      </c>
      <c r="K406" t="s">
        <v>174</v>
      </c>
      <c r="L406">
        <v>30732.09</v>
      </c>
      <c r="M406" t="s">
        <v>203</v>
      </c>
      <c r="N406">
        <v>1</v>
      </c>
    </row>
    <row r="407" spans="1:14" x14ac:dyDescent="0.25">
      <c r="A407" t="s">
        <v>2239</v>
      </c>
      <c r="B407" t="s">
        <v>2240</v>
      </c>
      <c r="C407" t="s">
        <v>2241</v>
      </c>
      <c r="D407" t="s">
        <v>2242</v>
      </c>
      <c r="E407" t="s">
        <v>2243</v>
      </c>
      <c r="F407" t="s">
        <v>240</v>
      </c>
      <c r="G407" t="s">
        <v>163</v>
      </c>
      <c r="H407" s="3">
        <v>45462</v>
      </c>
      <c r="I407" s="3">
        <v>45458</v>
      </c>
      <c r="J407" t="s">
        <v>173</v>
      </c>
      <c r="K407" t="s">
        <v>174</v>
      </c>
      <c r="L407">
        <v>5301.38</v>
      </c>
      <c r="M407" t="s">
        <v>188</v>
      </c>
      <c r="N407">
        <v>4</v>
      </c>
    </row>
    <row r="408" spans="1:14" x14ac:dyDescent="0.25">
      <c r="A408" t="s">
        <v>2244</v>
      </c>
      <c r="B408" t="s">
        <v>2245</v>
      </c>
      <c r="C408" t="s">
        <v>2246</v>
      </c>
      <c r="D408" t="s">
        <v>2247</v>
      </c>
      <c r="E408" t="s">
        <v>2248</v>
      </c>
      <c r="F408" t="s">
        <v>268</v>
      </c>
      <c r="G408" t="s">
        <v>163</v>
      </c>
      <c r="H408" s="3">
        <v>44748</v>
      </c>
      <c r="I408" s="3">
        <v>45801</v>
      </c>
      <c r="J408" t="s">
        <v>129</v>
      </c>
      <c r="K408" t="s">
        <v>181</v>
      </c>
      <c r="L408">
        <v>18177.98</v>
      </c>
      <c r="M408" t="s">
        <v>203</v>
      </c>
      <c r="N408">
        <v>3</v>
      </c>
    </row>
    <row r="409" spans="1:14" x14ac:dyDescent="0.25">
      <c r="A409" t="s">
        <v>2249</v>
      </c>
      <c r="B409" t="s">
        <v>2250</v>
      </c>
      <c r="C409" t="s">
        <v>2251</v>
      </c>
      <c r="D409" t="s">
        <v>2252</v>
      </c>
      <c r="E409" t="s">
        <v>2253</v>
      </c>
      <c r="F409" t="s">
        <v>505</v>
      </c>
      <c r="G409" t="s">
        <v>163</v>
      </c>
      <c r="H409" s="3">
        <v>44921</v>
      </c>
      <c r="I409" s="3">
        <v>45753</v>
      </c>
      <c r="J409" t="s">
        <v>269</v>
      </c>
      <c r="L409">
        <v>23915.67</v>
      </c>
      <c r="N409">
        <v>4</v>
      </c>
    </row>
    <row r="410" spans="1:14" x14ac:dyDescent="0.25">
      <c r="A410" t="s">
        <v>2254</v>
      </c>
      <c r="B410" t="s">
        <v>2255</v>
      </c>
      <c r="C410" t="s">
        <v>2256</v>
      </c>
      <c r="D410" t="s">
        <v>2257</v>
      </c>
      <c r="E410" t="s">
        <v>2258</v>
      </c>
      <c r="F410" t="s">
        <v>187</v>
      </c>
      <c r="G410" t="s">
        <v>163</v>
      </c>
      <c r="H410" s="3">
        <v>44916</v>
      </c>
      <c r="I410" s="3">
        <v>45610</v>
      </c>
      <c r="J410" t="s">
        <v>173</v>
      </c>
      <c r="K410" t="s">
        <v>195</v>
      </c>
      <c r="L410">
        <v>12238.35</v>
      </c>
      <c r="M410" t="s">
        <v>196</v>
      </c>
    </row>
    <row r="411" spans="1:14" x14ac:dyDescent="0.25">
      <c r="A411" t="s">
        <v>2259</v>
      </c>
      <c r="B411" t="s">
        <v>2260</v>
      </c>
      <c r="C411" t="s">
        <v>2261</v>
      </c>
      <c r="D411" t="s">
        <v>2262</v>
      </c>
      <c r="E411" t="s">
        <v>2263</v>
      </c>
      <c r="F411" t="s">
        <v>642</v>
      </c>
      <c r="G411" t="s">
        <v>163</v>
      </c>
      <c r="H411" s="3">
        <v>45795</v>
      </c>
      <c r="I411" s="3">
        <v>45706</v>
      </c>
      <c r="J411" t="s">
        <v>269</v>
      </c>
      <c r="K411" t="s">
        <v>181</v>
      </c>
      <c r="L411">
        <v>15073.65</v>
      </c>
      <c r="M411" t="s">
        <v>188</v>
      </c>
      <c r="N411">
        <v>4</v>
      </c>
    </row>
    <row r="412" spans="1:14" x14ac:dyDescent="0.25">
      <c r="A412" t="s">
        <v>2264</v>
      </c>
      <c r="B412" t="s">
        <v>2265</v>
      </c>
      <c r="C412" t="s">
        <v>2266</v>
      </c>
      <c r="D412" t="s">
        <v>2267</v>
      </c>
      <c r="E412" t="s">
        <v>2268</v>
      </c>
      <c r="F412" t="s">
        <v>435</v>
      </c>
      <c r="G412" t="s">
        <v>163</v>
      </c>
      <c r="H412" s="3">
        <v>45258</v>
      </c>
      <c r="I412" s="3">
        <v>45749</v>
      </c>
      <c r="J412" t="s">
        <v>164</v>
      </c>
      <c r="K412" t="s">
        <v>165</v>
      </c>
      <c r="L412">
        <v>8732.3700000000008</v>
      </c>
      <c r="M412" t="s">
        <v>203</v>
      </c>
      <c r="N412">
        <v>2</v>
      </c>
    </row>
    <row r="413" spans="1:14" x14ac:dyDescent="0.25">
      <c r="A413" t="s">
        <v>2269</v>
      </c>
      <c r="B413" t="s">
        <v>2270</v>
      </c>
      <c r="C413" t="s">
        <v>2271</v>
      </c>
      <c r="D413" t="s">
        <v>2272</v>
      </c>
      <c r="E413" t="s">
        <v>2273</v>
      </c>
      <c r="F413" t="s">
        <v>499</v>
      </c>
      <c r="G413" t="s">
        <v>163</v>
      </c>
      <c r="H413" s="3">
        <v>45215</v>
      </c>
      <c r="I413" s="3">
        <v>45815</v>
      </c>
      <c r="J413" t="s">
        <v>129</v>
      </c>
      <c r="K413" t="s">
        <v>314</v>
      </c>
      <c r="L413">
        <v>17287.490000000002</v>
      </c>
      <c r="M413" t="s">
        <v>209</v>
      </c>
      <c r="N413">
        <v>2</v>
      </c>
    </row>
    <row r="414" spans="1:14" x14ac:dyDescent="0.25">
      <c r="A414" t="s">
        <v>2274</v>
      </c>
      <c r="B414" t="s">
        <v>2275</v>
      </c>
      <c r="C414" t="s">
        <v>2276</v>
      </c>
      <c r="D414" t="s">
        <v>2277</v>
      </c>
      <c r="E414" t="s">
        <v>2278</v>
      </c>
      <c r="F414" t="s">
        <v>187</v>
      </c>
      <c r="G414" t="s">
        <v>163</v>
      </c>
      <c r="H414" s="3">
        <v>45789</v>
      </c>
      <c r="I414" s="3">
        <v>45331</v>
      </c>
      <c r="J414" t="s">
        <v>269</v>
      </c>
      <c r="K414" t="s">
        <v>181</v>
      </c>
      <c r="L414">
        <v>31385.39</v>
      </c>
      <c r="M414" t="s">
        <v>209</v>
      </c>
      <c r="N414">
        <v>5</v>
      </c>
    </row>
    <row r="415" spans="1:14" x14ac:dyDescent="0.25">
      <c r="A415" t="s">
        <v>2279</v>
      </c>
      <c r="B415" t="s">
        <v>2280</v>
      </c>
      <c r="C415" t="s">
        <v>2281</v>
      </c>
      <c r="D415" t="s">
        <v>2282</v>
      </c>
      <c r="E415" t="s">
        <v>2283</v>
      </c>
      <c r="F415" t="s">
        <v>403</v>
      </c>
      <c r="G415" t="s">
        <v>163</v>
      </c>
      <c r="H415" s="3">
        <v>45697</v>
      </c>
      <c r="I415" s="3">
        <v>45552</v>
      </c>
      <c r="J415" t="s">
        <v>269</v>
      </c>
      <c r="K415" t="s">
        <v>228</v>
      </c>
      <c r="L415">
        <v>7704.09</v>
      </c>
      <c r="M415" t="s">
        <v>166</v>
      </c>
      <c r="N415">
        <v>4</v>
      </c>
    </row>
    <row r="416" spans="1:14" x14ac:dyDescent="0.25">
      <c r="A416" t="s">
        <v>2284</v>
      </c>
      <c r="B416" t="s">
        <v>2285</v>
      </c>
      <c r="C416" t="s">
        <v>2286</v>
      </c>
      <c r="D416" t="s">
        <v>2287</v>
      </c>
      <c r="E416" t="s">
        <v>2288</v>
      </c>
      <c r="F416" t="s">
        <v>903</v>
      </c>
      <c r="G416" t="s">
        <v>163</v>
      </c>
      <c r="H416" s="3">
        <v>44885</v>
      </c>
      <c r="I416" s="3">
        <v>45748</v>
      </c>
      <c r="K416" t="s">
        <v>228</v>
      </c>
      <c r="L416">
        <v>898.88</v>
      </c>
      <c r="M416" t="s">
        <v>166</v>
      </c>
      <c r="N416">
        <v>4</v>
      </c>
    </row>
    <row r="417" spans="1:14" x14ac:dyDescent="0.25">
      <c r="A417" t="s">
        <v>2289</v>
      </c>
      <c r="B417" t="s">
        <v>2290</v>
      </c>
      <c r="C417" t="s">
        <v>2291</v>
      </c>
      <c r="D417" t="s">
        <v>2292</v>
      </c>
      <c r="E417" t="s">
        <v>2293</v>
      </c>
      <c r="F417" t="s">
        <v>221</v>
      </c>
      <c r="G417" t="s">
        <v>163</v>
      </c>
      <c r="H417" s="3">
        <v>45461</v>
      </c>
      <c r="I417" s="3">
        <v>45697</v>
      </c>
      <c r="J417" t="s">
        <v>129</v>
      </c>
      <c r="K417" t="s">
        <v>228</v>
      </c>
      <c r="L417">
        <v>48421.58</v>
      </c>
      <c r="N417">
        <v>1</v>
      </c>
    </row>
    <row r="418" spans="1:14" x14ac:dyDescent="0.25">
      <c r="A418" t="s">
        <v>2294</v>
      </c>
      <c r="B418" t="s">
        <v>2295</v>
      </c>
      <c r="C418" t="s">
        <v>2296</v>
      </c>
      <c r="D418" t="s">
        <v>2297</v>
      </c>
      <c r="E418" t="s">
        <v>2298</v>
      </c>
      <c r="F418" t="s">
        <v>574</v>
      </c>
      <c r="G418" t="s">
        <v>163</v>
      </c>
      <c r="H418" s="3">
        <v>45787</v>
      </c>
      <c r="I418" s="3">
        <v>45417</v>
      </c>
      <c r="J418" t="s">
        <v>269</v>
      </c>
      <c r="K418" t="s">
        <v>314</v>
      </c>
      <c r="L418">
        <v>6672.75</v>
      </c>
      <c r="M418" t="s">
        <v>188</v>
      </c>
      <c r="N418">
        <v>2</v>
      </c>
    </row>
    <row r="419" spans="1:14" x14ac:dyDescent="0.25">
      <c r="A419" t="s">
        <v>2299</v>
      </c>
      <c r="B419" t="s">
        <v>2300</v>
      </c>
      <c r="C419" t="s">
        <v>2301</v>
      </c>
      <c r="D419" t="s">
        <v>2302</v>
      </c>
      <c r="E419" t="s">
        <v>2303</v>
      </c>
      <c r="F419" t="s">
        <v>743</v>
      </c>
      <c r="G419" t="s">
        <v>163</v>
      </c>
      <c r="H419" s="3">
        <v>45512</v>
      </c>
      <c r="I419" s="3">
        <v>45383</v>
      </c>
      <c r="J419" t="s">
        <v>164</v>
      </c>
      <c r="K419" t="s">
        <v>314</v>
      </c>
      <c r="L419">
        <v>48995.59</v>
      </c>
      <c r="M419" t="s">
        <v>203</v>
      </c>
    </row>
    <row r="420" spans="1:14" x14ac:dyDescent="0.25">
      <c r="A420" t="s">
        <v>2304</v>
      </c>
      <c r="B420" t="s">
        <v>2305</v>
      </c>
      <c r="C420" t="s">
        <v>2306</v>
      </c>
      <c r="D420" t="s">
        <v>2307</v>
      </c>
      <c r="E420" t="s">
        <v>2308</v>
      </c>
      <c r="F420" t="s">
        <v>766</v>
      </c>
      <c r="G420" t="s">
        <v>163</v>
      </c>
      <c r="H420" s="3">
        <v>45056</v>
      </c>
      <c r="I420" s="3">
        <v>45582</v>
      </c>
      <c r="J420" t="s">
        <v>173</v>
      </c>
      <c r="K420" t="s">
        <v>174</v>
      </c>
      <c r="L420">
        <v>5205.95</v>
      </c>
      <c r="M420" t="s">
        <v>203</v>
      </c>
    </row>
    <row r="421" spans="1:14" x14ac:dyDescent="0.25">
      <c r="A421" t="s">
        <v>2309</v>
      </c>
      <c r="B421" t="s">
        <v>2310</v>
      </c>
      <c r="C421" t="s">
        <v>2311</v>
      </c>
      <c r="D421" t="s">
        <v>2312</v>
      </c>
      <c r="E421" t="s">
        <v>2313</v>
      </c>
      <c r="F421" t="s">
        <v>749</v>
      </c>
      <c r="G421" t="s">
        <v>163</v>
      </c>
      <c r="H421" s="3">
        <v>45708</v>
      </c>
      <c r="I421" s="3">
        <v>45566</v>
      </c>
      <c r="L421">
        <v>37621.1</v>
      </c>
      <c r="M421" t="s">
        <v>188</v>
      </c>
      <c r="N421">
        <v>4</v>
      </c>
    </row>
    <row r="422" spans="1:14" x14ac:dyDescent="0.25">
      <c r="A422" t="s">
        <v>2314</v>
      </c>
      <c r="B422" t="s">
        <v>2315</v>
      </c>
      <c r="C422" t="s">
        <v>2316</v>
      </c>
      <c r="D422" t="s">
        <v>2317</v>
      </c>
      <c r="E422" t="s">
        <v>2318</v>
      </c>
      <c r="F422" t="s">
        <v>358</v>
      </c>
      <c r="G422" t="s">
        <v>163</v>
      </c>
      <c r="H422" s="3">
        <v>45021</v>
      </c>
      <c r="I422" s="3">
        <v>45118</v>
      </c>
      <c r="J422" t="s">
        <v>269</v>
      </c>
      <c r="K422" t="s">
        <v>228</v>
      </c>
      <c r="L422">
        <v>16188.95</v>
      </c>
      <c r="M422" t="s">
        <v>196</v>
      </c>
      <c r="N422">
        <v>1</v>
      </c>
    </row>
    <row r="423" spans="1:14" x14ac:dyDescent="0.25">
      <c r="A423" t="s">
        <v>2319</v>
      </c>
      <c r="B423" t="s">
        <v>2320</v>
      </c>
      <c r="C423" t="s">
        <v>2321</v>
      </c>
      <c r="D423" t="s">
        <v>2322</v>
      </c>
      <c r="E423" t="s">
        <v>2323</v>
      </c>
      <c r="F423" t="s">
        <v>755</v>
      </c>
      <c r="G423" t="s">
        <v>163</v>
      </c>
      <c r="H423" s="3">
        <v>45379</v>
      </c>
      <c r="I423" s="3">
        <v>45361</v>
      </c>
      <c r="K423" t="s">
        <v>228</v>
      </c>
      <c r="L423">
        <v>43996.46</v>
      </c>
      <c r="M423" t="s">
        <v>166</v>
      </c>
      <c r="N423">
        <v>4</v>
      </c>
    </row>
    <row r="424" spans="1:14" x14ac:dyDescent="0.25">
      <c r="A424" t="s">
        <v>2324</v>
      </c>
      <c r="B424" t="s">
        <v>2325</v>
      </c>
      <c r="C424" t="s">
        <v>2326</v>
      </c>
      <c r="D424" t="s">
        <v>2327</v>
      </c>
      <c r="E424" t="s">
        <v>2328</v>
      </c>
      <c r="F424" t="s">
        <v>234</v>
      </c>
      <c r="G424" t="s">
        <v>163</v>
      </c>
      <c r="H424" s="3">
        <v>44744</v>
      </c>
      <c r="I424" s="3">
        <v>45760</v>
      </c>
      <c r="K424" t="s">
        <v>165</v>
      </c>
      <c r="L424">
        <v>13751.63</v>
      </c>
      <c r="M424" t="s">
        <v>196</v>
      </c>
      <c r="N424">
        <v>4</v>
      </c>
    </row>
    <row r="425" spans="1:14" x14ac:dyDescent="0.25">
      <c r="A425" t="s">
        <v>2329</v>
      </c>
      <c r="B425" t="s">
        <v>2330</v>
      </c>
      <c r="C425" t="s">
        <v>2331</v>
      </c>
      <c r="D425" t="s">
        <v>2332</v>
      </c>
      <c r="E425" t="s">
        <v>2333</v>
      </c>
      <c r="F425" t="s">
        <v>275</v>
      </c>
      <c r="G425" t="s">
        <v>163</v>
      </c>
      <c r="H425" s="3">
        <v>45647</v>
      </c>
      <c r="I425" s="3">
        <v>45205</v>
      </c>
      <c r="K425" t="s">
        <v>195</v>
      </c>
      <c r="L425">
        <v>9165.42</v>
      </c>
      <c r="M425" t="s">
        <v>196</v>
      </c>
      <c r="N425">
        <v>2</v>
      </c>
    </row>
    <row r="426" spans="1:14" x14ac:dyDescent="0.25">
      <c r="A426" t="s">
        <v>2334</v>
      </c>
      <c r="B426" t="s">
        <v>2335</v>
      </c>
      <c r="C426" t="s">
        <v>2336</v>
      </c>
      <c r="D426" t="s">
        <v>2337</v>
      </c>
      <c r="E426" t="s">
        <v>2338</v>
      </c>
      <c r="F426" t="s">
        <v>616</v>
      </c>
      <c r="G426" t="s">
        <v>163</v>
      </c>
      <c r="H426" s="3">
        <v>45395</v>
      </c>
      <c r="I426" s="3">
        <v>45469</v>
      </c>
      <c r="J426" t="s">
        <v>164</v>
      </c>
      <c r="K426" t="s">
        <v>228</v>
      </c>
      <c r="L426">
        <v>29788.78</v>
      </c>
      <c r="M426" t="s">
        <v>203</v>
      </c>
      <c r="N426">
        <v>5</v>
      </c>
    </row>
    <row r="427" spans="1:14" x14ac:dyDescent="0.25">
      <c r="A427" t="s">
        <v>2339</v>
      </c>
      <c r="B427" t="s">
        <v>2340</v>
      </c>
      <c r="C427" t="s">
        <v>2341</v>
      </c>
      <c r="D427" t="s">
        <v>2342</v>
      </c>
      <c r="E427" t="s">
        <v>2343</v>
      </c>
      <c r="F427" t="s">
        <v>642</v>
      </c>
      <c r="G427" t="s">
        <v>163</v>
      </c>
      <c r="H427" s="3">
        <v>45526</v>
      </c>
      <c r="I427" s="3">
        <v>45116</v>
      </c>
      <c r="J427" t="s">
        <v>164</v>
      </c>
      <c r="K427" t="s">
        <v>314</v>
      </c>
      <c r="L427">
        <v>23406.73</v>
      </c>
      <c r="M427" t="s">
        <v>209</v>
      </c>
    </row>
    <row r="428" spans="1:14" x14ac:dyDescent="0.25">
      <c r="A428" t="s">
        <v>2344</v>
      </c>
      <c r="B428" t="s">
        <v>2345</v>
      </c>
      <c r="C428" t="s">
        <v>2346</v>
      </c>
      <c r="D428" t="s">
        <v>2347</v>
      </c>
      <c r="E428" t="s">
        <v>2348</v>
      </c>
      <c r="F428" t="s">
        <v>215</v>
      </c>
      <c r="G428" t="s">
        <v>163</v>
      </c>
      <c r="H428" s="3">
        <v>45265</v>
      </c>
      <c r="I428" s="3">
        <v>45648</v>
      </c>
      <c r="J428" t="s">
        <v>128</v>
      </c>
      <c r="K428" t="s">
        <v>165</v>
      </c>
      <c r="L428">
        <v>28938.3</v>
      </c>
      <c r="M428" t="s">
        <v>166</v>
      </c>
      <c r="N428">
        <v>3</v>
      </c>
    </row>
    <row r="429" spans="1:14" x14ac:dyDescent="0.25">
      <c r="A429" t="s">
        <v>2349</v>
      </c>
      <c r="B429" t="s">
        <v>2350</v>
      </c>
      <c r="C429" t="s">
        <v>2351</v>
      </c>
      <c r="D429" t="s">
        <v>2352</v>
      </c>
      <c r="E429" t="s">
        <v>2353</v>
      </c>
      <c r="F429" t="s">
        <v>505</v>
      </c>
      <c r="G429" t="s">
        <v>163</v>
      </c>
      <c r="H429" s="3">
        <v>45368</v>
      </c>
      <c r="I429" s="3">
        <v>45241</v>
      </c>
      <c r="J429" t="s">
        <v>164</v>
      </c>
      <c r="K429" t="s">
        <v>181</v>
      </c>
      <c r="L429">
        <v>24246.99</v>
      </c>
      <c r="M429" t="s">
        <v>203</v>
      </c>
      <c r="N429">
        <v>3</v>
      </c>
    </row>
    <row r="430" spans="1:14" x14ac:dyDescent="0.25">
      <c r="A430" t="s">
        <v>2354</v>
      </c>
      <c r="B430" t="s">
        <v>2355</v>
      </c>
      <c r="C430" t="s">
        <v>2356</v>
      </c>
      <c r="D430" t="s">
        <v>2357</v>
      </c>
      <c r="E430" t="s">
        <v>2358</v>
      </c>
      <c r="F430" t="s">
        <v>268</v>
      </c>
      <c r="G430" t="s">
        <v>163</v>
      </c>
      <c r="H430" s="3">
        <v>45526</v>
      </c>
      <c r="J430" t="s">
        <v>164</v>
      </c>
      <c r="L430">
        <v>25585.65</v>
      </c>
      <c r="N430">
        <v>4</v>
      </c>
    </row>
    <row r="431" spans="1:14" x14ac:dyDescent="0.25">
      <c r="A431" t="s">
        <v>2359</v>
      </c>
      <c r="B431" t="s">
        <v>2360</v>
      </c>
      <c r="C431" t="s">
        <v>2361</v>
      </c>
      <c r="D431" t="s">
        <v>2362</v>
      </c>
      <c r="E431" t="s">
        <v>2363</v>
      </c>
      <c r="F431" t="s">
        <v>462</v>
      </c>
      <c r="G431" t="s">
        <v>163</v>
      </c>
      <c r="H431" s="3">
        <v>45594</v>
      </c>
      <c r="I431" s="3">
        <v>45374</v>
      </c>
      <c r="J431" t="s">
        <v>173</v>
      </c>
      <c r="K431" t="s">
        <v>165</v>
      </c>
      <c r="L431">
        <v>49619.43</v>
      </c>
      <c r="M431" t="s">
        <v>196</v>
      </c>
      <c r="N431">
        <v>4</v>
      </c>
    </row>
    <row r="432" spans="1:14" x14ac:dyDescent="0.25">
      <c r="A432" t="s">
        <v>2364</v>
      </c>
      <c r="B432" t="s">
        <v>2365</v>
      </c>
      <c r="C432" t="s">
        <v>2366</v>
      </c>
      <c r="D432" t="s">
        <v>2367</v>
      </c>
      <c r="E432" t="s">
        <v>2368</v>
      </c>
      <c r="F432" t="s">
        <v>499</v>
      </c>
      <c r="G432" t="s">
        <v>163</v>
      </c>
      <c r="H432" s="3">
        <v>45805</v>
      </c>
      <c r="I432" s="3">
        <v>45580</v>
      </c>
      <c r="J432" t="s">
        <v>173</v>
      </c>
      <c r="K432" t="s">
        <v>174</v>
      </c>
      <c r="L432">
        <v>4569.92</v>
      </c>
      <c r="M432" t="s">
        <v>188</v>
      </c>
      <c r="N432">
        <v>3</v>
      </c>
    </row>
    <row r="433" spans="1:14" x14ac:dyDescent="0.25">
      <c r="A433" t="s">
        <v>2369</v>
      </c>
      <c r="B433" t="s">
        <v>2370</v>
      </c>
      <c r="C433" t="s">
        <v>2371</v>
      </c>
      <c r="D433" t="s">
        <v>2372</v>
      </c>
      <c r="E433" t="s">
        <v>2373</v>
      </c>
      <c r="F433" t="s">
        <v>505</v>
      </c>
      <c r="G433" t="s">
        <v>163</v>
      </c>
      <c r="H433" s="3">
        <v>45569</v>
      </c>
      <c r="I433" s="3">
        <v>45583</v>
      </c>
      <c r="J433" t="s">
        <v>128</v>
      </c>
      <c r="K433" t="s">
        <v>228</v>
      </c>
      <c r="L433">
        <v>6201.18</v>
      </c>
      <c r="N433">
        <v>4</v>
      </c>
    </row>
    <row r="434" spans="1:14" x14ac:dyDescent="0.25">
      <c r="A434" t="s">
        <v>2374</v>
      </c>
      <c r="B434" t="s">
        <v>2375</v>
      </c>
      <c r="C434" t="s">
        <v>2376</v>
      </c>
      <c r="D434" t="s">
        <v>2377</v>
      </c>
      <c r="E434" t="s">
        <v>2378</v>
      </c>
      <c r="F434" t="s">
        <v>505</v>
      </c>
      <c r="G434" t="s">
        <v>163</v>
      </c>
      <c r="H434" s="3">
        <v>45732</v>
      </c>
      <c r="I434" s="3">
        <v>45435</v>
      </c>
      <c r="J434" t="s">
        <v>128</v>
      </c>
      <c r="K434" t="s">
        <v>195</v>
      </c>
      <c r="L434">
        <v>17668.66</v>
      </c>
    </row>
    <row r="435" spans="1:14" x14ac:dyDescent="0.25">
      <c r="A435" t="s">
        <v>2379</v>
      </c>
      <c r="B435" t="s">
        <v>2380</v>
      </c>
      <c r="C435" t="s">
        <v>2381</v>
      </c>
      <c r="D435" t="s">
        <v>2382</v>
      </c>
      <c r="E435" t="s">
        <v>2383</v>
      </c>
      <c r="F435" t="s">
        <v>616</v>
      </c>
      <c r="G435" t="s">
        <v>163</v>
      </c>
      <c r="H435" s="3">
        <v>45803</v>
      </c>
      <c r="I435" s="3">
        <v>45176</v>
      </c>
      <c r="J435" t="s">
        <v>173</v>
      </c>
      <c r="K435" t="s">
        <v>174</v>
      </c>
      <c r="L435">
        <v>42042.59</v>
      </c>
      <c r="M435" t="s">
        <v>166</v>
      </c>
      <c r="N435">
        <v>2</v>
      </c>
    </row>
    <row r="436" spans="1:14" x14ac:dyDescent="0.25">
      <c r="A436" t="s">
        <v>2384</v>
      </c>
      <c r="B436" t="s">
        <v>2385</v>
      </c>
      <c r="C436" t="s">
        <v>2386</v>
      </c>
      <c r="D436" t="s">
        <v>2387</v>
      </c>
      <c r="E436" t="s">
        <v>2388</v>
      </c>
      <c r="F436" t="s">
        <v>370</v>
      </c>
      <c r="G436" t="s">
        <v>163</v>
      </c>
      <c r="H436" s="3">
        <v>45591</v>
      </c>
      <c r="I436" s="3">
        <v>45189</v>
      </c>
      <c r="J436" t="s">
        <v>173</v>
      </c>
      <c r="K436" t="s">
        <v>195</v>
      </c>
      <c r="L436">
        <v>1211.31</v>
      </c>
      <c r="M436" t="s">
        <v>188</v>
      </c>
      <c r="N436">
        <v>1</v>
      </c>
    </row>
    <row r="437" spans="1:14" x14ac:dyDescent="0.25">
      <c r="A437" t="s">
        <v>2389</v>
      </c>
      <c r="B437" t="s">
        <v>2390</v>
      </c>
      <c r="C437" t="s">
        <v>2391</v>
      </c>
      <c r="D437" t="s">
        <v>2392</v>
      </c>
      <c r="E437" t="s">
        <v>2393</v>
      </c>
      <c r="F437" t="s">
        <v>308</v>
      </c>
      <c r="G437" t="s">
        <v>163</v>
      </c>
      <c r="H437" s="3">
        <v>45389</v>
      </c>
      <c r="I437" s="3">
        <v>45724</v>
      </c>
      <c r="J437" t="s">
        <v>164</v>
      </c>
      <c r="K437" t="s">
        <v>174</v>
      </c>
      <c r="L437">
        <v>1436.56</v>
      </c>
      <c r="M437" t="s">
        <v>188</v>
      </c>
    </row>
    <row r="438" spans="1:14" x14ac:dyDescent="0.25">
      <c r="A438" t="s">
        <v>2394</v>
      </c>
      <c r="B438" t="s">
        <v>2395</v>
      </c>
      <c r="C438" t="s">
        <v>2396</v>
      </c>
      <c r="D438" t="s">
        <v>2397</v>
      </c>
      <c r="E438" t="s">
        <v>1727</v>
      </c>
      <c r="F438" t="s">
        <v>364</v>
      </c>
      <c r="G438" t="s">
        <v>163</v>
      </c>
      <c r="H438" s="3">
        <v>44834</v>
      </c>
      <c r="I438" s="3">
        <v>45327</v>
      </c>
      <c r="J438" t="s">
        <v>128</v>
      </c>
      <c r="K438" t="s">
        <v>195</v>
      </c>
      <c r="L438">
        <v>16606.169999999998</v>
      </c>
      <c r="M438" t="s">
        <v>188</v>
      </c>
      <c r="N438">
        <v>3</v>
      </c>
    </row>
    <row r="439" spans="1:14" x14ac:dyDescent="0.25">
      <c r="A439" t="s">
        <v>2398</v>
      </c>
      <c r="B439" t="s">
        <v>2399</v>
      </c>
      <c r="C439" t="s">
        <v>2400</v>
      </c>
      <c r="D439" t="s">
        <v>2401</v>
      </c>
      <c r="E439" t="s">
        <v>2402</v>
      </c>
      <c r="F439" t="s">
        <v>268</v>
      </c>
      <c r="G439" t="s">
        <v>163</v>
      </c>
      <c r="H439" s="3">
        <v>44791</v>
      </c>
      <c r="I439" s="3">
        <v>45269</v>
      </c>
      <c r="K439" t="s">
        <v>195</v>
      </c>
      <c r="L439">
        <v>39662.99</v>
      </c>
      <c r="M439" t="s">
        <v>203</v>
      </c>
      <c r="N439">
        <v>5</v>
      </c>
    </row>
    <row r="440" spans="1:14" x14ac:dyDescent="0.25">
      <c r="A440" t="s">
        <v>2403</v>
      </c>
      <c r="B440" t="s">
        <v>2404</v>
      </c>
      <c r="C440" t="s">
        <v>2405</v>
      </c>
      <c r="D440" t="s">
        <v>2406</v>
      </c>
      <c r="E440" t="s">
        <v>2407</v>
      </c>
      <c r="F440" t="s">
        <v>574</v>
      </c>
      <c r="G440" t="s">
        <v>163</v>
      </c>
      <c r="H440" s="3">
        <v>45550</v>
      </c>
      <c r="I440" s="3">
        <v>45347</v>
      </c>
      <c r="J440" t="s">
        <v>269</v>
      </c>
      <c r="K440" t="s">
        <v>195</v>
      </c>
      <c r="L440">
        <v>40974.74</v>
      </c>
      <c r="M440" t="s">
        <v>166</v>
      </c>
      <c r="N440">
        <v>4</v>
      </c>
    </row>
    <row r="441" spans="1:14" x14ac:dyDescent="0.25">
      <c r="A441" t="s">
        <v>2408</v>
      </c>
      <c r="B441" t="s">
        <v>2409</v>
      </c>
      <c r="C441" t="s">
        <v>2410</v>
      </c>
      <c r="D441" t="s">
        <v>2411</v>
      </c>
      <c r="E441" t="s">
        <v>2412</v>
      </c>
      <c r="F441" t="s">
        <v>1104</v>
      </c>
      <c r="G441" t="s">
        <v>163</v>
      </c>
      <c r="H441" s="3">
        <v>45269</v>
      </c>
      <c r="I441" s="3">
        <v>45803</v>
      </c>
      <c r="J441" t="s">
        <v>164</v>
      </c>
      <c r="K441" t="s">
        <v>165</v>
      </c>
      <c r="L441">
        <v>38711.71</v>
      </c>
      <c r="M441" t="s">
        <v>188</v>
      </c>
      <c r="N441">
        <v>5</v>
      </c>
    </row>
    <row r="442" spans="1:14" x14ac:dyDescent="0.25">
      <c r="A442" t="s">
        <v>2413</v>
      </c>
      <c r="B442" t="s">
        <v>2414</v>
      </c>
      <c r="C442" t="s">
        <v>2415</v>
      </c>
      <c r="D442" t="s">
        <v>2416</v>
      </c>
      <c r="E442" t="s">
        <v>1667</v>
      </c>
      <c r="F442" t="s">
        <v>505</v>
      </c>
      <c r="G442" t="s">
        <v>163</v>
      </c>
      <c r="H442" s="3">
        <v>45783</v>
      </c>
      <c r="I442" s="3">
        <v>45493</v>
      </c>
      <c r="J442" t="s">
        <v>129</v>
      </c>
      <c r="K442" t="s">
        <v>165</v>
      </c>
      <c r="L442">
        <v>43281.62</v>
      </c>
      <c r="M442" t="s">
        <v>203</v>
      </c>
    </row>
    <row r="443" spans="1:14" x14ac:dyDescent="0.25">
      <c r="A443" t="s">
        <v>2417</v>
      </c>
      <c r="B443" t="s">
        <v>2418</v>
      </c>
      <c r="C443" t="s">
        <v>2419</v>
      </c>
      <c r="D443" t="s">
        <v>2420</v>
      </c>
      <c r="E443" t="s">
        <v>2421</v>
      </c>
      <c r="F443" t="s">
        <v>516</v>
      </c>
      <c r="G443" t="s">
        <v>163</v>
      </c>
      <c r="H443" s="3">
        <v>45676</v>
      </c>
      <c r="I443" s="3">
        <v>45740</v>
      </c>
      <c r="J443" t="s">
        <v>269</v>
      </c>
      <c r="K443" t="s">
        <v>228</v>
      </c>
      <c r="L443">
        <v>34149.660000000003</v>
      </c>
      <c r="M443" t="s">
        <v>203</v>
      </c>
      <c r="N443">
        <v>2</v>
      </c>
    </row>
    <row r="444" spans="1:14" x14ac:dyDescent="0.25">
      <c r="A444" t="s">
        <v>2422</v>
      </c>
      <c r="B444" t="s">
        <v>2423</v>
      </c>
      <c r="C444" t="s">
        <v>2424</v>
      </c>
      <c r="D444" t="s">
        <v>2425</v>
      </c>
      <c r="E444" t="s">
        <v>2426</v>
      </c>
      <c r="F444" t="s">
        <v>1104</v>
      </c>
      <c r="G444" t="s">
        <v>163</v>
      </c>
      <c r="H444" s="3">
        <v>45473</v>
      </c>
      <c r="I444" s="3">
        <v>45252</v>
      </c>
      <c r="J444" t="s">
        <v>173</v>
      </c>
      <c r="K444" t="s">
        <v>314</v>
      </c>
      <c r="L444">
        <v>39696.980000000003</v>
      </c>
      <c r="M444" t="s">
        <v>196</v>
      </c>
    </row>
    <row r="445" spans="1:14" x14ac:dyDescent="0.25">
      <c r="A445" t="s">
        <v>2427</v>
      </c>
      <c r="B445" t="s">
        <v>2428</v>
      </c>
      <c r="C445" t="s">
        <v>2429</v>
      </c>
      <c r="D445" t="s">
        <v>2430</v>
      </c>
      <c r="E445" t="s">
        <v>2431</v>
      </c>
      <c r="F445" t="s">
        <v>251</v>
      </c>
      <c r="G445" t="s">
        <v>163</v>
      </c>
      <c r="H445" s="3">
        <v>45048</v>
      </c>
      <c r="I445" s="3">
        <v>45136</v>
      </c>
      <c r="J445" t="s">
        <v>173</v>
      </c>
      <c r="K445" t="s">
        <v>181</v>
      </c>
      <c r="L445">
        <v>48972.45</v>
      </c>
      <c r="N445">
        <v>2</v>
      </c>
    </row>
    <row r="446" spans="1:14" x14ac:dyDescent="0.25">
      <c r="A446" t="s">
        <v>2432</v>
      </c>
      <c r="B446" t="s">
        <v>2433</v>
      </c>
      <c r="C446" t="s">
        <v>2434</v>
      </c>
      <c r="D446" t="s">
        <v>2435</v>
      </c>
      <c r="E446" t="s">
        <v>2436</v>
      </c>
      <c r="F446" t="s">
        <v>275</v>
      </c>
      <c r="G446" t="s">
        <v>163</v>
      </c>
      <c r="H446" s="3">
        <v>45275</v>
      </c>
      <c r="I446" s="3">
        <v>45344</v>
      </c>
      <c r="J446" t="s">
        <v>128</v>
      </c>
      <c r="K446" t="s">
        <v>314</v>
      </c>
      <c r="L446">
        <v>20307.37</v>
      </c>
      <c r="M446" t="s">
        <v>209</v>
      </c>
      <c r="N446">
        <v>3</v>
      </c>
    </row>
    <row r="447" spans="1:14" x14ac:dyDescent="0.25">
      <c r="A447" t="s">
        <v>2437</v>
      </c>
      <c r="B447" t="s">
        <v>2438</v>
      </c>
      <c r="C447" t="s">
        <v>2439</v>
      </c>
      <c r="D447" t="s">
        <v>2440</v>
      </c>
      <c r="E447" t="s">
        <v>2441</v>
      </c>
      <c r="F447" t="s">
        <v>387</v>
      </c>
      <c r="G447" t="s">
        <v>163</v>
      </c>
      <c r="H447" s="3">
        <v>45515</v>
      </c>
      <c r="I447" s="3">
        <v>45775</v>
      </c>
      <c r="J447" t="s">
        <v>164</v>
      </c>
      <c r="K447" t="s">
        <v>181</v>
      </c>
      <c r="L447">
        <v>6809.82</v>
      </c>
      <c r="M447" t="s">
        <v>188</v>
      </c>
    </row>
    <row r="448" spans="1:14" x14ac:dyDescent="0.25">
      <c r="A448" t="s">
        <v>2442</v>
      </c>
      <c r="B448" t="s">
        <v>2443</v>
      </c>
      <c r="C448" t="s">
        <v>2444</v>
      </c>
      <c r="D448" t="s">
        <v>2445</v>
      </c>
      <c r="E448" t="s">
        <v>2446</v>
      </c>
      <c r="F448" t="s">
        <v>202</v>
      </c>
      <c r="G448" t="s">
        <v>163</v>
      </c>
      <c r="H448" s="3">
        <v>45324</v>
      </c>
      <c r="I448" s="3">
        <v>45106</v>
      </c>
      <c r="J448" t="s">
        <v>129</v>
      </c>
      <c r="K448" t="s">
        <v>165</v>
      </c>
      <c r="L448">
        <v>39677.440000000002</v>
      </c>
      <c r="M448" t="s">
        <v>188</v>
      </c>
      <c r="N448">
        <v>3</v>
      </c>
    </row>
    <row r="449" spans="1:14" x14ac:dyDescent="0.25">
      <c r="A449" t="s">
        <v>2447</v>
      </c>
      <c r="B449" t="s">
        <v>2448</v>
      </c>
      <c r="C449" t="s">
        <v>2449</v>
      </c>
      <c r="D449" t="s">
        <v>2450</v>
      </c>
      <c r="E449" t="s">
        <v>2451</v>
      </c>
      <c r="F449" t="s">
        <v>172</v>
      </c>
      <c r="G449" t="s">
        <v>163</v>
      </c>
      <c r="H449" s="3">
        <v>45480</v>
      </c>
      <c r="I449" s="3">
        <v>45589</v>
      </c>
      <c r="J449" t="s">
        <v>269</v>
      </c>
      <c r="K449" t="s">
        <v>314</v>
      </c>
      <c r="L449">
        <v>35443.51</v>
      </c>
      <c r="M449" t="s">
        <v>188</v>
      </c>
      <c r="N449">
        <v>4</v>
      </c>
    </row>
    <row r="450" spans="1:14" x14ac:dyDescent="0.25">
      <c r="A450" t="s">
        <v>2452</v>
      </c>
      <c r="B450" t="s">
        <v>2453</v>
      </c>
      <c r="C450" t="s">
        <v>2454</v>
      </c>
      <c r="D450" t="s">
        <v>2455</v>
      </c>
      <c r="E450" t="s">
        <v>2456</v>
      </c>
      <c r="F450" t="s">
        <v>574</v>
      </c>
      <c r="G450" t="s">
        <v>163</v>
      </c>
      <c r="H450" s="3">
        <v>45655</v>
      </c>
      <c r="I450" s="3">
        <v>45477</v>
      </c>
      <c r="J450" t="s">
        <v>129</v>
      </c>
      <c r="K450" t="s">
        <v>165</v>
      </c>
      <c r="L450">
        <v>5978.94</v>
      </c>
      <c r="M450" t="s">
        <v>188</v>
      </c>
      <c r="N450">
        <v>1</v>
      </c>
    </row>
    <row r="451" spans="1:14" x14ac:dyDescent="0.25">
      <c r="A451" t="s">
        <v>2457</v>
      </c>
      <c r="B451" t="s">
        <v>2458</v>
      </c>
      <c r="C451" t="s">
        <v>2459</v>
      </c>
      <c r="D451" t="s">
        <v>2460</v>
      </c>
      <c r="E451" t="s">
        <v>2461</v>
      </c>
      <c r="F451" t="s">
        <v>903</v>
      </c>
      <c r="G451" t="s">
        <v>163</v>
      </c>
      <c r="H451" s="3">
        <v>45192</v>
      </c>
      <c r="I451" s="3">
        <v>45474</v>
      </c>
      <c r="J451" t="s">
        <v>128</v>
      </c>
      <c r="L451">
        <v>15874.77</v>
      </c>
      <c r="M451" t="s">
        <v>209</v>
      </c>
      <c r="N451">
        <v>1</v>
      </c>
    </row>
    <row r="452" spans="1:14" x14ac:dyDescent="0.25">
      <c r="A452" t="s">
        <v>2462</v>
      </c>
      <c r="B452" t="s">
        <v>2463</v>
      </c>
      <c r="C452" t="s">
        <v>2464</v>
      </c>
      <c r="D452" t="s">
        <v>2465</v>
      </c>
      <c r="E452" t="s">
        <v>2466</v>
      </c>
      <c r="F452" t="s">
        <v>873</v>
      </c>
      <c r="G452" t="s">
        <v>163</v>
      </c>
      <c r="H452" s="3">
        <v>45067</v>
      </c>
      <c r="I452" s="3">
        <v>45670</v>
      </c>
      <c r="J452" t="s">
        <v>269</v>
      </c>
      <c r="K452" t="s">
        <v>228</v>
      </c>
      <c r="L452">
        <v>15326.61</v>
      </c>
      <c r="M452" t="s">
        <v>203</v>
      </c>
      <c r="N452">
        <v>5</v>
      </c>
    </row>
    <row r="453" spans="1:14" x14ac:dyDescent="0.25">
      <c r="A453" t="s">
        <v>2467</v>
      </c>
      <c r="B453" t="s">
        <v>2468</v>
      </c>
      <c r="C453" t="s">
        <v>2469</v>
      </c>
      <c r="D453" t="s">
        <v>2470</v>
      </c>
      <c r="E453" t="s">
        <v>2471</v>
      </c>
      <c r="F453" t="s">
        <v>162</v>
      </c>
      <c r="G453" t="s">
        <v>163</v>
      </c>
      <c r="H453" s="3">
        <v>45819</v>
      </c>
      <c r="I453" s="3">
        <v>45798</v>
      </c>
      <c r="J453" t="s">
        <v>164</v>
      </c>
      <c r="L453">
        <v>12890.56</v>
      </c>
      <c r="M453" t="s">
        <v>203</v>
      </c>
      <c r="N453">
        <v>3</v>
      </c>
    </row>
    <row r="454" spans="1:14" x14ac:dyDescent="0.25">
      <c r="A454" t="s">
        <v>2472</v>
      </c>
      <c r="B454" t="s">
        <v>2473</v>
      </c>
      <c r="C454" t="s">
        <v>2474</v>
      </c>
      <c r="D454" t="s">
        <v>2475</v>
      </c>
      <c r="E454" t="s">
        <v>2476</v>
      </c>
      <c r="F454" t="s">
        <v>574</v>
      </c>
      <c r="G454" t="s">
        <v>163</v>
      </c>
      <c r="H454" s="3">
        <v>45039</v>
      </c>
      <c r="I454" s="3">
        <v>45678</v>
      </c>
      <c r="J454" t="s">
        <v>164</v>
      </c>
      <c r="K454" t="s">
        <v>165</v>
      </c>
      <c r="M454" t="s">
        <v>203</v>
      </c>
      <c r="N454">
        <v>5</v>
      </c>
    </row>
    <row r="455" spans="1:14" x14ac:dyDescent="0.25">
      <c r="A455" t="s">
        <v>2477</v>
      </c>
      <c r="B455" t="s">
        <v>2478</v>
      </c>
      <c r="C455" t="s">
        <v>2479</v>
      </c>
      <c r="D455" t="s">
        <v>2480</v>
      </c>
      <c r="E455" t="s">
        <v>2481</v>
      </c>
      <c r="F455" t="s">
        <v>387</v>
      </c>
      <c r="G455" t="s">
        <v>163</v>
      </c>
      <c r="H455" s="3">
        <v>45375</v>
      </c>
      <c r="I455" s="3">
        <v>45660</v>
      </c>
      <c r="K455" t="s">
        <v>195</v>
      </c>
      <c r="L455">
        <v>33837.230000000003</v>
      </c>
      <c r="M455" t="s">
        <v>196</v>
      </c>
      <c r="N455">
        <v>1</v>
      </c>
    </row>
    <row r="456" spans="1:14" x14ac:dyDescent="0.25">
      <c r="A456" t="s">
        <v>2482</v>
      </c>
      <c r="B456" t="s">
        <v>2483</v>
      </c>
      <c r="C456" t="s">
        <v>2484</v>
      </c>
      <c r="D456" t="s">
        <v>2485</v>
      </c>
      <c r="E456" t="s">
        <v>2486</v>
      </c>
      <c r="F456" t="s">
        <v>172</v>
      </c>
      <c r="G456" t="s">
        <v>163</v>
      </c>
      <c r="H456" s="3">
        <v>45162</v>
      </c>
      <c r="I456" s="3">
        <v>45386</v>
      </c>
      <c r="J456" t="s">
        <v>173</v>
      </c>
      <c r="K456" t="s">
        <v>181</v>
      </c>
      <c r="L456">
        <v>36118.43</v>
      </c>
      <c r="M456" t="s">
        <v>209</v>
      </c>
      <c r="N456">
        <v>3</v>
      </c>
    </row>
    <row r="457" spans="1:14" x14ac:dyDescent="0.25">
      <c r="A457" t="s">
        <v>2487</v>
      </c>
      <c r="B457" t="s">
        <v>2488</v>
      </c>
      <c r="C457" t="s">
        <v>2489</v>
      </c>
      <c r="D457" t="s">
        <v>2490</v>
      </c>
      <c r="E457" t="s">
        <v>2491</v>
      </c>
      <c r="F457" t="s">
        <v>292</v>
      </c>
      <c r="G457" t="s">
        <v>163</v>
      </c>
      <c r="H457" s="3">
        <v>45158</v>
      </c>
      <c r="I457" s="3">
        <v>45197</v>
      </c>
      <c r="J457" t="s">
        <v>129</v>
      </c>
      <c r="K457" t="s">
        <v>228</v>
      </c>
      <c r="L457">
        <v>18811.47</v>
      </c>
      <c r="M457" t="s">
        <v>196</v>
      </c>
      <c r="N457">
        <v>4</v>
      </c>
    </row>
    <row r="458" spans="1:14" x14ac:dyDescent="0.25">
      <c r="A458" t="s">
        <v>2492</v>
      </c>
      <c r="B458" t="s">
        <v>2493</v>
      </c>
      <c r="C458" t="s">
        <v>2494</v>
      </c>
      <c r="D458" t="s">
        <v>2495</v>
      </c>
      <c r="E458" t="s">
        <v>2496</v>
      </c>
      <c r="F458" t="s">
        <v>499</v>
      </c>
      <c r="G458" t="s">
        <v>163</v>
      </c>
      <c r="H458" s="3">
        <v>45507</v>
      </c>
      <c r="I458" s="3">
        <v>45273</v>
      </c>
      <c r="J458" t="s">
        <v>164</v>
      </c>
      <c r="K458" t="s">
        <v>195</v>
      </c>
      <c r="L458">
        <v>20054.87</v>
      </c>
      <c r="M458" t="s">
        <v>188</v>
      </c>
    </row>
    <row r="459" spans="1:14" x14ac:dyDescent="0.25">
      <c r="A459" t="s">
        <v>2497</v>
      </c>
      <c r="B459" t="s">
        <v>2498</v>
      </c>
      <c r="C459" t="s">
        <v>2499</v>
      </c>
      <c r="D459" t="s">
        <v>2500</v>
      </c>
      <c r="E459" t="s">
        <v>2501</v>
      </c>
      <c r="F459" t="s">
        <v>903</v>
      </c>
      <c r="G459" t="s">
        <v>163</v>
      </c>
      <c r="H459" s="3">
        <v>44816</v>
      </c>
      <c r="I459" s="3">
        <v>45133</v>
      </c>
      <c r="J459" t="s">
        <v>173</v>
      </c>
      <c r="K459" t="s">
        <v>165</v>
      </c>
      <c r="L459">
        <v>18092.650000000001</v>
      </c>
      <c r="M459" t="s">
        <v>203</v>
      </c>
      <c r="N459">
        <v>3</v>
      </c>
    </row>
    <row r="460" spans="1:14" x14ac:dyDescent="0.25">
      <c r="A460" t="s">
        <v>2502</v>
      </c>
      <c r="B460" t="s">
        <v>2503</v>
      </c>
      <c r="C460" t="s">
        <v>2504</v>
      </c>
      <c r="D460" t="s">
        <v>2505</v>
      </c>
      <c r="E460" t="s">
        <v>2506</v>
      </c>
      <c r="F460" t="s">
        <v>435</v>
      </c>
      <c r="G460" t="s">
        <v>163</v>
      </c>
      <c r="H460" s="3">
        <v>44998</v>
      </c>
      <c r="I460" s="3">
        <v>45434</v>
      </c>
      <c r="J460" t="s">
        <v>173</v>
      </c>
      <c r="K460" t="s">
        <v>174</v>
      </c>
      <c r="L460">
        <v>43858.27</v>
      </c>
      <c r="M460" t="s">
        <v>196</v>
      </c>
      <c r="N460">
        <v>4</v>
      </c>
    </row>
    <row r="461" spans="1:14" x14ac:dyDescent="0.25">
      <c r="A461" t="s">
        <v>2507</v>
      </c>
      <c r="B461" t="s">
        <v>2508</v>
      </c>
      <c r="C461" t="s">
        <v>2509</v>
      </c>
      <c r="D461" t="s">
        <v>2510</v>
      </c>
      <c r="E461" t="s">
        <v>2511</v>
      </c>
      <c r="F461" t="s">
        <v>262</v>
      </c>
      <c r="G461" t="s">
        <v>163</v>
      </c>
      <c r="H461" s="3">
        <v>45331</v>
      </c>
      <c r="J461" t="s">
        <v>269</v>
      </c>
      <c r="K461" t="s">
        <v>174</v>
      </c>
      <c r="L461">
        <v>34744.639999999999</v>
      </c>
      <c r="M461" t="s">
        <v>196</v>
      </c>
    </row>
    <row r="462" spans="1:14" x14ac:dyDescent="0.25">
      <c r="A462" t="s">
        <v>2512</v>
      </c>
      <c r="B462" t="s">
        <v>2513</v>
      </c>
      <c r="C462" t="s">
        <v>2514</v>
      </c>
      <c r="D462" t="s">
        <v>2515</v>
      </c>
      <c r="E462" t="s">
        <v>2516</v>
      </c>
      <c r="F462" t="s">
        <v>1104</v>
      </c>
      <c r="G462" t="s">
        <v>163</v>
      </c>
      <c r="H462" s="3">
        <v>45048</v>
      </c>
      <c r="I462" s="3">
        <v>45161</v>
      </c>
      <c r="J462" t="s">
        <v>128</v>
      </c>
      <c r="K462" t="s">
        <v>195</v>
      </c>
      <c r="L462">
        <v>49206.81</v>
      </c>
      <c r="M462" t="s">
        <v>166</v>
      </c>
      <c r="N462">
        <v>5</v>
      </c>
    </row>
    <row r="463" spans="1:14" x14ac:dyDescent="0.25">
      <c r="A463" t="s">
        <v>2517</v>
      </c>
      <c r="B463" t="s">
        <v>2518</v>
      </c>
      <c r="C463" t="s">
        <v>2519</v>
      </c>
      <c r="D463" t="s">
        <v>2520</v>
      </c>
      <c r="E463" t="s">
        <v>2521</v>
      </c>
      <c r="F463" t="s">
        <v>387</v>
      </c>
      <c r="G463" t="s">
        <v>163</v>
      </c>
      <c r="H463" s="3">
        <v>44970</v>
      </c>
      <c r="I463" s="3">
        <v>45110</v>
      </c>
      <c r="J463" t="s">
        <v>128</v>
      </c>
      <c r="K463" t="s">
        <v>195</v>
      </c>
      <c r="L463">
        <v>18346.46</v>
      </c>
      <c r="M463" t="s">
        <v>188</v>
      </c>
      <c r="N463">
        <v>2</v>
      </c>
    </row>
    <row r="464" spans="1:14" x14ac:dyDescent="0.25">
      <c r="A464" t="s">
        <v>2522</v>
      </c>
      <c r="B464" t="s">
        <v>2523</v>
      </c>
      <c r="C464" t="s">
        <v>2524</v>
      </c>
      <c r="D464" t="s">
        <v>2525</v>
      </c>
      <c r="E464" t="s">
        <v>2526</v>
      </c>
      <c r="F464" t="s">
        <v>574</v>
      </c>
      <c r="G464" t="s">
        <v>163</v>
      </c>
      <c r="H464" s="3">
        <v>45498</v>
      </c>
      <c r="I464" s="3">
        <v>45564</v>
      </c>
      <c r="J464" t="s">
        <v>269</v>
      </c>
      <c r="K464" t="s">
        <v>174</v>
      </c>
      <c r="L464">
        <v>25323.89</v>
      </c>
      <c r="M464" t="s">
        <v>209</v>
      </c>
      <c r="N464">
        <v>5</v>
      </c>
    </row>
    <row r="465" spans="1:14" x14ac:dyDescent="0.25">
      <c r="A465" t="s">
        <v>2527</v>
      </c>
      <c r="B465" t="s">
        <v>2528</v>
      </c>
      <c r="C465" t="s">
        <v>2529</v>
      </c>
      <c r="D465" t="s">
        <v>2530</v>
      </c>
      <c r="E465" t="s">
        <v>2531</v>
      </c>
      <c r="F465" t="s">
        <v>743</v>
      </c>
      <c r="G465" t="s">
        <v>163</v>
      </c>
      <c r="H465" s="3">
        <v>45351</v>
      </c>
      <c r="I465" s="3">
        <v>45685</v>
      </c>
      <c r="J465" t="s">
        <v>164</v>
      </c>
      <c r="K465" t="s">
        <v>165</v>
      </c>
      <c r="L465">
        <v>4666.8900000000003</v>
      </c>
      <c r="M465" t="s">
        <v>166</v>
      </c>
      <c r="N465">
        <v>1</v>
      </c>
    </row>
    <row r="466" spans="1:14" x14ac:dyDescent="0.25">
      <c r="A466" t="s">
        <v>2532</v>
      </c>
      <c r="B466" t="s">
        <v>2533</v>
      </c>
      <c r="C466" t="s">
        <v>2534</v>
      </c>
      <c r="D466" t="s">
        <v>2535</v>
      </c>
      <c r="E466" t="s">
        <v>2536</v>
      </c>
      <c r="F466" t="s">
        <v>473</v>
      </c>
      <c r="G466" t="s">
        <v>163</v>
      </c>
      <c r="H466" s="3">
        <v>45502</v>
      </c>
      <c r="I466" s="3">
        <v>45220</v>
      </c>
      <c r="J466" t="s">
        <v>269</v>
      </c>
      <c r="L466">
        <v>13611.07</v>
      </c>
      <c r="M466" t="s">
        <v>203</v>
      </c>
      <c r="N466">
        <v>2</v>
      </c>
    </row>
    <row r="467" spans="1:14" x14ac:dyDescent="0.25">
      <c r="A467" t="s">
        <v>2537</v>
      </c>
      <c r="B467" t="s">
        <v>2538</v>
      </c>
      <c r="C467" t="s">
        <v>2539</v>
      </c>
      <c r="D467" t="s">
        <v>2540</v>
      </c>
      <c r="E467" t="s">
        <v>2541</v>
      </c>
      <c r="F467" t="s">
        <v>370</v>
      </c>
      <c r="G467" t="s">
        <v>163</v>
      </c>
      <c r="H467" s="3">
        <v>45758</v>
      </c>
      <c r="I467" s="3">
        <v>45798</v>
      </c>
      <c r="J467" t="s">
        <v>129</v>
      </c>
      <c r="K467" t="s">
        <v>181</v>
      </c>
      <c r="L467">
        <v>12603.34</v>
      </c>
      <c r="M467" t="s">
        <v>188</v>
      </c>
      <c r="N467">
        <v>1</v>
      </c>
    </row>
    <row r="468" spans="1:14" x14ac:dyDescent="0.25">
      <c r="A468" t="s">
        <v>2542</v>
      </c>
      <c r="B468" t="s">
        <v>2543</v>
      </c>
      <c r="C468" t="s">
        <v>2544</v>
      </c>
      <c r="D468" t="s">
        <v>2545</v>
      </c>
      <c r="E468" t="s">
        <v>2546</v>
      </c>
      <c r="F468" t="s">
        <v>341</v>
      </c>
      <c r="G468" t="s">
        <v>163</v>
      </c>
      <c r="H468" s="3">
        <v>45396</v>
      </c>
      <c r="I468" s="3">
        <v>45792</v>
      </c>
      <c r="K468" t="s">
        <v>181</v>
      </c>
      <c r="L468">
        <v>5501.64</v>
      </c>
      <c r="M468" t="s">
        <v>203</v>
      </c>
      <c r="N468">
        <v>3</v>
      </c>
    </row>
    <row r="469" spans="1:14" x14ac:dyDescent="0.25">
      <c r="A469" t="s">
        <v>2547</v>
      </c>
      <c r="B469" t="s">
        <v>2548</v>
      </c>
      <c r="C469" t="s">
        <v>2549</v>
      </c>
      <c r="D469" t="s">
        <v>2550</v>
      </c>
      <c r="E469" t="s">
        <v>2551</v>
      </c>
      <c r="F469" t="s">
        <v>755</v>
      </c>
      <c r="G469" t="s">
        <v>163</v>
      </c>
      <c r="H469" s="3">
        <v>45281</v>
      </c>
      <c r="I469" s="3">
        <v>45210</v>
      </c>
      <c r="J469" t="s">
        <v>164</v>
      </c>
      <c r="K469" t="s">
        <v>174</v>
      </c>
      <c r="L469">
        <v>48172.51</v>
      </c>
      <c r="M469" t="s">
        <v>196</v>
      </c>
      <c r="N469">
        <v>4</v>
      </c>
    </row>
    <row r="470" spans="1:14" x14ac:dyDescent="0.25">
      <c r="A470" t="s">
        <v>2552</v>
      </c>
      <c r="B470" t="s">
        <v>2553</v>
      </c>
      <c r="C470" t="s">
        <v>2554</v>
      </c>
      <c r="D470" t="s">
        <v>2555</v>
      </c>
      <c r="E470" t="s">
        <v>2556</v>
      </c>
      <c r="F470" t="s">
        <v>516</v>
      </c>
      <c r="G470" t="s">
        <v>163</v>
      </c>
      <c r="H470" s="3">
        <v>45660</v>
      </c>
      <c r="I470" s="3">
        <v>45186</v>
      </c>
      <c r="J470" t="s">
        <v>173</v>
      </c>
      <c r="K470" t="s">
        <v>181</v>
      </c>
      <c r="L470">
        <v>670.38</v>
      </c>
      <c r="M470" t="s">
        <v>166</v>
      </c>
      <c r="N470">
        <v>3</v>
      </c>
    </row>
    <row r="471" spans="1:14" x14ac:dyDescent="0.25">
      <c r="A471" t="s">
        <v>2557</v>
      </c>
      <c r="B471" t="s">
        <v>2558</v>
      </c>
      <c r="C471" t="s">
        <v>2559</v>
      </c>
      <c r="D471" t="s">
        <v>2560</v>
      </c>
      <c r="E471" t="s">
        <v>2561</v>
      </c>
      <c r="F471" t="s">
        <v>172</v>
      </c>
      <c r="G471" t="s">
        <v>163</v>
      </c>
      <c r="H471" s="3">
        <v>45348</v>
      </c>
      <c r="J471" t="s">
        <v>164</v>
      </c>
      <c r="K471" t="s">
        <v>314</v>
      </c>
      <c r="L471">
        <v>48456.34</v>
      </c>
      <c r="M471" t="s">
        <v>196</v>
      </c>
      <c r="N471">
        <v>4</v>
      </c>
    </row>
    <row r="472" spans="1:14" x14ac:dyDescent="0.25">
      <c r="A472" t="s">
        <v>2562</v>
      </c>
      <c r="B472" t="s">
        <v>2563</v>
      </c>
      <c r="C472" t="s">
        <v>2564</v>
      </c>
      <c r="D472" t="s">
        <v>2565</v>
      </c>
      <c r="E472" t="s">
        <v>2566</v>
      </c>
      <c r="F472" t="s">
        <v>202</v>
      </c>
      <c r="G472" t="s">
        <v>163</v>
      </c>
      <c r="H472" s="3">
        <v>45146</v>
      </c>
      <c r="I472" s="3">
        <v>45413</v>
      </c>
      <c r="J472" t="s">
        <v>164</v>
      </c>
      <c r="K472" t="s">
        <v>228</v>
      </c>
      <c r="L472">
        <v>35551.120000000003</v>
      </c>
      <c r="M472" t="s">
        <v>196</v>
      </c>
      <c r="N472">
        <v>5</v>
      </c>
    </row>
    <row r="473" spans="1:14" x14ac:dyDescent="0.25">
      <c r="A473" t="s">
        <v>2567</v>
      </c>
      <c r="B473" t="s">
        <v>2568</v>
      </c>
      <c r="C473" t="s">
        <v>2569</v>
      </c>
      <c r="D473" t="s">
        <v>2570</v>
      </c>
      <c r="E473" t="s">
        <v>2571</v>
      </c>
      <c r="F473" t="s">
        <v>558</v>
      </c>
      <c r="G473" t="s">
        <v>163</v>
      </c>
      <c r="H473" s="3">
        <v>45257</v>
      </c>
      <c r="I473" s="3">
        <v>45529</v>
      </c>
      <c r="K473" t="s">
        <v>314</v>
      </c>
      <c r="N473">
        <v>5</v>
      </c>
    </row>
    <row r="474" spans="1:14" x14ac:dyDescent="0.25">
      <c r="A474" t="s">
        <v>2572</v>
      </c>
      <c r="B474" t="s">
        <v>2573</v>
      </c>
      <c r="C474" t="s">
        <v>2574</v>
      </c>
      <c r="D474" t="s">
        <v>2575</v>
      </c>
      <c r="E474" t="s">
        <v>2576</v>
      </c>
      <c r="F474" t="s">
        <v>292</v>
      </c>
      <c r="G474" t="s">
        <v>163</v>
      </c>
      <c r="H474" s="3">
        <v>45542</v>
      </c>
      <c r="I474" s="3">
        <v>45558</v>
      </c>
      <c r="K474" t="s">
        <v>314</v>
      </c>
      <c r="L474">
        <v>7090.23</v>
      </c>
      <c r="N474">
        <v>4</v>
      </c>
    </row>
    <row r="475" spans="1:14" x14ac:dyDescent="0.25">
      <c r="A475" t="s">
        <v>2577</v>
      </c>
      <c r="B475" t="s">
        <v>2578</v>
      </c>
      <c r="C475" t="s">
        <v>2579</v>
      </c>
      <c r="D475" t="s">
        <v>2580</v>
      </c>
      <c r="E475" t="s">
        <v>2238</v>
      </c>
      <c r="F475" t="s">
        <v>251</v>
      </c>
      <c r="G475" t="s">
        <v>163</v>
      </c>
      <c r="H475" s="3">
        <v>45427</v>
      </c>
      <c r="I475" s="3">
        <v>45456</v>
      </c>
      <c r="J475" t="s">
        <v>164</v>
      </c>
      <c r="K475" t="s">
        <v>228</v>
      </c>
      <c r="L475">
        <v>13149.92</v>
      </c>
      <c r="N475">
        <v>3</v>
      </c>
    </row>
    <row r="476" spans="1:14" x14ac:dyDescent="0.25">
      <c r="A476" t="s">
        <v>2581</v>
      </c>
      <c r="B476" t="s">
        <v>2582</v>
      </c>
      <c r="C476" t="s">
        <v>2583</v>
      </c>
      <c r="D476" t="s">
        <v>2584</v>
      </c>
      <c r="E476" t="s">
        <v>2585</v>
      </c>
      <c r="F476" t="s">
        <v>240</v>
      </c>
      <c r="G476" t="s">
        <v>163</v>
      </c>
      <c r="H476" s="3">
        <v>45755</v>
      </c>
      <c r="I476" s="3">
        <v>45325</v>
      </c>
      <c r="J476" t="s">
        <v>129</v>
      </c>
      <c r="K476" t="s">
        <v>195</v>
      </c>
      <c r="L476">
        <v>6221.81</v>
      </c>
      <c r="M476" t="s">
        <v>203</v>
      </c>
      <c r="N476">
        <v>1</v>
      </c>
    </row>
    <row r="477" spans="1:14" x14ac:dyDescent="0.25">
      <c r="A477" t="s">
        <v>2586</v>
      </c>
      <c r="B477" t="s">
        <v>2587</v>
      </c>
      <c r="C477" t="s">
        <v>2588</v>
      </c>
      <c r="D477" t="s">
        <v>2589</v>
      </c>
      <c r="E477" t="s">
        <v>2590</v>
      </c>
      <c r="F477" t="s">
        <v>462</v>
      </c>
      <c r="G477" t="s">
        <v>163</v>
      </c>
      <c r="H477" s="3">
        <v>45338</v>
      </c>
      <c r="I477" s="3">
        <v>45365</v>
      </c>
      <c r="J477" t="s">
        <v>173</v>
      </c>
      <c r="K477" t="s">
        <v>181</v>
      </c>
      <c r="L477">
        <v>41582.83</v>
      </c>
      <c r="M477" t="s">
        <v>166</v>
      </c>
      <c r="N477">
        <v>1</v>
      </c>
    </row>
    <row r="478" spans="1:14" x14ac:dyDescent="0.25">
      <c r="A478" t="s">
        <v>2591</v>
      </c>
      <c r="B478" t="s">
        <v>2592</v>
      </c>
      <c r="C478" t="s">
        <v>2593</v>
      </c>
      <c r="D478" t="s">
        <v>2594</v>
      </c>
      <c r="E478" t="s">
        <v>2595</v>
      </c>
      <c r="F478" t="s">
        <v>187</v>
      </c>
      <c r="G478" t="s">
        <v>163</v>
      </c>
      <c r="H478" s="3">
        <v>45335</v>
      </c>
      <c r="I478" s="3">
        <v>45726</v>
      </c>
      <c r="J478" t="s">
        <v>164</v>
      </c>
      <c r="K478" t="s">
        <v>195</v>
      </c>
      <c r="L478">
        <v>9618.5400000000009</v>
      </c>
      <c r="M478" t="s">
        <v>166</v>
      </c>
      <c r="N478">
        <v>2</v>
      </c>
    </row>
    <row r="479" spans="1:14" x14ac:dyDescent="0.25">
      <c r="A479" t="s">
        <v>2596</v>
      </c>
      <c r="B479" t="s">
        <v>2597</v>
      </c>
      <c r="C479" t="s">
        <v>2598</v>
      </c>
      <c r="D479" t="s">
        <v>2599</v>
      </c>
      <c r="E479" t="s">
        <v>2600</v>
      </c>
      <c r="F479" t="s">
        <v>240</v>
      </c>
      <c r="G479" t="s">
        <v>163</v>
      </c>
      <c r="H479" s="3">
        <v>45698</v>
      </c>
      <c r="I479" s="3">
        <v>45828</v>
      </c>
      <c r="J479" t="s">
        <v>164</v>
      </c>
      <c r="K479" t="s">
        <v>314</v>
      </c>
      <c r="L479">
        <v>26569.09</v>
      </c>
      <c r="M479" t="s">
        <v>188</v>
      </c>
      <c r="N479">
        <v>4</v>
      </c>
    </row>
    <row r="480" spans="1:14" x14ac:dyDescent="0.25">
      <c r="A480" t="s">
        <v>2601</v>
      </c>
      <c r="B480" t="s">
        <v>2602</v>
      </c>
      <c r="C480" t="s">
        <v>2603</v>
      </c>
      <c r="D480" t="s">
        <v>2604</v>
      </c>
      <c r="E480" t="s">
        <v>2605</v>
      </c>
      <c r="F480" t="s">
        <v>275</v>
      </c>
      <c r="G480" t="s">
        <v>163</v>
      </c>
      <c r="H480" s="3">
        <v>45139</v>
      </c>
      <c r="I480" s="3">
        <v>45258</v>
      </c>
      <c r="J480" t="s">
        <v>173</v>
      </c>
      <c r="K480" t="s">
        <v>165</v>
      </c>
      <c r="L480">
        <v>12838.56</v>
      </c>
      <c r="M480" t="s">
        <v>203</v>
      </c>
      <c r="N480">
        <v>4</v>
      </c>
    </row>
    <row r="481" spans="1:14" x14ac:dyDescent="0.25">
      <c r="A481" t="s">
        <v>2606</v>
      </c>
      <c r="B481" t="s">
        <v>2607</v>
      </c>
      <c r="C481" t="s">
        <v>2608</v>
      </c>
      <c r="D481" t="s">
        <v>2609</v>
      </c>
      <c r="E481" t="s">
        <v>2610</v>
      </c>
      <c r="F481" t="s">
        <v>251</v>
      </c>
      <c r="G481" t="s">
        <v>163</v>
      </c>
      <c r="H481" s="3">
        <v>45643</v>
      </c>
      <c r="I481" s="3">
        <v>45741</v>
      </c>
      <c r="J481" t="s">
        <v>173</v>
      </c>
      <c r="K481" t="s">
        <v>228</v>
      </c>
      <c r="L481">
        <v>43316.26</v>
      </c>
      <c r="M481" t="s">
        <v>188</v>
      </c>
      <c r="N481">
        <v>1</v>
      </c>
    </row>
    <row r="482" spans="1:14" x14ac:dyDescent="0.25">
      <c r="A482" t="s">
        <v>2611</v>
      </c>
      <c r="B482" t="s">
        <v>2612</v>
      </c>
      <c r="C482" t="s">
        <v>2613</v>
      </c>
      <c r="D482" t="s">
        <v>2614</v>
      </c>
      <c r="E482" t="s">
        <v>2615</v>
      </c>
      <c r="F482" t="s">
        <v>308</v>
      </c>
      <c r="G482" t="s">
        <v>163</v>
      </c>
      <c r="H482" s="3">
        <v>45720</v>
      </c>
      <c r="I482" s="3">
        <v>45459</v>
      </c>
      <c r="J482" t="s">
        <v>128</v>
      </c>
      <c r="K482" t="s">
        <v>165</v>
      </c>
      <c r="L482">
        <v>24677.54</v>
      </c>
    </row>
    <row r="483" spans="1:14" x14ac:dyDescent="0.25">
      <c r="A483" t="s">
        <v>2616</v>
      </c>
      <c r="B483" t="s">
        <v>2617</v>
      </c>
      <c r="C483" t="s">
        <v>2618</v>
      </c>
      <c r="D483" t="s">
        <v>2619</v>
      </c>
      <c r="E483" t="s">
        <v>2620</v>
      </c>
      <c r="F483" t="s">
        <v>172</v>
      </c>
      <c r="G483" t="s">
        <v>163</v>
      </c>
      <c r="H483" s="3">
        <v>45148</v>
      </c>
      <c r="I483" s="3">
        <v>45187</v>
      </c>
      <c r="K483" t="s">
        <v>174</v>
      </c>
      <c r="L483">
        <v>10991.66</v>
      </c>
      <c r="M483" t="s">
        <v>203</v>
      </c>
      <c r="N483">
        <v>4</v>
      </c>
    </row>
    <row r="484" spans="1:14" x14ac:dyDescent="0.25">
      <c r="A484" t="s">
        <v>2621</v>
      </c>
      <c r="B484" t="s">
        <v>2622</v>
      </c>
      <c r="C484" t="s">
        <v>2623</v>
      </c>
      <c r="D484" t="s">
        <v>2624</v>
      </c>
      <c r="E484" t="s">
        <v>2625</v>
      </c>
      <c r="F484" t="s">
        <v>202</v>
      </c>
      <c r="G484" t="s">
        <v>163</v>
      </c>
      <c r="H484" s="3">
        <v>45424</v>
      </c>
      <c r="I484" s="3">
        <v>45321</v>
      </c>
      <c r="J484" t="s">
        <v>129</v>
      </c>
      <c r="K484" t="s">
        <v>165</v>
      </c>
      <c r="L484">
        <v>19379.28</v>
      </c>
      <c r="M484" t="s">
        <v>203</v>
      </c>
    </row>
    <row r="485" spans="1:14" x14ac:dyDescent="0.25">
      <c r="A485" t="s">
        <v>2626</v>
      </c>
      <c r="B485" t="s">
        <v>2627</v>
      </c>
      <c r="C485" t="s">
        <v>2628</v>
      </c>
      <c r="D485" t="s">
        <v>2629</v>
      </c>
      <c r="E485" t="s">
        <v>2630</v>
      </c>
      <c r="F485" t="s">
        <v>358</v>
      </c>
      <c r="G485" t="s">
        <v>163</v>
      </c>
      <c r="H485" s="3">
        <v>44858</v>
      </c>
      <c r="I485" s="3">
        <v>45449</v>
      </c>
      <c r="J485" t="s">
        <v>164</v>
      </c>
      <c r="K485" t="s">
        <v>195</v>
      </c>
      <c r="L485">
        <v>43107.6</v>
      </c>
      <c r="M485" t="s">
        <v>196</v>
      </c>
      <c r="N485">
        <v>1</v>
      </c>
    </row>
    <row r="486" spans="1:14" x14ac:dyDescent="0.25">
      <c r="A486" t="s">
        <v>2631</v>
      </c>
      <c r="B486" t="s">
        <v>2632</v>
      </c>
      <c r="C486" t="s">
        <v>2633</v>
      </c>
      <c r="D486" t="s">
        <v>2634</v>
      </c>
      <c r="E486" t="s">
        <v>2635</v>
      </c>
      <c r="F486" t="s">
        <v>347</v>
      </c>
      <c r="G486" t="s">
        <v>163</v>
      </c>
      <c r="H486" s="3">
        <v>45278</v>
      </c>
      <c r="I486" s="3">
        <v>45287</v>
      </c>
      <c r="J486" t="s">
        <v>164</v>
      </c>
      <c r="L486">
        <v>34581.22</v>
      </c>
      <c r="N486">
        <v>2</v>
      </c>
    </row>
    <row r="487" spans="1:14" x14ac:dyDescent="0.25">
      <c r="A487" t="s">
        <v>2636</v>
      </c>
      <c r="B487" t="s">
        <v>2637</v>
      </c>
      <c r="C487" t="s">
        <v>2638</v>
      </c>
      <c r="D487" t="s">
        <v>2639</v>
      </c>
      <c r="E487" t="s">
        <v>2640</v>
      </c>
      <c r="F487" t="s">
        <v>552</v>
      </c>
      <c r="G487" t="s">
        <v>163</v>
      </c>
      <c r="H487" s="3">
        <v>45286</v>
      </c>
      <c r="I487" s="3">
        <v>45750</v>
      </c>
      <c r="J487" t="s">
        <v>173</v>
      </c>
      <c r="K487" t="s">
        <v>195</v>
      </c>
      <c r="L487">
        <v>4072.19</v>
      </c>
      <c r="M487" t="s">
        <v>203</v>
      </c>
      <c r="N487">
        <v>3</v>
      </c>
    </row>
    <row r="488" spans="1:14" x14ac:dyDescent="0.25">
      <c r="A488" t="s">
        <v>2641</v>
      </c>
      <c r="B488" t="s">
        <v>2642</v>
      </c>
      <c r="C488" t="s">
        <v>2643</v>
      </c>
      <c r="D488" t="s">
        <v>2644</v>
      </c>
      <c r="E488" t="s">
        <v>2645</v>
      </c>
      <c r="F488" t="s">
        <v>347</v>
      </c>
      <c r="G488" t="s">
        <v>163</v>
      </c>
      <c r="H488" s="3">
        <v>45713</v>
      </c>
      <c r="I488" s="3">
        <v>45222</v>
      </c>
      <c r="J488" t="s">
        <v>173</v>
      </c>
      <c r="K488" t="s">
        <v>181</v>
      </c>
      <c r="L488">
        <v>26764.9</v>
      </c>
    </row>
    <row r="489" spans="1:14" x14ac:dyDescent="0.25">
      <c r="A489" t="s">
        <v>2646</v>
      </c>
      <c r="B489" t="s">
        <v>2647</v>
      </c>
      <c r="C489" t="s">
        <v>2648</v>
      </c>
      <c r="D489" t="s">
        <v>2649</v>
      </c>
      <c r="E489" t="s">
        <v>2650</v>
      </c>
      <c r="F489" t="s">
        <v>381</v>
      </c>
      <c r="G489" t="s">
        <v>163</v>
      </c>
      <c r="H489" s="3">
        <v>45107</v>
      </c>
      <c r="I489" s="3">
        <v>45135</v>
      </c>
      <c r="J489" t="s">
        <v>173</v>
      </c>
      <c r="K489" t="s">
        <v>174</v>
      </c>
      <c r="L489">
        <v>40300.160000000003</v>
      </c>
      <c r="M489" t="s">
        <v>196</v>
      </c>
      <c r="N489">
        <v>4</v>
      </c>
    </row>
    <row r="490" spans="1:14" x14ac:dyDescent="0.25">
      <c r="A490" t="s">
        <v>2651</v>
      </c>
      <c r="B490" t="s">
        <v>2652</v>
      </c>
      <c r="C490" t="s">
        <v>2653</v>
      </c>
      <c r="D490" t="s">
        <v>2654</v>
      </c>
      <c r="E490" t="s">
        <v>2655</v>
      </c>
      <c r="F490" t="s">
        <v>341</v>
      </c>
      <c r="G490" t="s">
        <v>163</v>
      </c>
      <c r="H490" s="3">
        <v>45164</v>
      </c>
      <c r="I490" s="3">
        <v>45322</v>
      </c>
      <c r="J490" t="s">
        <v>269</v>
      </c>
      <c r="K490" t="s">
        <v>174</v>
      </c>
      <c r="L490">
        <v>43404.95</v>
      </c>
      <c r="M490" t="s">
        <v>196</v>
      </c>
      <c r="N490">
        <v>5</v>
      </c>
    </row>
    <row r="491" spans="1:14" x14ac:dyDescent="0.25">
      <c r="A491" t="s">
        <v>2656</v>
      </c>
      <c r="B491" t="s">
        <v>2657</v>
      </c>
      <c r="C491" t="s">
        <v>2658</v>
      </c>
      <c r="D491" t="s">
        <v>2659</v>
      </c>
      <c r="E491" t="s">
        <v>2660</v>
      </c>
      <c r="F491" t="s">
        <v>275</v>
      </c>
      <c r="G491" t="s">
        <v>163</v>
      </c>
      <c r="H491" s="3">
        <v>45425</v>
      </c>
      <c r="I491" s="3">
        <v>45292</v>
      </c>
      <c r="J491" t="s">
        <v>164</v>
      </c>
      <c r="K491" t="s">
        <v>181</v>
      </c>
      <c r="L491">
        <v>25424.3</v>
      </c>
      <c r="M491" t="s">
        <v>209</v>
      </c>
      <c r="N491">
        <v>3</v>
      </c>
    </row>
    <row r="492" spans="1:14" x14ac:dyDescent="0.25">
      <c r="A492" t="s">
        <v>2661</v>
      </c>
      <c r="B492" t="s">
        <v>2662</v>
      </c>
      <c r="C492" t="s">
        <v>2663</v>
      </c>
      <c r="D492" t="s">
        <v>2664</v>
      </c>
      <c r="E492" t="s">
        <v>2665</v>
      </c>
      <c r="F492" t="s">
        <v>755</v>
      </c>
      <c r="G492" t="s">
        <v>163</v>
      </c>
      <c r="H492" s="3">
        <v>45129</v>
      </c>
      <c r="I492" s="3">
        <v>45166</v>
      </c>
      <c r="J492" t="s">
        <v>269</v>
      </c>
      <c r="K492" t="s">
        <v>228</v>
      </c>
      <c r="L492">
        <v>26327.8</v>
      </c>
      <c r="M492" t="s">
        <v>188</v>
      </c>
    </row>
    <row r="493" spans="1:14" x14ac:dyDescent="0.25">
      <c r="A493" t="s">
        <v>2666</v>
      </c>
      <c r="B493" t="s">
        <v>2667</v>
      </c>
      <c r="C493" t="s">
        <v>2668</v>
      </c>
      <c r="D493" t="s">
        <v>2669</v>
      </c>
      <c r="E493" t="s">
        <v>2670</v>
      </c>
      <c r="F493" t="s">
        <v>387</v>
      </c>
      <c r="G493" t="s">
        <v>163</v>
      </c>
      <c r="H493" s="3">
        <v>45233</v>
      </c>
      <c r="I493" s="3">
        <v>45575</v>
      </c>
      <c r="K493" t="s">
        <v>195</v>
      </c>
      <c r="L493">
        <v>3497.23</v>
      </c>
      <c r="M493" t="s">
        <v>166</v>
      </c>
    </row>
    <row r="494" spans="1:14" x14ac:dyDescent="0.25">
      <c r="A494" t="s">
        <v>2671</v>
      </c>
      <c r="B494" t="s">
        <v>2672</v>
      </c>
      <c r="C494" t="s">
        <v>2673</v>
      </c>
      <c r="D494" t="s">
        <v>2674</v>
      </c>
      <c r="E494" t="s">
        <v>2675</v>
      </c>
      <c r="F494" t="s">
        <v>1104</v>
      </c>
      <c r="G494" t="s">
        <v>163</v>
      </c>
      <c r="H494" s="3">
        <v>45743</v>
      </c>
      <c r="I494" s="3">
        <v>45200</v>
      </c>
      <c r="J494" t="s">
        <v>128</v>
      </c>
      <c r="K494" t="s">
        <v>228</v>
      </c>
      <c r="L494">
        <v>30660.22</v>
      </c>
      <c r="M494" t="s">
        <v>188</v>
      </c>
      <c r="N494">
        <v>3</v>
      </c>
    </row>
    <row r="495" spans="1:14" x14ac:dyDescent="0.25">
      <c r="A495" t="s">
        <v>2676</v>
      </c>
      <c r="B495" t="s">
        <v>2677</v>
      </c>
      <c r="C495" t="s">
        <v>2678</v>
      </c>
      <c r="D495" t="s">
        <v>2679</v>
      </c>
      <c r="E495" t="s">
        <v>2680</v>
      </c>
      <c r="F495" t="s">
        <v>574</v>
      </c>
      <c r="G495" t="s">
        <v>163</v>
      </c>
      <c r="H495" s="3">
        <v>44793</v>
      </c>
      <c r="I495" s="3">
        <v>45446</v>
      </c>
      <c r="J495" t="s">
        <v>128</v>
      </c>
      <c r="K495" t="s">
        <v>174</v>
      </c>
      <c r="L495">
        <v>49948.45</v>
      </c>
      <c r="M495" t="s">
        <v>188</v>
      </c>
    </row>
    <row r="496" spans="1:14" x14ac:dyDescent="0.25">
      <c r="A496" t="s">
        <v>2681</v>
      </c>
      <c r="B496" t="s">
        <v>2682</v>
      </c>
      <c r="C496" t="s">
        <v>2683</v>
      </c>
      <c r="D496" t="s">
        <v>2684</v>
      </c>
      <c r="E496" t="s">
        <v>2685</v>
      </c>
      <c r="F496" t="s">
        <v>505</v>
      </c>
      <c r="G496" t="s">
        <v>163</v>
      </c>
      <c r="H496" s="3">
        <v>45728</v>
      </c>
      <c r="I496" s="3">
        <v>45321</v>
      </c>
      <c r="J496" t="s">
        <v>269</v>
      </c>
      <c r="L496">
        <v>13080.95</v>
      </c>
      <c r="N496">
        <v>3</v>
      </c>
    </row>
    <row r="497" spans="1:14" x14ac:dyDescent="0.25">
      <c r="A497" t="s">
        <v>2686</v>
      </c>
      <c r="B497" t="s">
        <v>2687</v>
      </c>
      <c r="C497" t="s">
        <v>2688</v>
      </c>
      <c r="D497" t="s">
        <v>2689</v>
      </c>
      <c r="E497" t="s">
        <v>2690</v>
      </c>
      <c r="F497" t="s">
        <v>1627</v>
      </c>
      <c r="G497" t="s">
        <v>163</v>
      </c>
      <c r="H497" s="3">
        <v>44938</v>
      </c>
      <c r="I497" s="3">
        <v>45295</v>
      </c>
      <c r="J497" t="s">
        <v>173</v>
      </c>
      <c r="K497" t="s">
        <v>174</v>
      </c>
      <c r="L497">
        <v>39256.5</v>
      </c>
      <c r="M497" t="s">
        <v>203</v>
      </c>
      <c r="N497">
        <v>4</v>
      </c>
    </row>
    <row r="498" spans="1:14" x14ac:dyDescent="0.25">
      <c r="A498" t="s">
        <v>2691</v>
      </c>
      <c r="B498" t="s">
        <v>2692</v>
      </c>
      <c r="C498" t="s">
        <v>2693</v>
      </c>
      <c r="D498" t="s">
        <v>2694</v>
      </c>
      <c r="E498" t="s">
        <v>2695</v>
      </c>
      <c r="F498" t="s">
        <v>441</v>
      </c>
      <c r="G498" t="s">
        <v>163</v>
      </c>
      <c r="H498" s="3">
        <v>45130</v>
      </c>
      <c r="I498" s="3">
        <v>45723</v>
      </c>
      <c r="J498" t="s">
        <v>128</v>
      </c>
      <c r="K498" t="s">
        <v>228</v>
      </c>
      <c r="L498">
        <v>17986.349999999999</v>
      </c>
    </row>
    <row r="499" spans="1:14" x14ac:dyDescent="0.25">
      <c r="A499" t="s">
        <v>2696</v>
      </c>
      <c r="B499" t="s">
        <v>2697</v>
      </c>
      <c r="C499" t="s">
        <v>2698</v>
      </c>
      <c r="D499" t="s">
        <v>2699</v>
      </c>
      <c r="E499" t="s">
        <v>1847</v>
      </c>
      <c r="F499" t="s">
        <v>308</v>
      </c>
      <c r="G499" t="s">
        <v>163</v>
      </c>
      <c r="H499" s="3">
        <v>44773</v>
      </c>
      <c r="I499" s="3">
        <v>45169</v>
      </c>
      <c r="J499" t="s">
        <v>128</v>
      </c>
      <c r="K499" t="s">
        <v>165</v>
      </c>
      <c r="L499">
        <v>15143.71</v>
      </c>
      <c r="M499" t="s">
        <v>203</v>
      </c>
      <c r="N499">
        <v>5</v>
      </c>
    </row>
    <row r="500" spans="1:14" x14ac:dyDescent="0.25">
      <c r="A500" t="s">
        <v>2700</v>
      </c>
      <c r="B500" t="s">
        <v>2701</v>
      </c>
      <c r="C500" t="s">
        <v>2702</v>
      </c>
      <c r="D500" t="s">
        <v>2703</v>
      </c>
      <c r="E500" t="s">
        <v>2704</v>
      </c>
      <c r="F500" t="s">
        <v>268</v>
      </c>
      <c r="G500" t="s">
        <v>163</v>
      </c>
      <c r="H500" s="3">
        <v>45303</v>
      </c>
      <c r="I500" s="3">
        <v>45241</v>
      </c>
      <c r="K500" t="s">
        <v>181</v>
      </c>
      <c r="L500">
        <v>47782.7</v>
      </c>
      <c r="N500">
        <v>2</v>
      </c>
    </row>
    <row r="501" spans="1:14" x14ac:dyDescent="0.25">
      <c r="A501" t="s">
        <v>2705</v>
      </c>
      <c r="B501" t="s">
        <v>2706</v>
      </c>
      <c r="C501" t="s">
        <v>2707</v>
      </c>
      <c r="D501" t="s">
        <v>2708</v>
      </c>
      <c r="E501" t="s">
        <v>2709</v>
      </c>
      <c r="F501" t="s">
        <v>387</v>
      </c>
      <c r="G501" t="s">
        <v>163</v>
      </c>
      <c r="H501" s="3">
        <v>45111</v>
      </c>
      <c r="I501" s="3">
        <v>45423</v>
      </c>
      <c r="J501" t="s">
        <v>129</v>
      </c>
      <c r="K501" t="s">
        <v>228</v>
      </c>
      <c r="L501">
        <v>4074.69</v>
      </c>
      <c r="M501" t="s">
        <v>188</v>
      </c>
      <c r="N501">
        <v>2</v>
      </c>
    </row>
    <row r="502" spans="1:14" x14ac:dyDescent="0.25">
      <c r="A502" t="s">
        <v>2710</v>
      </c>
      <c r="B502" t="s">
        <v>2711</v>
      </c>
      <c r="C502" t="s">
        <v>2712</v>
      </c>
      <c r="D502" t="s">
        <v>2713</v>
      </c>
      <c r="E502" t="s">
        <v>2714</v>
      </c>
      <c r="F502" t="s">
        <v>162</v>
      </c>
      <c r="G502" t="s">
        <v>163</v>
      </c>
      <c r="H502" s="3">
        <v>45424</v>
      </c>
      <c r="I502" s="3">
        <v>45432</v>
      </c>
      <c r="J502" t="s">
        <v>128</v>
      </c>
      <c r="K502" t="s">
        <v>195</v>
      </c>
      <c r="L502">
        <v>17511.650000000001</v>
      </c>
      <c r="M502" t="s">
        <v>209</v>
      </c>
      <c r="N502">
        <v>2</v>
      </c>
    </row>
    <row r="503" spans="1:14" x14ac:dyDescent="0.25">
      <c r="A503" t="s">
        <v>2715</v>
      </c>
      <c r="B503" t="s">
        <v>2716</v>
      </c>
      <c r="C503" t="s">
        <v>2717</v>
      </c>
      <c r="D503" t="s">
        <v>2718</v>
      </c>
      <c r="E503" t="s">
        <v>2719</v>
      </c>
      <c r="F503" t="s">
        <v>358</v>
      </c>
      <c r="G503" t="s">
        <v>163</v>
      </c>
      <c r="H503" s="3">
        <v>45506</v>
      </c>
      <c r="I503" s="3">
        <v>45421</v>
      </c>
      <c r="L503">
        <v>18923.98</v>
      </c>
      <c r="N503">
        <v>3</v>
      </c>
    </row>
    <row r="504" spans="1:14" x14ac:dyDescent="0.25">
      <c r="A504" t="s">
        <v>2720</v>
      </c>
      <c r="B504" t="s">
        <v>2721</v>
      </c>
      <c r="C504" t="s">
        <v>2722</v>
      </c>
      <c r="D504" t="s">
        <v>2723</v>
      </c>
      <c r="E504" t="s">
        <v>2724</v>
      </c>
      <c r="F504" t="s">
        <v>462</v>
      </c>
      <c r="G504" t="s">
        <v>163</v>
      </c>
      <c r="H504" s="3">
        <v>45000</v>
      </c>
      <c r="I504" s="3">
        <v>45374</v>
      </c>
      <c r="J504" t="s">
        <v>269</v>
      </c>
      <c r="K504" t="s">
        <v>314</v>
      </c>
      <c r="L504">
        <v>41965.37</v>
      </c>
      <c r="M504" t="s">
        <v>203</v>
      </c>
      <c r="N504">
        <v>1</v>
      </c>
    </row>
    <row r="505" spans="1:14" x14ac:dyDescent="0.25">
      <c r="A505" t="s">
        <v>2725</v>
      </c>
      <c r="B505" t="s">
        <v>2726</v>
      </c>
      <c r="C505" t="s">
        <v>2727</v>
      </c>
      <c r="D505" t="s">
        <v>2728</v>
      </c>
      <c r="E505" t="s">
        <v>2729</v>
      </c>
      <c r="F505" t="s">
        <v>194</v>
      </c>
      <c r="G505" t="s">
        <v>163</v>
      </c>
      <c r="H505" s="3">
        <v>45669</v>
      </c>
      <c r="I505" s="3">
        <v>45411</v>
      </c>
      <c r="J505" t="s">
        <v>128</v>
      </c>
      <c r="L505">
        <v>39700.04</v>
      </c>
      <c r="N505">
        <v>4</v>
      </c>
    </row>
    <row r="506" spans="1:14" x14ac:dyDescent="0.25">
      <c r="A506" t="s">
        <v>2730</v>
      </c>
      <c r="B506" t="s">
        <v>2731</v>
      </c>
      <c r="C506" t="s">
        <v>2732</v>
      </c>
      <c r="D506" t="s">
        <v>2733</v>
      </c>
      <c r="E506" t="s">
        <v>2734</v>
      </c>
      <c r="F506" t="s">
        <v>873</v>
      </c>
      <c r="G506" t="s">
        <v>163</v>
      </c>
      <c r="H506" s="3">
        <v>45742</v>
      </c>
      <c r="I506" s="3">
        <v>45766</v>
      </c>
      <c r="J506" t="s">
        <v>128</v>
      </c>
      <c r="L506">
        <v>27312.98</v>
      </c>
      <c r="N506">
        <v>5</v>
      </c>
    </row>
    <row r="507" spans="1:14" x14ac:dyDescent="0.25">
      <c r="A507" t="s">
        <v>2735</v>
      </c>
      <c r="B507" t="s">
        <v>2736</v>
      </c>
      <c r="C507" t="s">
        <v>2737</v>
      </c>
      <c r="D507" t="s">
        <v>2738</v>
      </c>
      <c r="E507" t="s">
        <v>2739</v>
      </c>
      <c r="F507" t="s">
        <v>787</v>
      </c>
      <c r="G507" t="s">
        <v>163</v>
      </c>
      <c r="H507" s="3">
        <v>44745</v>
      </c>
      <c r="I507" s="3">
        <v>45135</v>
      </c>
      <c r="J507" t="s">
        <v>173</v>
      </c>
      <c r="L507">
        <v>28098.6</v>
      </c>
      <c r="M507" t="s">
        <v>196</v>
      </c>
      <c r="N507">
        <v>5</v>
      </c>
    </row>
    <row r="508" spans="1:14" x14ac:dyDescent="0.25">
      <c r="A508" t="s">
        <v>2740</v>
      </c>
      <c r="B508" t="s">
        <v>2741</v>
      </c>
      <c r="C508" t="s">
        <v>2742</v>
      </c>
      <c r="D508" t="s">
        <v>2743</v>
      </c>
      <c r="E508" t="s">
        <v>2744</v>
      </c>
      <c r="F508" t="s">
        <v>755</v>
      </c>
      <c r="G508" t="s">
        <v>163</v>
      </c>
      <c r="H508" s="3">
        <v>45605</v>
      </c>
      <c r="I508" s="3">
        <v>45238</v>
      </c>
      <c r="J508" t="s">
        <v>164</v>
      </c>
      <c r="L508">
        <v>34280.620000000003</v>
      </c>
      <c r="M508" t="s">
        <v>196</v>
      </c>
      <c r="N508">
        <v>2</v>
      </c>
    </row>
    <row r="509" spans="1:14" x14ac:dyDescent="0.25">
      <c r="A509" t="s">
        <v>2745</v>
      </c>
      <c r="B509" t="s">
        <v>2746</v>
      </c>
      <c r="C509" t="s">
        <v>2747</v>
      </c>
      <c r="D509" t="s">
        <v>2748</v>
      </c>
      <c r="E509" t="s">
        <v>2749</v>
      </c>
      <c r="F509" t="s">
        <v>234</v>
      </c>
      <c r="G509" t="s">
        <v>163</v>
      </c>
      <c r="H509" s="3">
        <v>45160</v>
      </c>
      <c r="I509" s="3">
        <v>45274</v>
      </c>
      <c r="J509" t="s">
        <v>173</v>
      </c>
      <c r="K509" t="s">
        <v>174</v>
      </c>
      <c r="L509">
        <v>48856.74</v>
      </c>
      <c r="M509" t="s">
        <v>203</v>
      </c>
      <c r="N509">
        <v>4</v>
      </c>
    </row>
    <row r="510" spans="1:14" x14ac:dyDescent="0.25">
      <c r="A510" t="s">
        <v>2750</v>
      </c>
      <c r="B510" t="s">
        <v>2751</v>
      </c>
      <c r="C510" t="s">
        <v>2752</v>
      </c>
      <c r="D510" t="s">
        <v>2753</v>
      </c>
      <c r="E510" t="s">
        <v>2754</v>
      </c>
      <c r="F510" t="s">
        <v>441</v>
      </c>
      <c r="G510" t="s">
        <v>163</v>
      </c>
      <c r="H510" s="3">
        <v>45792</v>
      </c>
      <c r="I510" s="3">
        <v>45258</v>
      </c>
      <c r="J510" t="s">
        <v>128</v>
      </c>
      <c r="K510" t="s">
        <v>195</v>
      </c>
      <c r="L510">
        <v>9500.0400000000009</v>
      </c>
      <c r="M510" t="s">
        <v>188</v>
      </c>
      <c r="N510">
        <v>4</v>
      </c>
    </row>
    <row r="511" spans="1:14" x14ac:dyDescent="0.25">
      <c r="A511" t="s">
        <v>2755</v>
      </c>
      <c r="B511" t="s">
        <v>2756</v>
      </c>
      <c r="C511" t="s">
        <v>2757</v>
      </c>
      <c r="D511" t="s">
        <v>2758</v>
      </c>
      <c r="E511" t="s">
        <v>2759</v>
      </c>
      <c r="F511" t="s">
        <v>462</v>
      </c>
      <c r="G511" t="s">
        <v>163</v>
      </c>
      <c r="H511" s="3">
        <v>45551</v>
      </c>
      <c r="I511" s="3">
        <v>45414</v>
      </c>
      <c r="J511" t="s">
        <v>164</v>
      </c>
      <c r="L511">
        <v>30549.5</v>
      </c>
      <c r="M511" t="s">
        <v>196</v>
      </c>
      <c r="N511">
        <v>4</v>
      </c>
    </row>
    <row r="512" spans="1:14" x14ac:dyDescent="0.25">
      <c r="A512" t="s">
        <v>2760</v>
      </c>
      <c r="B512" t="s">
        <v>2761</v>
      </c>
      <c r="C512" t="s">
        <v>2762</v>
      </c>
      <c r="D512" t="s">
        <v>2763</v>
      </c>
      <c r="E512" t="s">
        <v>2764</v>
      </c>
      <c r="F512" t="s">
        <v>370</v>
      </c>
      <c r="G512" t="s">
        <v>163</v>
      </c>
      <c r="H512" s="3">
        <v>45686</v>
      </c>
      <c r="I512" s="3">
        <v>45169</v>
      </c>
      <c r="J512" t="s">
        <v>128</v>
      </c>
      <c r="K512" t="s">
        <v>228</v>
      </c>
      <c r="L512">
        <v>17715.37</v>
      </c>
      <c r="M512" t="s">
        <v>166</v>
      </c>
      <c r="N512">
        <v>4</v>
      </c>
    </row>
    <row r="513" spans="1:14" x14ac:dyDescent="0.25">
      <c r="A513" t="s">
        <v>2765</v>
      </c>
      <c r="B513" t="s">
        <v>2766</v>
      </c>
      <c r="C513" t="s">
        <v>2767</v>
      </c>
      <c r="D513" t="s">
        <v>2768</v>
      </c>
      <c r="E513" t="s">
        <v>2769</v>
      </c>
      <c r="F513" t="s">
        <v>435</v>
      </c>
      <c r="G513" t="s">
        <v>163</v>
      </c>
      <c r="H513" s="3">
        <v>45355</v>
      </c>
      <c r="I513" s="3">
        <v>45804</v>
      </c>
      <c r="J513" t="s">
        <v>173</v>
      </c>
      <c r="K513" t="s">
        <v>165</v>
      </c>
      <c r="L513">
        <v>2197.2199999999998</v>
      </c>
      <c r="M513" t="s">
        <v>209</v>
      </c>
      <c r="N513">
        <v>4</v>
      </c>
    </row>
    <row r="514" spans="1:14" x14ac:dyDescent="0.25">
      <c r="A514" t="s">
        <v>2770</v>
      </c>
      <c r="B514" t="s">
        <v>2771</v>
      </c>
      <c r="C514" t="s">
        <v>2772</v>
      </c>
      <c r="D514" t="s">
        <v>2773</v>
      </c>
      <c r="E514" t="s">
        <v>2774</v>
      </c>
      <c r="F514" t="s">
        <v>162</v>
      </c>
      <c r="G514" t="s">
        <v>163</v>
      </c>
      <c r="H514" s="3">
        <v>45226</v>
      </c>
      <c r="I514" s="3">
        <v>45423</v>
      </c>
      <c r="J514" t="s">
        <v>128</v>
      </c>
      <c r="L514">
        <v>11530.43</v>
      </c>
      <c r="M514" t="s">
        <v>166</v>
      </c>
      <c r="N514">
        <v>2</v>
      </c>
    </row>
    <row r="515" spans="1:14" x14ac:dyDescent="0.25">
      <c r="A515" t="s">
        <v>2775</v>
      </c>
      <c r="B515" t="s">
        <v>2776</v>
      </c>
      <c r="C515" t="s">
        <v>2777</v>
      </c>
      <c r="D515" t="s">
        <v>2778</v>
      </c>
      <c r="E515" t="s">
        <v>2779</v>
      </c>
      <c r="F515" t="s">
        <v>409</v>
      </c>
      <c r="G515" t="s">
        <v>163</v>
      </c>
      <c r="H515" s="3">
        <v>45089</v>
      </c>
      <c r="I515" s="3">
        <v>45378</v>
      </c>
      <c r="J515" t="s">
        <v>128</v>
      </c>
      <c r="K515" t="s">
        <v>228</v>
      </c>
      <c r="L515">
        <v>9322.56</v>
      </c>
      <c r="N515">
        <v>3</v>
      </c>
    </row>
    <row r="516" spans="1:14" x14ac:dyDescent="0.25">
      <c r="A516" t="s">
        <v>2780</v>
      </c>
      <c r="B516" t="s">
        <v>2781</v>
      </c>
      <c r="C516" t="s">
        <v>2782</v>
      </c>
      <c r="D516" t="s">
        <v>2783</v>
      </c>
      <c r="E516" t="s">
        <v>2784</v>
      </c>
      <c r="F516" t="s">
        <v>172</v>
      </c>
      <c r="G516" t="s">
        <v>163</v>
      </c>
      <c r="H516" s="3">
        <v>45733</v>
      </c>
      <c r="I516" s="3">
        <v>45365</v>
      </c>
      <c r="J516" t="s">
        <v>269</v>
      </c>
      <c r="K516" t="s">
        <v>314</v>
      </c>
      <c r="L516">
        <v>2100.58</v>
      </c>
      <c r="M516" t="s">
        <v>203</v>
      </c>
    </row>
    <row r="517" spans="1:14" x14ac:dyDescent="0.25">
      <c r="A517" t="s">
        <v>2785</v>
      </c>
      <c r="B517" t="s">
        <v>2786</v>
      </c>
      <c r="C517" t="s">
        <v>2787</v>
      </c>
      <c r="D517" t="s">
        <v>2788</v>
      </c>
      <c r="E517" t="s">
        <v>2789</v>
      </c>
      <c r="F517" t="s">
        <v>251</v>
      </c>
      <c r="G517" t="s">
        <v>163</v>
      </c>
      <c r="H517" s="3">
        <v>45705</v>
      </c>
      <c r="I517" s="3">
        <v>45498</v>
      </c>
      <c r="J517" t="s">
        <v>269</v>
      </c>
      <c r="L517">
        <v>27140.46</v>
      </c>
      <c r="M517" t="s">
        <v>209</v>
      </c>
      <c r="N517">
        <v>4</v>
      </c>
    </row>
    <row r="518" spans="1:14" x14ac:dyDescent="0.25">
      <c r="A518" t="s">
        <v>2790</v>
      </c>
      <c r="B518" t="s">
        <v>2791</v>
      </c>
      <c r="C518" t="s">
        <v>2792</v>
      </c>
      <c r="D518" t="s">
        <v>2793</v>
      </c>
      <c r="E518" t="s">
        <v>2794</v>
      </c>
      <c r="F518" t="s">
        <v>505</v>
      </c>
      <c r="G518" t="s">
        <v>163</v>
      </c>
      <c r="H518" s="3">
        <v>45138</v>
      </c>
      <c r="I518" s="3">
        <v>45119</v>
      </c>
      <c r="K518" t="s">
        <v>181</v>
      </c>
      <c r="N518">
        <v>3</v>
      </c>
    </row>
    <row r="519" spans="1:14" x14ac:dyDescent="0.25">
      <c r="A519" t="s">
        <v>2795</v>
      </c>
      <c r="B519" t="s">
        <v>2796</v>
      </c>
      <c r="C519" t="s">
        <v>2797</v>
      </c>
      <c r="D519" t="s">
        <v>2798</v>
      </c>
      <c r="E519" t="s">
        <v>2799</v>
      </c>
      <c r="F519" t="s">
        <v>516</v>
      </c>
      <c r="G519" t="s">
        <v>163</v>
      </c>
      <c r="H519" s="3">
        <v>45253</v>
      </c>
      <c r="I519" s="3">
        <v>45427</v>
      </c>
      <c r="J519" t="s">
        <v>173</v>
      </c>
      <c r="K519" t="s">
        <v>228</v>
      </c>
      <c r="L519">
        <v>27211.200000000001</v>
      </c>
      <c r="M519" t="s">
        <v>209</v>
      </c>
      <c r="N519">
        <v>1</v>
      </c>
    </row>
    <row r="520" spans="1:14" x14ac:dyDescent="0.25">
      <c r="A520" t="s">
        <v>2800</v>
      </c>
      <c r="B520" t="s">
        <v>2801</v>
      </c>
      <c r="C520" t="s">
        <v>2802</v>
      </c>
      <c r="D520" t="s">
        <v>2803</v>
      </c>
      <c r="E520" t="s">
        <v>2804</v>
      </c>
      <c r="F520" t="s">
        <v>320</v>
      </c>
      <c r="G520" t="s">
        <v>163</v>
      </c>
      <c r="H520" s="3">
        <v>44778</v>
      </c>
      <c r="I520" s="3">
        <v>45694</v>
      </c>
      <c r="J520" t="s">
        <v>128</v>
      </c>
      <c r="K520" t="s">
        <v>314</v>
      </c>
      <c r="L520">
        <v>27220.75</v>
      </c>
      <c r="N520">
        <v>4</v>
      </c>
    </row>
    <row r="521" spans="1:14" x14ac:dyDescent="0.25">
      <c r="A521" t="s">
        <v>2805</v>
      </c>
      <c r="B521" t="s">
        <v>2806</v>
      </c>
      <c r="C521" t="s">
        <v>2807</v>
      </c>
      <c r="D521" t="s">
        <v>2808</v>
      </c>
      <c r="E521" t="s">
        <v>2809</v>
      </c>
      <c r="F521" t="s">
        <v>234</v>
      </c>
      <c r="G521" t="s">
        <v>163</v>
      </c>
      <c r="H521" s="3">
        <v>45105</v>
      </c>
      <c r="I521" s="3">
        <v>45215</v>
      </c>
      <c r="J521" t="s">
        <v>269</v>
      </c>
      <c r="K521" t="s">
        <v>195</v>
      </c>
      <c r="L521">
        <v>13870.97</v>
      </c>
      <c r="M521" t="s">
        <v>166</v>
      </c>
      <c r="N521">
        <v>5</v>
      </c>
    </row>
    <row r="522" spans="1:14" x14ac:dyDescent="0.25">
      <c r="A522" t="s">
        <v>2810</v>
      </c>
      <c r="B522" t="s">
        <v>2811</v>
      </c>
      <c r="C522" t="s">
        <v>2812</v>
      </c>
      <c r="D522" t="s">
        <v>2813</v>
      </c>
      <c r="E522" t="s">
        <v>2814</v>
      </c>
      <c r="F522" t="s">
        <v>499</v>
      </c>
      <c r="G522" t="s">
        <v>163</v>
      </c>
      <c r="H522" s="3">
        <v>45421</v>
      </c>
      <c r="I522" s="3">
        <v>45296</v>
      </c>
      <c r="K522" t="s">
        <v>165</v>
      </c>
      <c r="L522">
        <v>19656.740000000002</v>
      </c>
      <c r="M522" t="s">
        <v>188</v>
      </c>
      <c r="N522">
        <v>3</v>
      </c>
    </row>
    <row r="523" spans="1:14" x14ac:dyDescent="0.25">
      <c r="A523" t="s">
        <v>2815</v>
      </c>
      <c r="B523" t="s">
        <v>2816</v>
      </c>
      <c r="C523" t="s">
        <v>2817</v>
      </c>
      <c r="D523" t="s">
        <v>2818</v>
      </c>
      <c r="E523" t="s">
        <v>2819</v>
      </c>
      <c r="F523" t="s">
        <v>370</v>
      </c>
      <c r="G523" t="s">
        <v>163</v>
      </c>
      <c r="H523" s="3">
        <v>45279</v>
      </c>
      <c r="I523" s="3">
        <v>45454</v>
      </c>
      <c r="J523" t="s">
        <v>128</v>
      </c>
      <c r="K523" t="s">
        <v>228</v>
      </c>
      <c r="L523">
        <v>14825.54</v>
      </c>
      <c r="M523" t="s">
        <v>196</v>
      </c>
      <c r="N523">
        <v>5</v>
      </c>
    </row>
    <row r="524" spans="1:14" x14ac:dyDescent="0.25">
      <c r="A524" t="s">
        <v>2820</v>
      </c>
      <c r="B524" t="s">
        <v>2821</v>
      </c>
      <c r="C524" t="s">
        <v>2822</v>
      </c>
      <c r="D524" t="s">
        <v>2823</v>
      </c>
      <c r="E524" t="s">
        <v>2824</v>
      </c>
      <c r="F524" t="s">
        <v>552</v>
      </c>
      <c r="G524" t="s">
        <v>163</v>
      </c>
      <c r="H524" s="3">
        <v>45171</v>
      </c>
      <c r="I524" s="3">
        <v>45355</v>
      </c>
      <c r="J524" t="s">
        <v>129</v>
      </c>
      <c r="K524" t="s">
        <v>181</v>
      </c>
      <c r="L524">
        <v>24159.9</v>
      </c>
      <c r="N524">
        <v>4</v>
      </c>
    </row>
    <row r="525" spans="1:14" x14ac:dyDescent="0.25">
      <c r="A525" t="s">
        <v>2825</v>
      </c>
      <c r="B525" t="s">
        <v>2826</v>
      </c>
      <c r="C525" t="s">
        <v>2827</v>
      </c>
      <c r="D525" t="s">
        <v>2828</v>
      </c>
      <c r="E525" t="s">
        <v>2829</v>
      </c>
      <c r="F525" t="s">
        <v>749</v>
      </c>
      <c r="G525" t="s">
        <v>163</v>
      </c>
      <c r="H525" s="3">
        <v>45597</v>
      </c>
      <c r="J525" t="s">
        <v>128</v>
      </c>
      <c r="K525" t="s">
        <v>174</v>
      </c>
      <c r="L525">
        <v>17742.84</v>
      </c>
      <c r="M525" t="s">
        <v>209</v>
      </c>
      <c r="N525">
        <v>5</v>
      </c>
    </row>
    <row r="526" spans="1:14" x14ac:dyDescent="0.25">
      <c r="A526" t="s">
        <v>2830</v>
      </c>
      <c r="B526" t="s">
        <v>2831</v>
      </c>
      <c r="C526" t="s">
        <v>2832</v>
      </c>
      <c r="D526" t="s">
        <v>2833</v>
      </c>
      <c r="E526" t="s">
        <v>2834</v>
      </c>
      <c r="F526" t="s">
        <v>499</v>
      </c>
      <c r="G526" t="s">
        <v>163</v>
      </c>
      <c r="H526" s="3">
        <v>44787</v>
      </c>
      <c r="I526" s="3">
        <v>45359</v>
      </c>
      <c r="J526" t="s">
        <v>129</v>
      </c>
      <c r="K526" t="s">
        <v>174</v>
      </c>
      <c r="L526">
        <v>47061.11</v>
      </c>
      <c r="M526" t="s">
        <v>166</v>
      </c>
    </row>
    <row r="527" spans="1:14" x14ac:dyDescent="0.25">
      <c r="A527" t="s">
        <v>2835</v>
      </c>
      <c r="B527" t="s">
        <v>2836</v>
      </c>
      <c r="C527" t="s">
        <v>2837</v>
      </c>
      <c r="D527" t="s">
        <v>2838</v>
      </c>
      <c r="E527" t="s">
        <v>2501</v>
      </c>
      <c r="F527" t="s">
        <v>616</v>
      </c>
      <c r="G527" t="s">
        <v>163</v>
      </c>
      <c r="H527" s="3">
        <v>45485</v>
      </c>
      <c r="I527" s="3">
        <v>45364</v>
      </c>
      <c r="K527" t="s">
        <v>165</v>
      </c>
      <c r="L527">
        <v>9209.06</v>
      </c>
      <c r="M527" t="s">
        <v>188</v>
      </c>
    </row>
    <row r="528" spans="1:14" x14ac:dyDescent="0.25">
      <c r="A528" t="s">
        <v>2839</v>
      </c>
      <c r="B528" t="s">
        <v>2840</v>
      </c>
      <c r="C528" t="s">
        <v>2841</v>
      </c>
      <c r="D528" t="s">
        <v>2842</v>
      </c>
      <c r="E528" t="s">
        <v>2843</v>
      </c>
      <c r="F528" t="s">
        <v>234</v>
      </c>
      <c r="G528" t="s">
        <v>163</v>
      </c>
      <c r="H528" s="3">
        <v>45552</v>
      </c>
      <c r="I528" s="3">
        <v>45218</v>
      </c>
      <c r="J528" t="s">
        <v>164</v>
      </c>
      <c r="K528" t="s">
        <v>314</v>
      </c>
      <c r="L528">
        <v>3263.79</v>
      </c>
      <c r="N528">
        <v>5</v>
      </c>
    </row>
    <row r="529" spans="1:14" x14ac:dyDescent="0.25">
      <c r="A529" t="s">
        <v>2844</v>
      </c>
      <c r="B529" t="s">
        <v>2845</v>
      </c>
      <c r="C529" t="s">
        <v>2846</v>
      </c>
      <c r="D529" t="s">
        <v>2847</v>
      </c>
      <c r="E529" t="s">
        <v>2848</v>
      </c>
      <c r="F529" t="s">
        <v>616</v>
      </c>
      <c r="G529" t="s">
        <v>163</v>
      </c>
      <c r="H529" s="3">
        <v>44748</v>
      </c>
      <c r="I529" s="3">
        <v>45428</v>
      </c>
      <c r="J529" t="s">
        <v>129</v>
      </c>
      <c r="K529" t="s">
        <v>174</v>
      </c>
      <c r="L529">
        <v>27294.33</v>
      </c>
      <c r="M529" t="s">
        <v>196</v>
      </c>
      <c r="N529">
        <v>4</v>
      </c>
    </row>
    <row r="530" spans="1:14" x14ac:dyDescent="0.25">
      <c r="A530" t="s">
        <v>2849</v>
      </c>
      <c r="B530" t="s">
        <v>2850</v>
      </c>
      <c r="C530" t="s">
        <v>2851</v>
      </c>
      <c r="D530" t="s">
        <v>2852</v>
      </c>
      <c r="E530" t="s">
        <v>1857</v>
      </c>
      <c r="F530" t="s">
        <v>347</v>
      </c>
      <c r="G530" t="s">
        <v>163</v>
      </c>
      <c r="H530" s="3">
        <v>45318</v>
      </c>
      <c r="I530" s="3">
        <v>45456</v>
      </c>
      <c r="J530" t="s">
        <v>173</v>
      </c>
      <c r="K530" t="s">
        <v>165</v>
      </c>
      <c r="L530">
        <v>31774.95</v>
      </c>
      <c r="M530" t="s">
        <v>203</v>
      </c>
    </row>
    <row r="531" spans="1:14" x14ac:dyDescent="0.25">
      <c r="A531" t="s">
        <v>2853</v>
      </c>
      <c r="B531" t="s">
        <v>2854</v>
      </c>
      <c r="C531" t="s">
        <v>2855</v>
      </c>
      <c r="D531" t="s">
        <v>2856</v>
      </c>
      <c r="E531" t="s">
        <v>2857</v>
      </c>
      <c r="F531" t="s">
        <v>347</v>
      </c>
      <c r="G531" t="s">
        <v>163</v>
      </c>
      <c r="H531" s="3">
        <v>45093</v>
      </c>
      <c r="I531" s="3">
        <v>45832</v>
      </c>
      <c r="J531" t="s">
        <v>173</v>
      </c>
      <c r="K531" t="s">
        <v>165</v>
      </c>
      <c r="L531">
        <v>13025.39</v>
      </c>
      <c r="M531" t="s">
        <v>196</v>
      </c>
      <c r="N531">
        <v>3</v>
      </c>
    </row>
    <row r="532" spans="1:14" x14ac:dyDescent="0.25">
      <c r="A532" t="s">
        <v>2858</v>
      </c>
      <c r="B532" t="s">
        <v>2859</v>
      </c>
      <c r="C532" t="s">
        <v>2860</v>
      </c>
      <c r="D532" t="s">
        <v>2861</v>
      </c>
      <c r="E532" t="s">
        <v>2862</v>
      </c>
      <c r="F532" t="s">
        <v>552</v>
      </c>
      <c r="G532" t="s">
        <v>163</v>
      </c>
      <c r="H532" s="3">
        <v>45563</v>
      </c>
      <c r="I532" s="3">
        <v>45209</v>
      </c>
      <c r="J532" t="s">
        <v>164</v>
      </c>
      <c r="K532" t="s">
        <v>195</v>
      </c>
      <c r="L532">
        <v>43846.54</v>
      </c>
      <c r="M532" t="s">
        <v>166</v>
      </c>
    </row>
    <row r="533" spans="1:14" x14ac:dyDescent="0.25">
      <c r="A533" t="s">
        <v>2863</v>
      </c>
      <c r="B533" t="s">
        <v>2864</v>
      </c>
      <c r="C533" t="s">
        <v>2865</v>
      </c>
      <c r="D533" t="s">
        <v>2866</v>
      </c>
      <c r="E533" t="s">
        <v>2867</v>
      </c>
      <c r="F533" t="s">
        <v>358</v>
      </c>
      <c r="G533" t="s">
        <v>163</v>
      </c>
      <c r="H533" s="3">
        <v>45072</v>
      </c>
      <c r="I533" s="3">
        <v>45796</v>
      </c>
      <c r="J533" t="s">
        <v>269</v>
      </c>
      <c r="K533" t="s">
        <v>195</v>
      </c>
      <c r="L533">
        <v>22185.119999999999</v>
      </c>
      <c r="M533" t="s">
        <v>209</v>
      </c>
      <c r="N533">
        <v>4</v>
      </c>
    </row>
    <row r="534" spans="1:14" x14ac:dyDescent="0.25">
      <c r="A534" t="s">
        <v>2868</v>
      </c>
      <c r="B534" t="s">
        <v>2869</v>
      </c>
      <c r="C534" t="s">
        <v>2870</v>
      </c>
      <c r="D534" t="s">
        <v>2871</v>
      </c>
      <c r="E534" t="s">
        <v>2872</v>
      </c>
      <c r="F534" t="s">
        <v>387</v>
      </c>
      <c r="G534" t="s">
        <v>163</v>
      </c>
      <c r="H534" s="3">
        <v>45045</v>
      </c>
      <c r="I534" s="3">
        <v>45144</v>
      </c>
      <c r="J534" t="s">
        <v>269</v>
      </c>
      <c r="K534" t="s">
        <v>314</v>
      </c>
      <c r="L534">
        <v>10410.790000000001</v>
      </c>
      <c r="M534" t="s">
        <v>196</v>
      </c>
    </row>
    <row r="535" spans="1:14" x14ac:dyDescent="0.25">
      <c r="A535" t="s">
        <v>2873</v>
      </c>
      <c r="B535" t="s">
        <v>2874</v>
      </c>
      <c r="C535" t="s">
        <v>2875</v>
      </c>
      <c r="D535" t="s">
        <v>2876</v>
      </c>
      <c r="E535" t="s">
        <v>208</v>
      </c>
      <c r="F535" t="s">
        <v>364</v>
      </c>
      <c r="G535" t="s">
        <v>163</v>
      </c>
      <c r="H535" s="3">
        <v>45566</v>
      </c>
      <c r="I535" s="3">
        <v>45625</v>
      </c>
      <c r="K535" t="s">
        <v>228</v>
      </c>
      <c r="L535">
        <v>44285.26</v>
      </c>
      <c r="M535" t="s">
        <v>209</v>
      </c>
      <c r="N535">
        <v>1</v>
      </c>
    </row>
    <row r="536" spans="1:14" x14ac:dyDescent="0.25">
      <c r="A536" t="s">
        <v>2877</v>
      </c>
      <c r="B536" t="s">
        <v>2878</v>
      </c>
      <c r="C536" t="s">
        <v>2879</v>
      </c>
      <c r="D536" t="s">
        <v>2880</v>
      </c>
      <c r="E536" t="s">
        <v>2881</v>
      </c>
      <c r="F536" t="s">
        <v>1104</v>
      </c>
      <c r="G536" t="s">
        <v>163</v>
      </c>
      <c r="H536" s="3">
        <v>45314</v>
      </c>
      <c r="I536" s="3">
        <v>45289</v>
      </c>
      <c r="J536" t="s">
        <v>173</v>
      </c>
      <c r="L536">
        <v>22191.73</v>
      </c>
      <c r="M536" t="s">
        <v>166</v>
      </c>
    </row>
    <row r="537" spans="1:14" x14ac:dyDescent="0.25">
      <c r="A537" t="s">
        <v>2882</v>
      </c>
      <c r="B537" t="s">
        <v>2883</v>
      </c>
      <c r="C537" t="s">
        <v>2884</v>
      </c>
      <c r="D537" t="s">
        <v>2885</v>
      </c>
      <c r="E537" t="s">
        <v>2886</v>
      </c>
      <c r="F537" t="s">
        <v>180</v>
      </c>
      <c r="G537" t="s">
        <v>163</v>
      </c>
      <c r="H537" s="3">
        <v>45362</v>
      </c>
      <c r="I537" s="3">
        <v>45416</v>
      </c>
      <c r="J537" t="s">
        <v>129</v>
      </c>
      <c r="K537" t="s">
        <v>314</v>
      </c>
      <c r="L537">
        <v>27378.09</v>
      </c>
      <c r="M537" t="s">
        <v>166</v>
      </c>
    </row>
    <row r="538" spans="1:14" x14ac:dyDescent="0.25">
      <c r="A538" t="s">
        <v>2887</v>
      </c>
      <c r="B538" t="s">
        <v>2888</v>
      </c>
      <c r="C538" t="s">
        <v>2889</v>
      </c>
      <c r="D538" t="s">
        <v>2890</v>
      </c>
      <c r="E538" t="s">
        <v>2891</v>
      </c>
      <c r="F538" t="s">
        <v>743</v>
      </c>
      <c r="G538" t="s">
        <v>163</v>
      </c>
      <c r="H538" s="3">
        <v>45638</v>
      </c>
      <c r="I538" s="3">
        <v>45590</v>
      </c>
      <c r="J538" t="s">
        <v>173</v>
      </c>
      <c r="K538" t="s">
        <v>174</v>
      </c>
      <c r="L538">
        <v>36683.269999999997</v>
      </c>
      <c r="M538" t="s">
        <v>203</v>
      </c>
      <c r="N538">
        <v>2</v>
      </c>
    </row>
    <row r="539" spans="1:14" x14ac:dyDescent="0.25">
      <c r="A539" t="s">
        <v>2892</v>
      </c>
      <c r="B539" t="s">
        <v>2893</v>
      </c>
      <c r="C539" t="s">
        <v>2894</v>
      </c>
      <c r="D539" t="s">
        <v>2895</v>
      </c>
      <c r="E539" t="s">
        <v>2896</v>
      </c>
      <c r="F539" t="s">
        <v>341</v>
      </c>
      <c r="G539" t="s">
        <v>163</v>
      </c>
      <c r="H539" s="3">
        <v>45029</v>
      </c>
      <c r="I539" s="3">
        <v>45794</v>
      </c>
      <c r="J539" t="s">
        <v>173</v>
      </c>
      <c r="K539" t="s">
        <v>314</v>
      </c>
      <c r="L539">
        <v>30613.97</v>
      </c>
      <c r="N539">
        <v>3</v>
      </c>
    </row>
    <row r="540" spans="1:14" x14ac:dyDescent="0.25">
      <c r="A540" t="s">
        <v>2897</v>
      </c>
      <c r="B540" t="s">
        <v>2898</v>
      </c>
      <c r="C540" t="s">
        <v>2899</v>
      </c>
      <c r="D540" t="s">
        <v>2900</v>
      </c>
      <c r="E540" t="s">
        <v>2901</v>
      </c>
      <c r="F540" t="s">
        <v>172</v>
      </c>
      <c r="G540" t="s">
        <v>163</v>
      </c>
      <c r="H540" s="3">
        <v>45026</v>
      </c>
      <c r="I540" s="3">
        <v>45469</v>
      </c>
      <c r="J540" t="s">
        <v>269</v>
      </c>
      <c r="L540">
        <v>19581.18</v>
      </c>
      <c r="M540" t="s">
        <v>188</v>
      </c>
      <c r="N540">
        <v>2</v>
      </c>
    </row>
    <row r="541" spans="1:14" x14ac:dyDescent="0.25">
      <c r="A541" t="s">
        <v>2902</v>
      </c>
      <c r="B541" t="s">
        <v>2903</v>
      </c>
      <c r="C541" t="s">
        <v>2904</v>
      </c>
      <c r="D541" t="s">
        <v>2905</v>
      </c>
      <c r="E541" t="s">
        <v>2906</v>
      </c>
      <c r="F541" t="s">
        <v>281</v>
      </c>
      <c r="G541" t="s">
        <v>163</v>
      </c>
      <c r="H541" s="3">
        <v>45680</v>
      </c>
      <c r="I541" s="3">
        <v>45682</v>
      </c>
      <c r="J541" t="s">
        <v>173</v>
      </c>
      <c r="K541" t="s">
        <v>228</v>
      </c>
      <c r="L541">
        <v>43763.32</v>
      </c>
      <c r="M541" t="s">
        <v>166</v>
      </c>
      <c r="N541">
        <v>1</v>
      </c>
    </row>
    <row r="542" spans="1:14" x14ac:dyDescent="0.25">
      <c r="A542" t="s">
        <v>2907</v>
      </c>
      <c r="B542" t="s">
        <v>2908</v>
      </c>
      <c r="C542" t="s">
        <v>2909</v>
      </c>
      <c r="D542" t="s">
        <v>2910</v>
      </c>
      <c r="E542" t="s">
        <v>2911</v>
      </c>
      <c r="F542" t="s">
        <v>903</v>
      </c>
      <c r="G542" t="s">
        <v>163</v>
      </c>
      <c r="H542" s="3">
        <v>44924</v>
      </c>
      <c r="I542" s="3">
        <v>45146</v>
      </c>
      <c r="J542" t="s">
        <v>128</v>
      </c>
      <c r="K542" t="s">
        <v>181</v>
      </c>
      <c r="L542">
        <v>27155.19</v>
      </c>
      <c r="M542" t="s">
        <v>209</v>
      </c>
      <c r="N542">
        <v>3</v>
      </c>
    </row>
    <row r="543" spans="1:14" x14ac:dyDescent="0.25">
      <c r="A543" t="s">
        <v>2912</v>
      </c>
      <c r="B543" t="s">
        <v>2913</v>
      </c>
      <c r="C543" t="s">
        <v>2914</v>
      </c>
      <c r="D543" t="s">
        <v>2915</v>
      </c>
      <c r="E543" t="s">
        <v>2916</v>
      </c>
      <c r="F543" t="s">
        <v>275</v>
      </c>
      <c r="G543" t="s">
        <v>163</v>
      </c>
      <c r="H543" s="3">
        <v>45121</v>
      </c>
      <c r="I543" s="3">
        <v>45213</v>
      </c>
      <c r="J543" t="s">
        <v>173</v>
      </c>
      <c r="K543" t="s">
        <v>314</v>
      </c>
      <c r="L543">
        <v>35317.599999999999</v>
      </c>
      <c r="M543" t="s">
        <v>166</v>
      </c>
      <c r="N543">
        <v>4</v>
      </c>
    </row>
    <row r="544" spans="1:14" x14ac:dyDescent="0.25">
      <c r="A544" t="s">
        <v>2917</v>
      </c>
      <c r="B544" t="s">
        <v>2918</v>
      </c>
      <c r="C544" t="s">
        <v>2919</v>
      </c>
      <c r="D544" t="s">
        <v>2920</v>
      </c>
      <c r="E544" t="s">
        <v>2921</v>
      </c>
      <c r="F544" t="s">
        <v>642</v>
      </c>
      <c r="G544" t="s">
        <v>163</v>
      </c>
      <c r="H544" s="3">
        <v>45369</v>
      </c>
      <c r="I544" s="3">
        <v>45455</v>
      </c>
      <c r="J544" t="s">
        <v>129</v>
      </c>
      <c r="K544" t="s">
        <v>174</v>
      </c>
      <c r="L544">
        <v>43971.26</v>
      </c>
      <c r="M544" t="s">
        <v>166</v>
      </c>
      <c r="N544">
        <v>5</v>
      </c>
    </row>
    <row r="545" spans="1:14" x14ac:dyDescent="0.25">
      <c r="A545" t="s">
        <v>2922</v>
      </c>
      <c r="B545" t="s">
        <v>2923</v>
      </c>
      <c r="C545" t="s">
        <v>2924</v>
      </c>
      <c r="D545" t="s">
        <v>2925</v>
      </c>
      <c r="E545" t="s">
        <v>2926</v>
      </c>
      <c r="F545" t="s">
        <v>194</v>
      </c>
      <c r="G545" t="s">
        <v>163</v>
      </c>
      <c r="H545" s="3">
        <v>45670</v>
      </c>
      <c r="I545" s="3">
        <v>45664</v>
      </c>
      <c r="J545" t="s">
        <v>269</v>
      </c>
      <c r="L545">
        <v>14058.6</v>
      </c>
    </row>
    <row r="546" spans="1:14" x14ac:dyDescent="0.25">
      <c r="A546" t="s">
        <v>2927</v>
      </c>
      <c r="B546" t="s">
        <v>2928</v>
      </c>
      <c r="C546" t="s">
        <v>2929</v>
      </c>
      <c r="D546" t="s">
        <v>2930</v>
      </c>
      <c r="E546" t="s">
        <v>2931</v>
      </c>
      <c r="F546" t="s">
        <v>403</v>
      </c>
      <c r="G546" t="s">
        <v>163</v>
      </c>
      <c r="H546" s="3">
        <v>45326</v>
      </c>
      <c r="I546" s="3">
        <v>45345</v>
      </c>
      <c r="K546" t="s">
        <v>195</v>
      </c>
      <c r="L546">
        <v>5396.95</v>
      </c>
      <c r="M546" t="s">
        <v>166</v>
      </c>
      <c r="N546">
        <v>3</v>
      </c>
    </row>
    <row r="547" spans="1:14" x14ac:dyDescent="0.25">
      <c r="A547" t="s">
        <v>2932</v>
      </c>
      <c r="B547" t="s">
        <v>2933</v>
      </c>
      <c r="C547" t="s">
        <v>2934</v>
      </c>
      <c r="D547" t="s">
        <v>2935</v>
      </c>
      <c r="E547" t="s">
        <v>2936</v>
      </c>
      <c r="F547" t="s">
        <v>574</v>
      </c>
      <c r="G547" t="s">
        <v>163</v>
      </c>
      <c r="H547" s="3">
        <v>45207</v>
      </c>
      <c r="I547" s="3">
        <v>45189</v>
      </c>
      <c r="J547" t="s">
        <v>173</v>
      </c>
      <c r="K547" t="s">
        <v>228</v>
      </c>
      <c r="L547">
        <v>12924.42</v>
      </c>
      <c r="N547">
        <v>1</v>
      </c>
    </row>
    <row r="548" spans="1:14" x14ac:dyDescent="0.25">
      <c r="A548" t="s">
        <v>2937</v>
      </c>
      <c r="B548" t="s">
        <v>2938</v>
      </c>
      <c r="C548" t="s">
        <v>2939</v>
      </c>
      <c r="D548" t="s">
        <v>2940</v>
      </c>
      <c r="E548" t="s">
        <v>2941</v>
      </c>
      <c r="F548" t="s">
        <v>403</v>
      </c>
      <c r="G548" t="s">
        <v>163</v>
      </c>
      <c r="H548" s="3">
        <v>45552</v>
      </c>
      <c r="I548" s="3">
        <v>45107</v>
      </c>
      <c r="J548" t="s">
        <v>129</v>
      </c>
      <c r="K548" t="s">
        <v>228</v>
      </c>
      <c r="L548">
        <v>22134</v>
      </c>
      <c r="M548" t="s">
        <v>166</v>
      </c>
    </row>
    <row r="549" spans="1:14" x14ac:dyDescent="0.25">
      <c r="A549" t="s">
        <v>2942</v>
      </c>
      <c r="B549" t="s">
        <v>2943</v>
      </c>
      <c r="C549" t="s">
        <v>2944</v>
      </c>
      <c r="D549" t="s">
        <v>2945</v>
      </c>
      <c r="E549" t="s">
        <v>2946</v>
      </c>
      <c r="F549" t="s">
        <v>281</v>
      </c>
      <c r="G549" t="s">
        <v>163</v>
      </c>
      <c r="H549" s="3">
        <v>44803</v>
      </c>
      <c r="I549" s="3">
        <v>45107</v>
      </c>
      <c r="J549" t="s">
        <v>173</v>
      </c>
      <c r="K549" t="s">
        <v>181</v>
      </c>
      <c r="L549">
        <v>6982.45</v>
      </c>
      <c r="M549" t="s">
        <v>209</v>
      </c>
      <c r="N549">
        <v>1</v>
      </c>
    </row>
    <row r="550" spans="1:14" x14ac:dyDescent="0.25">
      <c r="A550" t="s">
        <v>2947</v>
      </c>
      <c r="B550" t="s">
        <v>2948</v>
      </c>
      <c r="C550" t="s">
        <v>2949</v>
      </c>
      <c r="D550" t="s">
        <v>2950</v>
      </c>
      <c r="E550" t="s">
        <v>2951</v>
      </c>
      <c r="F550" t="s">
        <v>1627</v>
      </c>
      <c r="G550" t="s">
        <v>163</v>
      </c>
      <c r="H550" s="3">
        <v>45819</v>
      </c>
      <c r="I550" s="3">
        <v>45792</v>
      </c>
      <c r="J550" t="s">
        <v>128</v>
      </c>
      <c r="K550" t="s">
        <v>195</v>
      </c>
      <c r="L550">
        <v>23200.6</v>
      </c>
      <c r="N550">
        <v>3</v>
      </c>
    </row>
    <row r="551" spans="1:14" x14ac:dyDescent="0.25">
      <c r="A551" t="s">
        <v>2952</v>
      </c>
      <c r="B551" t="s">
        <v>2953</v>
      </c>
      <c r="C551" t="s">
        <v>2954</v>
      </c>
      <c r="D551" t="s">
        <v>2955</v>
      </c>
      <c r="E551" t="s">
        <v>2956</v>
      </c>
      <c r="F551" t="s">
        <v>558</v>
      </c>
      <c r="G551" t="s">
        <v>163</v>
      </c>
      <c r="H551" s="3">
        <v>45166</v>
      </c>
      <c r="I551" s="3">
        <v>45378</v>
      </c>
      <c r="J551" t="s">
        <v>269</v>
      </c>
      <c r="K551" t="s">
        <v>181</v>
      </c>
      <c r="L551">
        <v>43850.31</v>
      </c>
      <c r="N551">
        <v>4</v>
      </c>
    </row>
    <row r="552" spans="1:14" x14ac:dyDescent="0.25">
      <c r="A552" t="s">
        <v>2957</v>
      </c>
      <c r="B552" t="s">
        <v>2958</v>
      </c>
      <c r="C552" t="s">
        <v>2959</v>
      </c>
      <c r="D552" t="s">
        <v>2960</v>
      </c>
      <c r="E552" t="s">
        <v>2961</v>
      </c>
      <c r="F552" t="s">
        <v>743</v>
      </c>
      <c r="G552" t="s">
        <v>163</v>
      </c>
      <c r="H552" s="3">
        <v>44782</v>
      </c>
      <c r="I552" s="3">
        <v>45803</v>
      </c>
      <c r="J552" t="s">
        <v>129</v>
      </c>
      <c r="K552" t="s">
        <v>181</v>
      </c>
      <c r="L552">
        <v>26875.21</v>
      </c>
      <c r="M552" t="s">
        <v>209</v>
      </c>
      <c r="N552">
        <v>3</v>
      </c>
    </row>
    <row r="553" spans="1:14" x14ac:dyDescent="0.25">
      <c r="A553" t="s">
        <v>2962</v>
      </c>
      <c r="B553" t="s">
        <v>2963</v>
      </c>
      <c r="C553" t="s">
        <v>2964</v>
      </c>
      <c r="D553" t="s">
        <v>2965</v>
      </c>
      <c r="E553" t="s">
        <v>2966</v>
      </c>
      <c r="F553" t="s">
        <v>558</v>
      </c>
      <c r="G553" t="s">
        <v>163</v>
      </c>
      <c r="H553" s="3">
        <v>45474</v>
      </c>
      <c r="I553" s="3">
        <v>45683</v>
      </c>
      <c r="K553" t="s">
        <v>174</v>
      </c>
      <c r="L553">
        <v>43202.81</v>
      </c>
      <c r="M553" t="s">
        <v>196</v>
      </c>
      <c r="N553">
        <v>1</v>
      </c>
    </row>
    <row r="554" spans="1:14" x14ac:dyDescent="0.25">
      <c r="A554" t="s">
        <v>2967</v>
      </c>
      <c r="B554" t="s">
        <v>2968</v>
      </c>
      <c r="C554" t="s">
        <v>2969</v>
      </c>
      <c r="D554" t="s">
        <v>2970</v>
      </c>
      <c r="E554" t="s">
        <v>2971</v>
      </c>
      <c r="F554" t="s">
        <v>387</v>
      </c>
      <c r="G554" t="s">
        <v>163</v>
      </c>
      <c r="H554" s="3">
        <v>45080</v>
      </c>
      <c r="I554" s="3">
        <v>45758</v>
      </c>
      <c r="K554" t="s">
        <v>165</v>
      </c>
      <c r="L554">
        <v>44485.55</v>
      </c>
      <c r="M554" t="s">
        <v>188</v>
      </c>
      <c r="N554">
        <v>1</v>
      </c>
    </row>
    <row r="555" spans="1:14" x14ac:dyDescent="0.25">
      <c r="A555" t="s">
        <v>2972</v>
      </c>
      <c r="B555" t="s">
        <v>2973</v>
      </c>
      <c r="C555" t="s">
        <v>2974</v>
      </c>
      <c r="D555" t="s">
        <v>2975</v>
      </c>
      <c r="E555" t="s">
        <v>2976</v>
      </c>
      <c r="F555" t="s">
        <v>387</v>
      </c>
      <c r="G555" t="s">
        <v>163</v>
      </c>
      <c r="H555" s="3">
        <v>45449</v>
      </c>
      <c r="I555" s="3">
        <v>45755</v>
      </c>
      <c r="J555" t="s">
        <v>269</v>
      </c>
      <c r="K555" t="s">
        <v>314</v>
      </c>
      <c r="L555">
        <v>43175.91</v>
      </c>
      <c r="M555" t="s">
        <v>196</v>
      </c>
      <c r="N555">
        <v>1</v>
      </c>
    </row>
    <row r="556" spans="1:14" x14ac:dyDescent="0.25">
      <c r="A556" t="s">
        <v>2977</v>
      </c>
      <c r="B556" t="s">
        <v>2978</v>
      </c>
      <c r="C556" t="s">
        <v>2979</v>
      </c>
      <c r="D556" t="s">
        <v>2980</v>
      </c>
      <c r="E556" t="s">
        <v>2981</v>
      </c>
      <c r="F556" t="s">
        <v>462</v>
      </c>
      <c r="G556" t="s">
        <v>163</v>
      </c>
      <c r="H556" s="3">
        <v>45061</v>
      </c>
      <c r="I556" s="3">
        <v>45814</v>
      </c>
      <c r="J556" t="s">
        <v>128</v>
      </c>
      <c r="K556" t="s">
        <v>314</v>
      </c>
      <c r="L556">
        <v>16419.919999999998</v>
      </c>
      <c r="M556" t="s">
        <v>166</v>
      </c>
      <c r="N556">
        <v>3</v>
      </c>
    </row>
    <row r="557" spans="1:14" x14ac:dyDescent="0.25">
      <c r="A557" t="s">
        <v>2982</v>
      </c>
      <c r="B557" t="s">
        <v>2983</v>
      </c>
      <c r="C557" t="s">
        <v>2984</v>
      </c>
      <c r="D557" t="s">
        <v>2985</v>
      </c>
      <c r="E557" t="s">
        <v>2986</v>
      </c>
      <c r="F557" t="s">
        <v>552</v>
      </c>
      <c r="G557" t="s">
        <v>163</v>
      </c>
      <c r="H557" s="3">
        <v>44823</v>
      </c>
      <c r="I557" s="3">
        <v>45634</v>
      </c>
      <c r="J557" t="s">
        <v>269</v>
      </c>
      <c r="K557" t="s">
        <v>195</v>
      </c>
      <c r="L557">
        <v>30777.47</v>
      </c>
      <c r="M557" t="s">
        <v>209</v>
      </c>
      <c r="N557">
        <v>1</v>
      </c>
    </row>
    <row r="558" spans="1:14" x14ac:dyDescent="0.25">
      <c r="A558" t="s">
        <v>2987</v>
      </c>
      <c r="B558" t="s">
        <v>2988</v>
      </c>
      <c r="C558" t="s">
        <v>2989</v>
      </c>
      <c r="D558" t="s">
        <v>2990</v>
      </c>
      <c r="E558" t="s">
        <v>2991</v>
      </c>
      <c r="F558" t="s">
        <v>903</v>
      </c>
      <c r="G558" t="s">
        <v>163</v>
      </c>
      <c r="H558" s="3">
        <v>45163</v>
      </c>
      <c r="I558" s="3">
        <v>45819</v>
      </c>
      <c r="J558" t="s">
        <v>129</v>
      </c>
      <c r="K558" t="s">
        <v>174</v>
      </c>
      <c r="L558">
        <v>36323.279999999999</v>
      </c>
      <c r="M558" t="s">
        <v>188</v>
      </c>
      <c r="N558">
        <v>2</v>
      </c>
    </row>
    <row r="559" spans="1:14" x14ac:dyDescent="0.25">
      <c r="A559" t="s">
        <v>2992</v>
      </c>
      <c r="B559" t="s">
        <v>2993</v>
      </c>
      <c r="C559" t="s">
        <v>2994</v>
      </c>
      <c r="D559" t="s">
        <v>2995</v>
      </c>
      <c r="E559" t="s">
        <v>2996</v>
      </c>
      <c r="F559" t="s">
        <v>308</v>
      </c>
      <c r="G559" t="s">
        <v>163</v>
      </c>
      <c r="H559" s="3">
        <v>44872</v>
      </c>
      <c r="I559" s="3">
        <v>45441</v>
      </c>
      <c r="K559" t="s">
        <v>314</v>
      </c>
      <c r="L559">
        <v>43395.13</v>
      </c>
      <c r="N559">
        <v>5</v>
      </c>
    </row>
    <row r="560" spans="1:14" x14ac:dyDescent="0.25">
      <c r="A560" t="s">
        <v>2997</v>
      </c>
      <c r="B560" t="s">
        <v>2998</v>
      </c>
      <c r="C560" t="s">
        <v>2999</v>
      </c>
      <c r="D560" t="s">
        <v>3000</v>
      </c>
      <c r="E560" t="s">
        <v>3001</v>
      </c>
      <c r="F560" t="s">
        <v>202</v>
      </c>
      <c r="G560" t="s">
        <v>163</v>
      </c>
      <c r="H560" s="3">
        <v>45283</v>
      </c>
      <c r="I560" s="3">
        <v>45529</v>
      </c>
      <c r="J560" t="s">
        <v>173</v>
      </c>
      <c r="K560" t="s">
        <v>314</v>
      </c>
      <c r="L560">
        <v>49237.63</v>
      </c>
      <c r="M560" t="s">
        <v>209</v>
      </c>
      <c r="N560">
        <v>5</v>
      </c>
    </row>
    <row r="561" spans="1:14" x14ac:dyDescent="0.25">
      <c r="A561" t="s">
        <v>3002</v>
      </c>
      <c r="B561" t="s">
        <v>3003</v>
      </c>
      <c r="C561" t="s">
        <v>3004</v>
      </c>
      <c r="D561" t="s">
        <v>3005</v>
      </c>
      <c r="E561" t="s">
        <v>3006</v>
      </c>
      <c r="F561" t="s">
        <v>240</v>
      </c>
      <c r="G561" t="s">
        <v>163</v>
      </c>
      <c r="H561" s="3">
        <v>44739</v>
      </c>
      <c r="I561" s="3">
        <v>45480</v>
      </c>
      <c r="J561" t="s">
        <v>173</v>
      </c>
      <c r="K561" t="s">
        <v>195</v>
      </c>
      <c r="L561">
        <v>43120.959999999999</v>
      </c>
      <c r="M561" t="s">
        <v>203</v>
      </c>
      <c r="N561">
        <v>5</v>
      </c>
    </row>
    <row r="562" spans="1:14" x14ac:dyDescent="0.25">
      <c r="A562" t="s">
        <v>3007</v>
      </c>
      <c r="B562" t="s">
        <v>3008</v>
      </c>
      <c r="C562" t="s">
        <v>3009</v>
      </c>
      <c r="D562" t="s">
        <v>3010</v>
      </c>
      <c r="E562" t="s">
        <v>3011</v>
      </c>
      <c r="F562" t="s">
        <v>162</v>
      </c>
      <c r="G562" t="s">
        <v>163</v>
      </c>
      <c r="H562" s="3">
        <v>45337</v>
      </c>
      <c r="I562" s="3">
        <v>45134</v>
      </c>
      <c r="J562" t="s">
        <v>128</v>
      </c>
      <c r="K562" t="s">
        <v>314</v>
      </c>
      <c r="L562">
        <v>26012.400000000001</v>
      </c>
      <c r="N562">
        <v>1</v>
      </c>
    </row>
    <row r="563" spans="1:14" x14ac:dyDescent="0.25">
      <c r="A563" t="s">
        <v>3012</v>
      </c>
      <c r="B563" t="s">
        <v>3013</v>
      </c>
      <c r="C563" t="s">
        <v>3014</v>
      </c>
      <c r="D563" t="s">
        <v>3015</v>
      </c>
      <c r="E563" t="s">
        <v>1637</v>
      </c>
      <c r="F563" t="s">
        <v>162</v>
      </c>
      <c r="G563" t="s">
        <v>163</v>
      </c>
      <c r="H563" s="3">
        <v>45076</v>
      </c>
      <c r="I563" s="3">
        <v>45433</v>
      </c>
      <c r="J563" t="s">
        <v>269</v>
      </c>
      <c r="K563" t="s">
        <v>181</v>
      </c>
      <c r="L563">
        <v>45561.71</v>
      </c>
      <c r="M563" t="s">
        <v>188</v>
      </c>
    </row>
    <row r="564" spans="1:14" x14ac:dyDescent="0.25">
      <c r="A564" t="s">
        <v>3016</v>
      </c>
      <c r="B564" t="s">
        <v>3017</v>
      </c>
      <c r="C564" t="s">
        <v>3018</v>
      </c>
      <c r="D564" t="s">
        <v>3019</v>
      </c>
      <c r="E564" t="s">
        <v>3020</v>
      </c>
      <c r="F564" t="s">
        <v>595</v>
      </c>
      <c r="G564" t="s">
        <v>163</v>
      </c>
      <c r="H564" s="3">
        <v>45011</v>
      </c>
      <c r="I564" s="3">
        <v>45551</v>
      </c>
      <c r="J564" t="s">
        <v>164</v>
      </c>
      <c r="K564" t="s">
        <v>174</v>
      </c>
      <c r="L564">
        <v>14384</v>
      </c>
      <c r="M564" t="s">
        <v>209</v>
      </c>
      <c r="N564">
        <v>5</v>
      </c>
    </row>
    <row r="565" spans="1:14" x14ac:dyDescent="0.25">
      <c r="A565" t="s">
        <v>3021</v>
      </c>
      <c r="B565" t="s">
        <v>3022</v>
      </c>
      <c r="C565" t="s">
        <v>3023</v>
      </c>
      <c r="D565" t="s">
        <v>3024</v>
      </c>
      <c r="E565" t="s">
        <v>3025</v>
      </c>
      <c r="F565" t="s">
        <v>221</v>
      </c>
      <c r="G565" t="s">
        <v>163</v>
      </c>
      <c r="H565" s="3">
        <v>45137</v>
      </c>
      <c r="I565" s="3">
        <v>45104</v>
      </c>
      <c r="J565" t="s">
        <v>173</v>
      </c>
      <c r="K565" t="s">
        <v>181</v>
      </c>
      <c r="L565">
        <v>12480.87</v>
      </c>
      <c r="M565" t="s">
        <v>188</v>
      </c>
      <c r="N565">
        <v>4</v>
      </c>
    </row>
    <row r="566" spans="1:14" x14ac:dyDescent="0.25">
      <c r="A566" t="s">
        <v>3026</v>
      </c>
      <c r="B566" t="s">
        <v>3027</v>
      </c>
      <c r="C566" t="s">
        <v>3028</v>
      </c>
      <c r="D566" t="s">
        <v>3029</v>
      </c>
      <c r="E566" t="s">
        <v>3030</v>
      </c>
      <c r="F566" t="s">
        <v>268</v>
      </c>
      <c r="G566" t="s">
        <v>163</v>
      </c>
      <c r="H566" s="3">
        <v>44782</v>
      </c>
      <c r="J566" t="s">
        <v>269</v>
      </c>
      <c r="L566">
        <v>34868.120000000003</v>
      </c>
      <c r="M566" t="s">
        <v>188</v>
      </c>
      <c r="N566">
        <v>3</v>
      </c>
    </row>
    <row r="567" spans="1:14" x14ac:dyDescent="0.25">
      <c r="A567" t="s">
        <v>3031</v>
      </c>
      <c r="B567" t="s">
        <v>3032</v>
      </c>
      <c r="C567" t="s">
        <v>3033</v>
      </c>
      <c r="D567" t="s">
        <v>3034</v>
      </c>
      <c r="E567" t="s">
        <v>3035</v>
      </c>
      <c r="F567" t="s">
        <v>194</v>
      </c>
      <c r="G567" t="s">
        <v>163</v>
      </c>
      <c r="H567" s="3">
        <v>45225</v>
      </c>
      <c r="I567" s="3">
        <v>45349</v>
      </c>
      <c r="K567" t="s">
        <v>165</v>
      </c>
      <c r="L567">
        <v>13920.89</v>
      </c>
      <c r="M567" t="s">
        <v>196</v>
      </c>
      <c r="N567">
        <v>5</v>
      </c>
    </row>
    <row r="568" spans="1:14" x14ac:dyDescent="0.25">
      <c r="A568" t="s">
        <v>3036</v>
      </c>
      <c r="B568" t="s">
        <v>3037</v>
      </c>
      <c r="C568" t="s">
        <v>3038</v>
      </c>
      <c r="D568" t="s">
        <v>3039</v>
      </c>
      <c r="E568" t="s">
        <v>3040</v>
      </c>
      <c r="F568" t="s">
        <v>403</v>
      </c>
      <c r="G568" t="s">
        <v>163</v>
      </c>
      <c r="H568" s="3">
        <v>44897</v>
      </c>
      <c r="I568" s="3">
        <v>45461</v>
      </c>
      <c r="J568" t="s">
        <v>173</v>
      </c>
      <c r="K568" t="s">
        <v>195</v>
      </c>
      <c r="L568">
        <v>970.77</v>
      </c>
      <c r="M568" t="s">
        <v>188</v>
      </c>
      <c r="N568">
        <v>5</v>
      </c>
    </row>
    <row r="569" spans="1:14" x14ac:dyDescent="0.25">
      <c r="A569" t="s">
        <v>3041</v>
      </c>
      <c r="B569" t="s">
        <v>3042</v>
      </c>
      <c r="C569" t="s">
        <v>3043</v>
      </c>
      <c r="D569" t="s">
        <v>3044</v>
      </c>
      <c r="E569" t="s">
        <v>3045</v>
      </c>
      <c r="F569" t="s">
        <v>403</v>
      </c>
      <c r="G569" t="s">
        <v>163</v>
      </c>
      <c r="H569" s="3">
        <v>44808</v>
      </c>
      <c r="I569" s="3">
        <v>45161</v>
      </c>
      <c r="J569" t="s">
        <v>128</v>
      </c>
      <c r="K569" t="s">
        <v>228</v>
      </c>
      <c r="L569">
        <v>20708.060000000001</v>
      </c>
      <c r="M569" t="s">
        <v>203</v>
      </c>
      <c r="N569">
        <v>5</v>
      </c>
    </row>
    <row r="570" spans="1:14" x14ac:dyDescent="0.25">
      <c r="A570" t="s">
        <v>3046</v>
      </c>
      <c r="B570" t="s">
        <v>3047</v>
      </c>
      <c r="C570" t="s">
        <v>3048</v>
      </c>
      <c r="D570" t="s">
        <v>3049</v>
      </c>
      <c r="E570" t="s">
        <v>3050</v>
      </c>
      <c r="F570" t="s">
        <v>749</v>
      </c>
      <c r="G570" t="s">
        <v>163</v>
      </c>
      <c r="H570" s="3">
        <v>44956</v>
      </c>
      <c r="I570" s="3">
        <v>45702</v>
      </c>
      <c r="J570" t="s">
        <v>128</v>
      </c>
      <c r="K570" t="s">
        <v>181</v>
      </c>
      <c r="L570">
        <v>13760.08</v>
      </c>
      <c r="M570" t="s">
        <v>196</v>
      </c>
      <c r="N570">
        <v>3</v>
      </c>
    </row>
    <row r="571" spans="1:14" x14ac:dyDescent="0.25">
      <c r="A571" t="s">
        <v>3051</v>
      </c>
      <c r="B571" t="s">
        <v>3052</v>
      </c>
      <c r="C571" t="s">
        <v>3053</v>
      </c>
      <c r="D571" t="s">
        <v>3054</v>
      </c>
      <c r="E571" t="s">
        <v>3055</v>
      </c>
      <c r="F571" t="s">
        <v>172</v>
      </c>
      <c r="G571" t="s">
        <v>163</v>
      </c>
      <c r="H571" s="3">
        <v>45370</v>
      </c>
      <c r="I571" s="3">
        <v>45157</v>
      </c>
      <c r="J571" t="s">
        <v>173</v>
      </c>
      <c r="K571" t="s">
        <v>174</v>
      </c>
      <c r="L571">
        <v>23393.03</v>
      </c>
      <c r="M571" t="s">
        <v>209</v>
      </c>
      <c r="N571">
        <v>5</v>
      </c>
    </row>
    <row r="572" spans="1:14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3060</v>
      </c>
      <c r="F572" t="s">
        <v>441</v>
      </c>
      <c r="G572" t="s">
        <v>163</v>
      </c>
      <c r="H572" s="3">
        <v>45297</v>
      </c>
      <c r="I572" s="3">
        <v>45240</v>
      </c>
      <c r="J572" t="s">
        <v>173</v>
      </c>
      <c r="K572" t="s">
        <v>181</v>
      </c>
      <c r="L572">
        <v>26211.19</v>
      </c>
      <c r="M572" t="s">
        <v>188</v>
      </c>
      <c r="N572">
        <v>3</v>
      </c>
    </row>
    <row r="573" spans="1:14" x14ac:dyDescent="0.25">
      <c r="A573" t="s">
        <v>3061</v>
      </c>
      <c r="B573" t="s">
        <v>3062</v>
      </c>
      <c r="C573" t="s">
        <v>3063</v>
      </c>
      <c r="D573" t="s">
        <v>3064</v>
      </c>
      <c r="E573" t="s">
        <v>3065</v>
      </c>
      <c r="F573" t="s">
        <v>381</v>
      </c>
      <c r="G573" t="s">
        <v>163</v>
      </c>
      <c r="H573" s="3">
        <v>45539</v>
      </c>
      <c r="I573" s="3">
        <v>45166</v>
      </c>
      <c r="J573" t="s">
        <v>269</v>
      </c>
      <c r="K573" t="s">
        <v>228</v>
      </c>
      <c r="L573">
        <v>4383.72</v>
      </c>
      <c r="M573" t="s">
        <v>196</v>
      </c>
    </row>
    <row r="574" spans="1:14" x14ac:dyDescent="0.25">
      <c r="A574" t="s">
        <v>3066</v>
      </c>
      <c r="B574" t="s">
        <v>3067</v>
      </c>
      <c r="C574" t="s">
        <v>3068</v>
      </c>
      <c r="D574" t="s">
        <v>3069</v>
      </c>
      <c r="E574" t="s">
        <v>3070</v>
      </c>
      <c r="F574" t="s">
        <v>240</v>
      </c>
      <c r="G574" t="s">
        <v>163</v>
      </c>
      <c r="H574" s="3">
        <v>45095</v>
      </c>
      <c r="I574" s="3">
        <v>45644</v>
      </c>
      <c r="J574" t="s">
        <v>173</v>
      </c>
      <c r="K574" t="s">
        <v>228</v>
      </c>
      <c r="L574">
        <v>43366.13</v>
      </c>
      <c r="M574" t="s">
        <v>196</v>
      </c>
      <c r="N574">
        <v>5</v>
      </c>
    </row>
    <row r="575" spans="1:14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3075</v>
      </c>
      <c r="F575" t="s">
        <v>574</v>
      </c>
      <c r="G575" t="s">
        <v>163</v>
      </c>
      <c r="H575" s="3">
        <v>45564</v>
      </c>
      <c r="I575" s="3">
        <v>45507</v>
      </c>
      <c r="J575" t="s">
        <v>269</v>
      </c>
      <c r="K575" t="s">
        <v>228</v>
      </c>
      <c r="L575">
        <v>39081.599999999999</v>
      </c>
      <c r="M575" t="s">
        <v>209</v>
      </c>
      <c r="N575">
        <v>3</v>
      </c>
    </row>
    <row r="576" spans="1:14" x14ac:dyDescent="0.25">
      <c r="A576" t="s">
        <v>3076</v>
      </c>
      <c r="B576" t="s">
        <v>3077</v>
      </c>
      <c r="C576" t="s">
        <v>3078</v>
      </c>
      <c r="D576" t="s">
        <v>3079</v>
      </c>
      <c r="E576" t="s">
        <v>3080</v>
      </c>
      <c r="F576" t="s">
        <v>903</v>
      </c>
      <c r="G576" t="s">
        <v>163</v>
      </c>
      <c r="H576" s="3">
        <v>45439</v>
      </c>
      <c r="I576" s="3">
        <v>45172</v>
      </c>
      <c r="J576" t="s">
        <v>164</v>
      </c>
      <c r="K576" t="s">
        <v>195</v>
      </c>
      <c r="L576">
        <v>6169.91</v>
      </c>
      <c r="M576" t="s">
        <v>203</v>
      </c>
      <c r="N576">
        <v>5</v>
      </c>
    </row>
    <row r="577" spans="1:14" x14ac:dyDescent="0.25">
      <c r="A577" t="s">
        <v>3081</v>
      </c>
      <c r="B577" t="s">
        <v>3082</v>
      </c>
      <c r="C577" t="s">
        <v>3083</v>
      </c>
      <c r="D577" t="s">
        <v>3084</v>
      </c>
      <c r="E577" t="s">
        <v>3085</v>
      </c>
      <c r="F577" t="s">
        <v>903</v>
      </c>
      <c r="G577" t="s">
        <v>163</v>
      </c>
      <c r="H577" s="3">
        <v>45718</v>
      </c>
      <c r="I577" s="3">
        <v>45761</v>
      </c>
      <c r="K577" t="s">
        <v>228</v>
      </c>
      <c r="L577">
        <v>7513.7</v>
      </c>
      <c r="M577" t="s">
        <v>203</v>
      </c>
      <c r="N577">
        <v>1</v>
      </c>
    </row>
    <row r="578" spans="1:14" x14ac:dyDescent="0.25">
      <c r="A578" t="s">
        <v>3086</v>
      </c>
      <c r="B578" t="s">
        <v>3087</v>
      </c>
      <c r="C578" t="s">
        <v>3088</v>
      </c>
      <c r="D578" t="s">
        <v>3089</v>
      </c>
      <c r="E578" t="s">
        <v>3090</v>
      </c>
      <c r="F578" t="s">
        <v>499</v>
      </c>
      <c r="G578" t="s">
        <v>163</v>
      </c>
      <c r="H578" s="3">
        <v>45640</v>
      </c>
      <c r="I578" s="3">
        <v>45399</v>
      </c>
      <c r="J578" t="s">
        <v>128</v>
      </c>
      <c r="K578" t="s">
        <v>174</v>
      </c>
      <c r="L578">
        <v>47917.64</v>
      </c>
      <c r="M578" t="s">
        <v>203</v>
      </c>
      <c r="N578">
        <v>2</v>
      </c>
    </row>
    <row r="579" spans="1:14" x14ac:dyDescent="0.25">
      <c r="A579" t="s">
        <v>3091</v>
      </c>
      <c r="B579" t="s">
        <v>3092</v>
      </c>
      <c r="C579" t="s">
        <v>3093</v>
      </c>
      <c r="D579" t="s">
        <v>3094</v>
      </c>
      <c r="E579" t="s">
        <v>3095</v>
      </c>
      <c r="F579" t="s">
        <v>441</v>
      </c>
      <c r="G579" t="s">
        <v>163</v>
      </c>
      <c r="H579" s="3">
        <v>45407</v>
      </c>
      <c r="I579" s="3">
        <v>45454</v>
      </c>
      <c r="J579" t="s">
        <v>173</v>
      </c>
      <c r="K579" t="s">
        <v>174</v>
      </c>
      <c r="L579">
        <v>38287.65</v>
      </c>
      <c r="M579" t="s">
        <v>196</v>
      </c>
      <c r="N579">
        <v>3</v>
      </c>
    </row>
    <row r="580" spans="1:14" x14ac:dyDescent="0.25">
      <c r="A580" t="s">
        <v>3096</v>
      </c>
      <c r="B580" t="s">
        <v>3097</v>
      </c>
      <c r="C580" t="s">
        <v>3098</v>
      </c>
      <c r="D580" t="s">
        <v>3099</v>
      </c>
      <c r="E580" t="s">
        <v>3100</v>
      </c>
      <c r="F580" t="s">
        <v>187</v>
      </c>
      <c r="G580" t="s">
        <v>163</v>
      </c>
      <c r="H580" s="3">
        <v>45056</v>
      </c>
      <c r="I580" s="3">
        <v>45777</v>
      </c>
      <c r="J580" t="s">
        <v>129</v>
      </c>
      <c r="K580" t="s">
        <v>228</v>
      </c>
      <c r="L580">
        <v>32435.82</v>
      </c>
      <c r="M580" t="s">
        <v>209</v>
      </c>
      <c r="N580">
        <v>1</v>
      </c>
    </row>
    <row r="581" spans="1:14" x14ac:dyDescent="0.25">
      <c r="A581" t="s">
        <v>3101</v>
      </c>
      <c r="B581" t="s">
        <v>3102</v>
      </c>
      <c r="C581" t="s">
        <v>3103</v>
      </c>
      <c r="D581" t="s">
        <v>3104</v>
      </c>
      <c r="E581" t="s">
        <v>3105</v>
      </c>
      <c r="F581" t="s">
        <v>766</v>
      </c>
      <c r="G581" t="s">
        <v>163</v>
      </c>
      <c r="H581" s="3">
        <v>45050</v>
      </c>
      <c r="I581" s="3">
        <v>45636</v>
      </c>
      <c r="J581" t="s">
        <v>129</v>
      </c>
      <c r="K581" t="s">
        <v>195</v>
      </c>
      <c r="L581">
        <v>47029.16</v>
      </c>
      <c r="N581">
        <v>5</v>
      </c>
    </row>
    <row r="582" spans="1:14" x14ac:dyDescent="0.25">
      <c r="A582" t="s">
        <v>3106</v>
      </c>
      <c r="B582" t="s">
        <v>3107</v>
      </c>
      <c r="C582" t="s">
        <v>3108</v>
      </c>
      <c r="D582" t="s">
        <v>3109</v>
      </c>
      <c r="E582" t="s">
        <v>1393</v>
      </c>
      <c r="F582" t="s">
        <v>292</v>
      </c>
      <c r="G582" t="s">
        <v>163</v>
      </c>
      <c r="H582" s="3">
        <v>45189</v>
      </c>
      <c r="I582" s="3">
        <v>45567</v>
      </c>
      <c r="J582" t="s">
        <v>128</v>
      </c>
      <c r="K582" t="s">
        <v>165</v>
      </c>
      <c r="L582">
        <v>10988.12</v>
      </c>
      <c r="M582" t="s">
        <v>188</v>
      </c>
      <c r="N582">
        <v>4</v>
      </c>
    </row>
    <row r="583" spans="1:14" x14ac:dyDescent="0.25">
      <c r="A583" t="s">
        <v>3110</v>
      </c>
      <c r="B583" t="s">
        <v>3111</v>
      </c>
      <c r="C583" t="s">
        <v>3112</v>
      </c>
      <c r="D583" t="s">
        <v>3113</v>
      </c>
      <c r="E583" t="s">
        <v>3114</v>
      </c>
      <c r="F583" t="s">
        <v>370</v>
      </c>
      <c r="G583" t="s">
        <v>163</v>
      </c>
      <c r="H583" s="3">
        <v>45349</v>
      </c>
      <c r="I583" s="3">
        <v>45259</v>
      </c>
      <c r="J583" t="s">
        <v>269</v>
      </c>
      <c r="K583" t="s">
        <v>181</v>
      </c>
      <c r="L583">
        <v>39874.07</v>
      </c>
      <c r="N583">
        <v>4</v>
      </c>
    </row>
    <row r="584" spans="1:14" x14ac:dyDescent="0.25">
      <c r="A584" t="s">
        <v>3115</v>
      </c>
      <c r="B584" t="s">
        <v>3116</v>
      </c>
      <c r="C584" t="s">
        <v>3117</v>
      </c>
      <c r="D584" t="s">
        <v>3118</v>
      </c>
      <c r="E584" t="s">
        <v>3119</v>
      </c>
      <c r="F584" t="s">
        <v>358</v>
      </c>
      <c r="G584" t="s">
        <v>163</v>
      </c>
      <c r="H584" s="3">
        <v>45462</v>
      </c>
      <c r="I584" s="3">
        <v>45731</v>
      </c>
      <c r="J584" t="s">
        <v>129</v>
      </c>
      <c r="K584" t="s">
        <v>314</v>
      </c>
      <c r="L584">
        <v>13506.73</v>
      </c>
      <c r="N584">
        <v>2</v>
      </c>
    </row>
    <row r="585" spans="1:14" x14ac:dyDescent="0.25">
      <c r="A585" t="s">
        <v>3120</v>
      </c>
      <c r="B585" t="s">
        <v>3121</v>
      </c>
      <c r="C585" t="s">
        <v>3122</v>
      </c>
      <c r="D585" t="s">
        <v>3123</v>
      </c>
      <c r="E585" t="s">
        <v>3124</v>
      </c>
      <c r="F585" t="s">
        <v>409</v>
      </c>
      <c r="G585" t="s">
        <v>163</v>
      </c>
      <c r="H585" s="3">
        <v>45173</v>
      </c>
      <c r="I585" s="3">
        <v>45241</v>
      </c>
      <c r="J585" t="s">
        <v>164</v>
      </c>
      <c r="K585" t="s">
        <v>314</v>
      </c>
      <c r="L585">
        <v>39441.980000000003</v>
      </c>
      <c r="M585" t="s">
        <v>166</v>
      </c>
    </row>
    <row r="586" spans="1:14" x14ac:dyDescent="0.25">
      <c r="A586" t="s">
        <v>3125</v>
      </c>
      <c r="B586" t="s">
        <v>3126</v>
      </c>
      <c r="C586" t="s">
        <v>3127</v>
      </c>
      <c r="D586" t="s">
        <v>3128</v>
      </c>
      <c r="E586" t="s">
        <v>3129</v>
      </c>
      <c r="F586" t="s">
        <v>215</v>
      </c>
      <c r="G586" t="s">
        <v>163</v>
      </c>
      <c r="H586" s="3">
        <v>45743</v>
      </c>
      <c r="I586" s="3">
        <v>45289</v>
      </c>
      <c r="J586" t="s">
        <v>129</v>
      </c>
      <c r="K586" t="s">
        <v>181</v>
      </c>
      <c r="L586">
        <v>23710.87</v>
      </c>
    </row>
    <row r="587" spans="1:14" x14ac:dyDescent="0.25">
      <c r="A587" t="s">
        <v>3130</v>
      </c>
      <c r="B587" t="s">
        <v>3131</v>
      </c>
      <c r="C587" t="s">
        <v>3132</v>
      </c>
      <c r="D587" t="s">
        <v>3133</v>
      </c>
      <c r="E587" t="s">
        <v>3134</v>
      </c>
      <c r="F587" t="s">
        <v>308</v>
      </c>
      <c r="G587" t="s">
        <v>163</v>
      </c>
      <c r="H587" s="3">
        <v>45400</v>
      </c>
      <c r="I587" s="3">
        <v>45385</v>
      </c>
      <c r="J587" t="s">
        <v>269</v>
      </c>
      <c r="K587" t="s">
        <v>314</v>
      </c>
      <c r="L587">
        <v>27921.45</v>
      </c>
      <c r="M587" t="s">
        <v>188</v>
      </c>
    </row>
    <row r="588" spans="1:14" x14ac:dyDescent="0.25">
      <c r="A588" t="s">
        <v>3135</v>
      </c>
      <c r="B588" t="s">
        <v>3136</v>
      </c>
      <c r="C588" t="s">
        <v>3137</v>
      </c>
      <c r="D588" t="s">
        <v>3138</v>
      </c>
      <c r="E588" t="s">
        <v>3139</v>
      </c>
      <c r="F588" t="s">
        <v>441</v>
      </c>
      <c r="G588" t="s">
        <v>163</v>
      </c>
      <c r="H588" s="3">
        <v>45150</v>
      </c>
      <c r="I588" s="3">
        <v>45722</v>
      </c>
      <c r="J588" t="s">
        <v>129</v>
      </c>
      <c r="L588">
        <v>26731.79</v>
      </c>
      <c r="M588" t="s">
        <v>196</v>
      </c>
    </row>
    <row r="589" spans="1:14" x14ac:dyDescent="0.25">
      <c r="A589" t="s">
        <v>3140</v>
      </c>
      <c r="B589" t="s">
        <v>3141</v>
      </c>
      <c r="C589" t="s">
        <v>3142</v>
      </c>
      <c r="D589" t="s">
        <v>3143</v>
      </c>
      <c r="E589" t="s">
        <v>3144</v>
      </c>
      <c r="F589" t="s">
        <v>381</v>
      </c>
      <c r="G589" t="s">
        <v>163</v>
      </c>
      <c r="H589" s="3">
        <v>45811</v>
      </c>
      <c r="I589" s="3">
        <v>45720</v>
      </c>
      <c r="J589" t="s">
        <v>128</v>
      </c>
      <c r="K589" t="s">
        <v>195</v>
      </c>
      <c r="L589">
        <v>22055.86</v>
      </c>
      <c r="M589" t="s">
        <v>188</v>
      </c>
      <c r="N589">
        <v>1</v>
      </c>
    </row>
    <row r="590" spans="1:14" x14ac:dyDescent="0.25">
      <c r="A590" t="s">
        <v>3145</v>
      </c>
      <c r="B590" t="s">
        <v>2766</v>
      </c>
      <c r="C590" t="s">
        <v>3146</v>
      </c>
      <c r="D590" t="s">
        <v>3147</v>
      </c>
      <c r="E590" t="s">
        <v>3148</v>
      </c>
      <c r="F590" t="s">
        <v>766</v>
      </c>
      <c r="G590" t="s">
        <v>163</v>
      </c>
      <c r="H590" s="3">
        <v>45349</v>
      </c>
      <c r="I590" s="3">
        <v>45247</v>
      </c>
      <c r="J590" t="s">
        <v>129</v>
      </c>
      <c r="K590" t="s">
        <v>165</v>
      </c>
      <c r="L590">
        <v>47964.39</v>
      </c>
      <c r="M590" t="s">
        <v>166</v>
      </c>
      <c r="N590">
        <v>1</v>
      </c>
    </row>
    <row r="591" spans="1:14" x14ac:dyDescent="0.25">
      <c r="A591" t="s">
        <v>3149</v>
      </c>
      <c r="B591" t="s">
        <v>3150</v>
      </c>
      <c r="C591" t="s">
        <v>3151</v>
      </c>
      <c r="D591" t="s">
        <v>3152</v>
      </c>
      <c r="E591" t="s">
        <v>3153</v>
      </c>
      <c r="F591" t="s">
        <v>1627</v>
      </c>
      <c r="G591" t="s">
        <v>163</v>
      </c>
      <c r="H591" s="3">
        <v>45407</v>
      </c>
      <c r="I591" s="3">
        <v>45548</v>
      </c>
      <c r="J591" t="s">
        <v>269</v>
      </c>
      <c r="K591" t="s">
        <v>165</v>
      </c>
      <c r="L591">
        <v>37928.97</v>
      </c>
      <c r="M591" t="s">
        <v>166</v>
      </c>
      <c r="N591">
        <v>2</v>
      </c>
    </row>
    <row r="592" spans="1:14" x14ac:dyDescent="0.25">
      <c r="A592" t="s">
        <v>3154</v>
      </c>
      <c r="B592" t="s">
        <v>3155</v>
      </c>
      <c r="C592" t="s">
        <v>3156</v>
      </c>
      <c r="D592" t="s">
        <v>3157</v>
      </c>
      <c r="E592" t="s">
        <v>3158</v>
      </c>
      <c r="F592" t="s">
        <v>347</v>
      </c>
      <c r="G592" t="s">
        <v>163</v>
      </c>
      <c r="H592" s="3">
        <v>44795</v>
      </c>
      <c r="I592" s="3">
        <v>45726</v>
      </c>
      <c r="J592" t="s">
        <v>173</v>
      </c>
      <c r="K592" t="s">
        <v>228</v>
      </c>
      <c r="L592">
        <v>10615.15</v>
      </c>
      <c r="M592" t="s">
        <v>203</v>
      </c>
    </row>
    <row r="593" spans="1:14" x14ac:dyDescent="0.25">
      <c r="A593" t="s">
        <v>3159</v>
      </c>
      <c r="B593" t="s">
        <v>3160</v>
      </c>
      <c r="C593" t="s">
        <v>3161</v>
      </c>
      <c r="D593" t="s">
        <v>3162</v>
      </c>
      <c r="E593" t="s">
        <v>3163</v>
      </c>
      <c r="F593" t="s">
        <v>787</v>
      </c>
      <c r="G593" t="s">
        <v>163</v>
      </c>
      <c r="H593" s="3">
        <v>45121</v>
      </c>
      <c r="I593" s="3">
        <v>45280</v>
      </c>
      <c r="J593" t="s">
        <v>129</v>
      </c>
      <c r="K593" t="s">
        <v>195</v>
      </c>
      <c r="L593">
        <v>46006.44</v>
      </c>
      <c r="M593" t="s">
        <v>166</v>
      </c>
      <c r="N593">
        <v>4</v>
      </c>
    </row>
    <row r="594" spans="1:14" x14ac:dyDescent="0.25">
      <c r="A594" t="s">
        <v>3164</v>
      </c>
      <c r="B594" t="s">
        <v>3165</v>
      </c>
      <c r="C594" t="s">
        <v>3166</v>
      </c>
      <c r="D594" t="s">
        <v>3167</v>
      </c>
      <c r="E594" t="s">
        <v>3168</v>
      </c>
      <c r="F594" t="s">
        <v>275</v>
      </c>
      <c r="G594" t="s">
        <v>163</v>
      </c>
      <c r="H594" s="3">
        <v>45076</v>
      </c>
      <c r="I594" s="3">
        <v>45692</v>
      </c>
      <c r="J594" t="s">
        <v>269</v>
      </c>
      <c r="L594">
        <v>45160.69</v>
      </c>
      <c r="M594" t="s">
        <v>209</v>
      </c>
      <c r="N594">
        <v>1</v>
      </c>
    </row>
    <row r="595" spans="1:14" x14ac:dyDescent="0.25">
      <c r="A595" t="s">
        <v>3169</v>
      </c>
      <c r="B595" t="s">
        <v>3170</v>
      </c>
      <c r="C595" t="s">
        <v>3171</v>
      </c>
      <c r="D595" t="s">
        <v>3172</v>
      </c>
      <c r="E595" t="s">
        <v>3173</v>
      </c>
      <c r="F595" t="s">
        <v>320</v>
      </c>
      <c r="G595" t="s">
        <v>163</v>
      </c>
      <c r="H595" s="3">
        <v>44949</v>
      </c>
      <c r="I595" s="3">
        <v>45642</v>
      </c>
      <c r="J595" t="s">
        <v>173</v>
      </c>
      <c r="K595" t="s">
        <v>228</v>
      </c>
      <c r="L595">
        <v>30743.13</v>
      </c>
      <c r="M595" t="s">
        <v>209</v>
      </c>
    </row>
    <row r="596" spans="1:14" x14ac:dyDescent="0.25">
      <c r="A596" t="s">
        <v>3174</v>
      </c>
      <c r="B596" t="s">
        <v>3175</v>
      </c>
      <c r="C596" t="s">
        <v>3176</v>
      </c>
      <c r="D596" t="s">
        <v>3177</v>
      </c>
      <c r="E596" t="s">
        <v>3178</v>
      </c>
      <c r="F596" t="s">
        <v>381</v>
      </c>
      <c r="G596" t="s">
        <v>163</v>
      </c>
      <c r="H596" s="3">
        <v>45491</v>
      </c>
      <c r="I596" s="3">
        <v>45815</v>
      </c>
      <c r="L596">
        <v>49713.83</v>
      </c>
      <c r="M596" t="s">
        <v>209</v>
      </c>
      <c r="N596">
        <v>5</v>
      </c>
    </row>
    <row r="597" spans="1:14" x14ac:dyDescent="0.25">
      <c r="A597" t="s">
        <v>3179</v>
      </c>
      <c r="B597" t="s">
        <v>3180</v>
      </c>
      <c r="C597" t="s">
        <v>3181</v>
      </c>
      <c r="D597" t="s">
        <v>3182</v>
      </c>
      <c r="E597" t="s">
        <v>3183</v>
      </c>
      <c r="F597" t="s">
        <v>268</v>
      </c>
      <c r="G597" t="s">
        <v>163</v>
      </c>
      <c r="H597" s="3">
        <v>45042</v>
      </c>
      <c r="I597" s="3">
        <v>45281</v>
      </c>
      <c r="J597" t="s">
        <v>269</v>
      </c>
      <c r="K597" t="s">
        <v>165</v>
      </c>
      <c r="L597">
        <v>35120.379999999997</v>
      </c>
      <c r="M597" t="s">
        <v>166</v>
      </c>
      <c r="N597">
        <v>4</v>
      </c>
    </row>
    <row r="598" spans="1:14" x14ac:dyDescent="0.25">
      <c r="A598" t="s">
        <v>3184</v>
      </c>
      <c r="B598" t="s">
        <v>3185</v>
      </c>
      <c r="C598" t="s">
        <v>3186</v>
      </c>
      <c r="D598" t="s">
        <v>3187</v>
      </c>
      <c r="E598" t="s">
        <v>3188</v>
      </c>
      <c r="F598" t="s">
        <v>616</v>
      </c>
      <c r="G598" t="s">
        <v>163</v>
      </c>
      <c r="H598" s="3">
        <v>45623</v>
      </c>
      <c r="I598" s="3">
        <v>45114</v>
      </c>
      <c r="J598" t="s">
        <v>129</v>
      </c>
      <c r="K598" t="s">
        <v>314</v>
      </c>
      <c r="L598">
        <v>46414.1</v>
      </c>
      <c r="M598" t="s">
        <v>166</v>
      </c>
      <c r="N598">
        <v>1</v>
      </c>
    </row>
    <row r="599" spans="1:14" x14ac:dyDescent="0.25">
      <c r="A599" t="s">
        <v>3189</v>
      </c>
      <c r="B599" t="s">
        <v>3190</v>
      </c>
      <c r="C599" t="s">
        <v>3191</v>
      </c>
      <c r="D599" t="s">
        <v>3192</v>
      </c>
      <c r="E599" t="s">
        <v>3193</v>
      </c>
      <c r="F599" t="s">
        <v>595</v>
      </c>
      <c r="G599" t="s">
        <v>163</v>
      </c>
      <c r="H599" s="3">
        <v>45699</v>
      </c>
      <c r="J599" t="s">
        <v>129</v>
      </c>
      <c r="K599" t="s">
        <v>314</v>
      </c>
      <c r="L599">
        <v>36084.400000000001</v>
      </c>
      <c r="M599" t="s">
        <v>196</v>
      </c>
      <c r="N599">
        <v>5</v>
      </c>
    </row>
    <row r="600" spans="1:14" x14ac:dyDescent="0.25">
      <c r="A600" t="s">
        <v>3194</v>
      </c>
      <c r="B600" t="s">
        <v>3195</v>
      </c>
      <c r="C600" t="s">
        <v>3196</v>
      </c>
      <c r="D600" t="s">
        <v>3197</v>
      </c>
      <c r="E600" t="s">
        <v>3198</v>
      </c>
      <c r="F600" t="s">
        <v>642</v>
      </c>
      <c r="G600" t="s">
        <v>163</v>
      </c>
      <c r="H600" s="3">
        <v>45474</v>
      </c>
      <c r="I600" s="3">
        <v>45591</v>
      </c>
      <c r="J600" t="s">
        <v>164</v>
      </c>
      <c r="K600" t="s">
        <v>174</v>
      </c>
      <c r="L600">
        <v>20640.169999999998</v>
      </c>
      <c r="M600" t="s">
        <v>188</v>
      </c>
      <c r="N600">
        <v>3</v>
      </c>
    </row>
    <row r="601" spans="1:14" x14ac:dyDescent="0.25">
      <c r="A601" t="s">
        <v>3199</v>
      </c>
      <c r="B601" t="s">
        <v>3200</v>
      </c>
      <c r="C601" t="s">
        <v>3201</v>
      </c>
      <c r="D601" t="s">
        <v>3202</v>
      </c>
      <c r="E601" t="s">
        <v>3203</v>
      </c>
      <c r="F601" t="s">
        <v>435</v>
      </c>
      <c r="G601" t="s">
        <v>163</v>
      </c>
      <c r="H601" s="3">
        <v>45147</v>
      </c>
      <c r="I601" s="3">
        <v>45773</v>
      </c>
      <c r="J601" t="s">
        <v>129</v>
      </c>
      <c r="L601">
        <v>9365.83</v>
      </c>
      <c r="M601" t="s">
        <v>166</v>
      </c>
      <c r="N601">
        <v>2</v>
      </c>
    </row>
    <row r="602" spans="1:14" x14ac:dyDescent="0.25">
      <c r="A602" t="s">
        <v>3204</v>
      </c>
      <c r="B602" t="s">
        <v>3205</v>
      </c>
      <c r="C602" t="s">
        <v>3206</v>
      </c>
      <c r="D602" t="s">
        <v>3207</v>
      </c>
      <c r="E602" t="s">
        <v>3208</v>
      </c>
      <c r="F602" t="s">
        <v>755</v>
      </c>
      <c r="G602" t="s">
        <v>163</v>
      </c>
      <c r="H602" s="3">
        <v>44910</v>
      </c>
      <c r="I602" s="3">
        <v>45389</v>
      </c>
      <c r="J602" t="s">
        <v>129</v>
      </c>
      <c r="K602" t="s">
        <v>195</v>
      </c>
      <c r="L602">
        <v>47613.69</v>
      </c>
    </row>
    <row r="603" spans="1:14" x14ac:dyDescent="0.25">
      <c r="A603" t="s">
        <v>3209</v>
      </c>
      <c r="B603" t="s">
        <v>3210</v>
      </c>
      <c r="C603" t="s">
        <v>3211</v>
      </c>
      <c r="D603" t="s">
        <v>3212</v>
      </c>
      <c r="E603" t="s">
        <v>3213</v>
      </c>
      <c r="F603" t="s">
        <v>499</v>
      </c>
      <c r="G603" t="s">
        <v>163</v>
      </c>
      <c r="H603" s="3">
        <v>45258</v>
      </c>
      <c r="I603" s="3">
        <v>45313</v>
      </c>
      <c r="L603">
        <v>42005.93</v>
      </c>
      <c r="M603" t="s">
        <v>166</v>
      </c>
      <c r="N603">
        <v>5</v>
      </c>
    </row>
    <row r="604" spans="1:14" x14ac:dyDescent="0.25">
      <c r="A604" t="s">
        <v>3214</v>
      </c>
      <c r="B604" t="s">
        <v>3215</v>
      </c>
      <c r="C604" t="s">
        <v>3216</v>
      </c>
      <c r="D604" t="s">
        <v>3217</v>
      </c>
      <c r="E604" t="s">
        <v>742</v>
      </c>
      <c r="F604" t="s">
        <v>473</v>
      </c>
      <c r="G604" t="s">
        <v>163</v>
      </c>
      <c r="H604" s="3">
        <v>45660</v>
      </c>
      <c r="I604" s="3">
        <v>45513</v>
      </c>
      <c r="J604" t="s">
        <v>173</v>
      </c>
      <c r="K604" t="s">
        <v>314</v>
      </c>
      <c r="L604">
        <v>25194.59</v>
      </c>
      <c r="M604" t="s">
        <v>196</v>
      </c>
    </row>
    <row r="605" spans="1:14" x14ac:dyDescent="0.25">
      <c r="A605" t="s">
        <v>3218</v>
      </c>
      <c r="B605" t="s">
        <v>3219</v>
      </c>
      <c r="C605" t="s">
        <v>3220</v>
      </c>
      <c r="D605" t="s">
        <v>3221</v>
      </c>
      <c r="E605" t="s">
        <v>3222</v>
      </c>
      <c r="F605" t="s">
        <v>616</v>
      </c>
      <c r="G605" t="s">
        <v>163</v>
      </c>
      <c r="H605" s="3">
        <v>44964</v>
      </c>
      <c r="I605" s="3">
        <v>45320</v>
      </c>
      <c r="K605" t="s">
        <v>195</v>
      </c>
      <c r="L605">
        <v>21536.89</v>
      </c>
      <c r="M605" t="s">
        <v>209</v>
      </c>
      <c r="N605">
        <v>4</v>
      </c>
    </row>
    <row r="606" spans="1:14" x14ac:dyDescent="0.25">
      <c r="A606" t="s">
        <v>3223</v>
      </c>
      <c r="B606" t="s">
        <v>3224</v>
      </c>
      <c r="C606" t="s">
        <v>3225</v>
      </c>
      <c r="D606" t="s">
        <v>3226</v>
      </c>
      <c r="E606" t="s">
        <v>3227</v>
      </c>
      <c r="F606" t="s">
        <v>202</v>
      </c>
      <c r="G606" t="s">
        <v>163</v>
      </c>
      <c r="H606" s="3">
        <v>44820</v>
      </c>
      <c r="I606" s="3">
        <v>45672</v>
      </c>
      <c r="J606" t="s">
        <v>269</v>
      </c>
      <c r="K606" t="s">
        <v>181</v>
      </c>
      <c r="L606">
        <v>11520.63</v>
      </c>
      <c r="M606" t="s">
        <v>203</v>
      </c>
      <c r="N606">
        <v>5</v>
      </c>
    </row>
    <row r="607" spans="1:14" x14ac:dyDescent="0.25">
      <c r="A607" t="s">
        <v>3228</v>
      </c>
      <c r="B607" t="s">
        <v>3229</v>
      </c>
      <c r="C607" t="s">
        <v>3230</v>
      </c>
      <c r="D607" t="s">
        <v>3231</v>
      </c>
      <c r="E607" t="s">
        <v>3232</v>
      </c>
      <c r="F607" t="s">
        <v>787</v>
      </c>
      <c r="G607" t="s">
        <v>163</v>
      </c>
      <c r="H607" s="3">
        <v>45631</v>
      </c>
      <c r="I607" s="3">
        <v>45554</v>
      </c>
      <c r="J607" t="s">
        <v>164</v>
      </c>
      <c r="K607" t="s">
        <v>314</v>
      </c>
      <c r="L607">
        <v>17361.259999999998</v>
      </c>
      <c r="M607" t="s">
        <v>203</v>
      </c>
    </row>
    <row r="608" spans="1:14" x14ac:dyDescent="0.25">
      <c r="A608" t="s">
        <v>3233</v>
      </c>
      <c r="B608" t="s">
        <v>3234</v>
      </c>
      <c r="C608" t="s">
        <v>3235</v>
      </c>
      <c r="D608" t="s">
        <v>3236</v>
      </c>
      <c r="E608" t="s">
        <v>3237</v>
      </c>
      <c r="F608" t="s">
        <v>202</v>
      </c>
      <c r="G608" t="s">
        <v>163</v>
      </c>
      <c r="H608" s="3">
        <v>45177</v>
      </c>
      <c r="I608" s="3">
        <v>45646</v>
      </c>
      <c r="J608" t="s">
        <v>164</v>
      </c>
      <c r="K608" t="s">
        <v>174</v>
      </c>
      <c r="L608">
        <v>13274.67</v>
      </c>
      <c r="N608">
        <v>3</v>
      </c>
    </row>
    <row r="609" spans="1:14" x14ac:dyDescent="0.25">
      <c r="A609" t="s">
        <v>3238</v>
      </c>
      <c r="B609" t="s">
        <v>3239</v>
      </c>
      <c r="C609" t="s">
        <v>3240</v>
      </c>
      <c r="D609" t="s">
        <v>3241</v>
      </c>
      <c r="E609" t="s">
        <v>3242</v>
      </c>
      <c r="F609" t="s">
        <v>743</v>
      </c>
      <c r="G609" t="s">
        <v>163</v>
      </c>
      <c r="H609" s="3">
        <v>44845</v>
      </c>
      <c r="I609" s="3">
        <v>45350</v>
      </c>
      <c r="J609" t="s">
        <v>269</v>
      </c>
      <c r="K609" t="s">
        <v>228</v>
      </c>
      <c r="L609">
        <v>43307.67</v>
      </c>
      <c r="M609" t="s">
        <v>209</v>
      </c>
    </row>
    <row r="610" spans="1:14" x14ac:dyDescent="0.25">
      <c r="A610" t="s">
        <v>3243</v>
      </c>
      <c r="B610" t="s">
        <v>3244</v>
      </c>
      <c r="C610" t="s">
        <v>3245</v>
      </c>
      <c r="D610" t="s">
        <v>3246</v>
      </c>
      <c r="E610" t="s">
        <v>3247</v>
      </c>
      <c r="F610" t="s">
        <v>187</v>
      </c>
      <c r="G610" t="s">
        <v>163</v>
      </c>
      <c r="H610" s="3">
        <v>44819</v>
      </c>
      <c r="I610" s="3">
        <v>45165</v>
      </c>
      <c r="J610" t="s">
        <v>269</v>
      </c>
      <c r="K610" t="s">
        <v>165</v>
      </c>
      <c r="L610">
        <v>21223.71</v>
      </c>
      <c r="M610" t="s">
        <v>196</v>
      </c>
      <c r="N610">
        <v>4</v>
      </c>
    </row>
    <row r="611" spans="1:14" x14ac:dyDescent="0.25">
      <c r="A611" t="s">
        <v>3248</v>
      </c>
      <c r="B611" t="s">
        <v>3249</v>
      </c>
      <c r="C611" t="s">
        <v>3250</v>
      </c>
      <c r="D611" t="s">
        <v>3251</v>
      </c>
      <c r="E611" t="s">
        <v>3252</v>
      </c>
      <c r="F611" t="s">
        <v>370</v>
      </c>
      <c r="G611" t="s">
        <v>163</v>
      </c>
      <c r="H611" s="3">
        <v>44874</v>
      </c>
      <c r="I611" s="3">
        <v>45778</v>
      </c>
      <c r="J611" t="s">
        <v>164</v>
      </c>
      <c r="K611" t="s">
        <v>181</v>
      </c>
      <c r="L611">
        <v>32737.72</v>
      </c>
      <c r="N611">
        <v>3</v>
      </c>
    </row>
    <row r="612" spans="1:14" x14ac:dyDescent="0.25">
      <c r="A612" t="s">
        <v>3253</v>
      </c>
      <c r="B612" t="s">
        <v>3254</v>
      </c>
      <c r="C612" t="s">
        <v>3255</v>
      </c>
      <c r="D612" t="s">
        <v>3256</v>
      </c>
      <c r="E612" t="s">
        <v>3257</v>
      </c>
      <c r="F612" t="s">
        <v>552</v>
      </c>
      <c r="G612" t="s">
        <v>163</v>
      </c>
      <c r="H612" s="3">
        <v>44769</v>
      </c>
      <c r="I612" s="3">
        <v>45778</v>
      </c>
      <c r="J612" t="s">
        <v>164</v>
      </c>
      <c r="K612" t="s">
        <v>165</v>
      </c>
      <c r="L612">
        <v>19329.66</v>
      </c>
      <c r="M612" t="s">
        <v>196</v>
      </c>
      <c r="N612">
        <v>2</v>
      </c>
    </row>
    <row r="613" spans="1:14" x14ac:dyDescent="0.25">
      <c r="A613" t="s">
        <v>3258</v>
      </c>
      <c r="B613" t="s">
        <v>3259</v>
      </c>
      <c r="C613" t="s">
        <v>3260</v>
      </c>
      <c r="D613" t="s">
        <v>3261</v>
      </c>
      <c r="E613" t="s">
        <v>3262</v>
      </c>
      <c r="F613" t="s">
        <v>215</v>
      </c>
      <c r="G613" t="s">
        <v>163</v>
      </c>
      <c r="H613" s="3">
        <v>45015</v>
      </c>
      <c r="I613" s="3">
        <v>45427</v>
      </c>
      <c r="J613" t="s">
        <v>173</v>
      </c>
      <c r="K613" t="s">
        <v>165</v>
      </c>
      <c r="L613">
        <v>29080.18</v>
      </c>
      <c r="M613" t="s">
        <v>188</v>
      </c>
    </row>
    <row r="614" spans="1:14" x14ac:dyDescent="0.25">
      <c r="A614" t="s">
        <v>3263</v>
      </c>
      <c r="B614" t="s">
        <v>3264</v>
      </c>
      <c r="C614" t="s">
        <v>3265</v>
      </c>
      <c r="D614" t="s">
        <v>3266</v>
      </c>
      <c r="E614" t="s">
        <v>3267</v>
      </c>
      <c r="F614" t="s">
        <v>172</v>
      </c>
      <c r="G614" t="s">
        <v>163</v>
      </c>
      <c r="H614" s="3">
        <v>45713</v>
      </c>
      <c r="I614" s="3">
        <v>45358</v>
      </c>
      <c r="K614" t="s">
        <v>174</v>
      </c>
      <c r="L614">
        <v>3720.07</v>
      </c>
      <c r="M614" t="s">
        <v>209</v>
      </c>
      <c r="N614">
        <v>2</v>
      </c>
    </row>
    <row r="615" spans="1:14" x14ac:dyDescent="0.25">
      <c r="A615" t="s">
        <v>3268</v>
      </c>
      <c r="B615" t="s">
        <v>3269</v>
      </c>
      <c r="C615" t="s">
        <v>3270</v>
      </c>
      <c r="D615" t="s">
        <v>3271</v>
      </c>
      <c r="E615" t="s">
        <v>3272</v>
      </c>
      <c r="F615" t="s">
        <v>558</v>
      </c>
      <c r="G615" t="s">
        <v>163</v>
      </c>
      <c r="H615" s="3">
        <v>45496</v>
      </c>
      <c r="I615" s="3">
        <v>45469</v>
      </c>
      <c r="K615" t="s">
        <v>165</v>
      </c>
      <c r="L615">
        <v>6897.55</v>
      </c>
      <c r="M615" t="s">
        <v>209</v>
      </c>
    </row>
    <row r="616" spans="1:14" x14ac:dyDescent="0.25">
      <c r="A616" t="s">
        <v>3273</v>
      </c>
      <c r="B616" t="s">
        <v>3274</v>
      </c>
      <c r="C616" t="s">
        <v>3275</v>
      </c>
      <c r="D616" t="s">
        <v>3276</v>
      </c>
      <c r="E616" t="s">
        <v>3277</v>
      </c>
      <c r="F616" t="s">
        <v>180</v>
      </c>
      <c r="G616" t="s">
        <v>163</v>
      </c>
      <c r="H616" s="3">
        <v>45414</v>
      </c>
      <c r="I616" s="3">
        <v>45737</v>
      </c>
      <c r="J616" t="s">
        <v>129</v>
      </c>
      <c r="K616" t="s">
        <v>165</v>
      </c>
      <c r="L616">
        <v>45440.44</v>
      </c>
      <c r="M616" t="s">
        <v>203</v>
      </c>
      <c r="N616">
        <v>2</v>
      </c>
    </row>
    <row r="617" spans="1:14" x14ac:dyDescent="0.25">
      <c r="A617" t="s">
        <v>3278</v>
      </c>
      <c r="B617" t="s">
        <v>3279</v>
      </c>
      <c r="C617" t="s">
        <v>3280</v>
      </c>
      <c r="D617" t="s">
        <v>3281</v>
      </c>
      <c r="E617" t="s">
        <v>3282</v>
      </c>
      <c r="F617" t="s">
        <v>595</v>
      </c>
      <c r="G617" t="s">
        <v>163</v>
      </c>
      <c r="H617" s="3">
        <v>44806</v>
      </c>
      <c r="I617" s="3">
        <v>45145</v>
      </c>
      <c r="J617" t="s">
        <v>129</v>
      </c>
      <c r="K617" t="s">
        <v>181</v>
      </c>
      <c r="L617">
        <v>39689.75</v>
      </c>
      <c r="M617" t="s">
        <v>209</v>
      </c>
      <c r="N617">
        <v>4</v>
      </c>
    </row>
    <row r="618" spans="1:14" x14ac:dyDescent="0.25">
      <c r="A618" t="s">
        <v>3283</v>
      </c>
      <c r="B618" t="s">
        <v>3284</v>
      </c>
      <c r="C618" t="s">
        <v>3285</v>
      </c>
      <c r="D618" t="s">
        <v>3286</v>
      </c>
      <c r="E618" t="s">
        <v>3287</v>
      </c>
      <c r="F618" t="s">
        <v>387</v>
      </c>
      <c r="G618" t="s">
        <v>163</v>
      </c>
      <c r="H618" s="3">
        <v>45487</v>
      </c>
      <c r="I618" s="3">
        <v>45798</v>
      </c>
      <c r="J618" t="s">
        <v>128</v>
      </c>
      <c r="K618" t="s">
        <v>314</v>
      </c>
      <c r="L618">
        <v>10081.5</v>
      </c>
      <c r="M618" t="s">
        <v>209</v>
      </c>
      <c r="N618">
        <v>2</v>
      </c>
    </row>
    <row r="619" spans="1:14" x14ac:dyDescent="0.25">
      <c r="A619" t="s">
        <v>3288</v>
      </c>
      <c r="B619" t="s">
        <v>3289</v>
      </c>
      <c r="C619" t="s">
        <v>3290</v>
      </c>
      <c r="D619" t="s">
        <v>3291</v>
      </c>
      <c r="E619" t="s">
        <v>3292</v>
      </c>
      <c r="F619" t="s">
        <v>275</v>
      </c>
      <c r="G619" t="s">
        <v>163</v>
      </c>
      <c r="H619" s="3">
        <v>45565</v>
      </c>
      <c r="I619" s="3">
        <v>45445</v>
      </c>
      <c r="J619" t="s">
        <v>129</v>
      </c>
      <c r="K619" t="s">
        <v>195</v>
      </c>
      <c r="L619">
        <v>33069.79</v>
      </c>
      <c r="M619" t="s">
        <v>209</v>
      </c>
      <c r="N619">
        <v>3</v>
      </c>
    </row>
    <row r="620" spans="1:14" x14ac:dyDescent="0.25">
      <c r="A620" t="s">
        <v>3293</v>
      </c>
      <c r="B620" t="s">
        <v>3294</v>
      </c>
      <c r="C620" t="s">
        <v>3295</v>
      </c>
      <c r="D620" t="s">
        <v>3296</v>
      </c>
      <c r="E620" t="s">
        <v>3297</v>
      </c>
      <c r="F620" t="s">
        <v>358</v>
      </c>
      <c r="G620" t="s">
        <v>163</v>
      </c>
      <c r="H620" s="3">
        <v>44908</v>
      </c>
      <c r="I620" s="3">
        <v>45553</v>
      </c>
      <c r="J620" t="s">
        <v>164</v>
      </c>
      <c r="K620" t="s">
        <v>195</v>
      </c>
      <c r="M620" t="s">
        <v>209</v>
      </c>
    </row>
    <row r="621" spans="1:14" x14ac:dyDescent="0.25">
      <c r="A621" t="s">
        <v>3298</v>
      </c>
      <c r="B621" t="s">
        <v>3299</v>
      </c>
      <c r="C621" t="s">
        <v>3300</v>
      </c>
      <c r="D621" t="s">
        <v>3301</v>
      </c>
      <c r="E621" t="s">
        <v>3302</v>
      </c>
      <c r="F621" t="s">
        <v>552</v>
      </c>
      <c r="G621" t="s">
        <v>163</v>
      </c>
      <c r="H621" s="3">
        <v>45796</v>
      </c>
      <c r="I621" s="3">
        <v>45332</v>
      </c>
      <c r="J621" t="s">
        <v>164</v>
      </c>
      <c r="K621" t="s">
        <v>181</v>
      </c>
      <c r="L621">
        <v>7598.58</v>
      </c>
      <c r="M621" t="s">
        <v>166</v>
      </c>
      <c r="N621">
        <v>3</v>
      </c>
    </row>
    <row r="622" spans="1:14" x14ac:dyDescent="0.25">
      <c r="A622" t="s">
        <v>3303</v>
      </c>
      <c r="B622" t="s">
        <v>3304</v>
      </c>
      <c r="C622" t="s">
        <v>3305</v>
      </c>
      <c r="D622" t="s">
        <v>3306</v>
      </c>
      <c r="E622" t="s">
        <v>3307</v>
      </c>
      <c r="F622" t="s">
        <v>743</v>
      </c>
      <c r="G622" t="s">
        <v>163</v>
      </c>
      <c r="H622" s="3">
        <v>45663</v>
      </c>
      <c r="I622" s="3">
        <v>45248</v>
      </c>
      <c r="J622" t="s">
        <v>128</v>
      </c>
      <c r="K622" t="s">
        <v>181</v>
      </c>
      <c r="L622">
        <v>25977.59</v>
      </c>
      <c r="M622" t="s">
        <v>203</v>
      </c>
      <c r="N622">
        <v>3</v>
      </c>
    </row>
    <row r="623" spans="1:14" x14ac:dyDescent="0.25">
      <c r="A623" t="s">
        <v>3308</v>
      </c>
      <c r="B623" t="s">
        <v>3309</v>
      </c>
      <c r="C623" t="s">
        <v>3310</v>
      </c>
      <c r="D623" t="s">
        <v>3311</v>
      </c>
      <c r="E623" t="s">
        <v>3312</v>
      </c>
      <c r="F623" t="s">
        <v>381</v>
      </c>
      <c r="G623" t="s">
        <v>163</v>
      </c>
      <c r="H623" s="3">
        <v>45246</v>
      </c>
      <c r="I623" s="3">
        <v>45214</v>
      </c>
      <c r="J623" t="s">
        <v>269</v>
      </c>
      <c r="K623" t="s">
        <v>165</v>
      </c>
      <c r="L623">
        <v>20323.59</v>
      </c>
      <c r="M623" t="s">
        <v>203</v>
      </c>
      <c r="N623">
        <v>2</v>
      </c>
    </row>
    <row r="624" spans="1:14" x14ac:dyDescent="0.25">
      <c r="A624" t="s">
        <v>3313</v>
      </c>
      <c r="B624" t="s">
        <v>3314</v>
      </c>
      <c r="C624" t="s">
        <v>3315</v>
      </c>
      <c r="D624" t="s">
        <v>3316</v>
      </c>
      <c r="E624" t="s">
        <v>3317</v>
      </c>
      <c r="F624" t="s">
        <v>749</v>
      </c>
      <c r="G624" t="s">
        <v>163</v>
      </c>
      <c r="H624" s="3">
        <v>44915</v>
      </c>
      <c r="I624" s="3">
        <v>45770</v>
      </c>
      <c r="J624" t="s">
        <v>129</v>
      </c>
      <c r="K624" t="s">
        <v>195</v>
      </c>
      <c r="L624">
        <v>30755.52</v>
      </c>
      <c r="N624">
        <v>3</v>
      </c>
    </row>
    <row r="625" spans="1:14" x14ac:dyDescent="0.25">
      <c r="A625" t="s">
        <v>3318</v>
      </c>
      <c r="B625" t="s">
        <v>3319</v>
      </c>
      <c r="C625" t="s">
        <v>3320</v>
      </c>
      <c r="D625" t="s">
        <v>3321</v>
      </c>
      <c r="E625" t="s">
        <v>3322</v>
      </c>
      <c r="F625" t="s">
        <v>499</v>
      </c>
      <c r="G625" t="s">
        <v>163</v>
      </c>
      <c r="H625" s="3">
        <v>45345</v>
      </c>
      <c r="J625" t="s">
        <v>128</v>
      </c>
      <c r="K625" t="s">
        <v>195</v>
      </c>
      <c r="L625">
        <v>16085.62</v>
      </c>
      <c r="M625" t="s">
        <v>203</v>
      </c>
      <c r="N625">
        <v>3</v>
      </c>
    </row>
    <row r="626" spans="1:14" x14ac:dyDescent="0.25">
      <c r="A626" t="s">
        <v>3323</v>
      </c>
      <c r="B626" t="s">
        <v>3324</v>
      </c>
      <c r="C626" t="s">
        <v>3325</v>
      </c>
      <c r="D626" t="s">
        <v>3326</v>
      </c>
      <c r="E626" t="s">
        <v>3327</v>
      </c>
      <c r="F626" t="s">
        <v>370</v>
      </c>
      <c r="G626" t="s">
        <v>163</v>
      </c>
      <c r="H626" s="3">
        <v>45201</v>
      </c>
      <c r="I626" s="3">
        <v>45186</v>
      </c>
      <c r="J626" t="s">
        <v>269</v>
      </c>
      <c r="K626" t="s">
        <v>195</v>
      </c>
      <c r="L626">
        <v>6671.47</v>
      </c>
      <c r="M626" t="s">
        <v>203</v>
      </c>
      <c r="N626">
        <v>2</v>
      </c>
    </row>
    <row r="627" spans="1:14" x14ac:dyDescent="0.25">
      <c r="A627" t="s">
        <v>3328</v>
      </c>
      <c r="B627" t="s">
        <v>3329</v>
      </c>
      <c r="C627" t="s">
        <v>3330</v>
      </c>
      <c r="D627" t="s">
        <v>3331</v>
      </c>
      <c r="E627" t="s">
        <v>3332</v>
      </c>
      <c r="F627" t="s">
        <v>240</v>
      </c>
      <c r="G627" t="s">
        <v>163</v>
      </c>
      <c r="H627" s="3">
        <v>45541</v>
      </c>
      <c r="I627" s="3">
        <v>45650</v>
      </c>
      <c r="J627" t="s">
        <v>173</v>
      </c>
      <c r="K627" t="s">
        <v>314</v>
      </c>
      <c r="L627">
        <v>45026.07</v>
      </c>
      <c r="M627" t="s">
        <v>203</v>
      </c>
      <c r="N627">
        <v>5</v>
      </c>
    </row>
    <row r="628" spans="1:14" x14ac:dyDescent="0.25">
      <c r="A628" t="s">
        <v>3333</v>
      </c>
      <c r="B628" t="s">
        <v>3334</v>
      </c>
      <c r="C628" t="s">
        <v>3335</v>
      </c>
      <c r="D628" t="s">
        <v>3336</v>
      </c>
      <c r="E628" t="s">
        <v>3337</v>
      </c>
      <c r="F628" t="s">
        <v>743</v>
      </c>
      <c r="G628" t="s">
        <v>163</v>
      </c>
      <c r="H628" s="3">
        <v>45144</v>
      </c>
      <c r="I628" s="3">
        <v>45512</v>
      </c>
      <c r="J628" t="s">
        <v>129</v>
      </c>
      <c r="K628" t="s">
        <v>228</v>
      </c>
      <c r="L628">
        <v>12365.42</v>
      </c>
      <c r="M628" t="s">
        <v>196</v>
      </c>
      <c r="N628">
        <v>2</v>
      </c>
    </row>
    <row r="629" spans="1:14" x14ac:dyDescent="0.25">
      <c r="A629" t="s">
        <v>3338</v>
      </c>
      <c r="B629" t="s">
        <v>3339</v>
      </c>
      <c r="C629" t="s">
        <v>3340</v>
      </c>
      <c r="D629" t="s">
        <v>3341</v>
      </c>
      <c r="E629" t="s">
        <v>3342</v>
      </c>
      <c r="F629" t="s">
        <v>194</v>
      </c>
      <c r="G629" t="s">
        <v>163</v>
      </c>
      <c r="H629" s="3">
        <v>45656</v>
      </c>
      <c r="I629" s="3">
        <v>45278</v>
      </c>
      <c r="K629" t="s">
        <v>174</v>
      </c>
      <c r="L629">
        <v>32435.62</v>
      </c>
      <c r="M629" t="s">
        <v>196</v>
      </c>
      <c r="N629">
        <v>2</v>
      </c>
    </row>
    <row r="630" spans="1:14" x14ac:dyDescent="0.25">
      <c r="A630" t="s">
        <v>3343</v>
      </c>
      <c r="B630" t="s">
        <v>3344</v>
      </c>
      <c r="C630" t="s">
        <v>3345</v>
      </c>
      <c r="D630" t="s">
        <v>3346</v>
      </c>
      <c r="E630" t="s">
        <v>3347</v>
      </c>
      <c r="F630" t="s">
        <v>268</v>
      </c>
      <c r="G630" t="s">
        <v>163</v>
      </c>
      <c r="H630" s="3">
        <v>45453</v>
      </c>
      <c r="I630" s="3">
        <v>45126</v>
      </c>
      <c r="J630" t="s">
        <v>164</v>
      </c>
      <c r="K630" t="s">
        <v>195</v>
      </c>
      <c r="L630">
        <v>30488.54</v>
      </c>
      <c r="M630" t="s">
        <v>188</v>
      </c>
      <c r="N630">
        <v>2</v>
      </c>
    </row>
    <row r="631" spans="1:14" x14ac:dyDescent="0.25">
      <c r="A631" t="s">
        <v>3348</v>
      </c>
      <c r="B631" t="s">
        <v>3349</v>
      </c>
      <c r="C631" t="s">
        <v>3350</v>
      </c>
      <c r="D631" t="s">
        <v>3351</v>
      </c>
      <c r="E631" t="s">
        <v>3352</v>
      </c>
      <c r="F631" t="s">
        <v>505</v>
      </c>
      <c r="G631" t="s">
        <v>163</v>
      </c>
      <c r="H631" s="3">
        <v>45476</v>
      </c>
      <c r="I631" s="3">
        <v>45216</v>
      </c>
      <c r="J631" t="s">
        <v>164</v>
      </c>
      <c r="K631" t="s">
        <v>228</v>
      </c>
      <c r="L631">
        <v>37562.85</v>
      </c>
      <c r="M631" t="s">
        <v>196</v>
      </c>
    </row>
    <row r="632" spans="1:14" x14ac:dyDescent="0.25">
      <c r="A632" t="s">
        <v>3353</v>
      </c>
      <c r="B632" t="s">
        <v>3354</v>
      </c>
      <c r="C632" t="s">
        <v>3355</v>
      </c>
      <c r="D632" t="s">
        <v>3356</v>
      </c>
      <c r="E632" t="s">
        <v>3357</v>
      </c>
      <c r="F632" t="s">
        <v>616</v>
      </c>
      <c r="G632" t="s">
        <v>163</v>
      </c>
      <c r="H632" s="3">
        <v>45615</v>
      </c>
      <c r="I632" s="3">
        <v>45312</v>
      </c>
      <c r="K632" t="s">
        <v>314</v>
      </c>
      <c r="L632">
        <v>29602.47</v>
      </c>
      <c r="M632" t="s">
        <v>166</v>
      </c>
      <c r="N632">
        <v>2</v>
      </c>
    </row>
    <row r="633" spans="1:14" x14ac:dyDescent="0.25">
      <c r="A633" t="s">
        <v>3358</v>
      </c>
      <c r="B633" t="s">
        <v>3359</v>
      </c>
      <c r="C633" t="s">
        <v>3360</v>
      </c>
      <c r="D633" t="s">
        <v>3361</v>
      </c>
      <c r="E633" t="s">
        <v>3362</v>
      </c>
      <c r="F633" t="s">
        <v>574</v>
      </c>
      <c r="G633" t="s">
        <v>163</v>
      </c>
      <c r="H633" s="3">
        <v>45721</v>
      </c>
      <c r="I633" s="3">
        <v>45239</v>
      </c>
      <c r="J633" t="s">
        <v>173</v>
      </c>
      <c r="K633" t="s">
        <v>181</v>
      </c>
      <c r="L633">
        <v>30647.439999999999</v>
      </c>
      <c r="M633" t="s">
        <v>203</v>
      </c>
      <c r="N633">
        <v>4</v>
      </c>
    </row>
    <row r="634" spans="1:14" x14ac:dyDescent="0.25">
      <c r="A634" t="s">
        <v>3363</v>
      </c>
      <c r="B634" t="s">
        <v>3364</v>
      </c>
      <c r="C634" t="s">
        <v>3365</v>
      </c>
      <c r="D634" t="s">
        <v>3366</v>
      </c>
      <c r="E634" t="s">
        <v>3367</v>
      </c>
      <c r="F634" t="s">
        <v>234</v>
      </c>
      <c r="G634" t="s">
        <v>163</v>
      </c>
      <c r="H634" s="3">
        <v>45466</v>
      </c>
      <c r="I634" s="3">
        <v>45409</v>
      </c>
      <c r="J634" t="s">
        <v>269</v>
      </c>
      <c r="L634">
        <v>48969.63</v>
      </c>
      <c r="M634" t="s">
        <v>166</v>
      </c>
    </row>
    <row r="635" spans="1:14" x14ac:dyDescent="0.25">
      <c r="A635" t="s">
        <v>3368</v>
      </c>
      <c r="B635" t="s">
        <v>3369</v>
      </c>
      <c r="C635" t="s">
        <v>3370</v>
      </c>
      <c r="D635" t="s">
        <v>3371</v>
      </c>
      <c r="E635" t="s">
        <v>3372</v>
      </c>
      <c r="F635" t="s">
        <v>749</v>
      </c>
      <c r="G635" t="s">
        <v>163</v>
      </c>
      <c r="H635" s="3">
        <v>45051</v>
      </c>
      <c r="I635" s="3">
        <v>45632</v>
      </c>
      <c r="K635" t="s">
        <v>181</v>
      </c>
      <c r="L635">
        <v>46469.25</v>
      </c>
      <c r="M635" t="s">
        <v>203</v>
      </c>
      <c r="N635">
        <v>3</v>
      </c>
    </row>
    <row r="636" spans="1:14" x14ac:dyDescent="0.25">
      <c r="A636" t="s">
        <v>3373</v>
      </c>
      <c r="B636" t="s">
        <v>3374</v>
      </c>
      <c r="C636" t="s">
        <v>3375</v>
      </c>
      <c r="D636" t="s">
        <v>3376</v>
      </c>
      <c r="E636" t="s">
        <v>3377</v>
      </c>
      <c r="F636" t="s">
        <v>227</v>
      </c>
      <c r="G636" t="s">
        <v>163</v>
      </c>
      <c r="H636" s="3">
        <v>45542</v>
      </c>
      <c r="I636" s="3">
        <v>45307</v>
      </c>
      <c r="J636" t="s">
        <v>173</v>
      </c>
      <c r="K636" t="s">
        <v>228</v>
      </c>
      <c r="L636">
        <v>44277.8</v>
      </c>
      <c r="M636" t="s">
        <v>166</v>
      </c>
    </row>
    <row r="637" spans="1:14" x14ac:dyDescent="0.25">
      <c r="A637" t="s">
        <v>3378</v>
      </c>
      <c r="B637" t="s">
        <v>3379</v>
      </c>
      <c r="C637" t="s">
        <v>3380</v>
      </c>
      <c r="D637" t="s">
        <v>3381</v>
      </c>
      <c r="E637" t="s">
        <v>3382</v>
      </c>
      <c r="F637" t="s">
        <v>1627</v>
      </c>
      <c r="G637" t="s">
        <v>163</v>
      </c>
      <c r="H637" s="3">
        <v>45041</v>
      </c>
      <c r="I637" s="3">
        <v>45422</v>
      </c>
      <c r="K637" t="s">
        <v>181</v>
      </c>
      <c r="L637">
        <v>10348.36</v>
      </c>
      <c r="M637" t="s">
        <v>196</v>
      </c>
      <c r="N637">
        <v>1</v>
      </c>
    </row>
    <row r="638" spans="1:14" x14ac:dyDescent="0.25">
      <c r="A638" t="s">
        <v>3383</v>
      </c>
      <c r="B638" t="s">
        <v>3384</v>
      </c>
      <c r="C638" t="s">
        <v>3385</v>
      </c>
      <c r="D638" t="s">
        <v>3386</v>
      </c>
      <c r="E638" t="s">
        <v>3387</v>
      </c>
      <c r="F638" t="s">
        <v>409</v>
      </c>
      <c r="G638" t="s">
        <v>163</v>
      </c>
      <c r="H638" s="3">
        <v>45103</v>
      </c>
      <c r="I638" s="3">
        <v>45684</v>
      </c>
      <c r="J638" t="s">
        <v>173</v>
      </c>
      <c r="K638" t="s">
        <v>181</v>
      </c>
      <c r="L638">
        <v>15424.52</v>
      </c>
      <c r="M638" t="s">
        <v>203</v>
      </c>
      <c r="N638">
        <v>1</v>
      </c>
    </row>
    <row r="639" spans="1:14" x14ac:dyDescent="0.25">
      <c r="A639" t="s">
        <v>3388</v>
      </c>
      <c r="B639" t="s">
        <v>3389</v>
      </c>
      <c r="C639" t="s">
        <v>3390</v>
      </c>
      <c r="D639" t="s">
        <v>3391</v>
      </c>
      <c r="E639" t="s">
        <v>1477</v>
      </c>
      <c r="F639" t="s">
        <v>441</v>
      </c>
      <c r="G639" t="s">
        <v>163</v>
      </c>
      <c r="H639" s="3">
        <v>44770</v>
      </c>
      <c r="I639" s="3">
        <v>45512</v>
      </c>
      <c r="J639" t="s">
        <v>129</v>
      </c>
      <c r="K639" t="s">
        <v>181</v>
      </c>
      <c r="L639">
        <v>46677.62</v>
      </c>
      <c r="M639" t="s">
        <v>209</v>
      </c>
      <c r="N639">
        <v>3</v>
      </c>
    </row>
    <row r="640" spans="1:14" x14ac:dyDescent="0.25">
      <c r="A640" t="s">
        <v>3392</v>
      </c>
      <c r="B640" t="s">
        <v>3393</v>
      </c>
      <c r="C640" t="s">
        <v>3394</v>
      </c>
      <c r="D640" t="s">
        <v>3395</v>
      </c>
      <c r="E640" t="s">
        <v>3396</v>
      </c>
      <c r="F640" t="s">
        <v>268</v>
      </c>
      <c r="G640" t="s">
        <v>163</v>
      </c>
      <c r="H640" s="3">
        <v>45400</v>
      </c>
      <c r="I640" s="3">
        <v>45711</v>
      </c>
      <c r="K640" t="s">
        <v>165</v>
      </c>
      <c r="L640">
        <v>26872.86</v>
      </c>
      <c r="M640" t="s">
        <v>188</v>
      </c>
      <c r="N640">
        <v>1</v>
      </c>
    </row>
    <row r="641" spans="1:14" x14ac:dyDescent="0.25">
      <c r="A641" t="s">
        <v>3397</v>
      </c>
      <c r="B641" t="s">
        <v>3398</v>
      </c>
      <c r="C641" t="s">
        <v>3399</v>
      </c>
      <c r="D641" t="s">
        <v>3400</v>
      </c>
      <c r="E641" t="s">
        <v>3401</v>
      </c>
      <c r="F641" t="s">
        <v>441</v>
      </c>
      <c r="G641" t="s">
        <v>163</v>
      </c>
      <c r="H641" s="3">
        <v>44872</v>
      </c>
      <c r="I641" s="3">
        <v>45361</v>
      </c>
      <c r="J641" t="s">
        <v>173</v>
      </c>
      <c r="L641">
        <v>44524.72</v>
      </c>
      <c r="M641" t="s">
        <v>203</v>
      </c>
      <c r="N641">
        <v>4</v>
      </c>
    </row>
    <row r="642" spans="1:14" x14ac:dyDescent="0.25">
      <c r="A642" t="s">
        <v>3402</v>
      </c>
      <c r="B642" t="s">
        <v>3403</v>
      </c>
      <c r="C642" t="s">
        <v>3404</v>
      </c>
      <c r="D642" t="s">
        <v>3405</v>
      </c>
      <c r="E642" t="s">
        <v>3406</v>
      </c>
      <c r="F642" t="s">
        <v>473</v>
      </c>
      <c r="G642" t="s">
        <v>163</v>
      </c>
      <c r="H642" s="3">
        <v>45146</v>
      </c>
      <c r="I642" s="3">
        <v>45589</v>
      </c>
      <c r="J642" t="s">
        <v>173</v>
      </c>
      <c r="K642" t="s">
        <v>181</v>
      </c>
      <c r="L642">
        <v>25080.23</v>
      </c>
      <c r="M642" t="s">
        <v>166</v>
      </c>
      <c r="N642">
        <v>3</v>
      </c>
    </row>
    <row r="643" spans="1:14" x14ac:dyDescent="0.25">
      <c r="A643" t="s">
        <v>3407</v>
      </c>
      <c r="B643" t="s">
        <v>3408</v>
      </c>
      <c r="C643" t="s">
        <v>3409</v>
      </c>
      <c r="D643" t="s">
        <v>3410</v>
      </c>
      <c r="E643" t="s">
        <v>3411</v>
      </c>
      <c r="F643" t="s">
        <v>462</v>
      </c>
      <c r="G643" t="s">
        <v>163</v>
      </c>
      <c r="H643" s="3">
        <v>45127</v>
      </c>
      <c r="I643" s="3">
        <v>45823</v>
      </c>
      <c r="J643" t="s">
        <v>173</v>
      </c>
      <c r="L643">
        <v>15551.2</v>
      </c>
    </row>
    <row r="644" spans="1:14" x14ac:dyDescent="0.25">
      <c r="A644" t="s">
        <v>3412</v>
      </c>
      <c r="B644" t="s">
        <v>3413</v>
      </c>
      <c r="C644" t="s">
        <v>3414</v>
      </c>
      <c r="D644" t="s">
        <v>3415</v>
      </c>
      <c r="E644" t="s">
        <v>3416</v>
      </c>
      <c r="F644" t="s">
        <v>873</v>
      </c>
      <c r="G644" t="s">
        <v>163</v>
      </c>
      <c r="H644" s="3">
        <v>45070</v>
      </c>
      <c r="I644" s="3">
        <v>45633</v>
      </c>
      <c r="J644" t="s">
        <v>164</v>
      </c>
      <c r="K644" t="s">
        <v>174</v>
      </c>
      <c r="L644">
        <v>11309.92</v>
      </c>
      <c r="M644" t="s">
        <v>188</v>
      </c>
      <c r="N644">
        <v>4</v>
      </c>
    </row>
    <row r="645" spans="1:14" x14ac:dyDescent="0.25">
      <c r="A645" t="s">
        <v>3417</v>
      </c>
      <c r="B645" t="s">
        <v>3418</v>
      </c>
      <c r="C645" t="s">
        <v>3419</v>
      </c>
      <c r="D645" t="s">
        <v>3420</v>
      </c>
      <c r="E645" t="s">
        <v>3421</v>
      </c>
      <c r="F645" t="s">
        <v>262</v>
      </c>
      <c r="G645" t="s">
        <v>163</v>
      </c>
      <c r="H645" s="3">
        <v>45236</v>
      </c>
      <c r="I645" s="3">
        <v>45359</v>
      </c>
      <c r="J645" t="s">
        <v>164</v>
      </c>
      <c r="K645" t="s">
        <v>165</v>
      </c>
      <c r="L645">
        <v>46058.13</v>
      </c>
      <c r="M645" t="s">
        <v>166</v>
      </c>
      <c r="N645">
        <v>4</v>
      </c>
    </row>
    <row r="646" spans="1:14" x14ac:dyDescent="0.25">
      <c r="A646" t="s">
        <v>3422</v>
      </c>
      <c r="B646" t="s">
        <v>3423</v>
      </c>
      <c r="C646" t="s">
        <v>3424</v>
      </c>
      <c r="D646" t="s">
        <v>3425</v>
      </c>
      <c r="E646" t="s">
        <v>3426</v>
      </c>
      <c r="F646" t="s">
        <v>202</v>
      </c>
      <c r="G646" t="s">
        <v>163</v>
      </c>
      <c r="H646" s="3">
        <v>45431</v>
      </c>
      <c r="I646" s="3">
        <v>45676</v>
      </c>
      <c r="J646" t="s">
        <v>128</v>
      </c>
      <c r="L646">
        <v>30143.21</v>
      </c>
      <c r="M646" t="s">
        <v>196</v>
      </c>
      <c r="N646">
        <v>5</v>
      </c>
    </row>
    <row r="647" spans="1:14" x14ac:dyDescent="0.25">
      <c r="A647" t="s">
        <v>3427</v>
      </c>
      <c r="B647" t="s">
        <v>3428</v>
      </c>
      <c r="C647" t="s">
        <v>3429</v>
      </c>
      <c r="D647" t="s">
        <v>3430</v>
      </c>
      <c r="E647" t="s">
        <v>3431</v>
      </c>
      <c r="F647" t="s">
        <v>162</v>
      </c>
      <c r="G647" t="s">
        <v>163</v>
      </c>
      <c r="H647" s="3">
        <v>45754</v>
      </c>
      <c r="I647" s="3">
        <v>45187</v>
      </c>
      <c r="J647" t="s">
        <v>164</v>
      </c>
      <c r="K647" t="s">
        <v>195</v>
      </c>
      <c r="L647">
        <v>48443.55</v>
      </c>
      <c r="M647" t="s">
        <v>203</v>
      </c>
    </row>
    <row r="648" spans="1:14" x14ac:dyDescent="0.25">
      <c r="A648" t="s">
        <v>3432</v>
      </c>
      <c r="B648" t="s">
        <v>3433</v>
      </c>
      <c r="C648" t="s">
        <v>3434</v>
      </c>
      <c r="D648" t="s">
        <v>3435</v>
      </c>
      <c r="E648" t="s">
        <v>3436</v>
      </c>
      <c r="F648" t="s">
        <v>403</v>
      </c>
      <c r="G648" t="s">
        <v>163</v>
      </c>
      <c r="H648" s="3">
        <v>45313</v>
      </c>
      <c r="I648" s="3">
        <v>45547</v>
      </c>
      <c r="J648" t="s">
        <v>128</v>
      </c>
      <c r="K648" t="s">
        <v>174</v>
      </c>
      <c r="L648">
        <v>13904.95</v>
      </c>
      <c r="M648" t="s">
        <v>166</v>
      </c>
      <c r="N648">
        <v>4</v>
      </c>
    </row>
    <row r="649" spans="1:14" x14ac:dyDescent="0.25">
      <c r="A649" t="s">
        <v>3437</v>
      </c>
      <c r="B649" t="s">
        <v>3438</v>
      </c>
      <c r="C649" t="s">
        <v>3439</v>
      </c>
      <c r="D649" t="s">
        <v>3440</v>
      </c>
      <c r="E649" t="s">
        <v>3441</v>
      </c>
      <c r="F649" t="s">
        <v>292</v>
      </c>
      <c r="G649" t="s">
        <v>163</v>
      </c>
      <c r="H649" s="3">
        <v>45155</v>
      </c>
      <c r="I649" s="3">
        <v>45121</v>
      </c>
      <c r="J649" t="s">
        <v>129</v>
      </c>
      <c r="L649">
        <v>21232.85</v>
      </c>
      <c r="N649">
        <v>1</v>
      </c>
    </row>
    <row r="650" spans="1:14" x14ac:dyDescent="0.25">
      <c r="A650" t="s">
        <v>3442</v>
      </c>
      <c r="B650" t="s">
        <v>3443</v>
      </c>
      <c r="C650" t="s">
        <v>3444</v>
      </c>
      <c r="D650" t="s">
        <v>3445</v>
      </c>
      <c r="E650" t="s">
        <v>3446</v>
      </c>
      <c r="F650" t="s">
        <v>364</v>
      </c>
      <c r="G650" t="s">
        <v>163</v>
      </c>
      <c r="H650" s="3">
        <v>45471</v>
      </c>
      <c r="I650" s="3">
        <v>45212</v>
      </c>
      <c r="J650" t="s">
        <v>129</v>
      </c>
      <c r="K650" t="s">
        <v>165</v>
      </c>
      <c r="L650">
        <v>20305.810000000001</v>
      </c>
      <c r="M650" t="s">
        <v>203</v>
      </c>
      <c r="N650">
        <v>5</v>
      </c>
    </row>
    <row r="651" spans="1:14" x14ac:dyDescent="0.25">
      <c r="A651" t="s">
        <v>3447</v>
      </c>
      <c r="B651" t="s">
        <v>3448</v>
      </c>
      <c r="C651" t="s">
        <v>3449</v>
      </c>
      <c r="D651" t="s">
        <v>3450</v>
      </c>
      <c r="E651" t="s">
        <v>3451</v>
      </c>
      <c r="F651" t="s">
        <v>642</v>
      </c>
      <c r="G651" t="s">
        <v>163</v>
      </c>
      <c r="H651" s="3">
        <v>45557</v>
      </c>
      <c r="I651" s="3">
        <v>45661</v>
      </c>
      <c r="J651" t="s">
        <v>128</v>
      </c>
      <c r="K651" t="s">
        <v>228</v>
      </c>
      <c r="L651">
        <v>41318.33</v>
      </c>
      <c r="M651" t="s">
        <v>203</v>
      </c>
    </row>
    <row r="652" spans="1:14" x14ac:dyDescent="0.25">
      <c r="A652" t="s">
        <v>3452</v>
      </c>
      <c r="B652" t="s">
        <v>3453</v>
      </c>
      <c r="C652" t="s">
        <v>3454</v>
      </c>
      <c r="D652" t="s">
        <v>3455</v>
      </c>
      <c r="E652" t="s">
        <v>3456</v>
      </c>
      <c r="F652" t="s">
        <v>403</v>
      </c>
      <c r="G652" t="s">
        <v>163</v>
      </c>
      <c r="H652" s="3">
        <v>45653</v>
      </c>
      <c r="I652" s="3">
        <v>45128</v>
      </c>
      <c r="J652" t="s">
        <v>269</v>
      </c>
      <c r="K652" t="s">
        <v>314</v>
      </c>
      <c r="L652">
        <v>45815.42</v>
      </c>
      <c r="M652" t="s">
        <v>188</v>
      </c>
      <c r="N652">
        <v>1</v>
      </c>
    </row>
    <row r="653" spans="1:14" x14ac:dyDescent="0.25">
      <c r="A653" t="s">
        <v>3457</v>
      </c>
      <c r="B653" t="s">
        <v>3458</v>
      </c>
      <c r="C653" t="s">
        <v>3459</v>
      </c>
      <c r="D653" t="s">
        <v>3460</v>
      </c>
      <c r="E653" t="s">
        <v>3461</v>
      </c>
      <c r="F653" t="s">
        <v>595</v>
      </c>
      <c r="G653" t="s">
        <v>163</v>
      </c>
      <c r="H653" s="3">
        <v>45063</v>
      </c>
      <c r="I653" s="3">
        <v>45338</v>
      </c>
      <c r="J653" t="s">
        <v>128</v>
      </c>
      <c r="K653" t="s">
        <v>228</v>
      </c>
      <c r="L653">
        <v>12278.18</v>
      </c>
      <c r="M653" t="s">
        <v>188</v>
      </c>
    </row>
    <row r="654" spans="1:14" x14ac:dyDescent="0.25">
      <c r="A654" t="s">
        <v>3462</v>
      </c>
      <c r="B654" t="s">
        <v>3463</v>
      </c>
      <c r="C654" t="s">
        <v>3464</v>
      </c>
      <c r="D654" t="s">
        <v>3465</v>
      </c>
      <c r="E654" t="s">
        <v>3466</v>
      </c>
      <c r="F654" t="s">
        <v>766</v>
      </c>
      <c r="G654" t="s">
        <v>163</v>
      </c>
      <c r="H654" s="3">
        <v>45267</v>
      </c>
      <c r="I654" s="3">
        <v>45155</v>
      </c>
      <c r="J654" t="s">
        <v>173</v>
      </c>
      <c r="K654" t="s">
        <v>181</v>
      </c>
      <c r="L654">
        <v>24105.64</v>
      </c>
      <c r="M654" t="s">
        <v>203</v>
      </c>
      <c r="N654">
        <v>3</v>
      </c>
    </row>
    <row r="655" spans="1:14" x14ac:dyDescent="0.25">
      <c r="A655" t="s">
        <v>3467</v>
      </c>
      <c r="B655" t="s">
        <v>3468</v>
      </c>
      <c r="C655" t="s">
        <v>3469</v>
      </c>
      <c r="D655" t="s">
        <v>3470</v>
      </c>
      <c r="E655" t="s">
        <v>3471</v>
      </c>
      <c r="F655" t="s">
        <v>227</v>
      </c>
      <c r="G655" t="s">
        <v>163</v>
      </c>
      <c r="H655" s="3">
        <v>44772</v>
      </c>
      <c r="I655" s="3">
        <v>45767</v>
      </c>
      <c r="J655" t="s">
        <v>173</v>
      </c>
      <c r="K655" t="s">
        <v>195</v>
      </c>
      <c r="L655">
        <v>4672.97</v>
      </c>
      <c r="M655" t="s">
        <v>188</v>
      </c>
      <c r="N655">
        <v>2</v>
      </c>
    </row>
    <row r="656" spans="1:14" x14ac:dyDescent="0.25">
      <c r="A656" t="s">
        <v>3472</v>
      </c>
      <c r="B656" t="s">
        <v>3473</v>
      </c>
      <c r="C656" t="s">
        <v>3474</v>
      </c>
      <c r="D656" t="s">
        <v>3475</v>
      </c>
      <c r="E656" t="s">
        <v>3476</v>
      </c>
      <c r="F656" t="s">
        <v>281</v>
      </c>
      <c r="G656" t="s">
        <v>163</v>
      </c>
      <c r="H656" s="3">
        <v>45271</v>
      </c>
      <c r="I656" s="3">
        <v>45703</v>
      </c>
      <c r="J656" t="s">
        <v>164</v>
      </c>
      <c r="K656" t="s">
        <v>181</v>
      </c>
      <c r="L656">
        <v>31967.040000000001</v>
      </c>
      <c r="M656" t="s">
        <v>196</v>
      </c>
      <c r="N656">
        <v>3</v>
      </c>
    </row>
    <row r="657" spans="1:14" x14ac:dyDescent="0.25">
      <c r="A657" t="s">
        <v>3477</v>
      </c>
      <c r="B657" t="s">
        <v>3478</v>
      </c>
      <c r="C657" t="s">
        <v>3479</v>
      </c>
      <c r="D657" t="s">
        <v>3480</v>
      </c>
      <c r="E657" t="s">
        <v>3481</v>
      </c>
      <c r="F657" t="s">
        <v>381</v>
      </c>
      <c r="G657" t="s">
        <v>163</v>
      </c>
      <c r="H657" s="3">
        <v>45775</v>
      </c>
      <c r="I657" s="3">
        <v>45608</v>
      </c>
      <c r="J657" t="s">
        <v>269</v>
      </c>
      <c r="K657" t="s">
        <v>314</v>
      </c>
      <c r="L657">
        <v>11717.56</v>
      </c>
      <c r="M657" t="s">
        <v>209</v>
      </c>
    </row>
    <row r="658" spans="1:14" x14ac:dyDescent="0.25">
      <c r="A658" t="s">
        <v>3482</v>
      </c>
      <c r="B658" t="s">
        <v>3483</v>
      </c>
      <c r="C658" t="s">
        <v>3484</v>
      </c>
      <c r="D658" t="s">
        <v>3485</v>
      </c>
      <c r="E658" t="s">
        <v>3486</v>
      </c>
      <c r="F658" t="s">
        <v>202</v>
      </c>
      <c r="G658" t="s">
        <v>163</v>
      </c>
      <c r="H658" s="3">
        <v>45733</v>
      </c>
      <c r="I658" s="3">
        <v>45805</v>
      </c>
      <c r="J658" t="s">
        <v>173</v>
      </c>
      <c r="K658" t="s">
        <v>314</v>
      </c>
      <c r="L658">
        <v>11644.01</v>
      </c>
      <c r="M658" t="s">
        <v>203</v>
      </c>
    </row>
    <row r="659" spans="1:14" x14ac:dyDescent="0.25">
      <c r="A659" t="s">
        <v>3487</v>
      </c>
      <c r="B659" t="s">
        <v>3488</v>
      </c>
      <c r="C659" t="s">
        <v>3489</v>
      </c>
      <c r="D659" t="s">
        <v>3490</v>
      </c>
      <c r="E659" t="s">
        <v>3491</v>
      </c>
      <c r="F659" t="s">
        <v>234</v>
      </c>
      <c r="G659" t="s">
        <v>163</v>
      </c>
      <c r="H659" s="3">
        <v>45803</v>
      </c>
      <c r="I659" s="3">
        <v>45152</v>
      </c>
      <c r="J659" t="s">
        <v>129</v>
      </c>
      <c r="K659" t="s">
        <v>174</v>
      </c>
      <c r="N659">
        <v>4</v>
      </c>
    </row>
    <row r="660" spans="1:14" x14ac:dyDescent="0.25">
      <c r="A660" t="s">
        <v>3492</v>
      </c>
      <c r="B660" t="s">
        <v>3493</v>
      </c>
      <c r="C660" t="s">
        <v>3494</v>
      </c>
      <c r="D660" t="s">
        <v>3495</v>
      </c>
      <c r="E660" t="s">
        <v>3496</v>
      </c>
      <c r="F660" t="s">
        <v>616</v>
      </c>
      <c r="G660" t="s">
        <v>163</v>
      </c>
      <c r="H660" s="3">
        <v>45021</v>
      </c>
      <c r="I660" s="3">
        <v>45352</v>
      </c>
      <c r="J660" t="s">
        <v>128</v>
      </c>
      <c r="K660" t="s">
        <v>174</v>
      </c>
      <c r="L660">
        <v>17352.12</v>
      </c>
      <c r="M660" t="s">
        <v>196</v>
      </c>
      <c r="N660">
        <v>2</v>
      </c>
    </row>
    <row r="661" spans="1:14" x14ac:dyDescent="0.25">
      <c r="A661" t="s">
        <v>3497</v>
      </c>
      <c r="B661" t="s">
        <v>3498</v>
      </c>
      <c r="C661" t="s">
        <v>3499</v>
      </c>
      <c r="D661" t="s">
        <v>3500</v>
      </c>
      <c r="E661" t="s">
        <v>3501</v>
      </c>
      <c r="F661" t="s">
        <v>262</v>
      </c>
      <c r="G661" t="s">
        <v>163</v>
      </c>
      <c r="H661" s="3">
        <v>45373</v>
      </c>
      <c r="I661" s="3">
        <v>45653</v>
      </c>
      <c r="J661" t="s">
        <v>164</v>
      </c>
      <c r="K661" t="s">
        <v>165</v>
      </c>
      <c r="L661">
        <v>330.71</v>
      </c>
      <c r="M661" t="s">
        <v>209</v>
      </c>
      <c r="N661">
        <v>5</v>
      </c>
    </row>
    <row r="662" spans="1:14" x14ac:dyDescent="0.25">
      <c r="A662" t="s">
        <v>3502</v>
      </c>
      <c r="B662" t="s">
        <v>3503</v>
      </c>
      <c r="C662" t="s">
        <v>3504</v>
      </c>
      <c r="D662" t="s">
        <v>3505</v>
      </c>
      <c r="E662" t="s">
        <v>3506</v>
      </c>
      <c r="F662" t="s">
        <v>370</v>
      </c>
      <c r="G662" t="s">
        <v>163</v>
      </c>
      <c r="H662" s="3">
        <v>44786</v>
      </c>
      <c r="J662" t="s">
        <v>173</v>
      </c>
      <c r="K662" t="s">
        <v>195</v>
      </c>
      <c r="L662">
        <v>31889.77</v>
      </c>
      <c r="M662" t="s">
        <v>166</v>
      </c>
      <c r="N662">
        <v>5</v>
      </c>
    </row>
    <row r="663" spans="1:14" x14ac:dyDescent="0.25">
      <c r="A663" t="s">
        <v>3507</v>
      </c>
      <c r="B663" t="s">
        <v>3508</v>
      </c>
      <c r="C663" t="s">
        <v>3509</v>
      </c>
      <c r="D663" t="s">
        <v>3510</v>
      </c>
      <c r="E663" t="s">
        <v>3511</v>
      </c>
      <c r="F663" t="s">
        <v>240</v>
      </c>
      <c r="G663" t="s">
        <v>163</v>
      </c>
      <c r="H663" s="3">
        <v>45025</v>
      </c>
      <c r="I663" s="3">
        <v>45338</v>
      </c>
      <c r="J663" t="s">
        <v>128</v>
      </c>
      <c r="K663" t="s">
        <v>174</v>
      </c>
      <c r="L663">
        <v>18465.7</v>
      </c>
      <c r="M663" t="s">
        <v>166</v>
      </c>
      <c r="N663">
        <v>3</v>
      </c>
    </row>
    <row r="664" spans="1:14" x14ac:dyDescent="0.25">
      <c r="A664" t="s">
        <v>3512</v>
      </c>
      <c r="B664" t="s">
        <v>3513</v>
      </c>
      <c r="C664" t="s">
        <v>3514</v>
      </c>
      <c r="D664" t="s">
        <v>3515</v>
      </c>
      <c r="E664" t="s">
        <v>3516</v>
      </c>
      <c r="F664" t="s">
        <v>162</v>
      </c>
      <c r="G664" t="s">
        <v>163</v>
      </c>
      <c r="H664" s="3">
        <v>45462</v>
      </c>
      <c r="I664" s="3">
        <v>45524</v>
      </c>
      <c r="J664" t="s">
        <v>129</v>
      </c>
      <c r="K664" t="s">
        <v>181</v>
      </c>
      <c r="L664">
        <v>27018.720000000001</v>
      </c>
      <c r="M664" t="s">
        <v>166</v>
      </c>
      <c r="N664">
        <v>4</v>
      </c>
    </row>
    <row r="665" spans="1:14" x14ac:dyDescent="0.25">
      <c r="A665" t="s">
        <v>3517</v>
      </c>
      <c r="B665" t="s">
        <v>3518</v>
      </c>
      <c r="C665" t="s">
        <v>3519</v>
      </c>
      <c r="D665" t="s">
        <v>3520</v>
      </c>
      <c r="E665" t="s">
        <v>3521</v>
      </c>
      <c r="F665" t="s">
        <v>221</v>
      </c>
      <c r="G665" t="s">
        <v>163</v>
      </c>
      <c r="H665" s="3">
        <v>44782</v>
      </c>
      <c r="I665" s="3">
        <v>45493</v>
      </c>
      <c r="J665" t="s">
        <v>164</v>
      </c>
      <c r="K665" t="s">
        <v>165</v>
      </c>
      <c r="L665">
        <v>13062.43</v>
      </c>
      <c r="M665" t="s">
        <v>196</v>
      </c>
      <c r="N665">
        <v>4</v>
      </c>
    </row>
    <row r="666" spans="1:14" x14ac:dyDescent="0.25">
      <c r="A666" t="s">
        <v>3522</v>
      </c>
      <c r="B666" t="s">
        <v>3523</v>
      </c>
      <c r="C666" t="s">
        <v>3524</v>
      </c>
      <c r="D666" t="s">
        <v>3525</v>
      </c>
      <c r="E666" t="s">
        <v>3526</v>
      </c>
      <c r="F666" t="s">
        <v>1627</v>
      </c>
      <c r="G666" t="s">
        <v>163</v>
      </c>
      <c r="H666" s="3">
        <v>45363</v>
      </c>
      <c r="J666" t="s">
        <v>129</v>
      </c>
      <c r="K666" t="s">
        <v>181</v>
      </c>
      <c r="L666">
        <v>29999.62</v>
      </c>
      <c r="N666">
        <v>5</v>
      </c>
    </row>
    <row r="667" spans="1:14" x14ac:dyDescent="0.25">
      <c r="A667" t="s">
        <v>3527</v>
      </c>
      <c r="B667" t="s">
        <v>3528</v>
      </c>
      <c r="C667" t="s">
        <v>3529</v>
      </c>
      <c r="D667" t="s">
        <v>3530</v>
      </c>
      <c r="E667" t="s">
        <v>3531</v>
      </c>
      <c r="F667" t="s">
        <v>364</v>
      </c>
      <c r="G667" t="s">
        <v>163</v>
      </c>
      <c r="H667" s="3">
        <v>45556</v>
      </c>
      <c r="I667" s="3">
        <v>45127</v>
      </c>
      <c r="J667" t="s">
        <v>164</v>
      </c>
      <c r="K667" t="s">
        <v>195</v>
      </c>
      <c r="L667">
        <v>38974.97</v>
      </c>
      <c r="M667" t="s">
        <v>209</v>
      </c>
      <c r="N667">
        <v>4</v>
      </c>
    </row>
    <row r="668" spans="1:14" x14ac:dyDescent="0.25">
      <c r="A668" t="s">
        <v>3532</v>
      </c>
      <c r="B668" t="s">
        <v>3533</v>
      </c>
      <c r="C668" t="s">
        <v>3534</v>
      </c>
      <c r="D668" t="s">
        <v>3535</v>
      </c>
      <c r="E668" t="s">
        <v>3536</v>
      </c>
      <c r="F668" t="s">
        <v>215</v>
      </c>
      <c r="G668" t="s">
        <v>163</v>
      </c>
      <c r="H668" s="3">
        <v>45467</v>
      </c>
      <c r="I668" s="3">
        <v>45707</v>
      </c>
      <c r="J668" t="s">
        <v>164</v>
      </c>
      <c r="K668" t="s">
        <v>195</v>
      </c>
      <c r="L668">
        <v>40187.61</v>
      </c>
      <c r="M668" t="s">
        <v>196</v>
      </c>
      <c r="N668">
        <v>1</v>
      </c>
    </row>
    <row r="669" spans="1:14" x14ac:dyDescent="0.25">
      <c r="A669" t="s">
        <v>3537</v>
      </c>
      <c r="B669" t="s">
        <v>3538</v>
      </c>
      <c r="C669" t="s">
        <v>3539</v>
      </c>
      <c r="D669" t="s">
        <v>3540</v>
      </c>
      <c r="E669" t="s">
        <v>3541</v>
      </c>
      <c r="F669" t="s">
        <v>516</v>
      </c>
      <c r="G669" t="s">
        <v>163</v>
      </c>
      <c r="H669" s="3">
        <v>45256</v>
      </c>
      <c r="I669" s="3">
        <v>45347</v>
      </c>
      <c r="J669" t="s">
        <v>164</v>
      </c>
      <c r="K669" t="s">
        <v>181</v>
      </c>
      <c r="L669">
        <v>13239.06</v>
      </c>
      <c r="M669" t="s">
        <v>203</v>
      </c>
      <c r="N669">
        <v>4</v>
      </c>
    </row>
    <row r="670" spans="1:14" x14ac:dyDescent="0.25">
      <c r="A670" t="s">
        <v>3542</v>
      </c>
      <c r="B670" t="s">
        <v>3543</v>
      </c>
      <c r="C670" t="s">
        <v>3544</v>
      </c>
      <c r="D670" t="s">
        <v>3545</v>
      </c>
      <c r="E670" t="s">
        <v>3546</v>
      </c>
      <c r="F670" t="s">
        <v>743</v>
      </c>
      <c r="G670" t="s">
        <v>163</v>
      </c>
      <c r="H670" s="3">
        <v>45409</v>
      </c>
      <c r="I670" s="3">
        <v>45178</v>
      </c>
      <c r="J670" t="s">
        <v>164</v>
      </c>
      <c r="K670" t="s">
        <v>228</v>
      </c>
      <c r="L670">
        <v>12062.93</v>
      </c>
      <c r="M670" t="s">
        <v>188</v>
      </c>
      <c r="N670">
        <v>4</v>
      </c>
    </row>
    <row r="671" spans="1:14" x14ac:dyDescent="0.25">
      <c r="A671" t="s">
        <v>3547</v>
      </c>
      <c r="B671" t="s">
        <v>3548</v>
      </c>
      <c r="C671" t="s">
        <v>3549</v>
      </c>
      <c r="D671" t="s">
        <v>3550</v>
      </c>
      <c r="E671" t="s">
        <v>3551</v>
      </c>
      <c r="F671" t="s">
        <v>275</v>
      </c>
      <c r="G671" t="s">
        <v>163</v>
      </c>
      <c r="H671" s="3">
        <v>45467</v>
      </c>
      <c r="I671" s="3">
        <v>45140</v>
      </c>
      <c r="J671" t="s">
        <v>173</v>
      </c>
      <c r="K671" t="s">
        <v>165</v>
      </c>
      <c r="L671">
        <v>28763.78</v>
      </c>
      <c r="M671" t="s">
        <v>188</v>
      </c>
      <c r="N671">
        <v>5</v>
      </c>
    </row>
    <row r="672" spans="1:14" x14ac:dyDescent="0.25">
      <c r="A672" t="s">
        <v>3552</v>
      </c>
      <c r="B672" t="s">
        <v>3553</v>
      </c>
      <c r="C672" t="s">
        <v>3554</v>
      </c>
      <c r="D672" t="s">
        <v>3555</v>
      </c>
      <c r="E672" t="s">
        <v>3556</v>
      </c>
      <c r="F672" t="s">
        <v>292</v>
      </c>
      <c r="G672" t="s">
        <v>163</v>
      </c>
      <c r="H672" s="3">
        <v>44830</v>
      </c>
      <c r="I672" s="3">
        <v>45573</v>
      </c>
      <c r="J672" t="s">
        <v>173</v>
      </c>
      <c r="K672" t="s">
        <v>181</v>
      </c>
      <c r="M672" t="s">
        <v>166</v>
      </c>
      <c r="N672">
        <v>1</v>
      </c>
    </row>
    <row r="673" spans="1:14" x14ac:dyDescent="0.25">
      <c r="A673" t="s">
        <v>3557</v>
      </c>
      <c r="B673" t="s">
        <v>3558</v>
      </c>
      <c r="C673" t="s">
        <v>3559</v>
      </c>
      <c r="D673" t="s">
        <v>3560</v>
      </c>
      <c r="E673" t="s">
        <v>3561</v>
      </c>
      <c r="F673" t="s">
        <v>221</v>
      </c>
      <c r="G673" t="s">
        <v>163</v>
      </c>
      <c r="H673" s="3">
        <v>45484</v>
      </c>
      <c r="I673" s="3">
        <v>45273</v>
      </c>
      <c r="J673" t="s">
        <v>128</v>
      </c>
      <c r="L673">
        <v>37899.879999999997</v>
      </c>
      <c r="M673" t="s">
        <v>166</v>
      </c>
      <c r="N673">
        <v>1</v>
      </c>
    </row>
    <row r="674" spans="1:14" x14ac:dyDescent="0.25">
      <c r="A674" t="s">
        <v>3562</v>
      </c>
      <c r="B674" t="s">
        <v>3563</v>
      </c>
      <c r="C674" t="s">
        <v>3564</v>
      </c>
      <c r="D674" t="s">
        <v>3565</v>
      </c>
      <c r="E674" t="s">
        <v>3566</v>
      </c>
      <c r="F674" t="s">
        <v>387</v>
      </c>
      <c r="G674" t="s">
        <v>163</v>
      </c>
      <c r="H674" s="3">
        <v>44869</v>
      </c>
      <c r="I674" s="3">
        <v>45249</v>
      </c>
      <c r="J674" t="s">
        <v>164</v>
      </c>
      <c r="K674" t="s">
        <v>228</v>
      </c>
      <c r="L674">
        <v>8204.35</v>
      </c>
      <c r="M674" t="s">
        <v>196</v>
      </c>
      <c r="N674">
        <v>5</v>
      </c>
    </row>
    <row r="675" spans="1:14" x14ac:dyDescent="0.25">
      <c r="A675" t="s">
        <v>3567</v>
      </c>
      <c r="B675" t="s">
        <v>3568</v>
      </c>
      <c r="C675" t="s">
        <v>3569</v>
      </c>
      <c r="D675" t="s">
        <v>3570</v>
      </c>
      <c r="E675" t="s">
        <v>3571</v>
      </c>
      <c r="F675" t="s">
        <v>743</v>
      </c>
      <c r="G675" t="s">
        <v>163</v>
      </c>
      <c r="H675" s="3">
        <v>45725</v>
      </c>
      <c r="I675" s="3">
        <v>45322</v>
      </c>
      <c r="J675" t="s">
        <v>129</v>
      </c>
      <c r="K675" t="s">
        <v>195</v>
      </c>
      <c r="L675">
        <v>31681.759999999998</v>
      </c>
      <c r="M675" t="s">
        <v>209</v>
      </c>
      <c r="N675">
        <v>1</v>
      </c>
    </row>
    <row r="676" spans="1:14" x14ac:dyDescent="0.25">
      <c r="A676" t="s">
        <v>3572</v>
      </c>
      <c r="B676" t="s">
        <v>3573</v>
      </c>
      <c r="C676" t="s">
        <v>3574</v>
      </c>
      <c r="D676" t="s">
        <v>3575</v>
      </c>
      <c r="E676" t="s">
        <v>3576</v>
      </c>
      <c r="F676" t="s">
        <v>187</v>
      </c>
      <c r="G676" t="s">
        <v>163</v>
      </c>
      <c r="H676" s="3">
        <v>45823</v>
      </c>
      <c r="I676" s="3">
        <v>45405</v>
      </c>
      <c r="J676" t="s">
        <v>269</v>
      </c>
      <c r="K676" t="s">
        <v>181</v>
      </c>
      <c r="L676">
        <v>35677.120000000003</v>
      </c>
      <c r="M676" t="s">
        <v>166</v>
      </c>
      <c r="N676">
        <v>3</v>
      </c>
    </row>
    <row r="677" spans="1:14" x14ac:dyDescent="0.25">
      <c r="A677" t="s">
        <v>3577</v>
      </c>
      <c r="B677" t="s">
        <v>3578</v>
      </c>
      <c r="C677" t="s">
        <v>3579</v>
      </c>
      <c r="D677" t="s">
        <v>3580</v>
      </c>
      <c r="E677" t="s">
        <v>3581</v>
      </c>
      <c r="F677" t="s">
        <v>251</v>
      </c>
      <c r="G677" t="s">
        <v>163</v>
      </c>
      <c r="H677" s="3">
        <v>45578</v>
      </c>
      <c r="I677" s="3">
        <v>45703</v>
      </c>
      <c r="J677" t="s">
        <v>128</v>
      </c>
      <c r="K677" t="s">
        <v>228</v>
      </c>
      <c r="L677">
        <v>17693.310000000001</v>
      </c>
      <c r="M677" t="s">
        <v>188</v>
      </c>
      <c r="N677">
        <v>2</v>
      </c>
    </row>
    <row r="678" spans="1:14" x14ac:dyDescent="0.25">
      <c r="A678" t="s">
        <v>3582</v>
      </c>
      <c r="B678" t="s">
        <v>3583</v>
      </c>
      <c r="C678" t="s">
        <v>3584</v>
      </c>
      <c r="D678" t="s">
        <v>3585</v>
      </c>
      <c r="E678" t="s">
        <v>3586</v>
      </c>
      <c r="F678" t="s">
        <v>387</v>
      </c>
      <c r="G678" t="s">
        <v>163</v>
      </c>
      <c r="H678" s="3">
        <v>45793</v>
      </c>
      <c r="I678" s="3">
        <v>45385</v>
      </c>
      <c r="J678" t="s">
        <v>128</v>
      </c>
      <c r="K678" t="s">
        <v>228</v>
      </c>
      <c r="L678">
        <v>39535.589999999997</v>
      </c>
      <c r="M678" t="s">
        <v>203</v>
      </c>
      <c r="N678">
        <v>3</v>
      </c>
    </row>
    <row r="679" spans="1:14" x14ac:dyDescent="0.25">
      <c r="A679" t="s">
        <v>3587</v>
      </c>
      <c r="B679" t="s">
        <v>3588</v>
      </c>
      <c r="C679" t="s">
        <v>3589</v>
      </c>
      <c r="D679" t="s">
        <v>3590</v>
      </c>
      <c r="E679" t="s">
        <v>3591</v>
      </c>
      <c r="F679" t="s">
        <v>749</v>
      </c>
      <c r="G679" t="s">
        <v>163</v>
      </c>
      <c r="H679" s="3">
        <v>44923</v>
      </c>
      <c r="I679" s="3">
        <v>45663</v>
      </c>
      <c r="J679" t="s">
        <v>164</v>
      </c>
      <c r="K679" t="s">
        <v>174</v>
      </c>
      <c r="L679">
        <v>16110.81</v>
      </c>
      <c r="M679" t="s">
        <v>203</v>
      </c>
      <c r="N679">
        <v>1</v>
      </c>
    </row>
    <row r="680" spans="1:14" x14ac:dyDescent="0.25">
      <c r="A680" t="s">
        <v>3592</v>
      </c>
      <c r="B680" t="s">
        <v>3593</v>
      </c>
      <c r="C680" t="s">
        <v>3594</v>
      </c>
      <c r="D680" t="s">
        <v>3595</v>
      </c>
      <c r="E680" t="s">
        <v>3596</v>
      </c>
      <c r="F680" t="s">
        <v>435</v>
      </c>
      <c r="G680" t="s">
        <v>163</v>
      </c>
      <c r="H680" s="3">
        <v>44985</v>
      </c>
      <c r="I680" s="3">
        <v>45294</v>
      </c>
      <c r="J680" t="s">
        <v>164</v>
      </c>
      <c r="K680" t="s">
        <v>228</v>
      </c>
      <c r="L680">
        <v>32861.269999999997</v>
      </c>
      <c r="M680" t="s">
        <v>209</v>
      </c>
      <c r="N680">
        <v>4</v>
      </c>
    </row>
    <row r="681" spans="1:14" x14ac:dyDescent="0.25">
      <c r="A681" t="s">
        <v>3597</v>
      </c>
      <c r="B681" t="s">
        <v>3598</v>
      </c>
      <c r="C681" t="s">
        <v>3599</v>
      </c>
      <c r="D681" t="s">
        <v>3600</v>
      </c>
      <c r="E681" t="s">
        <v>3601</v>
      </c>
      <c r="F681" t="s">
        <v>162</v>
      </c>
      <c r="G681" t="s">
        <v>163</v>
      </c>
      <c r="H681" s="3">
        <v>45668</v>
      </c>
      <c r="I681" s="3">
        <v>45276</v>
      </c>
      <c r="J681" t="s">
        <v>269</v>
      </c>
      <c r="K681" t="s">
        <v>165</v>
      </c>
      <c r="L681">
        <v>38152.31</v>
      </c>
      <c r="M681" t="s">
        <v>203</v>
      </c>
      <c r="N681">
        <v>5</v>
      </c>
    </row>
    <row r="682" spans="1:14" x14ac:dyDescent="0.25">
      <c r="A682" t="s">
        <v>3602</v>
      </c>
      <c r="B682" t="s">
        <v>3603</v>
      </c>
      <c r="C682" t="s">
        <v>3604</v>
      </c>
      <c r="D682" t="s">
        <v>3605</v>
      </c>
      <c r="E682" t="s">
        <v>3606</v>
      </c>
      <c r="F682" t="s">
        <v>409</v>
      </c>
      <c r="G682" t="s">
        <v>163</v>
      </c>
      <c r="H682" s="3">
        <v>45020</v>
      </c>
      <c r="I682" s="3">
        <v>45425</v>
      </c>
      <c r="J682" t="s">
        <v>128</v>
      </c>
      <c r="K682" t="s">
        <v>195</v>
      </c>
      <c r="L682">
        <v>11281.15</v>
      </c>
      <c r="M682" t="s">
        <v>196</v>
      </c>
    </row>
    <row r="683" spans="1:14" x14ac:dyDescent="0.25">
      <c r="A683" t="s">
        <v>3607</v>
      </c>
      <c r="B683" t="s">
        <v>3608</v>
      </c>
      <c r="C683" t="s">
        <v>3609</v>
      </c>
      <c r="D683" t="s">
        <v>3610</v>
      </c>
      <c r="E683" t="s">
        <v>3611</v>
      </c>
      <c r="F683" t="s">
        <v>341</v>
      </c>
      <c r="G683" t="s">
        <v>163</v>
      </c>
      <c r="H683" s="3">
        <v>45108</v>
      </c>
      <c r="I683" s="3">
        <v>45259</v>
      </c>
      <c r="J683" t="s">
        <v>173</v>
      </c>
      <c r="K683" t="s">
        <v>314</v>
      </c>
      <c r="L683">
        <v>46246.23</v>
      </c>
      <c r="M683" t="s">
        <v>196</v>
      </c>
      <c r="N683">
        <v>1</v>
      </c>
    </row>
    <row r="684" spans="1:14" x14ac:dyDescent="0.25">
      <c r="A684" t="s">
        <v>3612</v>
      </c>
      <c r="B684" t="s">
        <v>3613</v>
      </c>
      <c r="C684" t="s">
        <v>3614</v>
      </c>
      <c r="D684" t="s">
        <v>3615</v>
      </c>
      <c r="E684" t="s">
        <v>3616</v>
      </c>
      <c r="F684" t="s">
        <v>1627</v>
      </c>
      <c r="G684" t="s">
        <v>163</v>
      </c>
      <c r="H684" s="3">
        <v>45357</v>
      </c>
      <c r="I684" s="3">
        <v>45695</v>
      </c>
      <c r="K684" t="s">
        <v>174</v>
      </c>
      <c r="L684">
        <v>9577.75</v>
      </c>
      <c r="M684" t="s">
        <v>209</v>
      </c>
      <c r="N684">
        <v>2</v>
      </c>
    </row>
    <row r="685" spans="1:14" x14ac:dyDescent="0.25">
      <c r="A685" t="s">
        <v>3617</v>
      </c>
      <c r="B685" t="s">
        <v>3618</v>
      </c>
      <c r="C685" t="s">
        <v>3619</v>
      </c>
      <c r="D685" t="s">
        <v>3620</v>
      </c>
      <c r="E685" t="s">
        <v>3621</v>
      </c>
      <c r="F685" t="s">
        <v>409</v>
      </c>
      <c r="G685" t="s">
        <v>163</v>
      </c>
      <c r="H685" s="3">
        <v>44884</v>
      </c>
      <c r="I685" s="3">
        <v>45286</v>
      </c>
      <c r="J685" t="s">
        <v>173</v>
      </c>
      <c r="M685" t="s">
        <v>188</v>
      </c>
      <c r="N685">
        <v>1</v>
      </c>
    </row>
    <row r="686" spans="1:14" x14ac:dyDescent="0.25">
      <c r="A686" t="s">
        <v>3622</v>
      </c>
      <c r="B686" t="s">
        <v>3623</v>
      </c>
      <c r="C686" t="s">
        <v>3624</v>
      </c>
      <c r="D686" t="s">
        <v>3625</v>
      </c>
      <c r="E686" t="s">
        <v>3626</v>
      </c>
      <c r="F686" t="s">
        <v>227</v>
      </c>
      <c r="G686" t="s">
        <v>163</v>
      </c>
      <c r="H686" s="3">
        <v>45076</v>
      </c>
      <c r="I686" s="3">
        <v>45107</v>
      </c>
      <c r="J686" t="s">
        <v>129</v>
      </c>
      <c r="K686" t="s">
        <v>314</v>
      </c>
      <c r="L686">
        <v>41491.32</v>
      </c>
      <c r="M686" t="s">
        <v>188</v>
      </c>
      <c r="N686">
        <v>4</v>
      </c>
    </row>
    <row r="687" spans="1:14" x14ac:dyDescent="0.25">
      <c r="A687" t="s">
        <v>3627</v>
      </c>
      <c r="B687" t="s">
        <v>3628</v>
      </c>
      <c r="C687" t="s">
        <v>3629</v>
      </c>
      <c r="D687" t="s">
        <v>3630</v>
      </c>
      <c r="E687" t="s">
        <v>3631</v>
      </c>
      <c r="F687" t="s">
        <v>595</v>
      </c>
      <c r="G687" t="s">
        <v>163</v>
      </c>
      <c r="H687" s="3">
        <v>45622</v>
      </c>
      <c r="I687" s="3">
        <v>45347</v>
      </c>
      <c r="J687" t="s">
        <v>269</v>
      </c>
      <c r="L687">
        <v>38166.550000000003</v>
      </c>
      <c r="M687" t="s">
        <v>203</v>
      </c>
      <c r="N687">
        <v>4</v>
      </c>
    </row>
    <row r="688" spans="1:14" x14ac:dyDescent="0.25">
      <c r="A688" t="s">
        <v>3632</v>
      </c>
      <c r="B688" t="s">
        <v>3633</v>
      </c>
      <c r="C688" t="s">
        <v>3634</v>
      </c>
      <c r="D688" t="s">
        <v>3635</v>
      </c>
      <c r="E688" t="s">
        <v>3636</v>
      </c>
      <c r="F688" t="s">
        <v>308</v>
      </c>
      <c r="G688" t="s">
        <v>163</v>
      </c>
      <c r="H688" s="3">
        <v>44907</v>
      </c>
      <c r="I688" s="3">
        <v>45476</v>
      </c>
      <c r="J688" t="s">
        <v>269</v>
      </c>
      <c r="K688" t="s">
        <v>314</v>
      </c>
      <c r="L688">
        <v>37436.870000000003</v>
      </c>
      <c r="N688">
        <v>4</v>
      </c>
    </row>
    <row r="689" spans="1:14" x14ac:dyDescent="0.25">
      <c r="A689" t="s">
        <v>3637</v>
      </c>
      <c r="B689" t="s">
        <v>3638</v>
      </c>
      <c r="C689" t="s">
        <v>3639</v>
      </c>
      <c r="D689" t="s">
        <v>3640</v>
      </c>
      <c r="E689" t="s">
        <v>3641</v>
      </c>
      <c r="F689" t="s">
        <v>642</v>
      </c>
      <c r="G689" t="s">
        <v>163</v>
      </c>
      <c r="H689" s="3">
        <v>44934</v>
      </c>
      <c r="I689" s="3">
        <v>45652</v>
      </c>
      <c r="J689" t="s">
        <v>128</v>
      </c>
      <c r="K689" t="s">
        <v>314</v>
      </c>
      <c r="L689">
        <v>24008.22</v>
      </c>
      <c r="M689" t="s">
        <v>196</v>
      </c>
    </row>
    <row r="690" spans="1:14" x14ac:dyDescent="0.25">
      <c r="A690" t="s">
        <v>3642</v>
      </c>
      <c r="B690" t="s">
        <v>3643</v>
      </c>
      <c r="C690" t="s">
        <v>3644</v>
      </c>
      <c r="D690" t="s">
        <v>3645</v>
      </c>
      <c r="E690" t="s">
        <v>3646</v>
      </c>
      <c r="F690" t="s">
        <v>275</v>
      </c>
      <c r="G690" t="s">
        <v>163</v>
      </c>
      <c r="H690" s="3">
        <v>45028</v>
      </c>
      <c r="I690" s="3">
        <v>45701</v>
      </c>
      <c r="J690" t="s">
        <v>128</v>
      </c>
      <c r="K690" t="s">
        <v>195</v>
      </c>
      <c r="L690">
        <v>9664.2199999999993</v>
      </c>
      <c r="N690">
        <v>2</v>
      </c>
    </row>
    <row r="691" spans="1:14" x14ac:dyDescent="0.25">
      <c r="A691" t="s">
        <v>3647</v>
      </c>
      <c r="B691" t="s">
        <v>3648</v>
      </c>
      <c r="C691" t="s">
        <v>3649</v>
      </c>
      <c r="D691" t="s">
        <v>3650</v>
      </c>
      <c r="E691" t="s">
        <v>3651</v>
      </c>
      <c r="F691" t="s">
        <v>755</v>
      </c>
      <c r="G691" t="s">
        <v>163</v>
      </c>
      <c r="H691" s="3">
        <v>45501</v>
      </c>
      <c r="I691" s="3">
        <v>45388</v>
      </c>
      <c r="J691" t="s">
        <v>269</v>
      </c>
      <c r="K691" t="s">
        <v>228</v>
      </c>
      <c r="L691">
        <v>49636.53</v>
      </c>
      <c r="M691" t="s">
        <v>203</v>
      </c>
      <c r="N691">
        <v>5</v>
      </c>
    </row>
    <row r="692" spans="1:14" x14ac:dyDescent="0.25">
      <c r="A692" t="s">
        <v>3652</v>
      </c>
      <c r="B692" t="s">
        <v>3653</v>
      </c>
      <c r="C692" t="s">
        <v>3654</v>
      </c>
      <c r="D692" t="s">
        <v>3655</v>
      </c>
      <c r="E692" t="s">
        <v>3656</v>
      </c>
      <c r="F692" t="s">
        <v>262</v>
      </c>
      <c r="G692" t="s">
        <v>163</v>
      </c>
      <c r="H692" s="3">
        <v>45454</v>
      </c>
      <c r="I692" s="3">
        <v>45645</v>
      </c>
      <c r="L692">
        <v>13017.12</v>
      </c>
      <c r="M692" t="s">
        <v>203</v>
      </c>
      <c r="N692">
        <v>5</v>
      </c>
    </row>
    <row r="693" spans="1:14" x14ac:dyDescent="0.25">
      <c r="A693" t="s">
        <v>3657</v>
      </c>
      <c r="B693" t="s">
        <v>3658</v>
      </c>
      <c r="C693" t="s">
        <v>3659</v>
      </c>
      <c r="D693" t="s">
        <v>3660</v>
      </c>
      <c r="E693" t="s">
        <v>3661</v>
      </c>
      <c r="F693" t="s">
        <v>403</v>
      </c>
      <c r="G693" t="s">
        <v>163</v>
      </c>
      <c r="H693" s="3">
        <v>45130</v>
      </c>
      <c r="I693" s="3">
        <v>45337</v>
      </c>
      <c r="J693" t="s">
        <v>269</v>
      </c>
      <c r="K693" t="s">
        <v>195</v>
      </c>
      <c r="L693">
        <v>28625.32</v>
      </c>
      <c r="M693" t="s">
        <v>166</v>
      </c>
      <c r="N693">
        <v>4</v>
      </c>
    </row>
    <row r="694" spans="1:14" x14ac:dyDescent="0.25">
      <c r="A694" t="s">
        <v>3662</v>
      </c>
      <c r="B694" t="s">
        <v>3663</v>
      </c>
      <c r="C694" t="s">
        <v>3664</v>
      </c>
      <c r="D694" t="s">
        <v>3665</v>
      </c>
      <c r="E694" t="s">
        <v>3666</v>
      </c>
      <c r="F694" t="s">
        <v>505</v>
      </c>
      <c r="G694" t="s">
        <v>163</v>
      </c>
      <c r="H694" s="3">
        <v>45302</v>
      </c>
      <c r="K694" t="s">
        <v>314</v>
      </c>
      <c r="L694">
        <v>6800.78</v>
      </c>
      <c r="M694" t="s">
        <v>188</v>
      </c>
      <c r="N694">
        <v>1</v>
      </c>
    </row>
    <row r="695" spans="1:14" x14ac:dyDescent="0.25">
      <c r="A695" t="s">
        <v>3667</v>
      </c>
      <c r="B695" t="s">
        <v>3668</v>
      </c>
      <c r="C695" t="s">
        <v>3669</v>
      </c>
      <c r="D695" t="s">
        <v>3670</v>
      </c>
      <c r="E695" t="s">
        <v>3671</v>
      </c>
      <c r="F695" t="s">
        <v>251</v>
      </c>
      <c r="G695" t="s">
        <v>163</v>
      </c>
      <c r="H695" s="3">
        <v>45666</v>
      </c>
      <c r="I695" s="3">
        <v>45252</v>
      </c>
      <c r="J695" t="s">
        <v>269</v>
      </c>
      <c r="K695" t="s">
        <v>314</v>
      </c>
      <c r="L695">
        <v>39479.82</v>
      </c>
      <c r="N695">
        <v>3</v>
      </c>
    </row>
    <row r="696" spans="1:14" x14ac:dyDescent="0.25">
      <c r="A696" t="s">
        <v>3672</v>
      </c>
      <c r="B696" t="s">
        <v>3673</v>
      </c>
      <c r="C696" t="s">
        <v>3674</v>
      </c>
      <c r="D696" t="s">
        <v>3675</v>
      </c>
      <c r="E696" t="s">
        <v>3676</v>
      </c>
      <c r="F696" t="s">
        <v>268</v>
      </c>
      <c r="G696" t="s">
        <v>163</v>
      </c>
      <c r="H696" s="3">
        <v>45738</v>
      </c>
      <c r="I696" s="3">
        <v>45463</v>
      </c>
      <c r="J696" t="s">
        <v>269</v>
      </c>
      <c r="K696" t="s">
        <v>165</v>
      </c>
      <c r="L696">
        <v>2784.78</v>
      </c>
      <c r="M696" t="s">
        <v>203</v>
      </c>
    </row>
    <row r="697" spans="1:14" x14ac:dyDescent="0.25">
      <c r="A697" t="s">
        <v>3677</v>
      </c>
      <c r="B697" t="s">
        <v>3678</v>
      </c>
      <c r="C697" t="s">
        <v>3679</v>
      </c>
      <c r="D697" t="s">
        <v>3680</v>
      </c>
      <c r="E697" t="s">
        <v>3681</v>
      </c>
      <c r="F697" t="s">
        <v>441</v>
      </c>
      <c r="G697" t="s">
        <v>163</v>
      </c>
      <c r="H697" s="3">
        <v>45650</v>
      </c>
      <c r="I697" s="3">
        <v>45646</v>
      </c>
      <c r="J697" t="s">
        <v>173</v>
      </c>
      <c r="K697" t="s">
        <v>174</v>
      </c>
      <c r="L697">
        <v>20444.490000000002</v>
      </c>
      <c r="M697" t="s">
        <v>166</v>
      </c>
      <c r="N697">
        <v>3</v>
      </c>
    </row>
    <row r="698" spans="1:14" x14ac:dyDescent="0.25">
      <c r="A698" t="s">
        <v>3682</v>
      </c>
      <c r="B698" t="s">
        <v>3683</v>
      </c>
      <c r="C698" t="s">
        <v>3684</v>
      </c>
      <c r="D698" t="s">
        <v>3685</v>
      </c>
      <c r="E698" t="s">
        <v>3686</v>
      </c>
      <c r="F698" t="s">
        <v>755</v>
      </c>
      <c r="G698" t="s">
        <v>163</v>
      </c>
      <c r="H698" s="3">
        <v>45546</v>
      </c>
      <c r="I698" s="3">
        <v>45778</v>
      </c>
      <c r="J698" t="s">
        <v>164</v>
      </c>
      <c r="L698">
        <v>33455.07</v>
      </c>
      <c r="N698">
        <v>5</v>
      </c>
    </row>
    <row r="699" spans="1:14" x14ac:dyDescent="0.25">
      <c r="A699" t="s">
        <v>3687</v>
      </c>
      <c r="B699" t="s">
        <v>3688</v>
      </c>
      <c r="C699" t="s">
        <v>3689</v>
      </c>
      <c r="D699" t="s">
        <v>3690</v>
      </c>
      <c r="E699" t="s">
        <v>3691</v>
      </c>
      <c r="F699" t="s">
        <v>172</v>
      </c>
      <c r="G699" t="s">
        <v>163</v>
      </c>
      <c r="H699" s="3">
        <v>45199</v>
      </c>
      <c r="I699" s="3">
        <v>45143</v>
      </c>
      <c r="J699" t="s">
        <v>269</v>
      </c>
      <c r="K699" t="s">
        <v>165</v>
      </c>
      <c r="L699">
        <v>8743.82</v>
      </c>
      <c r="M699" t="s">
        <v>209</v>
      </c>
      <c r="N699">
        <v>3</v>
      </c>
    </row>
    <row r="700" spans="1:14" x14ac:dyDescent="0.25">
      <c r="A700" t="s">
        <v>3692</v>
      </c>
      <c r="B700" t="s">
        <v>3693</v>
      </c>
      <c r="C700" t="s">
        <v>3694</v>
      </c>
      <c r="D700" t="s">
        <v>3695</v>
      </c>
      <c r="E700" t="s">
        <v>3696</v>
      </c>
      <c r="F700" t="s">
        <v>381</v>
      </c>
      <c r="G700" t="s">
        <v>163</v>
      </c>
      <c r="H700" s="3">
        <v>45781</v>
      </c>
      <c r="I700" s="3">
        <v>45104</v>
      </c>
      <c r="K700" t="s">
        <v>195</v>
      </c>
      <c r="L700">
        <v>1647.58</v>
      </c>
      <c r="M700" t="s">
        <v>188</v>
      </c>
      <c r="N700">
        <v>1</v>
      </c>
    </row>
    <row r="701" spans="1:14" x14ac:dyDescent="0.25">
      <c r="A701" t="s">
        <v>3697</v>
      </c>
      <c r="B701" t="s">
        <v>3698</v>
      </c>
      <c r="C701" t="s">
        <v>3699</v>
      </c>
      <c r="D701" t="s">
        <v>3700</v>
      </c>
      <c r="E701" t="s">
        <v>3701</v>
      </c>
      <c r="F701" t="s">
        <v>1627</v>
      </c>
      <c r="G701" t="s">
        <v>163</v>
      </c>
      <c r="H701" s="3">
        <v>44896</v>
      </c>
      <c r="I701" s="3">
        <v>45550</v>
      </c>
      <c r="K701" t="s">
        <v>314</v>
      </c>
      <c r="L701">
        <v>31976.799999999999</v>
      </c>
      <c r="M701" t="s">
        <v>203</v>
      </c>
      <c r="N701">
        <v>3</v>
      </c>
    </row>
    <row r="702" spans="1:14" x14ac:dyDescent="0.25">
      <c r="A702" t="s">
        <v>3702</v>
      </c>
      <c r="B702" t="s">
        <v>3703</v>
      </c>
      <c r="C702" t="s">
        <v>3704</v>
      </c>
      <c r="D702" t="s">
        <v>3705</v>
      </c>
      <c r="E702" t="s">
        <v>3706</v>
      </c>
      <c r="F702" t="s">
        <v>281</v>
      </c>
      <c r="G702" t="s">
        <v>163</v>
      </c>
      <c r="H702" s="3">
        <v>45824</v>
      </c>
      <c r="I702" s="3">
        <v>45738</v>
      </c>
      <c r="J702" t="s">
        <v>173</v>
      </c>
      <c r="K702" t="s">
        <v>228</v>
      </c>
      <c r="L702">
        <v>1755.31</v>
      </c>
      <c r="M702" t="s">
        <v>209</v>
      </c>
      <c r="N702">
        <v>2</v>
      </c>
    </row>
    <row r="703" spans="1:14" x14ac:dyDescent="0.25">
      <c r="A703" t="s">
        <v>3707</v>
      </c>
      <c r="B703" t="s">
        <v>3708</v>
      </c>
      <c r="C703" t="s">
        <v>3709</v>
      </c>
      <c r="D703" t="s">
        <v>3710</v>
      </c>
      <c r="E703" t="s">
        <v>3711</v>
      </c>
      <c r="F703" t="s">
        <v>347</v>
      </c>
      <c r="G703" t="s">
        <v>163</v>
      </c>
      <c r="H703" s="3">
        <v>45058</v>
      </c>
      <c r="I703" s="3">
        <v>45521</v>
      </c>
      <c r="J703" t="s">
        <v>129</v>
      </c>
      <c r="K703" t="s">
        <v>165</v>
      </c>
      <c r="L703">
        <v>13792.27</v>
      </c>
      <c r="N703">
        <v>4</v>
      </c>
    </row>
    <row r="704" spans="1:14" x14ac:dyDescent="0.25">
      <c r="A704" t="s">
        <v>3712</v>
      </c>
      <c r="B704" t="s">
        <v>3713</v>
      </c>
      <c r="C704" t="s">
        <v>3714</v>
      </c>
      <c r="D704" t="s">
        <v>3715</v>
      </c>
      <c r="E704" t="s">
        <v>3716</v>
      </c>
      <c r="F704" t="s">
        <v>194</v>
      </c>
      <c r="G704" t="s">
        <v>163</v>
      </c>
      <c r="H704" s="3">
        <v>45122</v>
      </c>
      <c r="I704" s="3">
        <v>45800</v>
      </c>
      <c r="J704" t="s">
        <v>128</v>
      </c>
      <c r="K704" t="s">
        <v>228</v>
      </c>
      <c r="L704">
        <v>4404.49</v>
      </c>
      <c r="M704" t="s">
        <v>196</v>
      </c>
      <c r="N704">
        <v>5</v>
      </c>
    </row>
    <row r="705" spans="1:14" x14ac:dyDescent="0.25">
      <c r="A705" t="s">
        <v>3717</v>
      </c>
      <c r="B705" t="s">
        <v>3718</v>
      </c>
      <c r="C705" t="s">
        <v>3719</v>
      </c>
      <c r="D705" t="s">
        <v>3720</v>
      </c>
      <c r="E705" t="s">
        <v>1782</v>
      </c>
      <c r="F705" t="s">
        <v>499</v>
      </c>
      <c r="G705" t="s">
        <v>163</v>
      </c>
      <c r="H705" s="3">
        <v>45510</v>
      </c>
      <c r="I705" s="3">
        <v>45320</v>
      </c>
      <c r="J705" t="s">
        <v>129</v>
      </c>
      <c r="K705" t="s">
        <v>181</v>
      </c>
      <c r="L705">
        <v>41829.72</v>
      </c>
      <c r="M705" t="s">
        <v>166</v>
      </c>
      <c r="N705">
        <v>2</v>
      </c>
    </row>
    <row r="706" spans="1:14" x14ac:dyDescent="0.25">
      <c r="A706" t="s">
        <v>3721</v>
      </c>
      <c r="B706" t="s">
        <v>3722</v>
      </c>
      <c r="C706" t="s">
        <v>3723</v>
      </c>
      <c r="D706" t="s">
        <v>3724</v>
      </c>
      <c r="E706" t="s">
        <v>3725</v>
      </c>
      <c r="F706" t="s">
        <v>221</v>
      </c>
      <c r="G706" t="s">
        <v>163</v>
      </c>
      <c r="H706" s="3">
        <v>45375</v>
      </c>
      <c r="I706" s="3">
        <v>45194</v>
      </c>
      <c r="J706" t="s">
        <v>128</v>
      </c>
      <c r="L706">
        <v>4039.99</v>
      </c>
      <c r="N706">
        <v>5</v>
      </c>
    </row>
    <row r="707" spans="1:14" x14ac:dyDescent="0.25">
      <c r="A707" t="s">
        <v>3726</v>
      </c>
      <c r="B707" t="s">
        <v>3727</v>
      </c>
      <c r="C707" t="s">
        <v>3728</v>
      </c>
      <c r="D707" t="s">
        <v>3729</v>
      </c>
      <c r="E707" t="s">
        <v>3730</v>
      </c>
      <c r="F707" t="s">
        <v>180</v>
      </c>
      <c r="G707" t="s">
        <v>163</v>
      </c>
      <c r="H707" s="3">
        <v>45514</v>
      </c>
      <c r="I707" s="3">
        <v>45417</v>
      </c>
      <c r="L707">
        <v>36969.599999999999</v>
      </c>
      <c r="M707" t="s">
        <v>188</v>
      </c>
      <c r="N707">
        <v>3</v>
      </c>
    </row>
    <row r="708" spans="1:14" x14ac:dyDescent="0.25">
      <c r="A708" t="s">
        <v>3731</v>
      </c>
      <c r="B708" t="s">
        <v>3732</v>
      </c>
      <c r="C708" t="s">
        <v>3733</v>
      </c>
      <c r="D708" t="s">
        <v>3734</v>
      </c>
      <c r="E708" t="s">
        <v>3735</v>
      </c>
      <c r="F708" t="s">
        <v>387</v>
      </c>
      <c r="G708" t="s">
        <v>163</v>
      </c>
      <c r="H708" s="3">
        <v>45429</v>
      </c>
      <c r="I708" s="3">
        <v>45700</v>
      </c>
      <c r="J708" t="s">
        <v>128</v>
      </c>
      <c r="L708">
        <v>43992.73</v>
      </c>
      <c r="M708" t="s">
        <v>166</v>
      </c>
      <c r="N708">
        <v>3</v>
      </c>
    </row>
    <row r="709" spans="1:14" x14ac:dyDescent="0.25">
      <c r="A709" t="s">
        <v>3736</v>
      </c>
      <c r="B709" t="s">
        <v>3737</v>
      </c>
      <c r="C709" t="s">
        <v>3738</v>
      </c>
      <c r="D709" t="s">
        <v>3739</v>
      </c>
      <c r="E709" t="s">
        <v>3740</v>
      </c>
      <c r="F709" t="s">
        <v>473</v>
      </c>
      <c r="G709" t="s">
        <v>163</v>
      </c>
      <c r="H709" s="3">
        <v>44750</v>
      </c>
      <c r="I709" s="3">
        <v>45306</v>
      </c>
      <c r="J709" t="s">
        <v>129</v>
      </c>
      <c r="K709" t="s">
        <v>314</v>
      </c>
      <c r="M709" t="s">
        <v>196</v>
      </c>
      <c r="N709">
        <v>5</v>
      </c>
    </row>
    <row r="710" spans="1:14" x14ac:dyDescent="0.25">
      <c r="A710" t="s">
        <v>3741</v>
      </c>
      <c r="B710" t="s">
        <v>3742</v>
      </c>
      <c r="C710" t="s">
        <v>3743</v>
      </c>
      <c r="D710" t="s">
        <v>3744</v>
      </c>
      <c r="E710" t="s">
        <v>3745</v>
      </c>
      <c r="F710" t="s">
        <v>240</v>
      </c>
      <c r="G710" t="s">
        <v>163</v>
      </c>
      <c r="H710" s="3">
        <v>45256</v>
      </c>
      <c r="I710" s="3">
        <v>45283</v>
      </c>
      <c r="J710" t="s">
        <v>164</v>
      </c>
      <c r="K710" t="s">
        <v>228</v>
      </c>
      <c r="L710">
        <v>14314.43</v>
      </c>
      <c r="M710" t="s">
        <v>203</v>
      </c>
      <c r="N710">
        <v>4</v>
      </c>
    </row>
    <row r="711" spans="1:14" x14ac:dyDescent="0.25">
      <c r="A711" t="s">
        <v>3746</v>
      </c>
      <c r="B711" t="s">
        <v>3747</v>
      </c>
      <c r="C711" t="s">
        <v>3748</v>
      </c>
      <c r="D711" t="s">
        <v>3749</v>
      </c>
      <c r="E711" t="s">
        <v>3750</v>
      </c>
      <c r="F711" t="s">
        <v>435</v>
      </c>
      <c r="G711" t="s">
        <v>163</v>
      </c>
      <c r="H711" s="3">
        <v>45814</v>
      </c>
      <c r="I711" s="3">
        <v>45452</v>
      </c>
      <c r="J711" t="s">
        <v>129</v>
      </c>
      <c r="K711" t="s">
        <v>228</v>
      </c>
      <c r="L711">
        <v>47854.81</v>
      </c>
      <c r="M711" t="s">
        <v>196</v>
      </c>
      <c r="N711">
        <v>1</v>
      </c>
    </row>
    <row r="712" spans="1:14" x14ac:dyDescent="0.25">
      <c r="A712" t="s">
        <v>3751</v>
      </c>
      <c r="B712" t="s">
        <v>2938</v>
      </c>
      <c r="C712" t="s">
        <v>3752</v>
      </c>
      <c r="D712" t="s">
        <v>3753</v>
      </c>
      <c r="E712" t="s">
        <v>3754</v>
      </c>
      <c r="F712" t="s">
        <v>755</v>
      </c>
      <c r="G712" t="s">
        <v>163</v>
      </c>
      <c r="H712" s="3">
        <v>45521</v>
      </c>
      <c r="I712" s="3">
        <v>45823</v>
      </c>
      <c r="J712" t="s">
        <v>173</v>
      </c>
      <c r="K712" t="s">
        <v>314</v>
      </c>
      <c r="L712">
        <v>47657.53</v>
      </c>
      <c r="M712" t="s">
        <v>209</v>
      </c>
      <c r="N712">
        <v>3</v>
      </c>
    </row>
    <row r="713" spans="1:14" x14ac:dyDescent="0.25">
      <c r="A713" t="s">
        <v>3755</v>
      </c>
      <c r="B713" t="s">
        <v>3756</v>
      </c>
      <c r="C713" t="s">
        <v>3757</v>
      </c>
      <c r="D713" t="s">
        <v>3758</v>
      </c>
      <c r="E713" t="s">
        <v>3759</v>
      </c>
      <c r="F713" t="s">
        <v>370</v>
      </c>
      <c r="G713" t="s">
        <v>163</v>
      </c>
      <c r="H713" s="3">
        <v>44755</v>
      </c>
      <c r="J713" t="s">
        <v>129</v>
      </c>
      <c r="L713">
        <v>18195.16</v>
      </c>
      <c r="M713" t="s">
        <v>166</v>
      </c>
      <c r="N713">
        <v>5</v>
      </c>
    </row>
    <row r="714" spans="1:14" x14ac:dyDescent="0.25">
      <c r="A714" t="s">
        <v>3760</v>
      </c>
      <c r="B714" t="s">
        <v>3761</v>
      </c>
      <c r="C714" t="s">
        <v>3762</v>
      </c>
      <c r="D714" t="s">
        <v>3763</v>
      </c>
      <c r="E714" t="s">
        <v>3764</v>
      </c>
      <c r="F714" t="s">
        <v>595</v>
      </c>
      <c r="G714" t="s">
        <v>163</v>
      </c>
      <c r="H714" s="3">
        <v>45497</v>
      </c>
      <c r="I714" s="3">
        <v>45450</v>
      </c>
      <c r="J714" t="s">
        <v>173</v>
      </c>
      <c r="K714" t="s">
        <v>314</v>
      </c>
      <c r="L714">
        <v>17173.91</v>
      </c>
      <c r="N714">
        <v>1</v>
      </c>
    </row>
    <row r="715" spans="1:14" x14ac:dyDescent="0.25">
      <c r="A715" t="s">
        <v>3765</v>
      </c>
      <c r="B715" t="s">
        <v>3766</v>
      </c>
      <c r="C715" t="s">
        <v>3767</v>
      </c>
      <c r="D715" t="s">
        <v>3768</v>
      </c>
      <c r="E715" t="s">
        <v>3769</v>
      </c>
      <c r="F715" t="s">
        <v>1627</v>
      </c>
      <c r="G715" t="s">
        <v>163</v>
      </c>
      <c r="H715" s="3">
        <v>45636</v>
      </c>
      <c r="I715" s="3">
        <v>45127</v>
      </c>
      <c r="J715" t="s">
        <v>129</v>
      </c>
      <c r="K715" t="s">
        <v>314</v>
      </c>
      <c r="L715">
        <v>37856.300000000003</v>
      </c>
      <c r="M715" t="s">
        <v>203</v>
      </c>
      <c r="N715">
        <v>3</v>
      </c>
    </row>
    <row r="716" spans="1:14" x14ac:dyDescent="0.25">
      <c r="A716" t="s">
        <v>3770</v>
      </c>
      <c r="B716" t="s">
        <v>3771</v>
      </c>
      <c r="C716" t="s">
        <v>3772</v>
      </c>
      <c r="D716" t="s">
        <v>3773</v>
      </c>
      <c r="E716" t="s">
        <v>3774</v>
      </c>
      <c r="F716" t="s">
        <v>234</v>
      </c>
      <c r="G716" t="s">
        <v>163</v>
      </c>
      <c r="H716" s="3">
        <v>44839</v>
      </c>
      <c r="I716" s="3">
        <v>45598</v>
      </c>
      <c r="K716" t="s">
        <v>165</v>
      </c>
      <c r="L716">
        <v>33970.83</v>
      </c>
      <c r="M716" t="s">
        <v>209</v>
      </c>
      <c r="N716">
        <v>4</v>
      </c>
    </row>
    <row r="717" spans="1:14" x14ac:dyDescent="0.25">
      <c r="A717" t="s">
        <v>3775</v>
      </c>
      <c r="B717" t="s">
        <v>3776</v>
      </c>
      <c r="C717" t="s">
        <v>3777</v>
      </c>
      <c r="D717" t="s">
        <v>3778</v>
      </c>
      <c r="E717" t="s">
        <v>3779</v>
      </c>
      <c r="F717" t="s">
        <v>903</v>
      </c>
      <c r="G717" t="s">
        <v>163</v>
      </c>
      <c r="H717" s="3">
        <v>44806</v>
      </c>
      <c r="I717" s="3">
        <v>45604</v>
      </c>
      <c r="J717" t="s">
        <v>269</v>
      </c>
      <c r="K717" t="s">
        <v>174</v>
      </c>
      <c r="L717">
        <v>36513.699999999997</v>
      </c>
      <c r="M717" t="s">
        <v>188</v>
      </c>
    </row>
    <row r="718" spans="1:14" x14ac:dyDescent="0.25">
      <c r="A718" t="s">
        <v>3780</v>
      </c>
      <c r="B718" t="s">
        <v>3781</v>
      </c>
      <c r="C718" t="s">
        <v>3782</v>
      </c>
      <c r="D718" t="s">
        <v>3783</v>
      </c>
      <c r="E718" t="s">
        <v>3784</v>
      </c>
      <c r="F718" t="s">
        <v>227</v>
      </c>
      <c r="G718" t="s">
        <v>163</v>
      </c>
      <c r="H718" s="3">
        <v>45712</v>
      </c>
      <c r="I718" s="3">
        <v>45215</v>
      </c>
      <c r="J718" t="s">
        <v>269</v>
      </c>
      <c r="K718" t="s">
        <v>195</v>
      </c>
      <c r="L718">
        <v>3994.88</v>
      </c>
      <c r="M718" t="s">
        <v>166</v>
      </c>
      <c r="N718">
        <v>3</v>
      </c>
    </row>
    <row r="719" spans="1:14" x14ac:dyDescent="0.25">
      <c r="A719" t="s">
        <v>3785</v>
      </c>
      <c r="B719" t="s">
        <v>3786</v>
      </c>
      <c r="C719" t="s">
        <v>3787</v>
      </c>
      <c r="D719" t="s">
        <v>3788</v>
      </c>
      <c r="E719" t="s">
        <v>3789</v>
      </c>
      <c r="F719" t="s">
        <v>341</v>
      </c>
      <c r="G719" t="s">
        <v>163</v>
      </c>
      <c r="H719" s="3">
        <v>45365</v>
      </c>
      <c r="I719" s="3">
        <v>45176</v>
      </c>
      <c r="J719" t="s">
        <v>164</v>
      </c>
      <c r="K719" t="s">
        <v>228</v>
      </c>
      <c r="L719">
        <v>6607.56</v>
      </c>
      <c r="M719" t="s">
        <v>196</v>
      </c>
      <c r="N719">
        <v>3</v>
      </c>
    </row>
    <row r="720" spans="1:14" x14ac:dyDescent="0.25">
      <c r="A720" t="s">
        <v>3790</v>
      </c>
      <c r="B720" t="s">
        <v>3791</v>
      </c>
      <c r="C720" t="s">
        <v>3792</v>
      </c>
      <c r="D720" t="s">
        <v>3793</v>
      </c>
      <c r="E720" t="s">
        <v>3794</v>
      </c>
      <c r="F720" t="s">
        <v>616</v>
      </c>
      <c r="G720" t="s">
        <v>163</v>
      </c>
      <c r="H720" s="3">
        <v>45733</v>
      </c>
      <c r="I720" s="3">
        <v>45712</v>
      </c>
      <c r="J720" t="s">
        <v>173</v>
      </c>
      <c r="L720">
        <v>26131.360000000001</v>
      </c>
      <c r="M720" t="s">
        <v>209</v>
      </c>
      <c r="N720">
        <v>3</v>
      </c>
    </row>
    <row r="721" spans="1:14" x14ac:dyDescent="0.25">
      <c r="A721" t="s">
        <v>3795</v>
      </c>
      <c r="B721" t="s">
        <v>3796</v>
      </c>
      <c r="C721" t="s">
        <v>3797</v>
      </c>
      <c r="D721" t="s">
        <v>3798</v>
      </c>
      <c r="E721" t="s">
        <v>3799</v>
      </c>
      <c r="F721" t="s">
        <v>292</v>
      </c>
      <c r="G721" t="s">
        <v>163</v>
      </c>
      <c r="H721" s="3">
        <v>45301</v>
      </c>
      <c r="I721" s="3">
        <v>45461</v>
      </c>
      <c r="J721" t="s">
        <v>129</v>
      </c>
      <c r="K721" t="s">
        <v>174</v>
      </c>
      <c r="L721">
        <v>36105.279999999999</v>
      </c>
      <c r="M721" t="s">
        <v>209</v>
      </c>
      <c r="N721">
        <v>4</v>
      </c>
    </row>
    <row r="722" spans="1:14" x14ac:dyDescent="0.25">
      <c r="A722" t="s">
        <v>3800</v>
      </c>
      <c r="B722" t="s">
        <v>3801</v>
      </c>
      <c r="C722" t="s">
        <v>3802</v>
      </c>
      <c r="D722" t="s">
        <v>3803</v>
      </c>
      <c r="E722" t="s">
        <v>3804</v>
      </c>
      <c r="F722" t="s">
        <v>552</v>
      </c>
      <c r="G722" t="s">
        <v>163</v>
      </c>
      <c r="H722" s="3">
        <v>44922</v>
      </c>
      <c r="I722" s="3">
        <v>45110</v>
      </c>
      <c r="K722" t="s">
        <v>228</v>
      </c>
      <c r="L722">
        <v>35233.47</v>
      </c>
      <c r="M722" t="s">
        <v>196</v>
      </c>
      <c r="N722">
        <v>4</v>
      </c>
    </row>
    <row r="723" spans="1:14" x14ac:dyDescent="0.25">
      <c r="A723" t="s">
        <v>3805</v>
      </c>
      <c r="B723" t="s">
        <v>3806</v>
      </c>
      <c r="C723" t="s">
        <v>3807</v>
      </c>
      <c r="D723" t="s">
        <v>3808</v>
      </c>
      <c r="E723" t="s">
        <v>3809</v>
      </c>
      <c r="F723" t="s">
        <v>552</v>
      </c>
      <c r="G723" t="s">
        <v>163</v>
      </c>
      <c r="H723" s="3">
        <v>44783</v>
      </c>
      <c r="I723" s="3">
        <v>45745</v>
      </c>
      <c r="J723" t="s">
        <v>164</v>
      </c>
      <c r="K723" t="s">
        <v>174</v>
      </c>
      <c r="M723" t="s">
        <v>209</v>
      </c>
    </row>
    <row r="724" spans="1:14" x14ac:dyDescent="0.25">
      <c r="A724" t="s">
        <v>3810</v>
      </c>
      <c r="B724" t="s">
        <v>3811</v>
      </c>
      <c r="C724" t="s">
        <v>3812</v>
      </c>
      <c r="D724" t="s">
        <v>3813</v>
      </c>
      <c r="E724" t="s">
        <v>3814</v>
      </c>
      <c r="F724" t="s">
        <v>642</v>
      </c>
      <c r="G724" t="s">
        <v>163</v>
      </c>
      <c r="H724" s="3">
        <v>45400</v>
      </c>
      <c r="I724" s="3">
        <v>45681</v>
      </c>
      <c r="K724" t="s">
        <v>314</v>
      </c>
      <c r="L724">
        <v>16309.69</v>
      </c>
      <c r="M724" t="s">
        <v>188</v>
      </c>
      <c r="N724">
        <v>2</v>
      </c>
    </row>
    <row r="725" spans="1:14" x14ac:dyDescent="0.25">
      <c r="A725" t="s">
        <v>3815</v>
      </c>
      <c r="B725" t="s">
        <v>3816</v>
      </c>
      <c r="C725" t="s">
        <v>3817</v>
      </c>
      <c r="D725" t="s">
        <v>3818</v>
      </c>
      <c r="E725" t="s">
        <v>3819</v>
      </c>
      <c r="F725" t="s">
        <v>234</v>
      </c>
      <c r="G725" t="s">
        <v>163</v>
      </c>
      <c r="H725" s="3">
        <v>45152</v>
      </c>
      <c r="J725" t="s">
        <v>128</v>
      </c>
      <c r="K725" t="s">
        <v>228</v>
      </c>
      <c r="L725">
        <v>25285.84</v>
      </c>
      <c r="M725" t="s">
        <v>203</v>
      </c>
      <c r="N725">
        <v>3</v>
      </c>
    </row>
    <row r="726" spans="1:14" x14ac:dyDescent="0.25">
      <c r="A726" t="s">
        <v>3820</v>
      </c>
      <c r="B726" t="s">
        <v>3821</v>
      </c>
      <c r="C726" t="s">
        <v>3822</v>
      </c>
      <c r="D726" t="s">
        <v>3823</v>
      </c>
      <c r="E726" t="s">
        <v>3824</v>
      </c>
      <c r="F726" t="s">
        <v>435</v>
      </c>
      <c r="G726" t="s">
        <v>163</v>
      </c>
      <c r="H726" s="3">
        <v>44800</v>
      </c>
      <c r="I726" s="3">
        <v>45311</v>
      </c>
      <c r="J726" t="s">
        <v>129</v>
      </c>
      <c r="K726" t="s">
        <v>314</v>
      </c>
      <c r="L726">
        <v>6008.33</v>
      </c>
      <c r="M726" t="s">
        <v>188</v>
      </c>
      <c r="N726">
        <v>5</v>
      </c>
    </row>
    <row r="727" spans="1:14" x14ac:dyDescent="0.25">
      <c r="A727" t="s">
        <v>3825</v>
      </c>
      <c r="B727" t="s">
        <v>3826</v>
      </c>
      <c r="C727" t="s">
        <v>3827</v>
      </c>
      <c r="D727" t="s">
        <v>3828</v>
      </c>
      <c r="E727" t="s">
        <v>3829</v>
      </c>
      <c r="F727" t="s">
        <v>473</v>
      </c>
      <c r="G727" t="s">
        <v>163</v>
      </c>
      <c r="H727" s="3">
        <v>45507</v>
      </c>
      <c r="I727" s="3">
        <v>45444</v>
      </c>
      <c r="J727" t="s">
        <v>129</v>
      </c>
      <c r="L727">
        <v>5383.19</v>
      </c>
      <c r="M727" t="s">
        <v>166</v>
      </c>
      <c r="N727">
        <v>4</v>
      </c>
    </row>
    <row r="728" spans="1:14" x14ac:dyDescent="0.25">
      <c r="A728" t="s">
        <v>3830</v>
      </c>
      <c r="B728" t="s">
        <v>3831</v>
      </c>
      <c r="C728" t="s">
        <v>3832</v>
      </c>
      <c r="D728" t="s">
        <v>3833</v>
      </c>
      <c r="E728" t="s">
        <v>3834</v>
      </c>
      <c r="F728" t="s">
        <v>1627</v>
      </c>
      <c r="G728" t="s">
        <v>163</v>
      </c>
      <c r="H728" s="3">
        <v>44792</v>
      </c>
      <c r="I728" s="3">
        <v>45149</v>
      </c>
      <c r="J728" t="s">
        <v>129</v>
      </c>
      <c r="K728" t="s">
        <v>181</v>
      </c>
      <c r="L728">
        <v>35426.199999999997</v>
      </c>
      <c r="M728" t="s">
        <v>209</v>
      </c>
      <c r="N728">
        <v>2</v>
      </c>
    </row>
    <row r="729" spans="1:14" x14ac:dyDescent="0.25">
      <c r="A729" t="s">
        <v>3835</v>
      </c>
      <c r="B729" t="s">
        <v>3836</v>
      </c>
      <c r="C729" t="s">
        <v>3837</v>
      </c>
      <c r="D729" t="s">
        <v>3838</v>
      </c>
      <c r="E729" t="s">
        <v>3839</v>
      </c>
      <c r="F729" t="s">
        <v>268</v>
      </c>
      <c r="G729" t="s">
        <v>163</v>
      </c>
      <c r="H729" s="3">
        <v>45443</v>
      </c>
      <c r="I729" s="3">
        <v>45188</v>
      </c>
      <c r="K729" t="s">
        <v>174</v>
      </c>
      <c r="L729">
        <v>27424.04</v>
      </c>
      <c r="M729" t="s">
        <v>209</v>
      </c>
    </row>
    <row r="730" spans="1:14" x14ac:dyDescent="0.25">
      <c r="A730" t="s">
        <v>3840</v>
      </c>
      <c r="B730" t="s">
        <v>3841</v>
      </c>
      <c r="C730" t="s">
        <v>3842</v>
      </c>
      <c r="D730" t="s">
        <v>3843</v>
      </c>
      <c r="E730" t="s">
        <v>3844</v>
      </c>
      <c r="F730" t="s">
        <v>616</v>
      </c>
      <c r="G730" t="s">
        <v>163</v>
      </c>
      <c r="H730" s="3">
        <v>45556</v>
      </c>
      <c r="I730" s="3">
        <v>45738</v>
      </c>
      <c r="J730" t="s">
        <v>269</v>
      </c>
      <c r="K730" t="s">
        <v>165</v>
      </c>
      <c r="L730">
        <v>14740.81</v>
      </c>
    </row>
    <row r="731" spans="1:14" x14ac:dyDescent="0.25">
      <c r="A731" t="s">
        <v>3845</v>
      </c>
      <c r="B731" t="s">
        <v>3846</v>
      </c>
      <c r="C731" t="s">
        <v>3847</v>
      </c>
      <c r="D731" t="s">
        <v>3848</v>
      </c>
      <c r="E731" t="s">
        <v>3849</v>
      </c>
      <c r="F731" t="s">
        <v>552</v>
      </c>
      <c r="G731" t="s">
        <v>163</v>
      </c>
      <c r="H731" s="3">
        <v>45055</v>
      </c>
      <c r="I731" s="3">
        <v>45244</v>
      </c>
      <c r="J731" t="s">
        <v>128</v>
      </c>
      <c r="K731" t="s">
        <v>195</v>
      </c>
      <c r="L731">
        <v>35855.69</v>
      </c>
      <c r="M731" t="s">
        <v>166</v>
      </c>
    </row>
    <row r="732" spans="1:14" x14ac:dyDescent="0.25">
      <c r="A732" t="s">
        <v>3850</v>
      </c>
      <c r="B732" t="s">
        <v>3851</v>
      </c>
      <c r="C732" t="s">
        <v>3852</v>
      </c>
      <c r="D732" t="s">
        <v>3853</v>
      </c>
      <c r="E732" t="s">
        <v>3854</v>
      </c>
      <c r="F732" t="s">
        <v>749</v>
      </c>
      <c r="G732" t="s">
        <v>163</v>
      </c>
      <c r="H732" s="3">
        <v>45572</v>
      </c>
      <c r="I732" s="3">
        <v>45366</v>
      </c>
      <c r="J732" t="s">
        <v>128</v>
      </c>
      <c r="K732" t="s">
        <v>174</v>
      </c>
      <c r="L732">
        <v>1927.11</v>
      </c>
      <c r="M732" t="s">
        <v>196</v>
      </c>
      <c r="N732">
        <v>5</v>
      </c>
    </row>
    <row r="733" spans="1:14" x14ac:dyDescent="0.25">
      <c r="A733" t="s">
        <v>3855</v>
      </c>
      <c r="B733" t="s">
        <v>3856</v>
      </c>
      <c r="C733" t="s">
        <v>3857</v>
      </c>
      <c r="D733" t="s">
        <v>3858</v>
      </c>
      <c r="E733" t="s">
        <v>3859</v>
      </c>
      <c r="F733" t="s">
        <v>180</v>
      </c>
      <c r="G733" t="s">
        <v>163</v>
      </c>
      <c r="H733" s="3">
        <v>45794</v>
      </c>
      <c r="I733" s="3">
        <v>45648</v>
      </c>
      <c r="K733" t="s">
        <v>314</v>
      </c>
      <c r="L733">
        <v>15845.27</v>
      </c>
      <c r="M733" t="s">
        <v>188</v>
      </c>
      <c r="N733">
        <v>1</v>
      </c>
    </row>
    <row r="734" spans="1:14" x14ac:dyDescent="0.25">
      <c r="A734" t="s">
        <v>3860</v>
      </c>
      <c r="B734" t="s">
        <v>3861</v>
      </c>
      <c r="C734" t="s">
        <v>3862</v>
      </c>
      <c r="D734" t="s">
        <v>3863</v>
      </c>
      <c r="E734" t="s">
        <v>3864</v>
      </c>
      <c r="F734" t="s">
        <v>221</v>
      </c>
      <c r="G734" t="s">
        <v>163</v>
      </c>
      <c r="H734" s="3">
        <v>45739</v>
      </c>
      <c r="I734" s="3">
        <v>45645</v>
      </c>
      <c r="K734" t="s">
        <v>181</v>
      </c>
      <c r="L734">
        <v>25683.63</v>
      </c>
      <c r="N734">
        <v>3</v>
      </c>
    </row>
    <row r="735" spans="1:14" x14ac:dyDescent="0.25">
      <c r="A735" t="s">
        <v>3865</v>
      </c>
      <c r="B735" t="s">
        <v>3866</v>
      </c>
      <c r="C735" t="s">
        <v>3867</v>
      </c>
      <c r="D735" t="s">
        <v>3868</v>
      </c>
      <c r="E735" t="s">
        <v>3869</v>
      </c>
      <c r="F735" t="s">
        <v>749</v>
      </c>
      <c r="G735" t="s">
        <v>163</v>
      </c>
      <c r="H735" s="3">
        <v>45205</v>
      </c>
      <c r="J735" t="s">
        <v>269</v>
      </c>
      <c r="K735" t="s">
        <v>195</v>
      </c>
      <c r="L735">
        <v>7561.28</v>
      </c>
      <c r="M735" t="s">
        <v>203</v>
      </c>
    </row>
    <row r="736" spans="1:14" x14ac:dyDescent="0.25">
      <c r="A736" t="s">
        <v>3870</v>
      </c>
      <c r="B736" t="s">
        <v>3871</v>
      </c>
      <c r="C736" t="s">
        <v>3872</v>
      </c>
      <c r="D736" t="s">
        <v>3873</v>
      </c>
      <c r="E736" t="s">
        <v>3874</v>
      </c>
      <c r="F736" t="s">
        <v>403</v>
      </c>
      <c r="G736" t="s">
        <v>163</v>
      </c>
      <c r="H736" s="3">
        <v>45422</v>
      </c>
      <c r="I736" s="3">
        <v>45780</v>
      </c>
      <c r="J736" t="s">
        <v>173</v>
      </c>
      <c r="K736" t="s">
        <v>314</v>
      </c>
      <c r="M736" t="s">
        <v>166</v>
      </c>
      <c r="N736">
        <v>4</v>
      </c>
    </row>
    <row r="737" spans="1:14" x14ac:dyDescent="0.25">
      <c r="A737" t="s">
        <v>3875</v>
      </c>
      <c r="B737" t="s">
        <v>3876</v>
      </c>
      <c r="C737" t="s">
        <v>3877</v>
      </c>
      <c r="D737" t="s">
        <v>3878</v>
      </c>
      <c r="E737" t="s">
        <v>3879</v>
      </c>
      <c r="F737" t="s">
        <v>473</v>
      </c>
      <c r="G737" t="s">
        <v>163</v>
      </c>
      <c r="H737" s="3">
        <v>45561</v>
      </c>
      <c r="I737" s="3">
        <v>45585</v>
      </c>
      <c r="L737">
        <v>22125.02</v>
      </c>
      <c r="M737" t="s">
        <v>209</v>
      </c>
      <c r="N737">
        <v>3</v>
      </c>
    </row>
    <row r="738" spans="1:14" x14ac:dyDescent="0.25">
      <c r="A738" t="s">
        <v>3880</v>
      </c>
      <c r="B738" t="s">
        <v>3881</v>
      </c>
      <c r="C738" t="s">
        <v>3882</v>
      </c>
      <c r="D738" t="s">
        <v>3883</v>
      </c>
      <c r="E738" t="s">
        <v>3884</v>
      </c>
      <c r="F738" t="s">
        <v>187</v>
      </c>
      <c r="G738" t="s">
        <v>163</v>
      </c>
      <c r="H738" s="3">
        <v>45154</v>
      </c>
      <c r="I738" s="3">
        <v>45233</v>
      </c>
      <c r="J738" t="s">
        <v>164</v>
      </c>
      <c r="K738" t="s">
        <v>165</v>
      </c>
      <c r="L738">
        <v>30171.09</v>
      </c>
      <c r="M738" t="s">
        <v>196</v>
      </c>
      <c r="N738">
        <v>5</v>
      </c>
    </row>
    <row r="739" spans="1:14" x14ac:dyDescent="0.25">
      <c r="A739" t="s">
        <v>3885</v>
      </c>
      <c r="B739" t="s">
        <v>3886</v>
      </c>
      <c r="C739" t="s">
        <v>3887</v>
      </c>
      <c r="D739" t="s">
        <v>3888</v>
      </c>
      <c r="E739" t="s">
        <v>3889</v>
      </c>
      <c r="F739" t="s">
        <v>240</v>
      </c>
      <c r="G739" t="s">
        <v>163</v>
      </c>
      <c r="H739" s="3">
        <v>45532</v>
      </c>
      <c r="I739" s="3">
        <v>45530</v>
      </c>
      <c r="J739" t="s">
        <v>128</v>
      </c>
      <c r="K739" t="s">
        <v>228</v>
      </c>
      <c r="L739">
        <v>7692.8</v>
      </c>
      <c r="M739" t="s">
        <v>203</v>
      </c>
      <c r="N739">
        <v>4</v>
      </c>
    </row>
    <row r="740" spans="1:14" x14ac:dyDescent="0.25">
      <c r="A740" t="s">
        <v>3890</v>
      </c>
      <c r="B740" t="s">
        <v>3891</v>
      </c>
      <c r="C740" t="s">
        <v>3892</v>
      </c>
      <c r="D740" t="s">
        <v>3893</v>
      </c>
      <c r="E740" t="s">
        <v>697</v>
      </c>
      <c r="F740" t="s">
        <v>341</v>
      </c>
      <c r="G740" t="s">
        <v>163</v>
      </c>
      <c r="H740" s="3">
        <v>45041</v>
      </c>
      <c r="I740" s="3">
        <v>45799</v>
      </c>
      <c r="J740" t="s">
        <v>129</v>
      </c>
      <c r="K740" t="s">
        <v>195</v>
      </c>
      <c r="L740">
        <v>37783.279999999999</v>
      </c>
      <c r="M740" t="s">
        <v>209</v>
      </c>
      <c r="N740">
        <v>5</v>
      </c>
    </row>
    <row r="741" spans="1:14" x14ac:dyDescent="0.25">
      <c r="A741" t="s">
        <v>3894</v>
      </c>
      <c r="B741" t="s">
        <v>3895</v>
      </c>
      <c r="C741" t="s">
        <v>3896</v>
      </c>
      <c r="D741" t="s">
        <v>3897</v>
      </c>
      <c r="E741" t="s">
        <v>3898</v>
      </c>
      <c r="F741" t="s">
        <v>873</v>
      </c>
      <c r="G741" t="s">
        <v>163</v>
      </c>
      <c r="H741" s="3">
        <v>44753</v>
      </c>
      <c r="I741" s="3">
        <v>45630</v>
      </c>
      <c r="J741" t="s">
        <v>128</v>
      </c>
      <c r="K741" t="s">
        <v>174</v>
      </c>
      <c r="L741">
        <v>15152.45</v>
      </c>
      <c r="M741" t="s">
        <v>196</v>
      </c>
      <c r="N741">
        <v>5</v>
      </c>
    </row>
    <row r="742" spans="1:14" x14ac:dyDescent="0.25">
      <c r="A742" t="s">
        <v>3899</v>
      </c>
      <c r="B742" t="s">
        <v>3900</v>
      </c>
      <c r="C742" t="s">
        <v>3901</v>
      </c>
      <c r="D742" t="s">
        <v>3902</v>
      </c>
      <c r="E742" t="s">
        <v>3903</v>
      </c>
      <c r="F742" t="s">
        <v>202</v>
      </c>
      <c r="G742" t="s">
        <v>163</v>
      </c>
      <c r="H742" s="3">
        <v>45091</v>
      </c>
      <c r="I742" s="3">
        <v>45750</v>
      </c>
      <c r="J742" t="s">
        <v>128</v>
      </c>
      <c r="K742" t="s">
        <v>181</v>
      </c>
      <c r="L742">
        <v>15164.54</v>
      </c>
      <c r="M742" t="s">
        <v>209</v>
      </c>
      <c r="N742">
        <v>2</v>
      </c>
    </row>
    <row r="743" spans="1:14" x14ac:dyDescent="0.25">
      <c r="A743" t="s">
        <v>3904</v>
      </c>
      <c r="B743" t="s">
        <v>3905</v>
      </c>
      <c r="C743" t="s">
        <v>3906</v>
      </c>
      <c r="D743" t="s">
        <v>3907</v>
      </c>
      <c r="E743" t="s">
        <v>3908</v>
      </c>
      <c r="F743" t="s">
        <v>240</v>
      </c>
      <c r="G743" t="s">
        <v>163</v>
      </c>
      <c r="H743" s="3">
        <v>45132</v>
      </c>
      <c r="I743" s="3">
        <v>45727</v>
      </c>
      <c r="J743" t="s">
        <v>173</v>
      </c>
      <c r="K743" t="s">
        <v>228</v>
      </c>
      <c r="L743">
        <v>11333.22</v>
      </c>
      <c r="N743">
        <v>3</v>
      </c>
    </row>
    <row r="744" spans="1:14" x14ac:dyDescent="0.25">
      <c r="A744" t="s">
        <v>3909</v>
      </c>
      <c r="B744" t="s">
        <v>3910</v>
      </c>
      <c r="C744" t="s">
        <v>3911</v>
      </c>
      <c r="D744" t="s">
        <v>3912</v>
      </c>
      <c r="E744" t="s">
        <v>3913</v>
      </c>
      <c r="F744" t="s">
        <v>215</v>
      </c>
      <c r="G744" t="s">
        <v>163</v>
      </c>
      <c r="H744" s="3">
        <v>45540</v>
      </c>
      <c r="I744" s="3">
        <v>45275</v>
      </c>
      <c r="J744" t="s">
        <v>129</v>
      </c>
      <c r="K744" t="s">
        <v>195</v>
      </c>
      <c r="L744">
        <v>48971.93</v>
      </c>
      <c r="M744" t="s">
        <v>203</v>
      </c>
      <c r="N744">
        <v>3</v>
      </c>
    </row>
    <row r="745" spans="1:14" x14ac:dyDescent="0.25">
      <c r="A745" t="s">
        <v>3914</v>
      </c>
      <c r="B745" t="s">
        <v>3915</v>
      </c>
      <c r="C745" t="s">
        <v>3916</v>
      </c>
      <c r="D745" t="s">
        <v>3917</v>
      </c>
      <c r="E745" t="s">
        <v>3918</v>
      </c>
      <c r="F745" t="s">
        <v>435</v>
      </c>
      <c r="G745" t="s">
        <v>163</v>
      </c>
      <c r="H745" s="3">
        <v>45282</v>
      </c>
      <c r="I745" s="3">
        <v>45772</v>
      </c>
      <c r="K745" t="s">
        <v>174</v>
      </c>
      <c r="L745">
        <v>16306.1</v>
      </c>
      <c r="M745" t="s">
        <v>203</v>
      </c>
      <c r="N745">
        <v>3</v>
      </c>
    </row>
    <row r="746" spans="1:14" x14ac:dyDescent="0.25">
      <c r="A746" t="s">
        <v>3919</v>
      </c>
      <c r="B746" t="s">
        <v>3920</v>
      </c>
      <c r="C746" t="s">
        <v>3921</v>
      </c>
      <c r="D746" t="s">
        <v>3922</v>
      </c>
      <c r="E746" t="s">
        <v>3923</v>
      </c>
      <c r="F746" t="s">
        <v>347</v>
      </c>
      <c r="G746" t="s">
        <v>163</v>
      </c>
      <c r="H746" s="3">
        <v>45455</v>
      </c>
      <c r="I746" s="3">
        <v>45266</v>
      </c>
      <c r="J746" t="s">
        <v>164</v>
      </c>
      <c r="K746" t="s">
        <v>174</v>
      </c>
      <c r="N746">
        <v>3</v>
      </c>
    </row>
    <row r="747" spans="1:14" x14ac:dyDescent="0.25">
      <c r="A747" t="s">
        <v>3924</v>
      </c>
      <c r="B747" t="s">
        <v>3925</v>
      </c>
      <c r="C747" t="s">
        <v>3926</v>
      </c>
      <c r="D747" t="s">
        <v>3927</v>
      </c>
      <c r="E747" t="s">
        <v>3928</v>
      </c>
      <c r="F747" t="s">
        <v>903</v>
      </c>
      <c r="G747" t="s">
        <v>163</v>
      </c>
      <c r="H747" s="3">
        <v>45067</v>
      </c>
      <c r="I747" s="3">
        <v>45816</v>
      </c>
      <c r="J747" t="s">
        <v>128</v>
      </c>
      <c r="K747" t="s">
        <v>228</v>
      </c>
      <c r="L747">
        <v>25625.200000000001</v>
      </c>
      <c r="M747" t="s">
        <v>209</v>
      </c>
      <c r="N747">
        <v>4</v>
      </c>
    </row>
    <row r="748" spans="1:14" x14ac:dyDescent="0.25">
      <c r="A748" t="s">
        <v>3929</v>
      </c>
      <c r="B748" t="s">
        <v>3930</v>
      </c>
      <c r="C748" t="s">
        <v>3931</v>
      </c>
      <c r="D748" t="s">
        <v>3932</v>
      </c>
      <c r="E748" t="s">
        <v>3933</v>
      </c>
      <c r="F748" t="s">
        <v>275</v>
      </c>
      <c r="G748" t="s">
        <v>163</v>
      </c>
      <c r="H748" s="3">
        <v>45409</v>
      </c>
      <c r="I748" s="3">
        <v>45809</v>
      </c>
      <c r="L748">
        <v>31180.26</v>
      </c>
      <c r="M748" t="s">
        <v>166</v>
      </c>
      <c r="N748">
        <v>1</v>
      </c>
    </row>
    <row r="749" spans="1:14" x14ac:dyDescent="0.25">
      <c r="A749" t="s">
        <v>3934</v>
      </c>
      <c r="B749" t="s">
        <v>3935</v>
      </c>
      <c r="C749" t="s">
        <v>3936</v>
      </c>
      <c r="D749" t="s">
        <v>3937</v>
      </c>
      <c r="E749" t="s">
        <v>3938</v>
      </c>
      <c r="F749" t="s">
        <v>370</v>
      </c>
      <c r="G749" t="s">
        <v>163</v>
      </c>
      <c r="H749" s="3">
        <v>45247</v>
      </c>
      <c r="I749" s="3">
        <v>45589</v>
      </c>
      <c r="J749" t="s">
        <v>128</v>
      </c>
      <c r="K749" t="s">
        <v>195</v>
      </c>
      <c r="L749">
        <v>23391.360000000001</v>
      </c>
      <c r="M749" t="s">
        <v>209</v>
      </c>
      <c r="N749">
        <v>2</v>
      </c>
    </row>
    <row r="750" spans="1:14" x14ac:dyDescent="0.25">
      <c r="A750" t="s">
        <v>3939</v>
      </c>
      <c r="B750" t="s">
        <v>3940</v>
      </c>
      <c r="C750" t="s">
        <v>3941</v>
      </c>
      <c r="D750" t="s">
        <v>3942</v>
      </c>
      <c r="E750" t="s">
        <v>1209</v>
      </c>
      <c r="F750" t="s">
        <v>499</v>
      </c>
      <c r="G750" t="s">
        <v>163</v>
      </c>
      <c r="H750" s="3">
        <v>45762</v>
      </c>
      <c r="I750" s="3">
        <v>45738</v>
      </c>
      <c r="J750" t="s">
        <v>269</v>
      </c>
      <c r="L750">
        <v>7296.7</v>
      </c>
      <c r="M750" t="s">
        <v>209</v>
      </c>
      <c r="N750">
        <v>2</v>
      </c>
    </row>
    <row r="751" spans="1:14" x14ac:dyDescent="0.25">
      <c r="A751" t="s">
        <v>3943</v>
      </c>
      <c r="B751" t="s">
        <v>3944</v>
      </c>
      <c r="C751" t="s">
        <v>3945</v>
      </c>
      <c r="D751" t="s">
        <v>3946</v>
      </c>
      <c r="E751" t="s">
        <v>3947</v>
      </c>
      <c r="F751" t="s">
        <v>574</v>
      </c>
      <c r="G751" t="s">
        <v>163</v>
      </c>
      <c r="H751" s="3">
        <v>45179</v>
      </c>
      <c r="I751" s="3">
        <v>45541</v>
      </c>
      <c r="J751" t="s">
        <v>164</v>
      </c>
      <c r="L751">
        <v>7736.27</v>
      </c>
      <c r="M751" t="s">
        <v>196</v>
      </c>
      <c r="N751">
        <v>1</v>
      </c>
    </row>
    <row r="752" spans="1:14" x14ac:dyDescent="0.25">
      <c r="A752" t="s">
        <v>3948</v>
      </c>
      <c r="B752" t="s">
        <v>3949</v>
      </c>
      <c r="C752" t="s">
        <v>3950</v>
      </c>
      <c r="D752" t="s">
        <v>3951</v>
      </c>
      <c r="E752" t="s">
        <v>3952</v>
      </c>
      <c r="F752" t="s">
        <v>187</v>
      </c>
      <c r="G752" t="s">
        <v>163</v>
      </c>
      <c r="H752" s="3">
        <v>45809</v>
      </c>
      <c r="I752" s="3">
        <v>45680</v>
      </c>
      <c r="J752" t="s">
        <v>269</v>
      </c>
      <c r="K752" t="s">
        <v>165</v>
      </c>
      <c r="L752">
        <v>3671.47</v>
      </c>
    </row>
    <row r="753" spans="1:14" x14ac:dyDescent="0.25">
      <c r="A753" t="s">
        <v>3953</v>
      </c>
      <c r="B753" t="s">
        <v>3954</v>
      </c>
      <c r="C753" t="s">
        <v>3955</v>
      </c>
      <c r="D753" t="s">
        <v>3956</v>
      </c>
      <c r="E753" t="s">
        <v>3957</v>
      </c>
      <c r="F753" t="s">
        <v>227</v>
      </c>
      <c r="G753" t="s">
        <v>163</v>
      </c>
      <c r="H753" s="3">
        <v>45790</v>
      </c>
      <c r="I753" s="3">
        <v>45467</v>
      </c>
      <c r="J753" t="s">
        <v>269</v>
      </c>
      <c r="K753" t="s">
        <v>228</v>
      </c>
      <c r="L753">
        <v>8837.6299999999992</v>
      </c>
      <c r="M753" t="s">
        <v>209</v>
      </c>
      <c r="N753">
        <v>2</v>
      </c>
    </row>
    <row r="754" spans="1:14" x14ac:dyDescent="0.25">
      <c r="A754" t="s">
        <v>3958</v>
      </c>
      <c r="B754" t="s">
        <v>3959</v>
      </c>
      <c r="C754" t="s">
        <v>3960</v>
      </c>
      <c r="D754" t="s">
        <v>3961</v>
      </c>
      <c r="E754" t="s">
        <v>3962</v>
      </c>
      <c r="F754" t="s">
        <v>370</v>
      </c>
      <c r="G754" t="s">
        <v>163</v>
      </c>
      <c r="H754" s="3">
        <v>44748</v>
      </c>
      <c r="I754" s="3">
        <v>45173</v>
      </c>
      <c r="J754" t="s">
        <v>128</v>
      </c>
      <c r="K754" t="s">
        <v>314</v>
      </c>
      <c r="L754">
        <v>30272.74</v>
      </c>
      <c r="N754">
        <v>1</v>
      </c>
    </row>
    <row r="755" spans="1:14" x14ac:dyDescent="0.25">
      <c r="A755" t="s">
        <v>3963</v>
      </c>
      <c r="B755" t="s">
        <v>3964</v>
      </c>
      <c r="C755" t="s">
        <v>3965</v>
      </c>
      <c r="D755" t="s">
        <v>3966</v>
      </c>
      <c r="E755" t="s">
        <v>3967</v>
      </c>
      <c r="F755" t="s">
        <v>180</v>
      </c>
      <c r="G755" t="s">
        <v>163</v>
      </c>
      <c r="H755" s="3">
        <v>45189</v>
      </c>
      <c r="I755" s="3">
        <v>45450</v>
      </c>
      <c r="J755" t="s">
        <v>173</v>
      </c>
      <c r="K755" t="s">
        <v>195</v>
      </c>
      <c r="L755">
        <v>6395.72</v>
      </c>
      <c r="M755" t="s">
        <v>166</v>
      </c>
      <c r="N755">
        <v>5</v>
      </c>
    </row>
    <row r="756" spans="1:14" x14ac:dyDescent="0.25">
      <c r="A756" t="s">
        <v>3968</v>
      </c>
      <c r="B756" t="s">
        <v>3969</v>
      </c>
      <c r="C756" t="s">
        <v>3970</v>
      </c>
      <c r="D756" t="s">
        <v>3971</v>
      </c>
      <c r="E756" t="s">
        <v>3972</v>
      </c>
      <c r="F756" t="s">
        <v>221</v>
      </c>
      <c r="G756" t="s">
        <v>163</v>
      </c>
      <c r="H756" s="3">
        <v>45144</v>
      </c>
      <c r="I756" s="3">
        <v>45600</v>
      </c>
      <c r="J756" t="s">
        <v>129</v>
      </c>
      <c r="K756" t="s">
        <v>165</v>
      </c>
      <c r="L756">
        <v>15701.75</v>
      </c>
      <c r="M756" t="s">
        <v>196</v>
      </c>
      <c r="N756">
        <v>3</v>
      </c>
    </row>
    <row r="757" spans="1:14" x14ac:dyDescent="0.25">
      <c r="A757" t="s">
        <v>3973</v>
      </c>
      <c r="B757" t="s">
        <v>3974</v>
      </c>
      <c r="C757" t="s">
        <v>3975</v>
      </c>
      <c r="D757" t="s">
        <v>3976</v>
      </c>
      <c r="E757" t="s">
        <v>3977</v>
      </c>
      <c r="F757" t="s">
        <v>435</v>
      </c>
      <c r="G757" t="s">
        <v>163</v>
      </c>
      <c r="H757" s="3">
        <v>45700</v>
      </c>
      <c r="I757" s="3">
        <v>45754</v>
      </c>
      <c r="J757" t="s">
        <v>269</v>
      </c>
      <c r="L757">
        <v>23699.64</v>
      </c>
      <c r="N757">
        <v>4</v>
      </c>
    </row>
    <row r="758" spans="1:14" x14ac:dyDescent="0.25">
      <c r="A758" t="s">
        <v>3978</v>
      </c>
      <c r="B758" t="s">
        <v>3979</v>
      </c>
      <c r="C758" t="s">
        <v>3980</v>
      </c>
      <c r="D758" t="s">
        <v>3981</v>
      </c>
      <c r="E758" t="s">
        <v>3982</v>
      </c>
      <c r="F758" t="s">
        <v>234</v>
      </c>
      <c r="G758" t="s">
        <v>163</v>
      </c>
      <c r="H758" s="3">
        <v>44937</v>
      </c>
      <c r="I758" s="3">
        <v>45759</v>
      </c>
      <c r="J758" t="s">
        <v>129</v>
      </c>
      <c r="K758" t="s">
        <v>181</v>
      </c>
      <c r="L758">
        <v>23445.35</v>
      </c>
      <c r="M758" t="s">
        <v>203</v>
      </c>
      <c r="N758">
        <v>5</v>
      </c>
    </row>
    <row r="759" spans="1:14" x14ac:dyDescent="0.25">
      <c r="A759" t="s">
        <v>3983</v>
      </c>
      <c r="B759" t="s">
        <v>3984</v>
      </c>
      <c r="C759" t="s">
        <v>3985</v>
      </c>
      <c r="D759" t="s">
        <v>3986</v>
      </c>
      <c r="E759" t="s">
        <v>3987</v>
      </c>
      <c r="F759" t="s">
        <v>262</v>
      </c>
      <c r="G759" t="s">
        <v>163</v>
      </c>
      <c r="H759" s="3">
        <v>45481</v>
      </c>
      <c r="I759" s="3">
        <v>45520</v>
      </c>
      <c r="J759" t="s">
        <v>269</v>
      </c>
      <c r="K759" t="s">
        <v>181</v>
      </c>
      <c r="L759">
        <v>24964.93</v>
      </c>
      <c r="M759" t="s">
        <v>196</v>
      </c>
      <c r="N759">
        <v>4</v>
      </c>
    </row>
    <row r="760" spans="1:14" x14ac:dyDescent="0.25">
      <c r="A760" t="s">
        <v>3988</v>
      </c>
      <c r="B760" t="s">
        <v>3989</v>
      </c>
      <c r="C760" t="s">
        <v>3990</v>
      </c>
      <c r="D760" t="s">
        <v>3991</v>
      </c>
      <c r="E760" t="s">
        <v>3992</v>
      </c>
      <c r="F760" t="s">
        <v>240</v>
      </c>
      <c r="G760" t="s">
        <v>163</v>
      </c>
      <c r="H760" s="3">
        <v>45023</v>
      </c>
      <c r="I760" s="3">
        <v>45392</v>
      </c>
      <c r="J760" t="s">
        <v>164</v>
      </c>
      <c r="K760" t="s">
        <v>228</v>
      </c>
      <c r="L760">
        <v>48253.07</v>
      </c>
      <c r="M760" t="s">
        <v>196</v>
      </c>
      <c r="N760">
        <v>2</v>
      </c>
    </row>
    <row r="761" spans="1:14" x14ac:dyDescent="0.25">
      <c r="A761" t="s">
        <v>3993</v>
      </c>
      <c r="B761" t="s">
        <v>3994</v>
      </c>
      <c r="C761" t="s">
        <v>3995</v>
      </c>
      <c r="D761" t="s">
        <v>3996</v>
      </c>
      <c r="E761" t="s">
        <v>3997</v>
      </c>
      <c r="F761" t="s">
        <v>552</v>
      </c>
      <c r="G761" t="s">
        <v>163</v>
      </c>
      <c r="H761" s="3">
        <v>45535</v>
      </c>
      <c r="I761" s="3">
        <v>45397</v>
      </c>
      <c r="J761" t="s">
        <v>128</v>
      </c>
      <c r="L761">
        <v>44213.83</v>
      </c>
      <c r="M761" t="s">
        <v>188</v>
      </c>
    </row>
    <row r="762" spans="1:14" x14ac:dyDescent="0.25">
      <c r="A762" t="s">
        <v>3998</v>
      </c>
      <c r="B762" t="s">
        <v>3999</v>
      </c>
      <c r="C762" t="s">
        <v>4000</v>
      </c>
      <c r="D762" t="s">
        <v>4001</v>
      </c>
      <c r="E762" t="s">
        <v>4002</v>
      </c>
      <c r="F762" t="s">
        <v>787</v>
      </c>
      <c r="G762" t="s">
        <v>163</v>
      </c>
      <c r="H762" s="3">
        <v>44826</v>
      </c>
      <c r="I762" s="3">
        <v>45513</v>
      </c>
      <c r="J762" t="s">
        <v>128</v>
      </c>
      <c r="K762" t="s">
        <v>174</v>
      </c>
      <c r="L762">
        <v>7810.11</v>
      </c>
      <c r="M762" t="s">
        <v>166</v>
      </c>
    </row>
    <row r="763" spans="1:14" x14ac:dyDescent="0.25">
      <c r="A763" t="s">
        <v>4003</v>
      </c>
      <c r="B763" t="s">
        <v>4004</v>
      </c>
      <c r="C763" t="s">
        <v>4005</v>
      </c>
      <c r="D763" t="s">
        <v>4006</v>
      </c>
      <c r="E763" t="s">
        <v>4007</v>
      </c>
      <c r="F763" t="s">
        <v>749</v>
      </c>
      <c r="G763" t="s">
        <v>163</v>
      </c>
      <c r="H763" s="3">
        <v>45691</v>
      </c>
      <c r="I763" s="3">
        <v>45186</v>
      </c>
      <c r="J763" t="s">
        <v>164</v>
      </c>
      <c r="K763" t="s">
        <v>165</v>
      </c>
      <c r="L763">
        <v>12197.73</v>
      </c>
      <c r="N763">
        <v>5</v>
      </c>
    </row>
    <row r="764" spans="1:14" x14ac:dyDescent="0.25">
      <c r="A764" t="s">
        <v>4008</v>
      </c>
      <c r="B764" t="s">
        <v>4009</v>
      </c>
      <c r="C764" t="s">
        <v>4010</v>
      </c>
      <c r="D764" t="s">
        <v>4011</v>
      </c>
      <c r="E764" t="s">
        <v>4012</v>
      </c>
      <c r="F764" t="s">
        <v>358</v>
      </c>
      <c r="G764" t="s">
        <v>163</v>
      </c>
      <c r="H764" s="3">
        <v>44752</v>
      </c>
      <c r="I764" s="3">
        <v>45454</v>
      </c>
      <c r="J764" t="s">
        <v>269</v>
      </c>
      <c r="L764">
        <v>28732.05</v>
      </c>
      <c r="M764" t="s">
        <v>196</v>
      </c>
      <c r="N764">
        <v>4</v>
      </c>
    </row>
    <row r="765" spans="1:14" x14ac:dyDescent="0.25">
      <c r="A765" t="s">
        <v>4013</v>
      </c>
      <c r="B765" t="s">
        <v>4014</v>
      </c>
      <c r="C765" t="s">
        <v>4015</v>
      </c>
      <c r="D765" t="s">
        <v>4016</v>
      </c>
      <c r="E765" t="s">
        <v>4017</v>
      </c>
      <c r="F765" t="s">
        <v>202</v>
      </c>
      <c r="G765" t="s">
        <v>163</v>
      </c>
      <c r="H765" s="3">
        <v>45030</v>
      </c>
      <c r="I765" s="3">
        <v>45396</v>
      </c>
      <c r="J765" t="s">
        <v>128</v>
      </c>
      <c r="K765" t="s">
        <v>195</v>
      </c>
      <c r="L765">
        <v>10422.56</v>
      </c>
      <c r="M765" t="s">
        <v>188</v>
      </c>
      <c r="N765">
        <v>3</v>
      </c>
    </row>
    <row r="766" spans="1:14" x14ac:dyDescent="0.25">
      <c r="A766" t="s">
        <v>4018</v>
      </c>
      <c r="B766" t="s">
        <v>4019</v>
      </c>
      <c r="C766" t="s">
        <v>4020</v>
      </c>
      <c r="D766" t="s">
        <v>4021</v>
      </c>
      <c r="E766" t="s">
        <v>4022</v>
      </c>
      <c r="F766" t="s">
        <v>234</v>
      </c>
      <c r="G766" t="s">
        <v>163</v>
      </c>
      <c r="H766" s="3">
        <v>44919</v>
      </c>
      <c r="I766" s="3">
        <v>45572</v>
      </c>
      <c r="J766" t="s">
        <v>128</v>
      </c>
      <c r="K766" t="s">
        <v>228</v>
      </c>
      <c r="L766">
        <v>19471.2</v>
      </c>
      <c r="M766" t="s">
        <v>188</v>
      </c>
      <c r="N766">
        <v>1</v>
      </c>
    </row>
    <row r="767" spans="1:14" x14ac:dyDescent="0.25">
      <c r="A767" t="s">
        <v>4023</v>
      </c>
      <c r="B767" t="s">
        <v>4024</v>
      </c>
      <c r="C767" t="s">
        <v>4025</v>
      </c>
      <c r="D767" t="s">
        <v>4026</v>
      </c>
      <c r="E767" t="s">
        <v>4027</v>
      </c>
      <c r="F767" t="s">
        <v>642</v>
      </c>
      <c r="G767" t="s">
        <v>163</v>
      </c>
      <c r="H767" s="3">
        <v>45438</v>
      </c>
      <c r="I767" s="3">
        <v>45447</v>
      </c>
      <c r="K767" t="s">
        <v>314</v>
      </c>
      <c r="L767">
        <v>45732.71</v>
      </c>
      <c r="M767" t="s">
        <v>209</v>
      </c>
    </row>
    <row r="768" spans="1:14" x14ac:dyDescent="0.25">
      <c r="A768" t="s">
        <v>4028</v>
      </c>
      <c r="B768" t="s">
        <v>4029</v>
      </c>
      <c r="C768" t="s">
        <v>4030</v>
      </c>
      <c r="D768" t="s">
        <v>4031</v>
      </c>
      <c r="E768" t="s">
        <v>4032</v>
      </c>
      <c r="F768" t="s">
        <v>749</v>
      </c>
      <c r="G768" t="s">
        <v>163</v>
      </c>
      <c r="H768" s="3">
        <v>45597</v>
      </c>
      <c r="I768" s="3">
        <v>45393</v>
      </c>
      <c r="L768">
        <v>40167.519999999997</v>
      </c>
      <c r="M768" t="s">
        <v>203</v>
      </c>
      <c r="N768">
        <v>5</v>
      </c>
    </row>
    <row r="769" spans="1:14" x14ac:dyDescent="0.25">
      <c r="A769" t="s">
        <v>4033</v>
      </c>
      <c r="B769" t="s">
        <v>4034</v>
      </c>
      <c r="C769" t="s">
        <v>4035</v>
      </c>
      <c r="D769" t="s">
        <v>4036</v>
      </c>
      <c r="E769" t="s">
        <v>4037</v>
      </c>
      <c r="F769" t="s">
        <v>281</v>
      </c>
      <c r="G769" t="s">
        <v>163</v>
      </c>
      <c r="H769" s="3">
        <v>45523</v>
      </c>
      <c r="I769" s="3">
        <v>45130</v>
      </c>
      <c r="J769" t="s">
        <v>129</v>
      </c>
      <c r="K769" t="s">
        <v>165</v>
      </c>
      <c r="L769">
        <v>25801.14</v>
      </c>
      <c r="M769" t="s">
        <v>209</v>
      </c>
      <c r="N769">
        <v>3</v>
      </c>
    </row>
    <row r="770" spans="1:14" x14ac:dyDescent="0.25">
      <c r="A770" t="s">
        <v>4038</v>
      </c>
      <c r="B770" t="s">
        <v>4039</v>
      </c>
      <c r="C770" t="s">
        <v>4040</v>
      </c>
      <c r="D770" t="s">
        <v>4041</v>
      </c>
      <c r="E770" t="s">
        <v>4042</v>
      </c>
      <c r="F770" t="s">
        <v>574</v>
      </c>
      <c r="G770" t="s">
        <v>163</v>
      </c>
      <c r="H770" s="3">
        <v>45117</v>
      </c>
      <c r="I770" s="3">
        <v>45377</v>
      </c>
      <c r="J770" t="s">
        <v>129</v>
      </c>
      <c r="K770" t="s">
        <v>174</v>
      </c>
      <c r="L770">
        <v>27138.43</v>
      </c>
      <c r="M770" t="s">
        <v>188</v>
      </c>
      <c r="N770">
        <v>2</v>
      </c>
    </row>
    <row r="771" spans="1:14" x14ac:dyDescent="0.25">
      <c r="A771" t="s">
        <v>4043</v>
      </c>
      <c r="B771" t="s">
        <v>4044</v>
      </c>
      <c r="C771" t="s">
        <v>4045</v>
      </c>
      <c r="D771" t="s">
        <v>4046</v>
      </c>
      <c r="E771" t="s">
        <v>4047</v>
      </c>
      <c r="F771" t="s">
        <v>281</v>
      </c>
      <c r="G771" t="s">
        <v>163</v>
      </c>
      <c r="H771" s="3">
        <v>45767</v>
      </c>
      <c r="I771" s="3">
        <v>45571</v>
      </c>
      <c r="J771" t="s">
        <v>164</v>
      </c>
      <c r="K771" t="s">
        <v>228</v>
      </c>
      <c r="L771">
        <v>15970.11</v>
      </c>
      <c r="M771" t="s">
        <v>166</v>
      </c>
      <c r="N771">
        <v>3</v>
      </c>
    </row>
    <row r="772" spans="1:14" x14ac:dyDescent="0.25">
      <c r="A772" t="s">
        <v>4048</v>
      </c>
      <c r="B772" t="s">
        <v>4049</v>
      </c>
      <c r="C772" t="s">
        <v>4050</v>
      </c>
      <c r="D772" t="s">
        <v>4051</v>
      </c>
      <c r="E772" t="s">
        <v>4052</v>
      </c>
      <c r="F772" t="s">
        <v>202</v>
      </c>
      <c r="G772" t="s">
        <v>163</v>
      </c>
      <c r="H772" s="3">
        <v>45342</v>
      </c>
      <c r="I772" s="3">
        <v>45175</v>
      </c>
      <c r="J772" t="s">
        <v>164</v>
      </c>
      <c r="K772" t="s">
        <v>174</v>
      </c>
      <c r="L772">
        <v>16659.95</v>
      </c>
      <c r="M772" t="s">
        <v>188</v>
      </c>
      <c r="N772">
        <v>3</v>
      </c>
    </row>
    <row r="773" spans="1:14" x14ac:dyDescent="0.25">
      <c r="A773" t="s">
        <v>4053</v>
      </c>
      <c r="B773" t="s">
        <v>4054</v>
      </c>
      <c r="C773" t="s">
        <v>4055</v>
      </c>
      <c r="D773" t="s">
        <v>4056</v>
      </c>
      <c r="E773" t="s">
        <v>4057</v>
      </c>
      <c r="F773" t="s">
        <v>381</v>
      </c>
      <c r="G773" t="s">
        <v>163</v>
      </c>
      <c r="H773" s="3">
        <v>45135</v>
      </c>
      <c r="I773" s="3">
        <v>45485</v>
      </c>
      <c r="J773" t="s">
        <v>173</v>
      </c>
      <c r="K773" t="s">
        <v>195</v>
      </c>
      <c r="L773">
        <v>10327.530000000001</v>
      </c>
      <c r="M773" t="s">
        <v>166</v>
      </c>
      <c r="N773">
        <v>4</v>
      </c>
    </row>
    <row r="774" spans="1:14" x14ac:dyDescent="0.25">
      <c r="A774" t="s">
        <v>4058</v>
      </c>
      <c r="B774" t="s">
        <v>4059</v>
      </c>
      <c r="C774" t="s">
        <v>4060</v>
      </c>
      <c r="D774" t="s">
        <v>4061</v>
      </c>
      <c r="E774" t="s">
        <v>4062</v>
      </c>
      <c r="F774" t="s">
        <v>766</v>
      </c>
      <c r="G774" t="s">
        <v>163</v>
      </c>
      <c r="H774" s="3">
        <v>45118</v>
      </c>
      <c r="I774" s="3">
        <v>45676</v>
      </c>
      <c r="J774" t="s">
        <v>173</v>
      </c>
      <c r="K774" t="s">
        <v>174</v>
      </c>
      <c r="L774">
        <v>13760.18</v>
      </c>
      <c r="M774" t="s">
        <v>166</v>
      </c>
      <c r="N774">
        <v>1</v>
      </c>
    </row>
    <row r="775" spans="1:14" x14ac:dyDescent="0.25">
      <c r="A775" t="s">
        <v>4063</v>
      </c>
      <c r="B775" t="s">
        <v>4064</v>
      </c>
      <c r="C775" t="s">
        <v>4065</v>
      </c>
      <c r="D775" t="s">
        <v>4066</v>
      </c>
      <c r="E775" t="s">
        <v>4067</v>
      </c>
      <c r="F775" t="s">
        <v>370</v>
      </c>
      <c r="G775" t="s">
        <v>163</v>
      </c>
      <c r="H775" s="3">
        <v>44865</v>
      </c>
      <c r="I775" s="3">
        <v>45285</v>
      </c>
      <c r="J775" t="s">
        <v>269</v>
      </c>
      <c r="L775">
        <v>26655.22</v>
      </c>
      <c r="M775" t="s">
        <v>196</v>
      </c>
      <c r="N775">
        <v>2</v>
      </c>
    </row>
    <row r="776" spans="1:14" x14ac:dyDescent="0.25">
      <c r="A776" t="s">
        <v>4068</v>
      </c>
      <c r="B776" t="s">
        <v>4069</v>
      </c>
      <c r="C776" t="s">
        <v>4070</v>
      </c>
      <c r="D776" t="s">
        <v>4071</v>
      </c>
      <c r="E776" t="s">
        <v>4072</v>
      </c>
      <c r="F776" t="s">
        <v>403</v>
      </c>
      <c r="G776" t="s">
        <v>163</v>
      </c>
      <c r="H776" s="3">
        <v>45401</v>
      </c>
      <c r="I776" s="3">
        <v>45637</v>
      </c>
      <c r="J776" t="s">
        <v>129</v>
      </c>
      <c r="K776" t="s">
        <v>181</v>
      </c>
      <c r="L776">
        <v>2201.73</v>
      </c>
      <c r="M776" t="s">
        <v>196</v>
      </c>
      <c r="N776">
        <v>4</v>
      </c>
    </row>
    <row r="777" spans="1:14" x14ac:dyDescent="0.25">
      <c r="A777" t="s">
        <v>4073</v>
      </c>
      <c r="B777" t="s">
        <v>4074</v>
      </c>
      <c r="C777" t="s">
        <v>4075</v>
      </c>
      <c r="D777" t="s">
        <v>4076</v>
      </c>
      <c r="E777" t="s">
        <v>4077</v>
      </c>
      <c r="F777" t="s">
        <v>755</v>
      </c>
      <c r="G777" t="s">
        <v>163</v>
      </c>
      <c r="H777" s="3">
        <v>45501</v>
      </c>
      <c r="I777" s="3">
        <v>45703</v>
      </c>
      <c r="K777" t="s">
        <v>314</v>
      </c>
      <c r="L777">
        <v>14709.43</v>
      </c>
      <c r="M777" t="s">
        <v>196</v>
      </c>
      <c r="N777">
        <v>2</v>
      </c>
    </row>
    <row r="778" spans="1:14" x14ac:dyDescent="0.25">
      <c r="A778" t="s">
        <v>4078</v>
      </c>
      <c r="B778" t="s">
        <v>4079</v>
      </c>
      <c r="C778" t="s">
        <v>4080</v>
      </c>
      <c r="D778" t="s">
        <v>4081</v>
      </c>
      <c r="E778" t="s">
        <v>2273</v>
      </c>
      <c r="F778" t="s">
        <v>558</v>
      </c>
      <c r="G778" t="s">
        <v>163</v>
      </c>
      <c r="H778" s="3">
        <v>45543</v>
      </c>
      <c r="I778" s="3">
        <v>45539</v>
      </c>
      <c r="J778" t="s">
        <v>128</v>
      </c>
      <c r="K778" t="s">
        <v>228</v>
      </c>
      <c r="L778">
        <v>35013.56</v>
      </c>
      <c r="M778" t="s">
        <v>203</v>
      </c>
      <c r="N778">
        <v>4</v>
      </c>
    </row>
    <row r="779" spans="1:14" x14ac:dyDescent="0.25">
      <c r="A779" t="s">
        <v>4082</v>
      </c>
      <c r="B779" t="s">
        <v>1306</v>
      </c>
      <c r="C779" t="s">
        <v>4083</v>
      </c>
      <c r="D779" t="s">
        <v>4084</v>
      </c>
      <c r="E779" t="s">
        <v>4085</v>
      </c>
      <c r="F779" t="s">
        <v>381</v>
      </c>
      <c r="G779" t="s">
        <v>163</v>
      </c>
      <c r="H779" s="3">
        <v>45242</v>
      </c>
      <c r="I779" s="3">
        <v>45287</v>
      </c>
      <c r="J779" t="s">
        <v>129</v>
      </c>
      <c r="K779" t="s">
        <v>314</v>
      </c>
      <c r="L779">
        <v>11588.29</v>
      </c>
      <c r="M779" t="s">
        <v>203</v>
      </c>
      <c r="N779">
        <v>2</v>
      </c>
    </row>
    <row r="780" spans="1:14" x14ac:dyDescent="0.25">
      <c r="A780" t="s">
        <v>4086</v>
      </c>
      <c r="B780" t="s">
        <v>4087</v>
      </c>
      <c r="C780" t="s">
        <v>4088</v>
      </c>
      <c r="D780" t="s">
        <v>4089</v>
      </c>
      <c r="E780" t="s">
        <v>4090</v>
      </c>
      <c r="F780" t="s">
        <v>743</v>
      </c>
      <c r="G780" t="s">
        <v>163</v>
      </c>
      <c r="H780" s="3">
        <v>45706</v>
      </c>
      <c r="I780" s="3">
        <v>45125</v>
      </c>
      <c r="J780" t="s">
        <v>269</v>
      </c>
      <c r="K780" t="s">
        <v>174</v>
      </c>
      <c r="L780">
        <v>3096.33</v>
      </c>
      <c r="M780" t="s">
        <v>188</v>
      </c>
      <c r="N780">
        <v>1</v>
      </c>
    </row>
    <row r="781" spans="1:14" x14ac:dyDescent="0.25">
      <c r="A781" t="s">
        <v>4091</v>
      </c>
      <c r="B781" t="s">
        <v>4092</v>
      </c>
      <c r="C781" t="s">
        <v>4093</v>
      </c>
      <c r="D781" t="s">
        <v>4094</v>
      </c>
      <c r="E781" t="s">
        <v>4095</v>
      </c>
      <c r="F781" t="s">
        <v>364</v>
      </c>
      <c r="G781" t="s">
        <v>163</v>
      </c>
      <c r="H781" s="3">
        <v>45517</v>
      </c>
      <c r="I781" s="3">
        <v>45695</v>
      </c>
      <c r="K781" t="s">
        <v>228</v>
      </c>
      <c r="L781">
        <v>11967.91</v>
      </c>
      <c r="M781" t="s">
        <v>166</v>
      </c>
    </row>
    <row r="782" spans="1:14" x14ac:dyDescent="0.25">
      <c r="A782" t="s">
        <v>4096</v>
      </c>
      <c r="B782" t="s">
        <v>4097</v>
      </c>
      <c r="C782" t="s">
        <v>4098</v>
      </c>
      <c r="D782" t="s">
        <v>4099</v>
      </c>
      <c r="E782" t="s">
        <v>4100</v>
      </c>
      <c r="F782" t="s">
        <v>172</v>
      </c>
      <c r="G782" t="s">
        <v>163</v>
      </c>
      <c r="H782" s="3">
        <v>45151</v>
      </c>
      <c r="I782" s="3">
        <v>45646</v>
      </c>
      <c r="J782" t="s">
        <v>129</v>
      </c>
      <c r="K782" t="s">
        <v>195</v>
      </c>
      <c r="L782">
        <v>16502.72</v>
      </c>
      <c r="M782" t="s">
        <v>203</v>
      </c>
    </row>
    <row r="783" spans="1:14" x14ac:dyDescent="0.25">
      <c r="A783" t="s">
        <v>4101</v>
      </c>
      <c r="B783" t="s">
        <v>4102</v>
      </c>
      <c r="C783" t="s">
        <v>4103</v>
      </c>
      <c r="D783" t="s">
        <v>4104</v>
      </c>
      <c r="E783" t="s">
        <v>4105</v>
      </c>
      <c r="F783" t="s">
        <v>642</v>
      </c>
      <c r="G783" t="s">
        <v>163</v>
      </c>
      <c r="H783" s="3">
        <v>45142</v>
      </c>
      <c r="I783" s="3">
        <v>45155</v>
      </c>
      <c r="J783" t="s">
        <v>164</v>
      </c>
      <c r="K783" t="s">
        <v>165</v>
      </c>
      <c r="L783">
        <v>19953.98</v>
      </c>
      <c r="M783" t="s">
        <v>209</v>
      </c>
    </row>
    <row r="784" spans="1:14" x14ac:dyDescent="0.25">
      <c r="A784" t="s">
        <v>4106</v>
      </c>
      <c r="B784" t="s">
        <v>4107</v>
      </c>
      <c r="C784" t="s">
        <v>4108</v>
      </c>
      <c r="D784" t="s">
        <v>4109</v>
      </c>
      <c r="E784" t="s">
        <v>4110</v>
      </c>
      <c r="F784" t="s">
        <v>435</v>
      </c>
      <c r="G784" t="s">
        <v>163</v>
      </c>
      <c r="H784" s="3">
        <v>45152</v>
      </c>
      <c r="I784" s="3">
        <v>45146</v>
      </c>
      <c r="J784" t="s">
        <v>129</v>
      </c>
      <c r="K784" t="s">
        <v>165</v>
      </c>
      <c r="L784">
        <v>17328.830000000002</v>
      </c>
      <c r="M784" t="s">
        <v>188</v>
      </c>
      <c r="N784">
        <v>5</v>
      </c>
    </row>
    <row r="785" spans="1:14" x14ac:dyDescent="0.25">
      <c r="A785" t="s">
        <v>4111</v>
      </c>
      <c r="B785" t="s">
        <v>4112</v>
      </c>
      <c r="C785" t="s">
        <v>4113</v>
      </c>
      <c r="D785" t="s">
        <v>4114</v>
      </c>
      <c r="E785" t="s">
        <v>4115</v>
      </c>
      <c r="F785" t="s">
        <v>787</v>
      </c>
      <c r="G785" t="s">
        <v>163</v>
      </c>
      <c r="H785" s="3">
        <v>44801</v>
      </c>
      <c r="I785" s="3">
        <v>45634</v>
      </c>
      <c r="J785" t="s">
        <v>164</v>
      </c>
      <c r="L785">
        <v>48167.54</v>
      </c>
      <c r="M785" t="s">
        <v>203</v>
      </c>
      <c r="N785">
        <v>2</v>
      </c>
    </row>
    <row r="786" spans="1:14" x14ac:dyDescent="0.25">
      <c r="A786" t="s">
        <v>4116</v>
      </c>
      <c r="B786" t="s">
        <v>4117</v>
      </c>
      <c r="C786" t="s">
        <v>4118</v>
      </c>
      <c r="D786" t="s">
        <v>4119</v>
      </c>
      <c r="E786" t="s">
        <v>4120</v>
      </c>
      <c r="F786" t="s">
        <v>275</v>
      </c>
      <c r="G786" t="s">
        <v>163</v>
      </c>
      <c r="H786" s="3">
        <v>45592</v>
      </c>
      <c r="I786" s="3">
        <v>45371</v>
      </c>
      <c r="J786" t="s">
        <v>269</v>
      </c>
      <c r="K786" t="s">
        <v>195</v>
      </c>
      <c r="L786">
        <v>34196.76</v>
      </c>
      <c r="M786" t="s">
        <v>209</v>
      </c>
      <c r="N786">
        <v>5</v>
      </c>
    </row>
    <row r="787" spans="1:14" x14ac:dyDescent="0.25">
      <c r="A787" t="s">
        <v>4121</v>
      </c>
      <c r="B787" t="s">
        <v>4122</v>
      </c>
      <c r="C787" t="s">
        <v>4123</v>
      </c>
      <c r="D787" t="s">
        <v>4124</v>
      </c>
      <c r="E787" t="s">
        <v>4125</v>
      </c>
      <c r="F787" t="s">
        <v>766</v>
      </c>
      <c r="G787" t="s">
        <v>163</v>
      </c>
      <c r="H787" s="3">
        <v>45609</v>
      </c>
      <c r="I787" s="3">
        <v>45662</v>
      </c>
      <c r="J787" t="s">
        <v>173</v>
      </c>
      <c r="K787" t="s">
        <v>195</v>
      </c>
      <c r="L787">
        <v>3222.2</v>
      </c>
      <c r="M787" t="s">
        <v>188</v>
      </c>
    </row>
    <row r="788" spans="1:14" x14ac:dyDescent="0.25">
      <c r="A788" t="s">
        <v>4126</v>
      </c>
      <c r="B788" t="s">
        <v>4127</v>
      </c>
      <c r="C788" t="s">
        <v>4128</v>
      </c>
      <c r="D788" t="s">
        <v>4129</v>
      </c>
      <c r="E788" t="s">
        <v>4130</v>
      </c>
      <c r="F788" t="s">
        <v>275</v>
      </c>
      <c r="G788" t="s">
        <v>163</v>
      </c>
      <c r="H788" s="3">
        <v>45760</v>
      </c>
      <c r="I788" s="3">
        <v>45384</v>
      </c>
      <c r="J788" t="s">
        <v>269</v>
      </c>
      <c r="K788" t="s">
        <v>195</v>
      </c>
      <c r="L788">
        <v>7506.46</v>
      </c>
      <c r="N788">
        <v>2</v>
      </c>
    </row>
    <row r="789" spans="1:14" x14ac:dyDescent="0.25">
      <c r="A789" t="s">
        <v>4131</v>
      </c>
      <c r="B789" t="s">
        <v>4132</v>
      </c>
      <c r="C789" t="s">
        <v>4133</v>
      </c>
      <c r="D789" t="s">
        <v>4134</v>
      </c>
      <c r="E789" t="s">
        <v>4135</v>
      </c>
      <c r="F789" t="s">
        <v>292</v>
      </c>
      <c r="G789" t="s">
        <v>163</v>
      </c>
      <c r="H789" s="3">
        <v>45626</v>
      </c>
      <c r="I789" s="3">
        <v>45795</v>
      </c>
      <c r="L789">
        <v>41939.47</v>
      </c>
      <c r="M789" t="s">
        <v>196</v>
      </c>
      <c r="N789">
        <v>3</v>
      </c>
    </row>
    <row r="790" spans="1:14" x14ac:dyDescent="0.25">
      <c r="A790" t="s">
        <v>4136</v>
      </c>
      <c r="B790" t="s">
        <v>4137</v>
      </c>
      <c r="C790" t="s">
        <v>4138</v>
      </c>
      <c r="D790" t="s">
        <v>4139</v>
      </c>
      <c r="E790" t="s">
        <v>4140</v>
      </c>
      <c r="F790" t="s">
        <v>616</v>
      </c>
      <c r="G790" t="s">
        <v>163</v>
      </c>
      <c r="H790" s="3">
        <v>45227</v>
      </c>
      <c r="I790" s="3">
        <v>45743</v>
      </c>
      <c r="J790" t="s">
        <v>129</v>
      </c>
      <c r="K790" t="s">
        <v>181</v>
      </c>
      <c r="L790">
        <v>13913.34</v>
      </c>
      <c r="N790">
        <v>2</v>
      </c>
    </row>
    <row r="791" spans="1:14" x14ac:dyDescent="0.25">
      <c r="A791" t="s">
        <v>4141</v>
      </c>
      <c r="B791" t="s">
        <v>4142</v>
      </c>
      <c r="C791" t="s">
        <v>4143</v>
      </c>
      <c r="D791" t="s">
        <v>4144</v>
      </c>
      <c r="E791" t="s">
        <v>4145</v>
      </c>
      <c r="F791" t="s">
        <v>1627</v>
      </c>
      <c r="G791" t="s">
        <v>163</v>
      </c>
      <c r="H791" s="3">
        <v>45649</v>
      </c>
      <c r="I791" s="3">
        <v>45560</v>
      </c>
      <c r="J791" t="s">
        <v>269</v>
      </c>
      <c r="K791" t="s">
        <v>174</v>
      </c>
      <c r="L791">
        <v>42019.06</v>
      </c>
      <c r="N791">
        <v>1</v>
      </c>
    </row>
    <row r="792" spans="1:14" x14ac:dyDescent="0.25">
      <c r="A792" t="s">
        <v>4146</v>
      </c>
      <c r="B792" t="s">
        <v>4147</v>
      </c>
      <c r="C792" t="s">
        <v>4148</v>
      </c>
      <c r="D792" t="s">
        <v>4149</v>
      </c>
      <c r="E792" t="s">
        <v>4150</v>
      </c>
      <c r="F792" t="s">
        <v>262</v>
      </c>
      <c r="G792" t="s">
        <v>163</v>
      </c>
      <c r="H792" s="3">
        <v>45071</v>
      </c>
      <c r="I792" s="3">
        <v>45167</v>
      </c>
      <c r="J792" t="s">
        <v>129</v>
      </c>
      <c r="K792" t="s">
        <v>165</v>
      </c>
      <c r="L792">
        <v>28805.72</v>
      </c>
      <c r="M792" t="s">
        <v>196</v>
      </c>
    </row>
    <row r="793" spans="1:14" x14ac:dyDescent="0.25">
      <c r="A793" t="s">
        <v>4151</v>
      </c>
      <c r="B793" t="s">
        <v>4152</v>
      </c>
      <c r="C793" t="s">
        <v>4153</v>
      </c>
      <c r="D793" t="s">
        <v>4154</v>
      </c>
      <c r="E793" t="s">
        <v>4155</v>
      </c>
      <c r="F793" t="s">
        <v>364</v>
      </c>
      <c r="G793" t="s">
        <v>163</v>
      </c>
      <c r="H793" s="3">
        <v>44774</v>
      </c>
      <c r="I793" s="3">
        <v>45703</v>
      </c>
      <c r="J793" t="s">
        <v>129</v>
      </c>
      <c r="K793" t="s">
        <v>228</v>
      </c>
      <c r="L793">
        <v>45266.59</v>
      </c>
      <c r="M793" t="s">
        <v>166</v>
      </c>
      <c r="N793">
        <v>5</v>
      </c>
    </row>
    <row r="794" spans="1:14" x14ac:dyDescent="0.25">
      <c r="A794" t="s">
        <v>4156</v>
      </c>
      <c r="B794" t="s">
        <v>4157</v>
      </c>
      <c r="C794" t="s">
        <v>4158</v>
      </c>
      <c r="D794" t="s">
        <v>4159</v>
      </c>
      <c r="E794" t="s">
        <v>4160</v>
      </c>
      <c r="F794" t="s">
        <v>435</v>
      </c>
      <c r="G794" t="s">
        <v>163</v>
      </c>
      <c r="H794" s="3">
        <v>45047</v>
      </c>
      <c r="J794" t="s">
        <v>128</v>
      </c>
      <c r="K794" t="s">
        <v>228</v>
      </c>
      <c r="L794">
        <v>16977.47</v>
      </c>
      <c r="M794" t="s">
        <v>166</v>
      </c>
      <c r="N794">
        <v>3</v>
      </c>
    </row>
    <row r="795" spans="1:14" x14ac:dyDescent="0.25">
      <c r="A795" t="s">
        <v>4161</v>
      </c>
      <c r="B795" t="s">
        <v>4162</v>
      </c>
      <c r="C795" t="s">
        <v>4163</v>
      </c>
      <c r="D795" t="s">
        <v>4164</v>
      </c>
      <c r="E795" t="s">
        <v>4165</v>
      </c>
      <c r="F795" t="s">
        <v>162</v>
      </c>
      <c r="G795" t="s">
        <v>163</v>
      </c>
      <c r="H795" s="3">
        <v>45026</v>
      </c>
      <c r="I795" s="3">
        <v>45395</v>
      </c>
      <c r="J795" t="s">
        <v>269</v>
      </c>
      <c r="K795" t="s">
        <v>165</v>
      </c>
      <c r="L795">
        <v>31336.31</v>
      </c>
      <c r="N795">
        <v>1</v>
      </c>
    </row>
    <row r="796" spans="1:14" x14ac:dyDescent="0.25">
      <c r="A796" t="s">
        <v>4166</v>
      </c>
      <c r="B796" t="s">
        <v>4167</v>
      </c>
      <c r="C796" t="s">
        <v>4168</v>
      </c>
      <c r="D796" t="s">
        <v>4169</v>
      </c>
      <c r="E796" t="s">
        <v>4170</v>
      </c>
      <c r="F796" t="s">
        <v>234</v>
      </c>
      <c r="G796" t="s">
        <v>163</v>
      </c>
      <c r="H796" s="3">
        <v>45708</v>
      </c>
      <c r="I796" s="3">
        <v>45573</v>
      </c>
      <c r="K796" t="s">
        <v>314</v>
      </c>
      <c r="L796">
        <v>40364.629999999997</v>
      </c>
      <c r="M796" t="s">
        <v>203</v>
      </c>
    </row>
    <row r="797" spans="1:14" x14ac:dyDescent="0.25">
      <c r="A797" t="s">
        <v>4171</v>
      </c>
      <c r="B797" t="s">
        <v>4172</v>
      </c>
      <c r="C797" t="s">
        <v>4173</v>
      </c>
      <c r="D797" t="s">
        <v>4174</v>
      </c>
      <c r="E797" t="s">
        <v>4175</v>
      </c>
      <c r="F797" t="s">
        <v>441</v>
      </c>
      <c r="G797" t="s">
        <v>163</v>
      </c>
      <c r="H797" s="3">
        <v>44789</v>
      </c>
      <c r="I797" s="3">
        <v>45699</v>
      </c>
      <c r="J797" t="s">
        <v>129</v>
      </c>
      <c r="K797" t="s">
        <v>228</v>
      </c>
      <c r="L797">
        <v>37462.720000000001</v>
      </c>
      <c r="N797">
        <v>1</v>
      </c>
    </row>
    <row r="798" spans="1:14" x14ac:dyDescent="0.25">
      <c r="A798" t="s">
        <v>4176</v>
      </c>
      <c r="B798" t="s">
        <v>4177</v>
      </c>
      <c r="C798" t="s">
        <v>4178</v>
      </c>
      <c r="D798" t="s">
        <v>4179</v>
      </c>
      <c r="E798" t="s">
        <v>4180</v>
      </c>
      <c r="F798" t="s">
        <v>308</v>
      </c>
      <c r="G798" t="s">
        <v>163</v>
      </c>
      <c r="H798" s="3">
        <v>45453</v>
      </c>
      <c r="I798" s="3">
        <v>45527</v>
      </c>
      <c r="K798" t="s">
        <v>174</v>
      </c>
      <c r="L798">
        <v>22313.87</v>
      </c>
      <c r="M798" t="s">
        <v>166</v>
      </c>
      <c r="N798">
        <v>5</v>
      </c>
    </row>
    <row r="799" spans="1:14" x14ac:dyDescent="0.25">
      <c r="A799" t="s">
        <v>4181</v>
      </c>
      <c r="B799" t="s">
        <v>4182</v>
      </c>
      <c r="C799" t="s">
        <v>4183</v>
      </c>
      <c r="D799" t="s">
        <v>4184</v>
      </c>
      <c r="E799" t="s">
        <v>4185</v>
      </c>
      <c r="F799" t="s">
        <v>552</v>
      </c>
      <c r="G799" t="s">
        <v>163</v>
      </c>
      <c r="H799" s="3">
        <v>45709</v>
      </c>
      <c r="I799" s="3">
        <v>45248</v>
      </c>
      <c r="K799" t="s">
        <v>228</v>
      </c>
      <c r="L799">
        <v>42842.73</v>
      </c>
      <c r="M799" t="s">
        <v>196</v>
      </c>
      <c r="N799">
        <v>4</v>
      </c>
    </row>
    <row r="800" spans="1:14" x14ac:dyDescent="0.25">
      <c r="A800" t="s">
        <v>4186</v>
      </c>
      <c r="B800" t="s">
        <v>4187</v>
      </c>
      <c r="C800" t="s">
        <v>4188</v>
      </c>
      <c r="D800" t="s">
        <v>4189</v>
      </c>
      <c r="E800" t="s">
        <v>4190</v>
      </c>
      <c r="F800" t="s">
        <v>172</v>
      </c>
      <c r="G800" t="s">
        <v>163</v>
      </c>
      <c r="H800" s="3">
        <v>45314</v>
      </c>
      <c r="I800" s="3">
        <v>45294</v>
      </c>
      <c r="J800" t="s">
        <v>129</v>
      </c>
      <c r="K800" t="s">
        <v>165</v>
      </c>
      <c r="L800">
        <v>25301.56</v>
      </c>
      <c r="M800" t="s">
        <v>209</v>
      </c>
      <c r="N800">
        <v>5</v>
      </c>
    </row>
    <row r="801" spans="1:14" x14ac:dyDescent="0.25">
      <c r="A801" t="s">
        <v>4191</v>
      </c>
      <c r="B801" t="s">
        <v>4192</v>
      </c>
      <c r="C801" t="s">
        <v>4193</v>
      </c>
      <c r="D801" t="s">
        <v>4194</v>
      </c>
      <c r="E801" t="s">
        <v>4195</v>
      </c>
      <c r="F801" t="s">
        <v>516</v>
      </c>
      <c r="G801" t="s">
        <v>163</v>
      </c>
      <c r="H801" s="3">
        <v>45413</v>
      </c>
      <c r="I801" s="3">
        <v>45659</v>
      </c>
      <c r="L801">
        <v>4533.58</v>
      </c>
      <c r="M801" t="s">
        <v>188</v>
      </c>
      <c r="N801">
        <v>4</v>
      </c>
    </row>
    <row r="802" spans="1:14" x14ac:dyDescent="0.25">
      <c r="A802" t="s">
        <v>4196</v>
      </c>
      <c r="B802" t="s">
        <v>4197</v>
      </c>
      <c r="C802" t="s">
        <v>4198</v>
      </c>
      <c r="D802" t="s">
        <v>4199</v>
      </c>
      <c r="E802" t="s">
        <v>4200</v>
      </c>
      <c r="F802" t="s">
        <v>187</v>
      </c>
      <c r="G802" t="s">
        <v>163</v>
      </c>
      <c r="H802" s="3">
        <v>44744</v>
      </c>
      <c r="I802" s="3">
        <v>45607</v>
      </c>
      <c r="J802" t="s">
        <v>164</v>
      </c>
      <c r="L802">
        <v>44186.51</v>
      </c>
      <c r="N802">
        <v>3</v>
      </c>
    </row>
    <row r="803" spans="1:14" x14ac:dyDescent="0.25">
      <c r="A803" t="s">
        <v>4201</v>
      </c>
      <c r="B803" t="s">
        <v>4202</v>
      </c>
      <c r="C803" t="s">
        <v>4203</v>
      </c>
      <c r="D803" t="s">
        <v>4204</v>
      </c>
      <c r="E803" t="s">
        <v>4205</v>
      </c>
      <c r="F803" t="s">
        <v>381</v>
      </c>
      <c r="G803" t="s">
        <v>163</v>
      </c>
      <c r="H803" s="3">
        <v>45268</v>
      </c>
      <c r="I803" s="3">
        <v>45159</v>
      </c>
      <c r="J803" t="s">
        <v>129</v>
      </c>
      <c r="L803">
        <v>27332.76</v>
      </c>
      <c r="M803" t="s">
        <v>209</v>
      </c>
      <c r="N803">
        <v>3</v>
      </c>
    </row>
    <row r="804" spans="1:14" x14ac:dyDescent="0.25">
      <c r="A804" t="s">
        <v>4206</v>
      </c>
      <c r="B804" t="s">
        <v>4207</v>
      </c>
      <c r="C804" t="s">
        <v>4208</v>
      </c>
      <c r="D804" t="s">
        <v>4209</v>
      </c>
      <c r="E804" t="s">
        <v>4210</v>
      </c>
      <c r="F804" t="s">
        <v>281</v>
      </c>
      <c r="G804" t="s">
        <v>163</v>
      </c>
      <c r="H804" s="3">
        <v>44977</v>
      </c>
      <c r="I804" s="3">
        <v>45481</v>
      </c>
      <c r="K804" t="s">
        <v>174</v>
      </c>
      <c r="L804">
        <v>17999.2</v>
      </c>
      <c r="M804" t="s">
        <v>196</v>
      </c>
      <c r="N804">
        <v>4</v>
      </c>
    </row>
    <row r="805" spans="1:14" x14ac:dyDescent="0.25">
      <c r="A805" t="s">
        <v>4211</v>
      </c>
      <c r="B805" t="s">
        <v>4212</v>
      </c>
      <c r="C805" t="s">
        <v>4213</v>
      </c>
      <c r="D805" t="s">
        <v>4214</v>
      </c>
      <c r="E805" t="s">
        <v>4215</v>
      </c>
      <c r="F805" t="s">
        <v>642</v>
      </c>
      <c r="G805" t="s">
        <v>163</v>
      </c>
      <c r="H805" s="3">
        <v>45394</v>
      </c>
      <c r="I805" s="3">
        <v>45559</v>
      </c>
      <c r="J805" t="s">
        <v>269</v>
      </c>
      <c r="K805" t="s">
        <v>195</v>
      </c>
      <c r="L805">
        <v>45890.83</v>
      </c>
      <c r="M805" t="s">
        <v>188</v>
      </c>
      <c r="N805">
        <v>3</v>
      </c>
    </row>
    <row r="806" spans="1:14" x14ac:dyDescent="0.25">
      <c r="A806" t="s">
        <v>4216</v>
      </c>
      <c r="B806" t="s">
        <v>4217</v>
      </c>
      <c r="C806" t="s">
        <v>4218</v>
      </c>
      <c r="D806" t="s">
        <v>4219</v>
      </c>
      <c r="E806" t="s">
        <v>4220</v>
      </c>
      <c r="F806" t="s">
        <v>187</v>
      </c>
      <c r="G806" t="s">
        <v>163</v>
      </c>
      <c r="H806" s="3">
        <v>45699</v>
      </c>
      <c r="I806" s="3">
        <v>45266</v>
      </c>
      <c r="J806" t="s">
        <v>173</v>
      </c>
      <c r="K806" t="s">
        <v>314</v>
      </c>
      <c r="L806">
        <v>3162.3</v>
      </c>
      <c r="M806" t="s">
        <v>209</v>
      </c>
    </row>
    <row r="807" spans="1:14" x14ac:dyDescent="0.25">
      <c r="A807" t="s">
        <v>4221</v>
      </c>
      <c r="B807" t="s">
        <v>4222</v>
      </c>
      <c r="C807" t="s">
        <v>4223</v>
      </c>
      <c r="D807" t="s">
        <v>4224</v>
      </c>
      <c r="E807" t="s">
        <v>4225</v>
      </c>
      <c r="F807" t="s">
        <v>441</v>
      </c>
      <c r="G807" t="s">
        <v>163</v>
      </c>
      <c r="H807" s="3">
        <v>45707</v>
      </c>
      <c r="I807" s="3">
        <v>45792</v>
      </c>
      <c r="J807" t="s">
        <v>129</v>
      </c>
      <c r="K807" t="s">
        <v>174</v>
      </c>
      <c r="L807">
        <v>33478.370000000003</v>
      </c>
      <c r="N807">
        <v>1</v>
      </c>
    </row>
    <row r="808" spans="1:14" x14ac:dyDescent="0.25">
      <c r="A808" t="s">
        <v>4226</v>
      </c>
      <c r="B808" t="s">
        <v>4227</v>
      </c>
      <c r="C808" t="s">
        <v>4228</v>
      </c>
      <c r="D808" t="s">
        <v>4229</v>
      </c>
      <c r="E808" t="s">
        <v>4230</v>
      </c>
      <c r="F808" t="s">
        <v>251</v>
      </c>
      <c r="G808" t="s">
        <v>163</v>
      </c>
      <c r="H808" s="3">
        <v>44821</v>
      </c>
      <c r="I808" s="3">
        <v>45393</v>
      </c>
      <c r="J808" t="s">
        <v>164</v>
      </c>
      <c r="K808" t="s">
        <v>314</v>
      </c>
      <c r="M808" t="s">
        <v>209</v>
      </c>
    </row>
    <row r="809" spans="1:14" x14ac:dyDescent="0.25">
      <c r="A809" t="s">
        <v>4231</v>
      </c>
      <c r="B809" t="s">
        <v>4232</v>
      </c>
      <c r="C809" t="s">
        <v>4233</v>
      </c>
      <c r="D809" t="s">
        <v>4234</v>
      </c>
      <c r="E809" t="s">
        <v>4235</v>
      </c>
      <c r="F809" t="s">
        <v>251</v>
      </c>
      <c r="G809" t="s">
        <v>163</v>
      </c>
      <c r="H809" s="3">
        <v>44929</v>
      </c>
      <c r="I809" s="3">
        <v>45325</v>
      </c>
      <c r="K809" t="s">
        <v>181</v>
      </c>
      <c r="L809">
        <v>27851.98</v>
      </c>
      <c r="N809">
        <v>5</v>
      </c>
    </row>
    <row r="810" spans="1:14" x14ac:dyDescent="0.25">
      <c r="A810" t="s">
        <v>4236</v>
      </c>
      <c r="B810" t="s">
        <v>4237</v>
      </c>
      <c r="C810" t="s">
        <v>4238</v>
      </c>
      <c r="D810" t="s">
        <v>4239</v>
      </c>
      <c r="E810" t="s">
        <v>4240</v>
      </c>
      <c r="F810" t="s">
        <v>499</v>
      </c>
      <c r="G810" t="s">
        <v>163</v>
      </c>
      <c r="H810" s="3">
        <v>45298</v>
      </c>
      <c r="I810" s="3">
        <v>45601</v>
      </c>
      <c r="J810" t="s">
        <v>129</v>
      </c>
      <c r="K810" t="s">
        <v>195</v>
      </c>
      <c r="L810">
        <v>14608.02</v>
      </c>
      <c r="M810" t="s">
        <v>188</v>
      </c>
      <c r="N810">
        <v>3</v>
      </c>
    </row>
    <row r="811" spans="1:14" x14ac:dyDescent="0.25">
      <c r="A811" t="s">
        <v>4241</v>
      </c>
      <c r="B811" t="s">
        <v>4242</v>
      </c>
      <c r="C811" t="s">
        <v>4243</v>
      </c>
      <c r="D811" t="s">
        <v>4244</v>
      </c>
      <c r="E811" t="s">
        <v>4245</v>
      </c>
      <c r="F811" t="s">
        <v>194</v>
      </c>
      <c r="G811" t="s">
        <v>163</v>
      </c>
      <c r="H811" s="3">
        <v>44983</v>
      </c>
      <c r="I811" s="3">
        <v>45490</v>
      </c>
      <c r="J811" t="s">
        <v>129</v>
      </c>
      <c r="K811" t="s">
        <v>195</v>
      </c>
      <c r="L811">
        <v>25880.34</v>
      </c>
      <c r="M811" t="s">
        <v>188</v>
      </c>
      <c r="N811">
        <v>3</v>
      </c>
    </row>
    <row r="812" spans="1:14" x14ac:dyDescent="0.25">
      <c r="A812" t="s">
        <v>4246</v>
      </c>
      <c r="B812" t="s">
        <v>4247</v>
      </c>
      <c r="C812" t="s">
        <v>4248</v>
      </c>
      <c r="D812" t="s">
        <v>4249</v>
      </c>
      <c r="E812" t="s">
        <v>4250</v>
      </c>
      <c r="F812" t="s">
        <v>387</v>
      </c>
      <c r="G812" t="s">
        <v>163</v>
      </c>
      <c r="H812" s="3">
        <v>45058</v>
      </c>
      <c r="I812" s="3">
        <v>45123</v>
      </c>
      <c r="K812" t="s">
        <v>165</v>
      </c>
      <c r="L812">
        <v>23498.639999999999</v>
      </c>
    </row>
    <row r="813" spans="1:14" x14ac:dyDescent="0.25">
      <c r="A813" t="s">
        <v>4251</v>
      </c>
      <c r="B813" t="s">
        <v>4252</v>
      </c>
      <c r="C813" t="s">
        <v>4253</v>
      </c>
      <c r="D813" t="s">
        <v>4254</v>
      </c>
      <c r="E813" t="s">
        <v>4255</v>
      </c>
      <c r="F813" t="s">
        <v>268</v>
      </c>
      <c r="G813" t="s">
        <v>163</v>
      </c>
      <c r="H813" s="3">
        <v>45745</v>
      </c>
      <c r="I813" s="3">
        <v>45505</v>
      </c>
      <c r="J813" t="s">
        <v>128</v>
      </c>
      <c r="L813">
        <v>21740.799999999999</v>
      </c>
      <c r="M813" t="s">
        <v>203</v>
      </c>
    </row>
    <row r="814" spans="1:14" x14ac:dyDescent="0.25">
      <c r="A814" t="s">
        <v>4256</v>
      </c>
      <c r="B814" t="s">
        <v>4257</v>
      </c>
      <c r="C814" t="s">
        <v>4258</v>
      </c>
      <c r="D814" t="s">
        <v>4259</v>
      </c>
      <c r="E814" t="s">
        <v>4260</v>
      </c>
      <c r="F814" t="s">
        <v>281</v>
      </c>
      <c r="G814" t="s">
        <v>163</v>
      </c>
      <c r="H814" s="3">
        <v>44795</v>
      </c>
      <c r="I814" s="3">
        <v>45569</v>
      </c>
      <c r="J814" t="s">
        <v>128</v>
      </c>
      <c r="K814" t="s">
        <v>181</v>
      </c>
      <c r="L814">
        <v>24419.97</v>
      </c>
      <c r="N814">
        <v>4</v>
      </c>
    </row>
    <row r="815" spans="1:14" x14ac:dyDescent="0.25">
      <c r="A815" t="s">
        <v>4261</v>
      </c>
      <c r="B815" t="s">
        <v>4262</v>
      </c>
      <c r="C815" t="s">
        <v>4263</v>
      </c>
      <c r="D815" t="s">
        <v>4264</v>
      </c>
      <c r="E815" t="s">
        <v>4265</v>
      </c>
      <c r="F815" t="s">
        <v>1627</v>
      </c>
      <c r="G815" t="s">
        <v>163</v>
      </c>
      <c r="H815" s="3">
        <v>44939</v>
      </c>
      <c r="I815" s="3">
        <v>45656</v>
      </c>
      <c r="J815" t="s">
        <v>129</v>
      </c>
      <c r="K815" t="s">
        <v>174</v>
      </c>
      <c r="L815">
        <v>18672.32</v>
      </c>
      <c r="M815" t="s">
        <v>166</v>
      </c>
      <c r="N815">
        <v>1</v>
      </c>
    </row>
    <row r="816" spans="1:14" x14ac:dyDescent="0.25">
      <c r="A816" t="s">
        <v>4266</v>
      </c>
      <c r="B816" t="s">
        <v>4267</v>
      </c>
      <c r="C816" t="s">
        <v>4268</v>
      </c>
      <c r="D816" t="s">
        <v>4269</v>
      </c>
      <c r="E816" t="s">
        <v>4270</v>
      </c>
      <c r="F816" t="s">
        <v>281</v>
      </c>
      <c r="G816" t="s">
        <v>163</v>
      </c>
      <c r="H816" s="3">
        <v>45680</v>
      </c>
      <c r="I816" s="3">
        <v>45736</v>
      </c>
      <c r="J816" t="s">
        <v>129</v>
      </c>
      <c r="K816" t="s">
        <v>314</v>
      </c>
      <c r="L816">
        <v>6485.22</v>
      </c>
      <c r="M816" t="s">
        <v>166</v>
      </c>
      <c r="N816">
        <v>5</v>
      </c>
    </row>
    <row r="817" spans="1:14" x14ac:dyDescent="0.25">
      <c r="A817" t="s">
        <v>4271</v>
      </c>
      <c r="B817" t="s">
        <v>1844</v>
      </c>
      <c r="C817" t="s">
        <v>4272</v>
      </c>
      <c r="D817" t="s">
        <v>4273</v>
      </c>
      <c r="E817" t="s">
        <v>4274</v>
      </c>
      <c r="F817" t="s">
        <v>873</v>
      </c>
      <c r="G817" t="s">
        <v>163</v>
      </c>
      <c r="H817" s="3">
        <v>45666</v>
      </c>
      <c r="I817" s="3">
        <v>45302</v>
      </c>
      <c r="J817" t="s">
        <v>173</v>
      </c>
      <c r="K817" t="s">
        <v>174</v>
      </c>
      <c r="L817">
        <v>14639.82</v>
      </c>
      <c r="M817" t="s">
        <v>188</v>
      </c>
      <c r="N817">
        <v>3</v>
      </c>
    </row>
    <row r="818" spans="1:14" x14ac:dyDescent="0.25">
      <c r="A818" t="s">
        <v>4275</v>
      </c>
      <c r="B818" t="s">
        <v>4276</v>
      </c>
      <c r="C818" t="s">
        <v>4277</v>
      </c>
      <c r="D818" t="s">
        <v>4278</v>
      </c>
      <c r="E818" t="s">
        <v>4279</v>
      </c>
      <c r="F818" t="s">
        <v>227</v>
      </c>
      <c r="G818" t="s">
        <v>163</v>
      </c>
      <c r="H818" s="3">
        <v>45759</v>
      </c>
      <c r="I818" s="3">
        <v>45663</v>
      </c>
      <c r="J818" t="s">
        <v>173</v>
      </c>
      <c r="K818" t="s">
        <v>174</v>
      </c>
      <c r="L818">
        <v>49101.43</v>
      </c>
      <c r="M818" t="s">
        <v>188</v>
      </c>
      <c r="N818">
        <v>5</v>
      </c>
    </row>
    <row r="819" spans="1:14" x14ac:dyDescent="0.25">
      <c r="A819" t="s">
        <v>4280</v>
      </c>
      <c r="B819" t="s">
        <v>4281</v>
      </c>
      <c r="C819" t="s">
        <v>4282</v>
      </c>
      <c r="D819" t="s">
        <v>4283</v>
      </c>
      <c r="E819" t="s">
        <v>4284</v>
      </c>
      <c r="F819" t="s">
        <v>381</v>
      </c>
      <c r="G819" t="s">
        <v>163</v>
      </c>
      <c r="H819" s="3">
        <v>45703</v>
      </c>
      <c r="I819" s="3">
        <v>45334</v>
      </c>
      <c r="J819" t="s">
        <v>269</v>
      </c>
      <c r="K819" t="s">
        <v>314</v>
      </c>
      <c r="L819">
        <v>43183.46</v>
      </c>
      <c r="M819" t="s">
        <v>188</v>
      </c>
      <c r="N819">
        <v>4</v>
      </c>
    </row>
    <row r="820" spans="1:14" x14ac:dyDescent="0.25">
      <c r="A820" t="s">
        <v>4285</v>
      </c>
      <c r="B820" t="s">
        <v>4286</v>
      </c>
      <c r="C820" t="s">
        <v>4287</v>
      </c>
      <c r="D820" t="s">
        <v>4288</v>
      </c>
      <c r="E820" t="s">
        <v>4289</v>
      </c>
      <c r="F820" t="s">
        <v>251</v>
      </c>
      <c r="G820" t="s">
        <v>163</v>
      </c>
      <c r="H820" s="3">
        <v>45361</v>
      </c>
      <c r="I820" s="3">
        <v>45135</v>
      </c>
      <c r="J820" t="s">
        <v>129</v>
      </c>
      <c r="L820">
        <v>18703.89</v>
      </c>
      <c r="M820" t="s">
        <v>166</v>
      </c>
      <c r="N820">
        <v>5</v>
      </c>
    </row>
    <row r="821" spans="1:14" x14ac:dyDescent="0.25">
      <c r="A821" t="s">
        <v>4290</v>
      </c>
      <c r="B821" t="s">
        <v>4291</v>
      </c>
      <c r="C821" t="s">
        <v>4292</v>
      </c>
      <c r="D821" t="s">
        <v>4293</v>
      </c>
      <c r="E821" t="s">
        <v>4294</v>
      </c>
      <c r="F821" t="s">
        <v>387</v>
      </c>
      <c r="G821" t="s">
        <v>163</v>
      </c>
      <c r="H821" s="3">
        <v>45329</v>
      </c>
      <c r="I821" s="3">
        <v>45401</v>
      </c>
      <c r="J821" t="s">
        <v>128</v>
      </c>
      <c r="L821">
        <v>16379.49</v>
      </c>
      <c r="M821" t="s">
        <v>209</v>
      </c>
    </row>
    <row r="822" spans="1:14" x14ac:dyDescent="0.25">
      <c r="A822" t="s">
        <v>4295</v>
      </c>
      <c r="B822" t="s">
        <v>4296</v>
      </c>
      <c r="C822" t="s">
        <v>4297</v>
      </c>
      <c r="D822" t="s">
        <v>4298</v>
      </c>
      <c r="E822" t="s">
        <v>4299</v>
      </c>
      <c r="F822" t="s">
        <v>187</v>
      </c>
      <c r="G822" t="s">
        <v>163</v>
      </c>
      <c r="H822" s="3">
        <v>45041</v>
      </c>
      <c r="I822" s="3">
        <v>45374</v>
      </c>
      <c r="K822" t="s">
        <v>314</v>
      </c>
      <c r="L822">
        <v>20320.97</v>
      </c>
      <c r="M822" t="s">
        <v>188</v>
      </c>
      <c r="N822">
        <v>1</v>
      </c>
    </row>
    <row r="823" spans="1:14" x14ac:dyDescent="0.25">
      <c r="A823" t="s">
        <v>4300</v>
      </c>
      <c r="B823" t="s">
        <v>4301</v>
      </c>
      <c r="C823" t="s">
        <v>4302</v>
      </c>
      <c r="D823" t="s">
        <v>4303</v>
      </c>
      <c r="E823" t="s">
        <v>4304</v>
      </c>
      <c r="F823" t="s">
        <v>642</v>
      </c>
      <c r="G823" t="s">
        <v>163</v>
      </c>
      <c r="H823" s="3">
        <v>45077</v>
      </c>
      <c r="I823" s="3">
        <v>45648</v>
      </c>
      <c r="K823" t="s">
        <v>314</v>
      </c>
      <c r="L823">
        <v>17361.009999999998</v>
      </c>
      <c r="M823" t="s">
        <v>166</v>
      </c>
    </row>
    <row r="824" spans="1:14" x14ac:dyDescent="0.25">
      <c r="A824" t="s">
        <v>4305</v>
      </c>
      <c r="B824" t="s">
        <v>4306</v>
      </c>
      <c r="C824" t="s">
        <v>4307</v>
      </c>
      <c r="D824" t="s">
        <v>4308</v>
      </c>
      <c r="E824" t="s">
        <v>4309</v>
      </c>
      <c r="F824" t="s">
        <v>1104</v>
      </c>
      <c r="G824" t="s">
        <v>163</v>
      </c>
      <c r="H824" s="3">
        <v>44770</v>
      </c>
      <c r="I824" s="3">
        <v>45659</v>
      </c>
      <c r="K824" t="s">
        <v>174</v>
      </c>
      <c r="L824">
        <v>28843.15</v>
      </c>
      <c r="M824" t="s">
        <v>209</v>
      </c>
      <c r="N824">
        <v>4</v>
      </c>
    </row>
    <row r="825" spans="1:14" x14ac:dyDescent="0.25">
      <c r="A825" t="s">
        <v>4310</v>
      </c>
      <c r="B825" t="s">
        <v>4311</v>
      </c>
      <c r="C825" t="s">
        <v>4312</v>
      </c>
      <c r="D825" t="s">
        <v>4313</v>
      </c>
      <c r="E825" t="s">
        <v>4314</v>
      </c>
      <c r="F825" t="s">
        <v>516</v>
      </c>
      <c r="G825" t="s">
        <v>163</v>
      </c>
      <c r="H825" s="3">
        <v>45669</v>
      </c>
      <c r="I825" s="3">
        <v>45724</v>
      </c>
      <c r="J825" t="s">
        <v>164</v>
      </c>
      <c r="L825">
        <v>13349.09</v>
      </c>
      <c r="M825" t="s">
        <v>166</v>
      </c>
      <c r="N825">
        <v>5</v>
      </c>
    </row>
    <row r="826" spans="1:14" x14ac:dyDescent="0.25">
      <c r="A826" t="s">
        <v>4315</v>
      </c>
      <c r="B826" t="s">
        <v>4316</v>
      </c>
      <c r="C826" t="s">
        <v>4317</v>
      </c>
      <c r="D826" t="s">
        <v>4318</v>
      </c>
      <c r="E826" t="s">
        <v>4319</v>
      </c>
      <c r="F826" t="s">
        <v>234</v>
      </c>
      <c r="G826" t="s">
        <v>163</v>
      </c>
      <c r="H826" s="3">
        <v>44993</v>
      </c>
      <c r="I826" s="3">
        <v>45590</v>
      </c>
      <c r="J826" t="s">
        <v>128</v>
      </c>
      <c r="L826">
        <v>49806.36</v>
      </c>
      <c r="M826" t="s">
        <v>203</v>
      </c>
      <c r="N826">
        <v>4</v>
      </c>
    </row>
    <row r="827" spans="1:14" x14ac:dyDescent="0.25">
      <c r="A827" t="s">
        <v>4320</v>
      </c>
      <c r="B827" t="s">
        <v>4321</v>
      </c>
      <c r="C827" t="s">
        <v>4322</v>
      </c>
      <c r="D827" t="s">
        <v>4323</v>
      </c>
      <c r="E827" t="s">
        <v>4324</v>
      </c>
      <c r="F827" t="s">
        <v>743</v>
      </c>
      <c r="G827" t="s">
        <v>163</v>
      </c>
      <c r="H827" s="3">
        <v>45118</v>
      </c>
      <c r="I827" s="3">
        <v>45331</v>
      </c>
      <c r="K827" t="s">
        <v>195</v>
      </c>
      <c r="L827">
        <v>11267.31</v>
      </c>
      <c r="M827" t="s">
        <v>196</v>
      </c>
      <c r="N827">
        <v>3</v>
      </c>
    </row>
    <row r="828" spans="1:14" x14ac:dyDescent="0.25">
      <c r="A828" t="s">
        <v>4325</v>
      </c>
      <c r="B828" t="s">
        <v>4326</v>
      </c>
      <c r="C828" t="s">
        <v>4327</v>
      </c>
      <c r="D828" t="s">
        <v>4328</v>
      </c>
      <c r="E828" t="s">
        <v>4329</v>
      </c>
      <c r="F828" t="s">
        <v>903</v>
      </c>
      <c r="G828" t="s">
        <v>163</v>
      </c>
      <c r="H828" s="3">
        <v>45293</v>
      </c>
      <c r="I828" s="3">
        <v>45822</v>
      </c>
      <c r="J828" t="s">
        <v>129</v>
      </c>
      <c r="L828">
        <v>21191.07</v>
      </c>
      <c r="M828" t="s">
        <v>166</v>
      </c>
      <c r="N828">
        <v>3</v>
      </c>
    </row>
    <row r="829" spans="1:14" x14ac:dyDescent="0.25">
      <c r="A829" t="s">
        <v>4330</v>
      </c>
      <c r="B829" t="s">
        <v>4331</v>
      </c>
      <c r="C829" t="s">
        <v>4332</v>
      </c>
      <c r="D829" t="s">
        <v>4333</v>
      </c>
      <c r="E829" t="s">
        <v>4334</v>
      </c>
      <c r="F829" t="s">
        <v>251</v>
      </c>
      <c r="G829" t="s">
        <v>163</v>
      </c>
      <c r="H829" s="3">
        <v>45357</v>
      </c>
      <c r="I829" s="3">
        <v>45777</v>
      </c>
      <c r="J829" t="s">
        <v>164</v>
      </c>
      <c r="K829" t="s">
        <v>174</v>
      </c>
      <c r="L829">
        <v>28892.76</v>
      </c>
      <c r="N829">
        <v>4</v>
      </c>
    </row>
    <row r="830" spans="1:14" x14ac:dyDescent="0.25">
      <c r="A830" t="s">
        <v>4335</v>
      </c>
      <c r="B830" t="s">
        <v>4336</v>
      </c>
      <c r="C830" t="s">
        <v>4337</v>
      </c>
      <c r="D830" t="s">
        <v>4338</v>
      </c>
      <c r="E830" t="s">
        <v>4339</v>
      </c>
      <c r="F830" t="s">
        <v>516</v>
      </c>
      <c r="G830" t="s">
        <v>163</v>
      </c>
      <c r="H830" s="3">
        <v>45284</v>
      </c>
      <c r="I830" s="3">
        <v>45377</v>
      </c>
      <c r="J830" t="s">
        <v>164</v>
      </c>
      <c r="L830">
        <v>47743.56</v>
      </c>
      <c r="M830" t="s">
        <v>188</v>
      </c>
      <c r="N830">
        <v>1</v>
      </c>
    </row>
    <row r="831" spans="1:14" x14ac:dyDescent="0.25">
      <c r="A831" t="s">
        <v>4340</v>
      </c>
      <c r="B831" t="s">
        <v>4341</v>
      </c>
      <c r="C831" t="s">
        <v>4342</v>
      </c>
      <c r="D831" t="s">
        <v>4343</v>
      </c>
      <c r="E831" t="s">
        <v>4344</v>
      </c>
      <c r="F831" t="s">
        <v>743</v>
      </c>
      <c r="G831" t="s">
        <v>163</v>
      </c>
      <c r="H831" s="3">
        <v>45148</v>
      </c>
      <c r="I831" s="3">
        <v>45745</v>
      </c>
      <c r="J831" t="s">
        <v>164</v>
      </c>
      <c r="K831" t="s">
        <v>314</v>
      </c>
      <c r="L831">
        <v>4893.16</v>
      </c>
      <c r="M831" t="s">
        <v>203</v>
      </c>
      <c r="N831">
        <v>1</v>
      </c>
    </row>
    <row r="832" spans="1:14" x14ac:dyDescent="0.25">
      <c r="A832" t="s">
        <v>4345</v>
      </c>
      <c r="B832" t="s">
        <v>4346</v>
      </c>
      <c r="C832" t="s">
        <v>4347</v>
      </c>
      <c r="D832" t="s">
        <v>4348</v>
      </c>
      <c r="E832" t="s">
        <v>4349</v>
      </c>
      <c r="F832" t="s">
        <v>275</v>
      </c>
      <c r="G832" t="s">
        <v>163</v>
      </c>
      <c r="H832" s="3">
        <v>44741</v>
      </c>
      <c r="I832" s="3">
        <v>45217</v>
      </c>
      <c r="J832" t="s">
        <v>173</v>
      </c>
      <c r="L832">
        <v>24369.83</v>
      </c>
      <c r="M832" t="s">
        <v>203</v>
      </c>
      <c r="N832">
        <v>5</v>
      </c>
    </row>
    <row r="833" spans="1:14" x14ac:dyDescent="0.25">
      <c r="A833" t="s">
        <v>4350</v>
      </c>
      <c r="B833" t="s">
        <v>4351</v>
      </c>
      <c r="C833" t="s">
        <v>4352</v>
      </c>
      <c r="D833" t="s">
        <v>4353</v>
      </c>
      <c r="E833" t="s">
        <v>4354</v>
      </c>
      <c r="F833" t="s">
        <v>766</v>
      </c>
      <c r="G833" t="s">
        <v>163</v>
      </c>
      <c r="H833" s="3">
        <v>45117</v>
      </c>
      <c r="I833" s="3">
        <v>45676</v>
      </c>
      <c r="J833" t="s">
        <v>164</v>
      </c>
      <c r="L833">
        <v>40245.89</v>
      </c>
      <c r="M833" t="s">
        <v>166</v>
      </c>
      <c r="N833">
        <v>1</v>
      </c>
    </row>
    <row r="834" spans="1:14" x14ac:dyDescent="0.25">
      <c r="A834" t="s">
        <v>4355</v>
      </c>
      <c r="B834" t="s">
        <v>4356</v>
      </c>
      <c r="C834" t="s">
        <v>4357</v>
      </c>
      <c r="D834" t="s">
        <v>4358</v>
      </c>
      <c r="E834" t="s">
        <v>4359</v>
      </c>
      <c r="F834" t="s">
        <v>172</v>
      </c>
      <c r="G834" t="s">
        <v>163</v>
      </c>
      <c r="H834" s="3">
        <v>44782</v>
      </c>
      <c r="I834" s="3">
        <v>45361</v>
      </c>
      <c r="J834" t="s">
        <v>164</v>
      </c>
      <c r="K834" t="s">
        <v>195</v>
      </c>
      <c r="L834">
        <v>22751.75</v>
      </c>
      <c r="M834" t="s">
        <v>188</v>
      </c>
      <c r="N834">
        <v>4</v>
      </c>
    </row>
    <row r="835" spans="1:14" x14ac:dyDescent="0.25">
      <c r="A835" t="s">
        <v>4360</v>
      </c>
      <c r="B835" t="s">
        <v>4361</v>
      </c>
      <c r="C835" t="s">
        <v>4362</v>
      </c>
      <c r="D835" t="s">
        <v>4363</v>
      </c>
      <c r="E835" t="s">
        <v>4364</v>
      </c>
      <c r="F835" t="s">
        <v>441</v>
      </c>
      <c r="G835" t="s">
        <v>163</v>
      </c>
      <c r="H835" s="3">
        <v>45420</v>
      </c>
      <c r="I835" s="3">
        <v>45545</v>
      </c>
      <c r="J835" t="s">
        <v>129</v>
      </c>
      <c r="K835" t="s">
        <v>314</v>
      </c>
      <c r="L835">
        <v>24356.21</v>
      </c>
      <c r="M835" t="s">
        <v>196</v>
      </c>
      <c r="N835">
        <v>5</v>
      </c>
    </row>
    <row r="836" spans="1:14" x14ac:dyDescent="0.25">
      <c r="A836" t="s">
        <v>4365</v>
      </c>
      <c r="B836" t="s">
        <v>4366</v>
      </c>
      <c r="C836" t="s">
        <v>4367</v>
      </c>
      <c r="D836" t="s">
        <v>4368</v>
      </c>
      <c r="E836" t="s">
        <v>4369</v>
      </c>
      <c r="F836" t="s">
        <v>370</v>
      </c>
      <c r="G836" t="s">
        <v>163</v>
      </c>
      <c r="H836" s="3">
        <v>45664</v>
      </c>
      <c r="I836" s="3">
        <v>45259</v>
      </c>
      <c r="J836" t="s">
        <v>129</v>
      </c>
      <c r="K836" t="s">
        <v>174</v>
      </c>
      <c r="L836">
        <v>32693</v>
      </c>
      <c r="M836" t="s">
        <v>203</v>
      </c>
      <c r="N836">
        <v>5</v>
      </c>
    </row>
    <row r="837" spans="1:14" x14ac:dyDescent="0.25">
      <c r="A837" t="s">
        <v>4370</v>
      </c>
      <c r="B837" t="s">
        <v>4371</v>
      </c>
      <c r="C837" t="s">
        <v>4372</v>
      </c>
      <c r="D837" t="s">
        <v>4373</v>
      </c>
      <c r="E837" t="s">
        <v>4374</v>
      </c>
      <c r="F837" t="s">
        <v>341</v>
      </c>
      <c r="G837" t="s">
        <v>163</v>
      </c>
      <c r="H837" s="3">
        <v>45735</v>
      </c>
      <c r="I837" s="3">
        <v>45825</v>
      </c>
      <c r="J837" t="s">
        <v>269</v>
      </c>
      <c r="K837" t="s">
        <v>165</v>
      </c>
      <c r="L837">
        <v>12109.32</v>
      </c>
      <c r="M837" t="s">
        <v>196</v>
      </c>
      <c r="N837">
        <v>4</v>
      </c>
    </row>
    <row r="838" spans="1:14" x14ac:dyDescent="0.25">
      <c r="A838" t="s">
        <v>4375</v>
      </c>
      <c r="B838" t="s">
        <v>4376</v>
      </c>
      <c r="C838" t="s">
        <v>4377</v>
      </c>
      <c r="D838" t="s">
        <v>4378</v>
      </c>
      <c r="E838" t="s">
        <v>4379</v>
      </c>
      <c r="F838" t="s">
        <v>499</v>
      </c>
      <c r="G838" t="s">
        <v>163</v>
      </c>
      <c r="H838" s="3">
        <v>45658</v>
      </c>
      <c r="I838" s="3">
        <v>45755</v>
      </c>
      <c r="J838" t="s">
        <v>269</v>
      </c>
      <c r="K838" t="s">
        <v>165</v>
      </c>
      <c r="L838">
        <v>20942.5</v>
      </c>
      <c r="M838" t="s">
        <v>196</v>
      </c>
    </row>
    <row r="839" spans="1:14" x14ac:dyDescent="0.25">
      <c r="A839" t="s">
        <v>4380</v>
      </c>
      <c r="B839" t="s">
        <v>4381</v>
      </c>
      <c r="C839" t="s">
        <v>4382</v>
      </c>
      <c r="D839" t="s">
        <v>4383</v>
      </c>
      <c r="E839" t="s">
        <v>4384</v>
      </c>
      <c r="F839" t="s">
        <v>358</v>
      </c>
      <c r="G839" t="s">
        <v>163</v>
      </c>
      <c r="H839" s="3">
        <v>44919</v>
      </c>
      <c r="I839" s="3">
        <v>45388</v>
      </c>
      <c r="J839" t="s">
        <v>173</v>
      </c>
      <c r="K839" t="s">
        <v>165</v>
      </c>
      <c r="L839">
        <v>863.71</v>
      </c>
      <c r="M839" t="s">
        <v>196</v>
      </c>
      <c r="N839">
        <v>4</v>
      </c>
    </row>
    <row r="840" spans="1:14" x14ac:dyDescent="0.25">
      <c r="A840" t="s">
        <v>4385</v>
      </c>
      <c r="B840" t="s">
        <v>4386</v>
      </c>
      <c r="C840" t="s">
        <v>4387</v>
      </c>
      <c r="D840" t="s">
        <v>4388</v>
      </c>
      <c r="E840" t="s">
        <v>4389</v>
      </c>
      <c r="F840" t="s">
        <v>574</v>
      </c>
      <c r="G840" t="s">
        <v>163</v>
      </c>
      <c r="H840" s="3">
        <v>45285</v>
      </c>
      <c r="I840" s="3">
        <v>45464</v>
      </c>
      <c r="J840" t="s">
        <v>128</v>
      </c>
      <c r="L840">
        <v>45081.85</v>
      </c>
      <c r="M840" t="s">
        <v>166</v>
      </c>
      <c r="N840">
        <v>2</v>
      </c>
    </row>
    <row r="841" spans="1:14" x14ac:dyDescent="0.25">
      <c r="A841" t="s">
        <v>4390</v>
      </c>
      <c r="B841" t="s">
        <v>4391</v>
      </c>
      <c r="C841" t="s">
        <v>4392</v>
      </c>
      <c r="D841" t="s">
        <v>4393</v>
      </c>
      <c r="E841" t="s">
        <v>4394</v>
      </c>
      <c r="F841" t="s">
        <v>387</v>
      </c>
      <c r="G841" t="s">
        <v>163</v>
      </c>
      <c r="H841" s="3">
        <v>45164</v>
      </c>
      <c r="I841" s="3">
        <v>45118</v>
      </c>
      <c r="K841" t="s">
        <v>181</v>
      </c>
      <c r="L841">
        <v>46590.8</v>
      </c>
      <c r="M841" t="s">
        <v>196</v>
      </c>
    </row>
    <row r="842" spans="1:14" x14ac:dyDescent="0.25">
      <c r="A842" t="s">
        <v>4395</v>
      </c>
      <c r="B842" t="s">
        <v>4396</v>
      </c>
      <c r="C842" t="s">
        <v>4397</v>
      </c>
      <c r="D842" t="s">
        <v>4398</v>
      </c>
      <c r="E842" t="s">
        <v>4399</v>
      </c>
      <c r="F842" t="s">
        <v>194</v>
      </c>
      <c r="G842" t="s">
        <v>163</v>
      </c>
      <c r="H842" s="3">
        <v>44830</v>
      </c>
      <c r="I842" s="3">
        <v>45617</v>
      </c>
      <c r="K842" t="s">
        <v>314</v>
      </c>
      <c r="L842">
        <v>11462.75</v>
      </c>
      <c r="M842" t="s">
        <v>209</v>
      </c>
      <c r="N842">
        <v>2</v>
      </c>
    </row>
    <row r="843" spans="1:14" x14ac:dyDescent="0.25">
      <c r="A843" t="s">
        <v>4400</v>
      </c>
      <c r="B843" t="s">
        <v>4401</v>
      </c>
      <c r="C843" t="s">
        <v>4402</v>
      </c>
      <c r="D843" t="s">
        <v>4403</v>
      </c>
      <c r="E843" t="s">
        <v>4404</v>
      </c>
      <c r="F843" t="s">
        <v>221</v>
      </c>
      <c r="G843" t="s">
        <v>163</v>
      </c>
      <c r="H843" s="3">
        <v>45016</v>
      </c>
      <c r="I843" s="3">
        <v>45488</v>
      </c>
      <c r="J843" t="s">
        <v>269</v>
      </c>
      <c r="K843" t="s">
        <v>174</v>
      </c>
      <c r="L843">
        <v>29824.1</v>
      </c>
      <c r="N843">
        <v>1</v>
      </c>
    </row>
    <row r="844" spans="1:14" x14ac:dyDescent="0.25">
      <c r="A844" t="s">
        <v>4405</v>
      </c>
      <c r="B844" t="s">
        <v>4406</v>
      </c>
      <c r="C844" t="s">
        <v>4407</v>
      </c>
      <c r="D844" t="s">
        <v>4408</v>
      </c>
      <c r="E844" t="s">
        <v>4409</v>
      </c>
      <c r="F844" t="s">
        <v>281</v>
      </c>
      <c r="G844" t="s">
        <v>163</v>
      </c>
      <c r="H844" s="3">
        <v>45797</v>
      </c>
      <c r="I844" s="3">
        <v>45764</v>
      </c>
      <c r="J844" t="s">
        <v>128</v>
      </c>
      <c r="K844" t="s">
        <v>181</v>
      </c>
      <c r="L844">
        <v>30712.95</v>
      </c>
      <c r="M844" t="s">
        <v>166</v>
      </c>
    </row>
    <row r="845" spans="1:14" x14ac:dyDescent="0.25">
      <c r="A845" t="s">
        <v>4410</v>
      </c>
      <c r="B845" t="s">
        <v>4411</v>
      </c>
      <c r="C845" t="s">
        <v>4412</v>
      </c>
      <c r="D845" t="s">
        <v>4413</v>
      </c>
      <c r="E845" t="s">
        <v>4414</v>
      </c>
      <c r="F845" t="s">
        <v>320</v>
      </c>
      <c r="G845" t="s">
        <v>163</v>
      </c>
      <c r="H845" s="3">
        <v>45456</v>
      </c>
      <c r="I845" s="3">
        <v>45832</v>
      </c>
      <c r="J845" t="s">
        <v>269</v>
      </c>
      <c r="L845">
        <v>41359.82</v>
      </c>
      <c r="N845">
        <v>1</v>
      </c>
    </row>
    <row r="846" spans="1:14" x14ac:dyDescent="0.25">
      <c r="A846" t="s">
        <v>4415</v>
      </c>
      <c r="B846" t="s">
        <v>4416</v>
      </c>
      <c r="C846" t="s">
        <v>4417</v>
      </c>
      <c r="D846" t="s">
        <v>4418</v>
      </c>
      <c r="E846" t="s">
        <v>4419</v>
      </c>
      <c r="F846" t="s">
        <v>251</v>
      </c>
      <c r="G846" t="s">
        <v>163</v>
      </c>
      <c r="H846" s="3">
        <v>45060</v>
      </c>
      <c r="I846" s="3">
        <v>45398</v>
      </c>
      <c r="J846" t="s">
        <v>128</v>
      </c>
      <c r="K846" t="s">
        <v>314</v>
      </c>
      <c r="L846">
        <v>44535.21</v>
      </c>
      <c r="M846" t="s">
        <v>188</v>
      </c>
    </row>
    <row r="847" spans="1:14" x14ac:dyDescent="0.25">
      <c r="A847" t="s">
        <v>4420</v>
      </c>
      <c r="B847" t="s">
        <v>4421</v>
      </c>
      <c r="C847" t="s">
        <v>4422</v>
      </c>
      <c r="D847" t="s">
        <v>4423</v>
      </c>
      <c r="E847" t="s">
        <v>4424</v>
      </c>
      <c r="F847" t="s">
        <v>358</v>
      </c>
      <c r="G847" t="s">
        <v>163</v>
      </c>
      <c r="H847" s="3">
        <v>44990</v>
      </c>
      <c r="I847" s="3">
        <v>45773</v>
      </c>
      <c r="J847" t="s">
        <v>269</v>
      </c>
      <c r="K847" t="s">
        <v>181</v>
      </c>
      <c r="L847">
        <v>3495.79</v>
      </c>
      <c r="M847" t="s">
        <v>203</v>
      </c>
    </row>
    <row r="848" spans="1:14" x14ac:dyDescent="0.25">
      <c r="A848" t="s">
        <v>4425</v>
      </c>
      <c r="B848" t="s">
        <v>4426</v>
      </c>
      <c r="C848" t="s">
        <v>4427</v>
      </c>
      <c r="D848" t="s">
        <v>4428</v>
      </c>
      <c r="E848" t="s">
        <v>4429</v>
      </c>
      <c r="F848" t="s">
        <v>172</v>
      </c>
      <c r="G848" t="s">
        <v>163</v>
      </c>
      <c r="H848" s="3">
        <v>44777</v>
      </c>
      <c r="I848" s="3">
        <v>45388</v>
      </c>
      <c r="J848" t="s">
        <v>129</v>
      </c>
      <c r="L848">
        <v>9343.09</v>
      </c>
      <c r="N848">
        <v>2</v>
      </c>
    </row>
    <row r="849" spans="1:14" x14ac:dyDescent="0.25">
      <c r="A849" t="s">
        <v>4430</v>
      </c>
      <c r="B849" t="s">
        <v>4431</v>
      </c>
      <c r="C849" t="s">
        <v>4432</v>
      </c>
      <c r="D849" t="s">
        <v>4433</v>
      </c>
      <c r="E849" t="s">
        <v>3267</v>
      </c>
      <c r="F849" t="s">
        <v>234</v>
      </c>
      <c r="G849" t="s">
        <v>163</v>
      </c>
      <c r="H849" s="3">
        <v>44919</v>
      </c>
      <c r="I849" s="3">
        <v>45107</v>
      </c>
      <c r="J849" t="s">
        <v>129</v>
      </c>
      <c r="K849" t="s">
        <v>165</v>
      </c>
      <c r="L849">
        <v>1690.99</v>
      </c>
      <c r="M849" t="s">
        <v>188</v>
      </c>
      <c r="N849">
        <v>4</v>
      </c>
    </row>
    <row r="850" spans="1:14" x14ac:dyDescent="0.25">
      <c r="A850" t="s">
        <v>4434</v>
      </c>
      <c r="B850" t="s">
        <v>4435</v>
      </c>
      <c r="C850" t="s">
        <v>4436</v>
      </c>
      <c r="D850" t="s">
        <v>4437</v>
      </c>
      <c r="E850" t="s">
        <v>4438</v>
      </c>
      <c r="F850" t="s">
        <v>202</v>
      </c>
      <c r="G850" t="s">
        <v>163</v>
      </c>
      <c r="H850" s="3">
        <v>44963</v>
      </c>
      <c r="I850" s="3">
        <v>45549</v>
      </c>
      <c r="J850" t="s">
        <v>173</v>
      </c>
      <c r="K850" t="s">
        <v>165</v>
      </c>
      <c r="L850">
        <v>42259.46</v>
      </c>
      <c r="M850" t="s">
        <v>209</v>
      </c>
      <c r="N850">
        <v>4</v>
      </c>
    </row>
    <row r="851" spans="1:14" x14ac:dyDescent="0.25">
      <c r="A851" t="s">
        <v>4439</v>
      </c>
      <c r="B851" t="s">
        <v>4440</v>
      </c>
      <c r="C851" t="s">
        <v>4441</v>
      </c>
      <c r="D851" t="s">
        <v>4442</v>
      </c>
      <c r="E851" t="s">
        <v>4443</v>
      </c>
      <c r="F851" t="s">
        <v>642</v>
      </c>
      <c r="G851" t="s">
        <v>163</v>
      </c>
      <c r="H851" s="3">
        <v>45712</v>
      </c>
      <c r="I851" s="3">
        <v>45304</v>
      </c>
      <c r="K851" t="s">
        <v>181</v>
      </c>
      <c r="L851">
        <v>2053.3200000000002</v>
      </c>
      <c r="M851" t="s">
        <v>209</v>
      </c>
      <c r="N851">
        <v>4</v>
      </c>
    </row>
    <row r="852" spans="1:14" x14ac:dyDescent="0.25">
      <c r="A852" t="s">
        <v>4444</v>
      </c>
      <c r="B852" t="s">
        <v>4445</v>
      </c>
      <c r="C852" t="s">
        <v>4446</v>
      </c>
      <c r="D852" t="s">
        <v>4447</v>
      </c>
      <c r="E852" t="s">
        <v>4448</v>
      </c>
      <c r="F852" t="s">
        <v>240</v>
      </c>
      <c r="G852" t="s">
        <v>163</v>
      </c>
      <c r="H852" s="3">
        <v>45683</v>
      </c>
      <c r="I852" s="3">
        <v>45406</v>
      </c>
      <c r="K852" t="s">
        <v>174</v>
      </c>
      <c r="L852">
        <v>40922.480000000003</v>
      </c>
    </row>
    <row r="853" spans="1:14" x14ac:dyDescent="0.25">
      <c r="A853" t="s">
        <v>4449</v>
      </c>
      <c r="B853" t="s">
        <v>4450</v>
      </c>
      <c r="C853" t="s">
        <v>4451</v>
      </c>
      <c r="D853" t="s">
        <v>4452</v>
      </c>
      <c r="E853" t="s">
        <v>4453</v>
      </c>
      <c r="F853" t="s">
        <v>341</v>
      </c>
      <c r="G853" t="s">
        <v>163</v>
      </c>
      <c r="H853" s="3">
        <v>45292</v>
      </c>
      <c r="I853" s="3">
        <v>45241</v>
      </c>
      <c r="J853" t="s">
        <v>164</v>
      </c>
      <c r="K853" t="s">
        <v>181</v>
      </c>
      <c r="L853">
        <v>47080.83</v>
      </c>
      <c r="M853" t="s">
        <v>166</v>
      </c>
      <c r="N853">
        <v>4</v>
      </c>
    </row>
    <row r="854" spans="1:14" x14ac:dyDescent="0.25">
      <c r="A854" t="s">
        <v>4454</v>
      </c>
      <c r="B854" t="s">
        <v>4455</v>
      </c>
      <c r="C854" t="s">
        <v>4456</v>
      </c>
      <c r="D854" t="s">
        <v>4457</v>
      </c>
      <c r="E854" t="s">
        <v>4458</v>
      </c>
      <c r="F854" t="s">
        <v>873</v>
      </c>
      <c r="G854" t="s">
        <v>163</v>
      </c>
      <c r="H854" s="3">
        <v>45070</v>
      </c>
      <c r="I854" s="3">
        <v>45777</v>
      </c>
      <c r="J854" t="s">
        <v>164</v>
      </c>
      <c r="K854" t="s">
        <v>181</v>
      </c>
      <c r="L854">
        <v>38306.11</v>
      </c>
      <c r="M854" t="s">
        <v>166</v>
      </c>
      <c r="N854">
        <v>5</v>
      </c>
    </row>
    <row r="855" spans="1:14" x14ac:dyDescent="0.25">
      <c r="A855" t="s">
        <v>4459</v>
      </c>
      <c r="B855" t="s">
        <v>4460</v>
      </c>
      <c r="C855" t="s">
        <v>4461</v>
      </c>
      <c r="D855" t="s">
        <v>4462</v>
      </c>
      <c r="E855" t="s">
        <v>4463</v>
      </c>
      <c r="F855" t="s">
        <v>558</v>
      </c>
      <c r="G855" t="s">
        <v>163</v>
      </c>
      <c r="H855" s="3">
        <v>44882</v>
      </c>
      <c r="J855" t="s">
        <v>269</v>
      </c>
      <c r="K855" t="s">
        <v>228</v>
      </c>
      <c r="L855">
        <v>43553.88</v>
      </c>
      <c r="M855" t="s">
        <v>203</v>
      </c>
      <c r="N855">
        <v>4</v>
      </c>
    </row>
    <row r="856" spans="1:14" x14ac:dyDescent="0.25">
      <c r="A856" t="s">
        <v>4464</v>
      </c>
      <c r="B856" t="s">
        <v>4465</v>
      </c>
      <c r="C856" t="s">
        <v>4466</v>
      </c>
      <c r="D856" t="s">
        <v>4467</v>
      </c>
      <c r="E856" t="s">
        <v>4468</v>
      </c>
      <c r="F856" t="s">
        <v>268</v>
      </c>
      <c r="G856" t="s">
        <v>163</v>
      </c>
      <c r="H856" s="3">
        <v>45604</v>
      </c>
      <c r="I856" s="3">
        <v>45111</v>
      </c>
      <c r="J856" t="s">
        <v>173</v>
      </c>
      <c r="M856" t="s">
        <v>203</v>
      </c>
    </row>
    <row r="857" spans="1:14" x14ac:dyDescent="0.25">
      <c r="A857" t="s">
        <v>4469</v>
      </c>
      <c r="B857" t="s">
        <v>4470</v>
      </c>
      <c r="C857" t="s">
        <v>4471</v>
      </c>
      <c r="D857" t="s">
        <v>4472</v>
      </c>
      <c r="E857" t="s">
        <v>4473</v>
      </c>
      <c r="F857" t="s">
        <v>275</v>
      </c>
      <c r="G857" t="s">
        <v>163</v>
      </c>
      <c r="H857" s="3">
        <v>45243</v>
      </c>
      <c r="I857" s="3">
        <v>45466</v>
      </c>
      <c r="J857" t="s">
        <v>128</v>
      </c>
      <c r="K857" t="s">
        <v>165</v>
      </c>
      <c r="L857">
        <v>25166.41</v>
      </c>
      <c r="M857" t="s">
        <v>203</v>
      </c>
      <c r="N857">
        <v>5</v>
      </c>
    </row>
    <row r="858" spans="1:14" x14ac:dyDescent="0.25">
      <c r="A858" t="s">
        <v>4474</v>
      </c>
      <c r="B858" t="s">
        <v>4475</v>
      </c>
      <c r="C858" t="s">
        <v>4476</v>
      </c>
      <c r="D858" t="s">
        <v>4477</v>
      </c>
      <c r="E858" t="s">
        <v>4478</v>
      </c>
      <c r="F858" t="s">
        <v>743</v>
      </c>
      <c r="G858" t="s">
        <v>163</v>
      </c>
      <c r="H858" s="3">
        <v>44743</v>
      </c>
      <c r="I858" s="3">
        <v>45519</v>
      </c>
      <c r="J858" t="s">
        <v>269</v>
      </c>
      <c r="K858" t="s">
        <v>314</v>
      </c>
      <c r="L858">
        <v>40894.68</v>
      </c>
      <c r="M858" t="s">
        <v>188</v>
      </c>
      <c r="N858">
        <v>3</v>
      </c>
    </row>
    <row r="859" spans="1:14" x14ac:dyDescent="0.25">
      <c r="A859" t="s">
        <v>4479</v>
      </c>
      <c r="B859" t="s">
        <v>4480</v>
      </c>
      <c r="C859" t="s">
        <v>4481</v>
      </c>
      <c r="D859" t="s">
        <v>4482</v>
      </c>
      <c r="E859" t="s">
        <v>4483</v>
      </c>
      <c r="F859" t="s">
        <v>473</v>
      </c>
      <c r="G859" t="s">
        <v>163</v>
      </c>
      <c r="H859" s="3">
        <v>44771</v>
      </c>
      <c r="I859" s="3">
        <v>45786</v>
      </c>
      <c r="J859" t="s">
        <v>173</v>
      </c>
      <c r="K859" t="s">
        <v>314</v>
      </c>
      <c r="L859">
        <v>30223.7</v>
      </c>
      <c r="M859" t="s">
        <v>209</v>
      </c>
      <c r="N859">
        <v>2</v>
      </c>
    </row>
    <row r="860" spans="1:14" x14ac:dyDescent="0.25">
      <c r="A860" t="s">
        <v>4484</v>
      </c>
      <c r="B860" t="s">
        <v>4485</v>
      </c>
      <c r="C860" t="s">
        <v>4486</v>
      </c>
      <c r="D860" t="s">
        <v>4487</v>
      </c>
      <c r="E860" t="s">
        <v>4488</v>
      </c>
      <c r="F860" t="s">
        <v>387</v>
      </c>
      <c r="G860" t="s">
        <v>163</v>
      </c>
      <c r="H860" s="3">
        <v>45190</v>
      </c>
      <c r="I860" s="3">
        <v>45605</v>
      </c>
      <c r="J860" t="s">
        <v>269</v>
      </c>
      <c r="K860" t="s">
        <v>314</v>
      </c>
      <c r="L860">
        <v>6771.07</v>
      </c>
      <c r="M860" t="s">
        <v>188</v>
      </c>
    </row>
    <row r="861" spans="1:14" x14ac:dyDescent="0.25">
      <c r="A861" t="s">
        <v>4489</v>
      </c>
      <c r="B861" t="s">
        <v>4490</v>
      </c>
      <c r="C861" t="s">
        <v>4491</v>
      </c>
      <c r="D861" t="s">
        <v>4492</v>
      </c>
      <c r="E861" t="s">
        <v>4493</v>
      </c>
      <c r="F861" t="s">
        <v>227</v>
      </c>
      <c r="G861" t="s">
        <v>163</v>
      </c>
      <c r="H861" s="3">
        <v>44935</v>
      </c>
      <c r="I861" s="3">
        <v>45350</v>
      </c>
      <c r="J861" t="s">
        <v>173</v>
      </c>
      <c r="K861" t="s">
        <v>165</v>
      </c>
      <c r="L861">
        <v>27936.55</v>
      </c>
      <c r="N861">
        <v>1</v>
      </c>
    </row>
    <row r="862" spans="1:14" x14ac:dyDescent="0.25">
      <c r="A862" t="s">
        <v>4494</v>
      </c>
      <c r="B862" t="s">
        <v>4495</v>
      </c>
      <c r="C862" t="s">
        <v>4496</v>
      </c>
      <c r="D862" t="s">
        <v>4497</v>
      </c>
      <c r="E862" t="s">
        <v>4498</v>
      </c>
      <c r="F862" t="s">
        <v>251</v>
      </c>
      <c r="G862" t="s">
        <v>163</v>
      </c>
      <c r="H862" s="3">
        <v>45048</v>
      </c>
      <c r="I862" s="3">
        <v>45432</v>
      </c>
      <c r="J862" t="s">
        <v>173</v>
      </c>
      <c r="K862" t="s">
        <v>174</v>
      </c>
      <c r="L862">
        <v>41788.730000000003</v>
      </c>
      <c r="M862" t="s">
        <v>188</v>
      </c>
      <c r="N862">
        <v>1</v>
      </c>
    </row>
    <row r="863" spans="1:14" x14ac:dyDescent="0.25">
      <c r="A863" t="s">
        <v>4499</v>
      </c>
      <c r="B863" t="s">
        <v>4500</v>
      </c>
      <c r="C863" t="s">
        <v>4501</v>
      </c>
      <c r="D863" t="s">
        <v>4502</v>
      </c>
      <c r="E863" t="s">
        <v>4503</v>
      </c>
      <c r="F863" t="s">
        <v>262</v>
      </c>
      <c r="G863" t="s">
        <v>163</v>
      </c>
      <c r="H863" s="3">
        <v>44858</v>
      </c>
      <c r="I863" s="3">
        <v>45216</v>
      </c>
      <c r="J863" t="s">
        <v>129</v>
      </c>
      <c r="K863" t="s">
        <v>314</v>
      </c>
      <c r="L863">
        <v>4136.55</v>
      </c>
      <c r="M863" t="s">
        <v>166</v>
      </c>
    </row>
    <row r="864" spans="1:14" x14ac:dyDescent="0.25">
      <c r="A864" t="s">
        <v>4504</v>
      </c>
      <c r="B864" t="s">
        <v>4505</v>
      </c>
      <c r="C864" t="s">
        <v>4506</v>
      </c>
      <c r="D864" t="s">
        <v>4507</v>
      </c>
      <c r="E864" t="s">
        <v>4508</v>
      </c>
      <c r="F864" t="s">
        <v>202</v>
      </c>
      <c r="G864" t="s">
        <v>163</v>
      </c>
      <c r="H864" s="3">
        <v>45768</v>
      </c>
      <c r="I864" s="3">
        <v>45608</v>
      </c>
      <c r="J864" t="s">
        <v>128</v>
      </c>
      <c r="K864" t="s">
        <v>228</v>
      </c>
      <c r="L864">
        <v>34261.99</v>
      </c>
      <c r="M864" t="s">
        <v>188</v>
      </c>
      <c r="N864">
        <v>4</v>
      </c>
    </row>
    <row r="865" spans="1:14" x14ac:dyDescent="0.25">
      <c r="A865" t="s">
        <v>4509</v>
      </c>
      <c r="B865" t="s">
        <v>4510</v>
      </c>
      <c r="C865" t="s">
        <v>4511</v>
      </c>
      <c r="D865" t="s">
        <v>4512</v>
      </c>
      <c r="E865" t="s">
        <v>4513</v>
      </c>
      <c r="F865" t="s">
        <v>516</v>
      </c>
      <c r="G865" t="s">
        <v>163</v>
      </c>
      <c r="H865" s="3">
        <v>45562</v>
      </c>
      <c r="I865" s="3">
        <v>45662</v>
      </c>
      <c r="J865" t="s">
        <v>269</v>
      </c>
      <c r="K865" t="s">
        <v>195</v>
      </c>
      <c r="L865">
        <v>19843.68</v>
      </c>
      <c r="M865" t="s">
        <v>203</v>
      </c>
      <c r="N865">
        <v>5</v>
      </c>
    </row>
    <row r="866" spans="1:14" x14ac:dyDescent="0.25">
      <c r="A866" t="s">
        <v>4514</v>
      </c>
      <c r="B866" t="s">
        <v>4515</v>
      </c>
      <c r="C866" t="s">
        <v>4516</v>
      </c>
      <c r="D866" t="s">
        <v>4517</v>
      </c>
      <c r="E866" t="s">
        <v>4518</v>
      </c>
      <c r="F866" t="s">
        <v>616</v>
      </c>
      <c r="G866" t="s">
        <v>163</v>
      </c>
      <c r="H866" s="3">
        <v>44954</v>
      </c>
      <c r="I866" s="3">
        <v>45243</v>
      </c>
      <c r="J866" t="s">
        <v>164</v>
      </c>
      <c r="K866" t="s">
        <v>165</v>
      </c>
      <c r="M866" t="s">
        <v>188</v>
      </c>
      <c r="N866">
        <v>5</v>
      </c>
    </row>
    <row r="867" spans="1:14" x14ac:dyDescent="0.25">
      <c r="A867" t="s">
        <v>4519</v>
      </c>
      <c r="B867" t="s">
        <v>4520</v>
      </c>
      <c r="C867" t="s">
        <v>4521</v>
      </c>
      <c r="D867" t="s">
        <v>4522</v>
      </c>
      <c r="E867" t="s">
        <v>4523</v>
      </c>
      <c r="F867" t="s">
        <v>462</v>
      </c>
      <c r="G867" t="s">
        <v>163</v>
      </c>
      <c r="H867" s="3">
        <v>45824</v>
      </c>
      <c r="I867" s="3">
        <v>45451</v>
      </c>
      <c r="J867" t="s">
        <v>129</v>
      </c>
      <c r="K867" t="s">
        <v>314</v>
      </c>
      <c r="L867">
        <v>7053.32</v>
      </c>
      <c r="M867" t="s">
        <v>203</v>
      </c>
      <c r="N867">
        <v>2</v>
      </c>
    </row>
    <row r="868" spans="1:14" x14ac:dyDescent="0.25">
      <c r="A868" t="s">
        <v>4524</v>
      </c>
      <c r="B868" t="s">
        <v>4525</v>
      </c>
      <c r="C868" t="s">
        <v>4526</v>
      </c>
      <c r="D868" t="s">
        <v>4527</v>
      </c>
      <c r="E868" t="s">
        <v>4528</v>
      </c>
      <c r="F868" t="s">
        <v>262</v>
      </c>
      <c r="G868" t="s">
        <v>163</v>
      </c>
      <c r="H868" s="3">
        <v>44797</v>
      </c>
      <c r="I868" s="3">
        <v>45187</v>
      </c>
      <c r="J868" t="s">
        <v>164</v>
      </c>
      <c r="K868" t="s">
        <v>174</v>
      </c>
      <c r="L868">
        <v>38785.86</v>
      </c>
      <c r="M868" t="s">
        <v>196</v>
      </c>
      <c r="N868">
        <v>3</v>
      </c>
    </row>
    <row r="869" spans="1:14" x14ac:dyDescent="0.25">
      <c r="A869" t="s">
        <v>4529</v>
      </c>
      <c r="B869" t="s">
        <v>4530</v>
      </c>
      <c r="C869" t="s">
        <v>4531</v>
      </c>
      <c r="D869" t="s">
        <v>4532</v>
      </c>
      <c r="E869" t="s">
        <v>4533</v>
      </c>
      <c r="F869" t="s">
        <v>749</v>
      </c>
      <c r="G869" t="s">
        <v>163</v>
      </c>
      <c r="H869" s="3">
        <v>45813</v>
      </c>
      <c r="I869" s="3">
        <v>45553</v>
      </c>
      <c r="J869" t="s">
        <v>128</v>
      </c>
      <c r="K869" t="s">
        <v>165</v>
      </c>
      <c r="L869">
        <v>20842.169999999998</v>
      </c>
      <c r="M869" t="s">
        <v>203</v>
      </c>
      <c r="N869">
        <v>1</v>
      </c>
    </row>
    <row r="870" spans="1:14" x14ac:dyDescent="0.25">
      <c r="A870" t="s">
        <v>4534</v>
      </c>
      <c r="B870" t="s">
        <v>4535</v>
      </c>
      <c r="C870" t="s">
        <v>4536</v>
      </c>
      <c r="D870" t="s">
        <v>4537</v>
      </c>
      <c r="E870" t="s">
        <v>4538</v>
      </c>
      <c r="F870" t="s">
        <v>873</v>
      </c>
      <c r="G870" t="s">
        <v>163</v>
      </c>
      <c r="H870" s="3">
        <v>45334</v>
      </c>
      <c r="I870" s="3">
        <v>45615</v>
      </c>
      <c r="J870" t="s">
        <v>269</v>
      </c>
      <c r="K870" t="s">
        <v>314</v>
      </c>
      <c r="L870">
        <v>10000.56</v>
      </c>
      <c r="M870" t="s">
        <v>203</v>
      </c>
      <c r="N870">
        <v>1</v>
      </c>
    </row>
    <row r="871" spans="1:14" x14ac:dyDescent="0.25">
      <c r="A871" t="s">
        <v>4539</v>
      </c>
      <c r="B871" t="s">
        <v>4540</v>
      </c>
      <c r="C871" t="s">
        <v>4541</v>
      </c>
      <c r="D871" t="s">
        <v>4542</v>
      </c>
      <c r="E871" t="s">
        <v>4543</v>
      </c>
      <c r="F871" t="s">
        <v>749</v>
      </c>
      <c r="G871" t="s">
        <v>163</v>
      </c>
      <c r="H871" s="3">
        <v>45540</v>
      </c>
      <c r="I871" s="3">
        <v>45737</v>
      </c>
      <c r="J871" t="s">
        <v>128</v>
      </c>
      <c r="K871" t="s">
        <v>165</v>
      </c>
      <c r="L871">
        <v>48442.78</v>
      </c>
      <c r="N871">
        <v>4</v>
      </c>
    </row>
    <row r="872" spans="1:14" x14ac:dyDescent="0.25">
      <c r="A872" t="s">
        <v>4544</v>
      </c>
      <c r="B872" t="s">
        <v>4545</v>
      </c>
      <c r="C872" t="s">
        <v>4546</v>
      </c>
      <c r="D872" t="s">
        <v>4547</v>
      </c>
      <c r="E872" t="s">
        <v>4548</v>
      </c>
      <c r="F872" t="s">
        <v>766</v>
      </c>
      <c r="G872" t="s">
        <v>163</v>
      </c>
      <c r="H872" s="3">
        <v>44933</v>
      </c>
      <c r="I872" s="3">
        <v>45226</v>
      </c>
      <c r="J872" t="s">
        <v>129</v>
      </c>
      <c r="K872" t="s">
        <v>228</v>
      </c>
      <c r="L872">
        <v>47834</v>
      </c>
      <c r="N872">
        <v>3</v>
      </c>
    </row>
    <row r="873" spans="1:14" x14ac:dyDescent="0.25">
      <c r="A873" t="s">
        <v>4549</v>
      </c>
      <c r="B873" t="s">
        <v>4550</v>
      </c>
      <c r="C873" t="s">
        <v>4551</v>
      </c>
      <c r="D873" t="s">
        <v>4552</v>
      </c>
      <c r="E873" t="s">
        <v>4553</v>
      </c>
      <c r="F873" t="s">
        <v>787</v>
      </c>
      <c r="G873" t="s">
        <v>163</v>
      </c>
      <c r="H873" s="3">
        <v>44823</v>
      </c>
      <c r="I873" s="3">
        <v>45420</v>
      </c>
      <c r="J873" t="s">
        <v>128</v>
      </c>
      <c r="K873" t="s">
        <v>195</v>
      </c>
      <c r="L873">
        <v>21678.04</v>
      </c>
      <c r="M873" t="s">
        <v>209</v>
      </c>
      <c r="N873">
        <v>5</v>
      </c>
    </row>
    <row r="874" spans="1:14" x14ac:dyDescent="0.25">
      <c r="A874" t="s">
        <v>4554</v>
      </c>
      <c r="B874" t="s">
        <v>4555</v>
      </c>
      <c r="C874" t="s">
        <v>4556</v>
      </c>
      <c r="D874" t="s">
        <v>4557</v>
      </c>
      <c r="E874" t="s">
        <v>4558</v>
      </c>
      <c r="F874" t="s">
        <v>873</v>
      </c>
      <c r="G874" t="s">
        <v>163</v>
      </c>
      <c r="H874" s="3">
        <v>45204</v>
      </c>
      <c r="J874" t="s">
        <v>269</v>
      </c>
      <c r="K874" t="s">
        <v>174</v>
      </c>
      <c r="L874">
        <v>22715.34</v>
      </c>
    </row>
    <row r="875" spans="1:14" x14ac:dyDescent="0.25">
      <c r="A875" t="s">
        <v>4559</v>
      </c>
      <c r="B875" t="s">
        <v>4560</v>
      </c>
      <c r="C875" t="s">
        <v>4561</v>
      </c>
      <c r="D875" t="s">
        <v>4562</v>
      </c>
      <c r="E875" t="s">
        <v>4563</v>
      </c>
      <c r="F875" t="s">
        <v>275</v>
      </c>
      <c r="G875" t="s">
        <v>163</v>
      </c>
      <c r="H875" s="3">
        <v>45557</v>
      </c>
      <c r="I875" s="3">
        <v>45122</v>
      </c>
      <c r="J875" t="s">
        <v>164</v>
      </c>
      <c r="K875" t="s">
        <v>174</v>
      </c>
      <c r="L875">
        <v>40065.51</v>
      </c>
      <c r="M875" t="s">
        <v>196</v>
      </c>
      <c r="N875">
        <v>2</v>
      </c>
    </row>
    <row r="876" spans="1:14" x14ac:dyDescent="0.25">
      <c r="A876" t="s">
        <v>4564</v>
      </c>
      <c r="B876" t="s">
        <v>4565</v>
      </c>
      <c r="C876" t="s">
        <v>4566</v>
      </c>
      <c r="D876" t="s">
        <v>4567</v>
      </c>
      <c r="E876" t="s">
        <v>4568</v>
      </c>
      <c r="F876" t="s">
        <v>320</v>
      </c>
      <c r="G876" t="s">
        <v>163</v>
      </c>
      <c r="H876" s="3">
        <v>44930</v>
      </c>
      <c r="I876" s="3">
        <v>45692</v>
      </c>
      <c r="J876" t="s">
        <v>173</v>
      </c>
      <c r="K876" t="s">
        <v>195</v>
      </c>
      <c r="L876">
        <v>21745.54</v>
      </c>
      <c r="M876" t="s">
        <v>209</v>
      </c>
    </row>
    <row r="877" spans="1:14" x14ac:dyDescent="0.25">
      <c r="A877" t="s">
        <v>4569</v>
      </c>
      <c r="B877" t="s">
        <v>4570</v>
      </c>
      <c r="C877" t="s">
        <v>4571</v>
      </c>
      <c r="D877" t="s">
        <v>4572</v>
      </c>
      <c r="E877" t="s">
        <v>4573</v>
      </c>
      <c r="F877" t="s">
        <v>473</v>
      </c>
      <c r="G877" t="s">
        <v>163</v>
      </c>
      <c r="H877" s="3">
        <v>45813</v>
      </c>
      <c r="I877" s="3">
        <v>45201</v>
      </c>
      <c r="L877">
        <v>32950.25</v>
      </c>
      <c r="M877" t="s">
        <v>196</v>
      </c>
      <c r="N877">
        <v>5</v>
      </c>
    </row>
    <row r="878" spans="1:14" x14ac:dyDescent="0.25">
      <c r="A878" t="s">
        <v>4574</v>
      </c>
      <c r="B878" t="s">
        <v>4575</v>
      </c>
      <c r="C878" t="s">
        <v>4576</v>
      </c>
      <c r="D878" t="s">
        <v>4577</v>
      </c>
      <c r="E878" t="s">
        <v>4578</v>
      </c>
      <c r="F878" t="s">
        <v>505</v>
      </c>
      <c r="G878" t="s">
        <v>163</v>
      </c>
      <c r="H878" s="3">
        <v>44787</v>
      </c>
      <c r="I878" s="3">
        <v>45826</v>
      </c>
      <c r="J878" t="s">
        <v>164</v>
      </c>
      <c r="K878" t="s">
        <v>165</v>
      </c>
      <c r="L878">
        <v>19181.62</v>
      </c>
      <c r="M878" t="s">
        <v>166</v>
      </c>
    </row>
    <row r="879" spans="1:14" x14ac:dyDescent="0.25">
      <c r="A879" t="s">
        <v>4579</v>
      </c>
      <c r="B879" t="s">
        <v>4580</v>
      </c>
      <c r="C879" t="s">
        <v>4581</v>
      </c>
      <c r="D879" t="s">
        <v>4582</v>
      </c>
      <c r="E879" t="s">
        <v>4583</v>
      </c>
      <c r="F879" t="s">
        <v>234</v>
      </c>
      <c r="G879" t="s">
        <v>163</v>
      </c>
      <c r="H879" s="3">
        <v>45617</v>
      </c>
      <c r="I879" s="3">
        <v>45746</v>
      </c>
      <c r="J879" t="s">
        <v>164</v>
      </c>
      <c r="K879" t="s">
        <v>228</v>
      </c>
      <c r="L879">
        <v>7824.77</v>
      </c>
      <c r="M879" t="s">
        <v>196</v>
      </c>
      <c r="N879">
        <v>5</v>
      </c>
    </row>
    <row r="880" spans="1:14" x14ac:dyDescent="0.25">
      <c r="A880" t="s">
        <v>4584</v>
      </c>
      <c r="B880" t="s">
        <v>4585</v>
      </c>
      <c r="C880" t="s">
        <v>4586</v>
      </c>
      <c r="D880" t="s">
        <v>4587</v>
      </c>
      <c r="E880" t="s">
        <v>4588</v>
      </c>
      <c r="F880" t="s">
        <v>347</v>
      </c>
      <c r="G880" t="s">
        <v>163</v>
      </c>
      <c r="H880" s="3">
        <v>45105</v>
      </c>
      <c r="I880" s="3">
        <v>45592</v>
      </c>
      <c r="J880" t="s">
        <v>164</v>
      </c>
      <c r="K880" t="s">
        <v>195</v>
      </c>
      <c r="L880">
        <v>34351.31</v>
      </c>
      <c r="M880" t="s">
        <v>188</v>
      </c>
      <c r="N880">
        <v>2</v>
      </c>
    </row>
    <row r="881" spans="1:14" x14ac:dyDescent="0.25">
      <c r="A881" t="s">
        <v>4589</v>
      </c>
      <c r="B881" t="s">
        <v>4590</v>
      </c>
      <c r="C881" t="s">
        <v>4591</v>
      </c>
      <c r="D881" t="s">
        <v>4592</v>
      </c>
      <c r="E881" t="s">
        <v>4593</v>
      </c>
      <c r="F881" t="s">
        <v>903</v>
      </c>
      <c r="G881" t="s">
        <v>163</v>
      </c>
      <c r="H881" s="3">
        <v>44823</v>
      </c>
      <c r="I881" s="3">
        <v>45612</v>
      </c>
      <c r="J881" t="s">
        <v>164</v>
      </c>
      <c r="L881">
        <v>34851.9</v>
      </c>
      <c r="M881" t="s">
        <v>196</v>
      </c>
      <c r="N881">
        <v>4</v>
      </c>
    </row>
    <row r="882" spans="1:14" x14ac:dyDescent="0.25">
      <c r="A882" t="s">
        <v>4594</v>
      </c>
      <c r="B882" t="s">
        <v>4595</v>
      </c>
      <c r="C882" t="s">
        <v>4596</v>
      </c>
      <c r="D882" t="s">
        <v>4597</v>
      </c>
      <c r="E882" t="s">
        <v>4598</v>
      </c>
      <c r="F882" t="s">
        <v>215</v>
      </c>
      <c r="G882" t="s">
        <v>163</v>
      </c>
      <c r="H882" s="3">
        <v>45275</v>
      </c>
      <c r="I882" s="3">
        <v>45399</v>
      </c>
      <c r="K882" t="s">
        <v>181</v>
      </c>
      <c r="L882">
        <v>24523.08</v>
      </c>
      <c r="M882" t="s">
        <v>188</v>
      </c>
      <c r="N882">
        <v>5</v>
      </c>
    </row>
    <row r="883" spans="1:14" x14ac:dyDescent="0.25">
      <c r="A883" t="s">
        <v>4599</v>
      </c>
      <c r="B883" t="s">
        <v>4600</v>
      </c>
      <c r="C883" t="s">
        <v>4601</v>
      </c>
      <c r="D883" t="s">
        <v>4602</v>
      </c>
      <c r="E883" t="s">
        <v>4603</v>
      </c>
      <c r="F883" t="s">
        <v>341</v>
      </c>
      <c r="G883" t="s">
        <v>163</v>
      </c>
      <c r="H883" s="3">
        <v>45198</v>
      </c>
      <c r="I883" s="3">
        <v>45713</v>
      </c>
      <c r="J883" t="s">
        <v>128</v>
      </c>
      <c r="K883" t="s">
        <v>174</v>
      </c>
      <c r="L883">
        <v>2262.08</v>
      </c>
      <c r="M883" t="s">
        <v>166</v>
      </c>
      <c r="N883">
        <v>4</v>
      </c>
    </row>
    <row r="884" spans="1:14" x14ac:dyDescent="0.25">
      <c r="A884" t="s">
        <v>4604</v>
      </c>
      <c r="B884" t="s">
        <v>4605</v>
      </c>
      <c r="C884" t="s">
        <v>4606</v>
      </c>
      <c r="D884" t="s">
        <v>4607</v>
      </c>
      <c r="E884" t="s">
        <v>4608</v>
      </c>
      <c r="F884" t="s">
        <v>364</v>
      </c>
      <c r="G884" t="s">
        <v>163</v>
      </c>
      <c r="H884" s="3">
        <v>45561</v>
      </c>
      <c r="I884" s="3">
        <v>45676</v>
      </c>
      <c r="J884" t="s">
        <v>129</v>
      </c>
      <c r="K884" t="s">
        <v>314</v>
      </c>
      <c r="L884">
        <v>29554.82</v>
      </c>
      <c r="M884" t="s">
        <v>196</v>
      </c>
    </row>
    <row r="885" spans="1:14" x14ac:dyDescent="0.25">
      <c r="A885" t="s">
        <v>4609</v>
      </c>
      <c r="B885" t="s">
        <v>4610</v>
      </c>
      <c r="C885" t="s">
        <v>4611</v>
      </c>
      <c r="D885" t="s">
        <v>4612</v>
      </c>
      <c r="E885" t="s">
        <v>4613</v>
      </c>
      <c r="F885" t="s">
        <v>558</v>
      </c>
      <c r="G885" t="s">
        <v>163</v>
      </c>
      <c r="H885" s="3">
        <v>45184</v>
      </c>
      <c r="I885" s="3">
        <v>45738</v>
      </c>
      <c r="J885" t="s">
        <v>164</v>
      </c>
      <c r="K885" t="s">
        <v>181</v>
      </c>
      <c r="L885">
        <v>31064.39</v>
      </c>
      <c r="M885" t="s">
        <v>188</v>
      </c>
      <c r="N885">
        <v>4</v>
      </c>
    </row>
    <row r="886" spans="1:14" x14ac:dyDescent="0.25">
      <c r="A886" t="s">
        <v>4614</v>
      </c>
      <c r="B886" t="s">
        <v>4615</v>
      </c>
      <c r="C886" t="s">
        <v>4616</v>
      </c>
      <c r="D886" t="s">
        <v>4617</v>
      </c>
      <c r="E886" t="s">
        <v>4618</v>
      </c>
      <c r="F886" t="s">
        <v>268</v>
      </c>
      <c r="G886" t="s">
        <v>163</v>
      </c>
      <c r="H886" s="3">
        <v>45433</v>
      </c>
      <c r="I886" s="3">
        <v>45152</v>
      </c>
      <c r="J886" t="s">
        <v>164</v>
      </c>
      <c r="K886" t="s">
        <v>174</v>
      </c>
      <c r="L886">
        <v>2204.9899999999998</v>
      </c>
      <c r="M886" t="s">
        <v>166</v>
      </c>
      <c r="N886">
        <v>4</v>
      </c>
    </row>
    <row r="887" spans="1:14" x14ac:dyDescent="0.25">
      <c r="A887" t="s">
        <v>4619</v>
      </c>
      <c r="B887" t="s">
        <v>4620</v>
      </c>
      <c r="C887" t="s">
        <v>4621</v>
      </c>
      <c r="D887" t="s">
        <v>4622</v>
      </c>
      <c r="E887" t="s">
        <v>4623</v>
      </c>
      <c r="F887" t="s">
        <v>787</v>
      </c>
      <c r="G887" t="s">
        <v>163</v>
      </c>
      <c r="H887" s="3">
        <v>45074</v>
      </c>
      <c r="I887" s="3">
        <v>45196</v>
      </c>
      <c r="J887" t="s">
        <v>173</v>
      </c>
      <c r="K887" t="s">
        <v>174</v>
      </c>
      <c r="L887">
        <v>44024.49</v>
      </c>
      <c r="M887" t="s">
        <v>188</v>
      </c>
    </row>
    <row r="888" spans="1:14" x14ac:dyDescent="0.25">
      <c r="A888" t="s">
        <v>4624</v>
      </c>
      <c r="B888" t="s">
        <v>4625</v>
      </c>
      <c r="C888" t="s">
        <v>4626</v>
      </c>
      <c r="D888" t="s">
        <v>4627</v>
      </c>
      <c r="E888" t="s">
        <v>2749</v>
      </c>
      <c r="F888" t="s">
        <v>320</v>
      </c>
      <c r="G888" t="s">
        <v>163</v>
      </c>
      <c r="H888" s="3">
        <v>45538</v>
      </c>
      <c r="I888" s="3">
        <v>45537</v>
      </c>
      <c r="J888" t="s">
        <v>129</v>
      </c>
      <c r="K888" t="s">
        <v>165</v>
      </c>
      <c r="L888">
        <v>18441.8</v>
      </c>
      <c r="N888">
        <v>5</v>
      </c>
    </row>
    <row r="889" spans="1:14" x14ac:dyDescent="0.25">
      <c r="A889" t="s">
        <v>4628</v>
      </c>
      <c r="B889" t="s">
        <v>4629</v>
      </c>
      <c r="C889" t="s">
        <v>4630</v>
      </c>
      <c r="D889" t="s">
        <v>4631</v>
      </c>
      <c r="E889" t="s">
        <v>4632</v>
      </c>
      <c r="F889" t="s">
        <v>172</v>
      </c>
      <c r="G889" t="s">
        <v>163</v>
      </c>
      <c r="H889" s="3">
        <v>45294</v>
      </c>
      <c r="I889" s="3">
        <v>45440</v>
      </c>
      <c r="J889" t="s">
        <v>269</v>
      </c>
      <c r="M889" t="s">
        <v>196</v>
      </c>
      <c r="N889">
        <v>5</v>
      </c>
    </row>
    <row r="890" spans="1:14" x14ac:dyDescent="0.25">
      <c r="A890" t="s">
        <v>4633</v>
      </c>
      <c r="B890" t="s">
        <v>4634</v>
      </c>
      <c r="C890" t="s">
        <v>4635</v>
      </c>
      <c r="D890" t="s">
        <v>4636</v>
      </c>
      <c r="E890" t="s">
        <v>4637</v>
      </c>
      <c r="F890" t="s">
        <v>364</v>
      </c>
      <c r="G890" t="s">
        <v>163</v>
      </c>
      <c r="H890" s="3">
        <v>45425</v>
      </c>
      <c r="I890" s="3">
        <v>45500</v>
      </c>
      <c r="J890" t="s">
        <v>128</v>
      </c>
      <c r="K890" t="s">
        <v>314</v>
      </c>
      <c r="L890">
        <v>20458.61</v>
      </c>
      <c r="M890" t="s">
        <v>166</v>
      </c>
      <c r="N890">
        <v>5</v>
      </c>
    </row>
    <row r="891" spans="1:14" x14ac:dyDescent="0.25">
      <c r="A891" t="s">
        <v>4638</v>
      </c>
      <c r="B891" t="s">
        <v>4639</v>
      </c>
      <c r="C891" t="s">
        <v>4640</v>
      </c>
      <c r="D891" t="s">
        <v>4641</v>
      </c>
      <c r="E891" t="s">
        <v>4642</v>
      </c>
      <c r="F891" t="s">
        <v>755</v>
      </c>
      <c r="G891" t="s">
        <v>163</v>
      </c>
      <c r="H891" s="3">
        <v>45491</v>
      </c>
      <c r="I891" s="3">
        <v>45770</v>
      </c>
      <c r="L891">
        <v>587.11</v>
      </c>
      <c r="N891">
        <v>1</v>
      </c>
    </row>
    <row r="892" spans="1:14" x14ac:dyDescent="0.25">
      <c r="A892" t="s">
        <v>4643</v>
      </c>
      <c r="B892" t="s">
        <v>4644</v>
      </c>
      <c r="C892" t="s">
        <v>4645</v>
      </c>
      <c r="D892" t="s">
        <v>4646</v>
      </c>
      <c r="E892" t="s">
        <v>4647</v>
      </c>
      <c r="F892" t="s">
        <v>202</v>
      </c>
      <c r="G892" t="s">
        <v>163</v>
      </c>
      <c r="H892" s="3">
        <v>45669</v>
      </c>
      <c r="I892" s="3">
        <v>45773</v>
      </c>
      <c r="J892" t="s">
        <v>129</v>
      </c>
      <c r="K892" t="s">
        <v>174</v>
      </c>
      <c r="L892">
        <v>704.62</v>
      </c>
      <c r="M892" t="s">
        <v>196</v>
      </c>
      <c r="N892">
        <v>2</v>
      </c>
    </row>
    <row r="893" spans="1:14" x14ac:dyDescent="0.25">
      <c r="A893" t="s">
        <v>4648</v>
      </c>
      <c r="B893" t="s">
        <v>4649</v>
      </c>
      <c r="C893" t="s">
        <v>4650</v>
      </c>
      <c r="D893" t="s">
        <v>4651</v>
      </c>
      <c r="E893" t="s">
        <v>4652</v>
      </c>
      <c r="F893" t="s">
        <v>616</v>
      </c>
      <c r="G893" t="s">
        <v>163</v>
      </c>
      <c r="H893" s="3">
        <v>45431</v>
      </c>
      <c r="I893" s="3">
        <v>45117</v>
      </c>
      <c r="J893" t="s">
        <v>269</v>
      </c>
      <c r="K893" t="s">
        <v>195</v>
      </c>
      <c r="L893">
        <v>3137.42</v>
      </c>
      <c r="N893">
        <v>1</v>
      </c>
    </row>
    <row r="894" spans="1:14" x14ac:dyDescent="0.25">
      <c r="A894" t="s">
        <v>4653</v>
      </c>
      <c r="B894" t="s">
        <v>4654</v>
      </c>
      <c r="C894" t="s">
        <v>4655</v>
      </c>
      <c r="D894" t="s">
        <v>4656</v>
      </c>
      <c r="E894" t="s">
        <v>4657</v>
      </c>
      <c r="F894" t="s">
        <v>202</v>
      </c>
      <c r="G894" t="s">
        <v>163</v>
      </c>
      <c r="H894" s="3">
        <v>45054</v>
      </c>
      <c r="I894" s="3">
        <v>45676</v>
      </c>
      <c r="K894" t="s">
        <v>314</v>
      </c>
      <c r="L894">
        <v>10327.31</v>
      </c>
      <c r="M894" t="s">
        <v>196</v>
      </c>
      <c r="N894">
        <v>2</v>
      </c>
    </row>
    <row r="895" spans="1:14" x14ac:dyDescent="0.25">
      <c r="A895" t="s">
        <v>4658</v>
      </c>
      <c r="B895" t="s">
        <v>4659</v>
      </c>
      <c r="C895" t="s">
        <v>4660</v>
      </c>
      <c r="D895" t="s">
        <v>4661</v>
      </c>
      <c r="E895" t="s">
        <v>4662</v>
      </c>
      <c r="F895" t="s">
        <v>275</v>
      </c>
      <c r="G895" t="s">
        <v>163</v>
      </c>
      <c r="H895" s="3">
        <v>45648</v>
      </c>
      <c r="I895" s="3">
        <v>45193</v>
      </c>
      <c r="K895" t="s">
        <v>165</v>
      </c>
      <c r="L895">
        <v>40264.589999999997</v>
      </c>
      <c r="M895" t="s">
        <v>166</v>
      </c>
      <c r="N895">
        <v>2</v>
      </c>
    </row>
    <row r="896" spans="1:14" x14ac:dyDescent="0.25">
      <c r="A896" t="s">
        <v>4663</v>
      </c>
      <c r="B896" t="s">
        <v>4664</v>
      </c>
      <c r="C896" t="s">
        <v>4665</v>
      </c>
      <c r="D896" t="s">
        <v>4666</v>
      </c>
      <c r="E896" t="s">
        <v>4667</v>
      </c>
      <c r="F896" t="s">
        <v>215</v>
      </c>
      <c r="G896" t="s">
        <v>163</v>
      </c>
      <c r="H896" s="3">
        <v>45553</v>
      </c>
      <c r="I896" s="3">
        <v>45122</v>
      </c>
      <c r="J896" t="s">
        <v>129</v>
      </c>
      <c r="K896" t="s">
        <v>181</v>
      </c>
      <c r="L896">
        <v>38871.93</v>
      </c>
      <c r="M896" t="s">
        <v>203</v>
      </c>
      <c r="N896">
        <v>2</v>
      </c>
    </row>
    <row r="897" spans="1:14" x14ac:dyDescent="0.25">
      <c r="A897" t="s">
        <v>4668</v>
      </c>
      <c r="B897" t="s">
        <v>4669</v>
      </c>
      <c r="C897" t="s">
        <v>4670</v>
      </c>
      <c r="D897" t="s">
        <v>4671</v>
      </c>
      <c r="E897" t="s">
        <v>4672</v>
      </c>
      <c r="F897" t="s">
        <v>387</v>
      </c>
      <c r="G897" t="s">
        <v>163</v>
      </c>
      <c r="H897" s="3">
        <v>44970</v>
      </c>
      <c r="I897" s="3">
        <v>45572</v>
      </c>
      <c r="K897" t="s">
        <v>314</v>
      </c>
      <c r="L897">
        <v>9928.57</v>
      </c>
      <c r="M897" t="s">
        <v>166</v>
      </c>
      <c r="N897">
        <v>3</v>
      </c>
    </row>
    <row r="898" spans="1:14" x14ac:dyDescent="0.25">
      <c r="A898" t="s">
        <v>4673</v>
      </c>
      <c r="B898" t="s">
        <v>4674</v>
      </c>
      <c r="C898" t="s">
        <v>4675</v>
      </c>
      <c r="D898" t="s">
        <v>4676</v>
      </c>
      <c r="E898" t="s">
        <v>4677</v>
      </c>
      <c r="F898" t="s">
        <v>381</v>
      </c>
      <c r="G898" t="s">
        <v>163</v>
      </c>
      <c r="H898" s="3">
        <v>45157</v>
      </c>
      <c r="I898" s="3">
        <v>45790</v>
      </c>
      <c r="J898" t="s">
        <v>173</v>
      </c>
      <c r="K898" t="s">
        <v>228</v>
      </c>
      <c r="L898">
        <v>33721.01</v>
      </c>
      <c r="M898" t="s">
        <v>203</v>
      </c>
    </row>
    <row r="899" spans="1:14" x14ac:dyDescent="0.25">
      <c r="A899" t="s">
        <v>4678</v>
      </c>
      <c r="B899" t="s">
        <v>4679</v>
      </c>
      <c r="C899" t="s">
        <v>4680</v>
      </c>
      <c r="D899" t="s">
        <v>4681</v>
      </c>
      <c r="E899" t="s">
        <v>4682</v>
      </c>
      <c r="F899" t="s">
        <v>172</v>
      </c>
      <c r="G899" t="s">
        <v>163</v>
      </c>
      <c r="H899" s="3">
        <v>45248</v>
      </c>
      <c r="I899" s="3">
        <v>45831</v>
      </c>
      <c r="K899" t="s">
        <v>181</v>
      </c>
      <c r="L899">
        <v>26864.28</v>
      </c>
      <c r="M899" t="s">
        <v>209</v>
      </c>
    </row>
    <row r="900" spans="1:14" x14ac:dyDescent="0.25">
      <c r="A900" t="s">
        <v>4683</v>
      </c>
      <c r="B900" t="s">
        <v>4684</v>
      </c>
      <c r="C900" t="s">
        <v>4685</v>
      </c>
      <c r="D900" t="s">
        <v>4686</v>
      </c>
      <c r="E900" t="s">
        <v>4687</v>
      </c>
      <c r="F900" t="s">
        <v>787</v>
      </c>
      <c r="G900" t="s">
        <v>163</v>
      </c>
      <c r="H900" s="3">
        <v>45728</v>
      </c>
      <c r="I900" s="3">
        <v>45714</v>
      </c>
      <c r="J900" t="s">
        <v>128</v>
      </c>
      <c r="K900" t="s">
        <v>174</v>
      </c>
      <c r="L900">
        <v>19613.98</v>
      </c>
      <c r="M900" t="s">
        <v>209</v>
      </c>
      <c r="N900">
        <v>3</v>
      </c>
    </row>
    <row r="901" spans="1:14" x14ac:dyDescent="0.25">
      <c r="A901" t="s">
        <v>4688</v>
      </c>
      <c r="B901" t="s">
        <v>4689</v>
      </c>
      <c r="C901" t="s">
        <v>4690</v>
      </c>
      <c r="D901" t="s">
        <v>4691</v>
      </c>
      <c r="E901" t="s">
        <v>4692</v>
      </c>
      <c r="F901" t="s">
        <v>227</v>
      </c>
      <c r="G901" t="s">
        <v>163</v>
      </c>
      <c r="H901" s="3">
        <v>45793</v>
      </c>
      <c r="I901" s="3">
        <v>45273</v>
      </c>
      <c r="J901" t="s">
        <v>173</v>
      </c>
      <c r="K901" t="s">
        <v>228</v>
      </c>
      <c r="L901">
        <v>29900.11</v>
      </c>
      <c r="M901" t="s">
        <v>203</v>
      </c>
      <c r="N901">
        <v>1</v>
      </c>
    </row>
    <row r="902" spans="1:14" x14ac:dyDescent="0.25">
      <c r="A902" t="s">
        <v>4693</v>
      </c>
      <c r="B902" t="s">
        <v>4694</v>
      </c>
      <c r="C902" t="s">
        <v>4695</v>
      </c>
      <c r="D902" t="s">
        <v>4696</v>
      </c>
      <c r="E902" t="s">
        <v>4697</v>
      </c>
      <c r="F902" t="s">
        <v>221</v>
      </c>
      <c r="G902" t="s">
        <v>163</v>
      </c>
      <c r="H902" s="3">
        <v>45245</v>
      </c>
      <c r="I902" s="3">
        <v>45440</v>
      </c>
      <c r="K902" t="s">
        <v>228</v>
      </c>
      <c r="L902">
        <v>3871.33</v>
      </c>
    </row>
    <row r="903" spans="1:14" x14ac:dyDescent="0.25">
      <c r="A903" t="s">
        <v>4698</v>
      </c>
      <c r="B903" t="s">
        <v>4699</v>
      </c>
      <c r="C903" t="s">
        <v>4700</v>
      </c>
      <c r="D903" t="s">
        <v>4701</v>
      </c>
      <c r="E903" t="s">
        <v>3977</v>
      </c>
      <c r="F903" t="s">
        <v>308</v>
      </c>
      <c r="G903" t="s">
        <v>163</v>
      </c>
      <c r="H903" s="3">
        <v>45104</v>
      </c>
      <c r="I903" s="3">
        <v>45753</v>
      </c>
      <c r="J903" t="s">
        <v>129</v>
      </c>
      <c r="K903" t="s">
        <v>165</v>
      </c>
      <c r="L903">
        <v>47047.96</v>
      </c>
      <c r="M903" t="s">
        <v>188</v>
      </c>
      <c r="N903">
        <v>5</v>
      </c>
    </row>
    <row r="904" spans="1:14" x14ac:dyDescent="0.25">
      <c r="A904" t="s">
        <v>4702</v>
      </c>
      <c r="B904" t="s">
        <v>4703</v>
      </c>
      <c r="C904" t="s">
        <v>4704</v>
      </c>
      <c r="D904" t="s">
        <v>4705</v>
      </c>
      <c r="E904" t="s">
        <v>4706</v>
      </c>
      <c r="F904" t="s">
        <v>558</v>
      </c>
      <c r="G904" t="s">
        <v>163</v>
      </c>
      <c r="H904" s="3">
        <v>45554</v>
      </c>
      <c r="I904" s="3">
        <v>45104</v>
      </c>
      <c r="J904" t="s">
        <v>173</v>
      </c>
      <c r="K904" t="s">
        <v>165</v>
      </c>
      <c r="L904">
        <v>19704.5</v>
      </c>
      <c r="M904" t="s">
        <v>196</v>
      </c>
      <c r="N904">
        <v>2</v>
      </c>
    </row>
    <row r="905" spans="1:14" x14ac:dyDescent="0.25">
      <c r="A905" t="s">
        <v>4707</v>
      </c>
      <c r="B905" t="s">
        <v>4708</v>
      </c>
      <c r="C905" t="s">
        <v>4709</v>
      </c>
      <c r="D905" t="s">
        <v>4710</v>
      </c>
      <c r="E905" t="s">
        <v>4711</v>
      </c>
      <c r="F905" t="s">
        <v>172</v>
      </c>
      <c r="G905" t="s">
        <v>163</v>
      </c>
      <c r="H905" s="3">
        <v>44900</v>
      </c>
      <c r="I905" s="3">
        <v>45558</v>
      </c>
      <c r="J905" t="s">
        <v>269</v>
      </c>
      <c r="K905" t="s">
        <v>165</v>
      </c>
      <c r="L905">
        <v>42560.72</v>
      </c>
      <c r="M905" t="s">
        <v>188</v>
      </c>
      <c r="N905">
        <v>5</v>
      </c>
    </row>
    <row r="906" spans="1:14" x14ac:dyDescent="0.25">
      <c r="A906" t="s">
        <v>4712</v>
      </c>
      <c r="B906" t="s">
        <v>4713</v>
      </c>
      <c r="C906" t="s">
        <v>4714</v>
      </c>
      <c r="D906" t="s">
        <v>4715</v>
      </c>
      <c r="E906" t="s">
        <v>4716</v>
      </c>
      <c r="F906" t="s">
        <v>552</v>
      </c>
      <c r="G906" t="s">
        <v>163</v>
      </c>
      <c r="H906" s="3">
        <v>45319</v>
      </c>
      <c r="I906" s="3">
        <v>45606</v>
      </c>
      <c r="J906" t="s">
        <v>164</v>
      </c>
      <c r="L906">
        <v>19882.48</v>
      </c>
      <c r="M906" t="s">
        <v>196</v>
      </c>
      <c r="N906">
        <v>2</v>
      </c>
    </row>
    <row r="907" spans="1:14" x14ac:dyDescent="0.25">
      <c r="A907" t="s">
        <v>4717</v>
      </c>
      <c r="B907" t="s">
        <v>4718</v>
      </c>
      <c r="C907" t="s">
        <v>4719</v>
      </c>
      <c r="D907" t="s">
        <v>4720</v>
      </c>
      <c r="E907" t="s">
        <v>4721</v>
      </c>
      <c r="F907" t="s">
        <v>409</v>
      </c>
      <c r="G907" t="s">
        <v>163</v>
      </c>
      <c r="H907" s="3">
        <v>44868</v>
      </c>
      <c r="I907" s="3">
        <v>45154</v>
      </c>
      <c r="J907" t="s">
        <v>173</v>
      </c>
      <c r="K907" t="s">
        <v>314</v>
      </c>
      <c r="L907">
        <v>17880.48</v>
      </c>
      <c r="M907" t="s">
        <v>166</v>
      </c>
    </row>
    <row r="908" spans="1:14" x14ac:dyDescent="0.25">
      <c r="A908" t="s">
        <v>4722</v>
      </c>
      <c r="B908" t="s">
        <v>4723</v>
      </c>
      <c r="C908" t="s">
        <v>4724</v>
      </c>
      <c r="D908" t="s">
        <v>4725</v>
      </c>
      <c r="E908" t="s">
        <v>4726</v>
      </c>
      <c r="F908" t="s">
        <v>787</v>
      </c>
      <c r="G908" t="s">
        <v>163</v>
      </c>
      <c r="H908" s="3">
        <v>45569</v>
      </c>
      <c r="I908" s="3">
        <v>45559</v>
      </c>
      <c r="J908" t="s">
        <v>128</v>
      </c>
      <c r="K908" t="s">
        <v>314</v>
      </c>
      <c r="L908">
        <v>32978.83</v>
      </c>
      <c r="M908" t="s">
        <v>196</v>
      </c>
      <c r="N908">
        <v>3</v>
      </c>
    </row>
    <row r="909" spans="1:14" x14ac:dyDescent="0.25">
      <c r="A909" t="s">
        <v>4727</v>
      </c>
      <c r="B909" t="s">
        <v>2582</v>
      </c>
      <c r="C909" t="s">
        <v>4728</v>
      </c>
      <c r="D909" t="s">
        <v>4729</v>
      </c>
      <c r="E909" t="s">
        <v>4730</v>
      </c>
      <c r="F909" t="s">
        <v>341</v>
      </c>
      <c r="G909" t="s">
        <v>163</v>
      </c>
      <c r="H909" s="3">
        <v>44980</v>
      </c>
      <c r="I909" s="3">
        <v>45318</v>
      </c>
      <c r="L909">
        <v>35848.01</v>
      </c>
      <c r="M909" t="s">
        <v>188</v>
      </c>
      <c r="N909">
        <v>1</v>
      </c>
    </row>
    <row r="910" spans="1:14" x14ac:dyDescent="0.25">
      <c r="A910" t="s">
        <v>4731</v>
      </c>
      <c r="B910" t="s">
        <v>4732</v>
      </c>
      <c r="C910" t="s">
        <v>4733</v>
      </c>
      <c r="D910" t="s">
        <v>4734</v>
      </c>
      <c r="E910" t="s">
        <v>4735</v>
      </c>
      <c r="F910" t="s">
        <v>403</v>
      </c>
      <c r="G910" t="s">
        <v>163</v>
      </c>
      <c r="H910" s="3">
        <v>45492</v>
      </c>
      <c r="I910" s="3">
        <v>45757</v>
      </c>
      <c r="J910" t="s">
        <v>173</v>
      </c>
      <c r="K910" t="s">
        <v>181</v>
      </c>
      <c r="L910">
        <v>30047.68</v>
      </c>
      <c r="M910" t="s">
        <v>203</v>
      </c>
      <c r="N910">
        <v>3</v>
      </c>
    </row>
    <row r="911" spans="1:14" x14ac:dyDescent="0.25">
      <c r="A911" t="s">
        <v>4736</v>
      </c>
      <c r="B911" t="s">
        <v>4737</v>
      </c>
      <c r="C911" t="s">
        <v>4738</v>
      </c>
      <c r="D911" t="s">
        <v>4739</v>
      </c>
      <c r="E911" t="s">
        <v>4740</v>
      </c>
      <c r="F911" t="s">
        <v>755</v>
      </c>
      <c r="G911" t="s">
        <v>163</v>
      </c>
      <c r="H911" s="3">
        <v>44962</v>
      </c>
      <c r="I911" s="3">
        <v>45546</v>
      </c>
      <c r="J911" t="s">
        <v>173</v>
      </c>
      <c r="K911" t="s">
        <v>314</v>
      </c>
      <c r="L911">
        <v>4429.95</v>
      </c>
      <c r="N911">
        <v>2</v>
      </c>
    </row>
    <row r="912" spans="1:14" x14ac:dyDescent="0.25">
      <c r="A912" t="s">
        <v>4741</v>
      </c>
      <c r="B912" t="s">
        <v>4742</v>
      </c>
      <c r="C912" t="s">
        <v>4743</v>
      </c>
      <c r="D912" t="s">
        <v>4744</v>
      </c>
      <c r="E912" t="s">
        <v>4745</v>
      </c>
      <c r="F912" t="s">
        <v>308</v>
      </c>
      <c r="G912" t="s">
        <v>163</v>
      </c>
      <c r="H912" s="3">
        <v>45790</v>
      </c>
      <c r="I912" s="3">
        <v>45104</v>
      </c>
      <c r="K912" t="s">
        <v>195</v>
      </c>
      <c r="L912">
        <v>47797.2</v>
      </c>
      <c r="M912" t="s">
        <v>188</v>
      </c>
      <c r="N912">
        <v>3</v>
      </c>
    </row>
    <row r="913" spans="1:14" x14ac:dyDescent="0.25">
      <c r="A913" t="s">
        <v>4746</v>
      </c>
      <c r="B913" t="s">
        <v>4747</v>
      </c>
      <c r="C913" t="s">
        <v>4748</v>
      </c>
      <c r="D913" t="s">
        <v>4749</v>
      </c>
      <c r="E913" t="s">
        <v>4750</v>
      </c>
      <c r="F913" t="s">
        <v>903</v>
      </c>
      <c r="G913" t="s">
        <v>163</v>
      </c>
      <c r="H913" s="3">
        <v>45028</v>
      </c>
      <c r="I913" s="3">
        <v>45734</v>
      </c>
      <c r="K913" t="s">
        <v>174</v>
      </c>
      <c r="L913">
        <v>22152.83</v>
      </c>
      <c r="M913" t="s">
        <v>188</v>
      </c>
    </row>
    <row r="914" spans="1:14" x14ac:dyDescent="0.25">
      <c r="A914" t="s">
        <v>4751</v>
      </c>
      <c r="B914" t="s">
        <v>4752</v>
      </c>
      <c r="C914" t="s">
        <v>4753</v>
      </c>
      <c r="D914" t="s">
        <v>4754</v>
      </c>
      <c r="E914" t="s">
        <v>4755</v>
      </c>
      <c r="F914" t="s">
        <v>370</v>
      </c>
      <c r="G914" t="s">
        <v>163</v>
      </c>
      <c r="H914" s="3">
        <v>45537</v>
      </c>
      <c r="I914" s="3">
        <v>45533</v>
      </c>
      <c r="J914" t="s">
        <v>164</v>
      </c>
      <c r="K914" t="s">
        <v>181</v>
      </c>
      <c r="L914">
        <v>41413.870000000003</v>
      </c>
      <c r="M914" t="s">
        <v>188</v>
      </c>
      <c r="N914">
        <v>2</v>
      </c>
    </row>
    <row r="915" spans="1:14" x14ac:dyDescent="0.25">
      <c r="A915" t="s">
        <v>4756</v>
      </c>
      <c r="B915" t="s">
        <v>4757</v>
      </c>
      <c r="C915" t="s">
        <v>4758</v>
      </c>
      <c r="D915" t="s">
        <v>4759</v>
      </c>
      <c r="E915" t="s">
        <v>4760</v>
      </c>
      <c r="F915" t="s">
        <v>441</v>
      </c>
      <c r="G915" t="s">
        <v>163</v>
      </c>
      <c r="H915" s="3">
        <v>44951</v>
      </c>
      <c r="I915" s="3">
        <v>45154</v>
      </c>
      <c r="K915" t="s">
        <v>228</v>
      </c>
      <c r="L915">
        <v>41267.4</v>
      </c>
      <c r="M915" t="s">
        <v>166</v>
      </c>
      <c r="N915">
        <v>2</v>
      </c>
    </row>
    <row r="916" spans="1:14" x14ac:dyDescent="0.25">
      <c r="A916" t="s">
        <v>4761</v>
      </c>
      <c r="B916" t="s">
        <v>4762</v>
      </c>
      <c r="C916" t="s">
        <v>4763</v>
      </c>
      <c r="D916" t="s">
        <v>4764</v>
      </c>
      <c r="E916" t="s">
        <v>4765</v>
      </c>
      <c r="F916" t="s">
        <v>221</v>
      </c>
      <c r="G916" t="s">
        <v>163</v>
      </c>
      <c r="H916" s="3">
        <v>45415</v>
      </c>
      <c r="I916" s="3">
        <v>45609</v>
      </c>
      <c r="J916" t="s">
        <v>269</v>
      </c>
      <c r="K916" t="s">
        <v>314</v>
      </c>
      <c r="L916">
        <v>9905.7199999999993</v>
      </c>
      <c r="M916" t="s">
        <v>196</v>
      </c>
    </row>
    <row r="917" spans="1:14" x14ac:dyDescent="0.25">
      <c r="A917" t="s">
        <v>4766</v>
      </c>
      <c r="B917" t="s">
        <v>4767</v>
      </c>
      <c r="C917" t="s">
        <v>4768</v>
      </c>
      <c r="D917" t="s">
        <v>4769</v>
      </c>
      <c r="E917" t="s">
        <v>4770</v>
      </c>
      <c r="F917" t="s">
        <v>341</v>
      </c>
      <c r="G917" t="s">
        <v>163</v>
      </c>
      <c r="H917" s="3">
        <v>45163</v>
      </c>
      <c r="I917" s="3">
        <v>45465</v>
      </c>
      <c r="J917" t="s">
        <v>164</v>
      </c>
      <c r="K917" t="s">
        <v>165</v>
      </c>
      <c r="L917">
        <v>16351.39</v>
      </c>
      <c r="M917" t="s">
        <v>188</v>
      </c>
      <c r="N917">
        <v>3</v>
      </c>
    </row>
    <row r="918" spans="1:14" x14ac:dyDescent="0.25">
      <c r="A918" t="s">
        <v>4771</v>
      </c>
      <c r="B918" t="s">
        <v>4772</v>
      </c>
      <c r="C918" t="s">
        <v>4773</v>
      </c>
      <c r="D918" t="s">
        <v>4774</v>
      </c>
      <c r="E918" t="s">
        <v>4775</v>
      </c>
      <c r="F918" t="s">
        <v>755</v>
      </c>
      <c r="G918" t="s">
        <v>163</v>
      </c>
      <c r="H918" s="3">
        <v>44941</v>
      </c>
      <c r="I918" s="3">
        <v>45140</v>
      </c>
      <c r="J918" t="s">
        <v>129</v>
      </c>
      <c r="K918" t="s">
        <v>174</v>
      </c>
      <c r="L918">
        <v>38097.54</v>
      </c>
      <c r="M918" t="s">
        <v>188</v>
      </c>
      <c r="N918">
        <v>5</v>
      </c>
    </row>
    <row r="919" spans="1:14" x14ac:dyDescent="0.25">
      <c r="A919" t="s">
        <v>4776</v>
      </c>
      <c r="B919" t="s">
        <v>4777</v>
      </c>
      <c r="C919" t="s">
        <v>4778</v>
      </c>
      <c r="D919" t="s">
        <v>4779</v>
      </c>
      <c r="E919" t="s">
        <v>4780</v>
      </c>
      <c r="F919" t="s">
        <v>221</v>
      </c>
      <c r="G919" t="s">
        <v>163</v>
      </c>
      <c r="H919" s="3">
        <v>45648</v>
      </c>
      <c r="I919" s="3">
        <v>45140</v>
      </c>
      <c r="J919" t="s">
        <v>269</v>
      </c>
      <c r="K919" t="s">
        <v>165</v>
      </c>
      <c r="L919">
        <v>45689.94</v>
      </c>
      <c r="N919">
        <v>5</v>
      </c>
    </row>
    <row r="920" spans="1:14" x14ac:dyDescent="0.25">
      <c r="A920" t="s">
        <v>4781</v>
      </c>
      <c r="B920" t="s">
        <v>4782</v>
      </c>
      <c r="C920" t="s">
        <v>4783</v>
      </c>
      <c r="D920" t="s">
        <v>4784</v>
      </c>
      <c r="E920" t="s">
        <v>4785</v>
      </c>
      <c r="F920" t="s">
        <v>202</v>
      </c>
      <c r="G920" t="s">
        <v>163</v>
      </c>
      <c r="H920" s="3">
        <v>45288</v>
      </c>
      <c r="I920" s="3">
        <v>45779</v>
      </c>
      <c r="J920" t="s">
        <v>128</v>
      </c>
      <c r="K920" t="s">
        <v>314</v>
      </c>
      <c r="L920">
        <v>22430.16</v>
      </c>
      <c r="M920" t="s">
        <v>209</v>
      </c>
      <c r="N920">
        <v>1</v>
      </c>
    </row>
    <row r="921" spans="1:14" x14ac:dyDescent="0.25">
      <c r="A921" t="s">
        <v>4786</v>
      </c>
      <c r="B921" t="s">
        <v>4787</v>
      </c>
      <c r="C921" t="s">
        <v>4788</v>
      </c>
      <c r="D921" t="s">
        <v>4789</v>
      </c>
      <c r="E921" t="s">
        <v>4790</v>
      </c>
      <c r="F921" t="s">
        <v>505</v>
      </c>
      <c r="G921" t="s">
        <v>163</v>
      </c>
      <c r="H921" s="3">
        <v>44889</v>
      </c>
      <c r="I921" s="3">
        <v>45254</v>
      </c>
      <c r="J921" t="s">
        <v>128</v>
      </c>
      <c r="K921" t="s">
        <v>195</v>
      </c>
      <c r="L921">
        <v>39760.43</v>
      </c>
      <c r="M921" t="s">
        <v>209</v>
      </c>
      <c r="N921">
        <v>5</v>
      </c>
    </row>
    <row r="922" spans="1:14" x14ac:dyDescent="0.25">
      <c r="A922" t="s">
        <v>4791</v>
      </c>
      <c r="B922" t="s">
        <v>4792</v>
      </c>
      <c r="C922" t="s">
        <v>4793</v>
      </c>
      <c r="D922" t="s">
        <v>4794</v>
      </c>
      <c r="E922" t="s">
        <v>4795</v>
      </c>
      <c r="F922" t="s">
        <v>755</v>
      </c>
      <c r="G922" t="s">
        <v>163</v>
      </c>
      <c r="H922" s="3">
        <v>45520</v>
      </c>
      <c r="I922" s="3">
        <v>45207</v>
      </c>
      <c r="J922" t="s">
        <v>129</v>
      </c>
      <c r="K922" t="s">
        <v>181</v>
      </c>
      <c r="L922">
        <v>49940.06</v>
      </c>
      <c r="M922" t="s">
        <v>209</v>
      </c>
      <c r="N922">
        <v>4</v>
      </c>
    </row>
    <row r="923" spans="1:14" x14ac:dyDescent="0.25">
      <c r="A923" t="s">
        <v>4796</v>
      </c>
      <c r="B923" t="s">
        <v>3027</v>
      </c>
      <c r="C923" t="s">
        <v>4797</v>
      </c>
      <c r="D923" t="s">
        <v>4798</v>
      </c>
      <c r="E923" t="s">
        <v>4799</v>
      </c>
      <c r="F923" t="s">
        <v>616</v>
      </c>
      <c r="G923" t="s">
        <v>163</v>
      </c>
      <c r="H923" s="3">
        <v>45270</v>
      </c>
      <c r="I923" s="3">
        <v>45490</v>
      </c>
      <c r="J923" t="s">
        <v>128</v>
      </c>
      <c r="K923" t="s">
        <v>181</v>
      </c>
      <c r="L923">
        <v>21102.14</v>
      </c>
      <c r="M923" t="s">
        <v>203</v>
      </c>
      <c r="N923">
        <v>5</v>
      </c>
    </row>
    <row r="924" spans="1:14" x14ac:dyDescent="0.25">
      <c r="A924" t="s">
        <v>4800</v>
      </c>
      <c r="B924" t="s">
        <v>4801</v>
      </c>
      <c r="C924" t="s">
        <v>4802</v>
      </c>
      <c r="D924" t="s">
        <v>4803</v>
      </c>
      <c r="E924" t="s">
        <v>4804</v>
      </c>
      <c r="F924" t="s">
        <v>552</v>
      </c>
      <c r="G924" t="s">
        <v>163</v>
      </c>
      <c r="H924" s="3">
        <v>45023</v>
      </c>
      <c r="I924" s="3">
        <v>45638</v>
      </c>
      <c r="J924" t="s">
        <v>269</v>
      </c>
      <c r="K924" t="s">
        <v>174</v>
      </c>
      <c r="L924">
        <v>10969.52</v>
      </c>
      <c r="M924" t="s">
        <v>166</v>
      </c>
      <c r="N924">
        <v>4</v>
      </c>
    </row>
    <row r="925" spans="1:14" x14ac:dyDescent="0.25">
      <c r="A925" t="s">
        <v>4805</v>
      </c>
      <c r="B925" t="s">
        <v>4806</v>
      </c>
      <c r="C925" t="s">
        <v>4807</v>
      </c>
      <c r="D925" t="s">
        <v>4808</v>
      </c>
      <c r="E925" t="s">
        <v>4809</v>
      </c>
      <c r="F925" t="s">
        <v>364</v>
      </c>
      <c r="G925" t="s">
        <v>163</v>
      </c>
      <c r="H925" s="3">
        <v>45299</v>
      </c>
      <c r="I925" s="3">
        <v>45417</v>
      </c>
      <c r="L925">
        <v>1121.8499999999999</v>
      </c>
      <c r="M925" t="s">
        <v>188</v>
      </c>
    </row>
    <row r="926" spans="1:14" x14ac:dyDescent="0.25">
      <c r="A926" t="s">
        <v>4810</v>
      </c>
      <c r="B926" t="s">
        <v>4811</v>
      </c>
      <c r="C926" t="s">
        <v>4812</v>
      </c>
      <c r="D926" t="s">
        <v>4813</v>
      </c>
      <c r="E926" t="s">
        <v>4814</v>
      </c>
      <c r="F926" t="s">
        <v>755</v>
      </c>
      <c r="G926" t="s">
        <v>163</v>
      </c>
      <c r="H926" s="3">
        <v>45304</v>
      </c>
      <c r="I926" s="3">
        <v>45619</v>
      </c>
      <c r="J926" t="s">
        <v>164</v>
      </c>
      <c r="K926" t="s">
        <v>314</v>
      </c>
      <c r="L926">
        <v>45883.56</v>
      </c>
      <c r="M926" t="s">
        <v>209</v>
      </c>
      <c r="N926">
        <v>3</v>
      </c>
    </row>
    <row r="927" spans="1:14" x14ac:dyDescent="0.25">
      <c r="A927" t="s">
        <v>4815</v>
      </c>
      <c r="B927" t="s">
        <v>4816</v>
      </c>
      <c r="C927" t="s">
        <v>4817</v>
      </c>
      <c r="D927" t="s">
        <v>4818</v>
      </c>
      <c r="E927" t="s">
        <v>4819</v>
      </c>
      <c r="F927" t="s">
        <v>755</v>
      </c>
      <c r="G927" t="s">
        <v>163</v>
      </c>
      <c r="H927" s="3">
        <v>45741</v>
      </c>
      <c r="I927" s="3">
        <v>45232</v>
      </c>
      <c r="K927" t="s">
        <v>314</v>
      </c>
      <c r="L927">
        <v>19888.46</v>
      </c>
      <c r="M927" t="s">
        <v>209</v>
      </c>
      <c r="N927">
        <v>1</v>
      </c>
    </row>
    <row r="928" spans="1:14" x14ac:dyDescent="0.25">
      <c r="A928" t="s">
        <v>4820</v>
      </c>
      <c r="B928" t="s">
        <v>4821</v>
      </c>
      <c r="C928" t="s">
        <v>4822</v>
      </c>
      <c r="D928" t="s">
        <v>4823</v>
      </c>
      <c r="E928" t="s">
        <v>4824</v>
      </c>
      <c r="F928" t="s">
        <v>221</v>
      </c>
      <c r="G928" t="s">
        <v>163</v>
      </c>
      <c r="H928" s="3">
        <v>45462</v>
      </c>
      <c r="I928" s="3">
        <v>45511</v>
      </c>
      <c r="J928" t="s">
        <v>269</v>
      </c>
      <c r="K928" t="s">
        <v>174</v>
      </c>
      <c r="L928">
        <v>11747.18</v>
      </c>
      <c r="M928" t="s">
        <v>196</v>
      </c>
      <c r="N928">
        <v>5</v>
      </c>
    </row>
    <row r="929" spans="1:14" x14ac:dyDescent="0.25">
      <c r="A929" t="s">
        <v>4825</v>
      </c>
      <c r="B929" t="s">
        <v>4826</v>
      </c>
      <c r="C929" t="s">
        <v>4827</v>
      </c>
      <c r="D929" t="s">
        <v>4828</v>
      </c>
      <c r="E929" t="s">
        <v>4829</v>
      </c>
      <c r="F929" t="s">
        <v>187</v>
      </c>
      <c r="G929" t="s">
        <v>163</v>
      </c>
      <c r="H929" s="3">
        <v>45801</v>
      </c>
      <c r="I929" s="3">
        <v>45120</v>
      </c>
      <c r="J929" t="s">
        <v>269</v>
      </c>
      <c r="K929" t="s">
        <v>195</v>
      </c>
      <c r="L929">
        <v>47794.15</v>
      </c>
      <c r="M929" t="s">
        <v>166</v>
      </c>
    </row>
    <row r="930" spans="1:14" x14ac:dyDescent="0.25">
      <c r="A930" t="s">
        <v>4830</v>
      </c>
      <c r="B930" t="s">
        <v>4831</v>
      </c>
      <c r="C930" t="s">
        <v>4832</v>
      </c>
      <c r="D930" t="s">
        <v>4833</v>
      </c>
      <c r="E930" t="s">
        <v>4834</v>
      </c>
      <c r="F930" t="s">
        <v>180</v>
      </c>
      <c r="G930" t="s">
        <v>163</v>
      </c>
      <c r="H930" s="3">
        <v>45387</v>
      </c>
      <c r="I930" s="3">
        <v>45369</v>
      </c>
      <c r="J930" t="s">
        <v>269</v>
      </c>
      <c r="K930" t="s">
        <v>165</v>
      </c>
      <c r="L930">
        <v>34520.800000000003</v>
      </c>
      <c r="N930">
        <v>5</v>
      </c>
    </row>
    <row r="931" spans="1:14" x14ac:dyDescent="0.25">
      <c r="A931" t="s">
        <v>4835</v>
      </c>
      <c r="B931" t="s">
        <v>4836</v>
      </c>
      <c r="C931" t="s">
        <v>4837</v>
      </c>
      <c r="D931" t="s">
        <v>4838</v>
      </c>
      <c r="E931" t="s">
        <v>357</v>
      </c>
      <c r="F931" t="s">
        <v>268</v>
      </c>
      <c r="G931" t="s">
        <v>163</v>
      </c>
      <c r="H931" s="3">
        <v>45557</v>
      </c>
      <c r="I931" s="3">
        <v>45823</v>
      </c>
      <c r="J931" t="s">
        <v>269</v>
      </c>
      <c r="K931" t="s">
        <v>165</v>
      </c>
      <c r="L931">
        <v>11415.71</v>
      </c>
      <c r="M931" t="s">
        <v>196</v>
      </c>
      <c r="N931">
        <v>4</v>
      </c>
    </row>
    <row r="932" spans="1:14" x14ac:dyDescent="0.25">
      <c r="A932" t="s">
        <v>4839</v>
      </c>
      <c r="B932" t="s">
        <v>4840</v>
      </c>
      <c r="C932" t="s">
        <v>4841</v>
      </c>
      <c r="D932" t="s">
        <v>4842</v>
      </c>
      <c r="E932" t="s">
        <v>4843</v>
      </c>
      <c r="F932" t="s">
        <v>172</v>
      </c>
      <c r="G932" t="s">
        <v>163</v>
      </c>
      <c r="H932" s="3">
        <v>45554</v>
      </c>
      <c r="I932" s="3">
        <v>45757</v>
      </c>
      <c r="J932" t="s">
        <v>164</v>
      </c>
      <c r="K932" t="s">
        <v>181</v>
      </c>
      <c r="L932">
        <v>19695.59</v>
      </c>
      <c r="M932" t="s">
        <v>166</v>
      </c>
      <c r="N932">
        <v>5</v>
      </c>
    </row>
    <row r="933" spans="1:14" x14ac:dyDescent="0.25">
      <c r="A933" t="s">
        <v>4844</v>
      </c>
      <c r="B933" t="s">
        <v>4845</v>
      </c>
      <c r="C933" t="s">
        <v>4846</v>
      </c>
      <c r="D933" t="s">
        <v>4847</v>
      </c>
      <c r="E933" t="s">
        <v>4848</v>
      </c>
      <c r="F933" t="s">
        <v>234</v>
      </c>
      <c r="G933" t="s">
        <v>163</v>
      </c>
      <c r="H933" s="3">
        <v>45764</v>
      </c>
      <c r="I933" s="3">
        <v>45725</v>
      </c>
      <c r="J933" t="s">
        <v>173</v>
      </c>
      <c r="K933" t="s">
        <v>228</v>
      </c>
      <c r="L933">
        <v>5184.4799999999996</v>
      </c>
      <c r="M933" t="s">
        <v>203</v>
      </c>
      <c r="N933">
        <v>2</v>
      </c>
    </row>
    <row r="934" spans="1:14" x14ac:dyDescent="0.25">
      <c r="A934" t="s">
        <v>4849</v>
      </c>
      <c r="B934" t="s">
        <v>4850</v>
      </c>
      <c r="C934" t="s">
        <v>4851</v>
      </c>
      <c r="D934" t="s">
        <v>4852</v>
      </c>
      <c r="E934" t="s">
        <v>4853</v>
      </c>
      <c r="F934" t="s">
        <v>441</v>
      </c>
      <c r="G934" t="s">
        <v>163</v>
      </c>
      <c r="H934" s="3">
        <v>44860</v>
      </c>
      <c r="I934" s="3">
        <v>45621</v>
      </c>
      <c r="J934" t="s">
        <v>164</v>
      </c>
      <c r="K934" t="s">
        <v>314</v>
      </c>
      <c r="L934">
        <v>26132.3</v>
      </c>
      <c r="M934" t="s">
        <v>166</v>
      </c>
      <c r="N934">
        <v>1</v>
      </c>
    </row>
    <row r="935" spans="1:14" x14ac:dyDescent="0.25">
      <c r="A935" t="s">
        <v>4854</v>
      </c>
      <c r="B935" t="s">
        <v>4855</v>
      </c>
      <c r="C935" t="s">
        <v>4856</v>
      </c>
      <c r="D935" t="s">
        <v>4857</v>
      </c>
      <c r="E935" t="s">
        <v>4858</v>
      </c>
      <c r="F935" t="s">
        <v>187</v>
      </c>
      <c r="G935" t="s">
        <v>163</v>
      </c>
      <c r="H935" s="3">
        <v>45259</v>
      </c>
      <c r="I935" s="3">
        <v>45620</v>
      </c>
      <c r="J935" t="s">
        <v>269</v>
      </c>
      <c r="K935" t="s">
        <v>195</v>
      </c>
      <c r="L935">
        <v>19843.97</v>
      </c>
      <c r="M935" t="s">
        <v>203</v>
      </c>
      <c r="N935">
        <v>1</v>
      </c>
    </row>
    <row r="936" spans="1:14" x14ac:dyDescent="0.25">
      <c r="A936" t="s">
        <v>4859</v>
      </c>
      <c r="B936" t="s">
        <v>4860</v>
      </c>
      <c r="C936" t="s">
        <v>4861</v>
      </c>
      <c r="D936" t="s">
        <v>4862</v>
      </c>
      <c r="E936" t="s">
        <v>4863</v>
      </c>
      <c r="F936" t="s">
        <v>215</v>
      </c>
      <c r="G936" t="s">
        <v>163</v>
      </c>
      <c r="H936" s="3">
        <v>45262</v>
      </c>
      <c r="I936" s="3">
        <v>45638</v>
      </c>
      <c r="J936" t="s">
        <v>129</v>
      </c>
      <c r="L936">
        <v>13984.27</v>
      </c>
      <c r="M936" t="s">
        <v>196</v>
      </c>
      <c r="N936">
        <v>1</v>
      </c>
    </row>
    <row r="937" spans="1:14" x14ac:dyDescent="0.25">
      <c r="A937" t="s">
        <v>4864</v>
      </c>
      <c r="B937" t="s">
        <v>4865</v>
      </c>
      <c r="C937" t="s">
        <v>4866</v>
      </c>
      <c r="D937" t="s">
        <v>4867</v>
      </c>
      <c r="E937" t="s">
        <v>4868</v>
      </c>
      <c r="F937" t="s">
        <v>462</v>
      </c>
      <c r="G937" t="s">
        <v>163</v>
      </c>
      <c r="H937" s="3">
        <v>45656</v>
      </c>
      <c r="I937" s="3">
        <v>45508</v>
      </c>
      <c r="J937" t="s">
        <v>128</v>
      </c>
      <c r="K937" t="s">
        <v>174</v>
      </c>
      <c r="L937">
        <v>36292.339999999997</v>
      </c>
      <c r="N937">
        <v>5</v>
      </c>
    </row>
    <row r="938" spans="1:14" x14ac:dyDescent="0.25">
      <c r="A938" t="s">
        <v>4869</v>
      </c>
      <c r="B938" t="s">
        <v>4870</v>
      </c>
      <c r="C938" t="s">
        <v>4871</v>
      </c>
      <c r="D938" t="s">
        <v>4872</v>
      </c>
      <c r="E938" t="s">
        <v>4873</v>
      </c>
      <c r="F938" t="s">
        <v>202</v>
      </c>
      <c r="G938" t="s">
        <v>163</v>
      </c>
      <c r="H938" s="3">
        <v>44800</v>
      </c>
      <c r="I938" s="3">
        <v>45460</v>
      </c>
      <c r="J938" t="s">
        <v>269</v>
      </c>
      <c r="L938">
        <v>37697.519999999997</v>
      </c>
      <c r="M938" t="s">
        <v>166</v>
      </c>
    </row>
    <row r="939" spans="1:14" x14ac:dyDescent="0.25">
      <c r="A939" t="s">
        <v>4874</v>
      </c>
      <c r="B939" t="s">
        <v>4875</v>
      </c>
      <c r="C939" t="s">
        <v>4876</v>
      </c>
      <c r="D939" t="s">
        <v>4877</v>
      </c>
      <c r="E939" t="s">
        <v>4533</v>
      </c>
      <c r="F939" t="s">
        <v>308</v>
      </c>
      <c r="G939" t="s">
        <v>163</v>
      </c>
      <c r="H939" s="3">
        <v>45115</v>
      </c>
      <c r="I939" s="3">
        <v>45463</v>
      </c>
      <c r="K939" t="s">
        <v>165</v>
      </c>
      <c r="L939">
        <v>747.66</v>
      </c>
      <c r="M939" t="s">
        <v>203</v>
      </c>
      <c r="N939">
        <v>3</v>
      </c>
    </row>
    <row r="940" spans="1:14" x14ac:dyDescent="0.25">
      <c r="A940" t="s">
        <v>4878</v>
      </c>
      <c r="B940" t="s">
        <v>4879</v>
      </c>
      <c r="C940" t="s">
        <v>4880</v>
      </c>
      <c r="D940" t="s">
        <v>4881</v>
      </c>
      <c r="E940" t="s">
        <v>4882</v>
      </c>
      <c r="F940" t="s">
        <v>221</v>
      </c>
      <c r="G940" t="s">
        <v>163</v>
      </c>
      <c r="H940" s="3">
        <v>44820</v>
      </c>
      <c r="I940" s="3">
        <v>45741</v>
      </c>
      <c r="J940" t="s">
        <v>269</v>
      </c>
      <c r="K940" t="s">
        <v>195</v>
      </c>
      <c r="L940">
        <v>19675.57</v>
      </c>
      <c r="M940" t="s">
        <v>209</v>
      </c>
      <c r="N940">
        <v>4</v>
      </c>
    </row>
    <row r="941" spans="1:14" x14ac:dyDescent="0.25">
      <c r="A941" t="s">
        <v>4883</v>
      </c>
      <c r="B941" t="s">
        <v>4884</v>
      </c>
      <c r="C941" t="s">
        <v>4885</v>
      </c>
      <c r="D941" t="s">
        <v>4886</v>
      </c>
      <c r="E941" t="s">
        <v>4887</v>
      </c>
      <c r="F941" t="s">
        <v>516</v>
      </c>
      <c r="G941" t="s">
        <v>163</v>
      </c>
      <c r="H941" s="3">
        <v>45534</v>
      </c>
      <c r="I941" s="3">
        <v>45483</v>
      </c>
      <c r="J941" t="s">
        <v>129</v>
      </c>
      <c r="L941">
        <v>7843.25</v>
      </c>
    </row>
    <row r="942" spans="1:14" x14ac:dyDescent="0.25">
      <c r="A942" t="s">
        <v>4888</v>
      </c>
      <c r="B942" t="s">
        <v>4889</v>
      </c>
      <c r="C942" t="s">
        <v>4890</v>
      </c>
      <c r="D942" t="s">
        <v>4891</v>
      </c>
      <c r="E942" t="s">
        <v>4892</v>
      </c>
      <c r="F942" t="s">
        <v>172</v>
      </c>
      <c r="G942" t="s">
        <v>163</v>
      </c>
      <c r="H942" s="3">
        <v>44929</v>
      </c>
      <c r="I942" s="3">
        <v>45763</v>
      </c>
      <c r="J942" t="s">
        <v>129</v>
      </c>
      <c r="K942" t="s">
        <v>181</v>
      </c>
      <c r="L942">
        <v>10274.19</v>
      </c>
      <c r="M942" t="s">
        <v>188</v>
      </c>
    </row>
    <row r="943" spans="1:14" x14ac:dyDescent="0.25">
      <c r="A943" t="s">
        <v>4893</v>
      </c>
      <c r="B943" t="s">
        <v>4894</v>
      </c>
      <c r="C943" t="s">
        <v>4895</v>
      </c>
      <c r="D943" t="s">
        <v>4896</v>
      </c>
      <c r="E943" t="s">
        <v>4897</v>
      </c>
      <c r="F943" t="s">
        <v>642</v>
      </c>
      <c r="G943" t="s">
        <v>163</v>
      </c>
      <c r="H943" s="3">
        <v>45630</v>
      </c>
      <c r="I943" s="3">
        <v>45487</v>
      </c>
      <c r="J943" t="s">
        <v>173</v>
      </c>
      <c r="K943" t="s">
        <v>174</v>
      </c>
      <c r="L943">
        <v>29085.46</v>
      </c>
      <c r="M943" t="s">
        <v>188</v>
      </c>
      <c r="N943">
        <v>1</v>
      </c>
    </row>
    <row r="944" spans="1:14" x14ac:dyDescent="0.25">
      <c r="A944" t="s">
        <v>4898</v>
      </c>
      <c r="B944" t="s">
        <v>4899</v>
      </c>
      <c r="C944" t="s">
        <v>4900</v>
      </c>
      <c r="D944" t="s">
        <v>4901</v>
      </c>
      <c r="E944" t="s">
        <v>4902</v>
      </c>
      <c r="F944" t="s">
        <v>202</v>
      </c>
      <c r="G944" t="s">
        <v>163</v>
      </c>
      <c r="H944" s="3">
        <v>45394</v>
      </c>
      <c r="I944" s="3">
        <v>45711</v>
      </c>
      <c r="J944" t="s">
        <v>128</v>
      </c>
      <c r="K944" t="s">
        <v>165</v>
      </c>
      <c r="L944">
        <v>347.6</v>
      </c>
      <c r="M944" t="s">
        <v>203</v>
      </c>
      <c r="N944">
        <v>5</v>
      </c>
    </row>
    <row r="945" spans="1:14" x14ac:dyDescent="0.25">
      <c r="A945" t="s">
        <v>4903</v>
      </c>
      <c r="B945" t="s">
        <v>4904</v>
      </c>
      <c r="C945" t="s">
        <v>4905</v>
      </c>
      <c r="D945" t="s">
        <v>4906</v>
      </c>
      <c r="E945" t="s">
        <v>4180</v>
      </c>
      <c r="F945" t="s">
        <v>558</v>
      </c>
      <c r="G945" t="s">
        <v>163</v>
      </c>
      <c r="H945" s="3">
        <v>45701</v>
      </c>
      <c r="J945" t="s">
        <v>164</v>
      </c>
      <c r="K945" t="s">
        <v>165</v>
      </c>
      <c r="L945">
        <v>12022.62</v>
      </c>
      <c r="M945" t="s">
        <v>166</v>
      </c>
      <c r="N945">
        <v>4</v>
      </c>
    </row>
    <row r="946" spans="1:14" x14ac:dyDescent="0.25">
      <c r="A946" t="s">
        <v>4907</v>
      </c>
      <c r="B946" t="s">
        <v>4908</v>
      </c>
      <c r="C946" t="s">
        <v>4909</v>
      </c>
      <c r="D946" t="s">
        <v>4910</v>
      </c>
      <c r="E946" t="s">
        <v>4911</v>
      </c>
      <c r="F946" t="s">
        <v>341</v>
      </c>
      <c r="G946" t="s">
        <v>163</v>
      </c>
      <c r="H946" s="3">
        <v>45247</v>
      </c>
      <c r="I946" s="3">
        <v>45140</v>
      </c>
      <c r="J946" t="s">
        <v>164</v>
      </c>
      <c r="K946" t="s">
        <v>174</v>
      </c>
      <c r="L946">
        <v>26761.75</v>
      </c>
      <c r="M946" t="s">
        <v>188</v>
      </c>
      <c r="N946">
        <v>5</v>
      </c>
    </row>
    <row r="947" spans="1:14" x14ac:dyDescent="0.25">
      <c r="A947" t="s">
        <v>4912</v>
      </c>
      <c r="B947" t="s">
        <v>4913</v>
      </c>
      <c r="C947" t="s">
        <v>4914</v>
      </c>
      <c r="D947" t="s">
        <v>4915</v>
      </c>
      <c r="E947" t="s">
        <v>4916</v>
      </c>
      <c r="F947" t="s">
        <v>194</v>
      </c>
      <c r="G947" t="s">
        <v>163</v>
      </c>
      <c r="H947" s="3">
        <v>45208</v>
      </c>
      <c r="I947" s="3">
        <v>45167</v>
      </c>
      <c r="K947" t="s">
        <v>314</v>
      </c>
      <c r="L947">
        <v>23762.52</v>
      </c>
      <c r="M947" t="s">
        <v>203</v>
      </c>
    </row>
    <row r="948" spans="1:14" x14ac:dyDescent="0.25">
      <c r="A948" t="s">
        <v>4917</v>
      </c>
      <c r="B948" t="s">
        <v>4918</v>
      </c>
      <c r="C948" t="s">
        <v>4919</v>
      </c>
      <c r="D948" t="s">
        <v>4920</v>
      </c>
      <c r="E948" t="s">
        <v>4921</v>
      </c>
      <c r="F948" t="s">
        <v>409</v>
      </c>
      <c r="G948" t="s">
        <v>163</v>
      </c>
      <c r="H948" s="3">
        <v>45143</v>
      </c>
      <c r="I948" s="3">
        <v>45317</v>
      </c>
      <c r="J948" t="s">
        <v>129</v>
      </c>
      <c r="K948" t="s">
        <v>165</v>
      </c>
      <c r="L948">
        <v>49286.37</v>
      </c>
      <c r="M948" t="s">
        <v>209</v>
      </c>
      <c r="N948">
        <v>3</v>
      </c>
    </row>
    <row r="949" spans="1:14" x14ac:dyDescent="0.25">
      <c r="A949" t="s">
        <v>4922</v>
      </c>
      <c r="B949" t="s">
        <v>4923</v>
      </c>
      <c r="C949" t="s">
        <v>4924</v>
      </c>
      <c r="D949" t="s">
        <v>4925</v>
      </c>
      <c r="E949" t="s">
        <v>4926</v>
      </c>
      <c r="F949" t="s">
        <v>473</v>
      </c>
      <c r="G949" t="s">
        <v>163</v>
      </c>
      <c r="H949" s="3">
        <v>45516</v>
      </c>
      <c r="I949" s="3">
        <v>45623</v>
      </c>
      <c r="J949" t="s">
        <v>129</v>
      </c>
      <c r="K949" t="s">
        <v>195</v>
      </c>
      <c r="L949">
        <v>25652.5</v>
      </c>
      <c r="M949" t="s">
        <v>203</v>
      </c>
    </row>
    <row r="950" spans="1:14" x14ac:dyDescent="0.25">
      <c r="A950" t="s">
        <v>4927</v>
      </c>
      <c r="B950" t="s">
        <v>4928</v>
      </c>
      <c r="C950" t="s">
        <v>4929</v>
      </c>
      <c r="D950" t="s">
        <v>4930</v>
      </c>
      <c r="E950" t="s">
        <v>4931</v>
      </c>
      <c r="F950" t="s">
        <v>387</v>
      </c>
      <c r="G950" t="s">
        <v>163</v>
      </c>
      <c r="H950" s="3">
        <v>45441</v>
      </c>
      <c r="I950" s="3">
        <v>45559</v>
      </c>
      <c r="J950" t="s">
        <v>164</v>
      </c>
      <c r="L950">
        <v>7321.44</v>
      </c>
      <c r="N950">
        <v>1</v>
      </c>
    </row>
    <row r="951" spans="1:14" x14ac:dyDescent="0.25">
      <c r="A951" t="s">
        <v>4932</v>
      </c>
      <c r="B951" t="s">
        <v>4933</v>
      </c>
      <c r="C951" t="s">
        <v>4934</v>
      </c>
      <c r="D951" t="s">
        <v>4935</v>
      </c>
      <c r="E951" t="s">
        <v>4936</v>
      </c>
      <c r="F951" t="s">
        <v>552</v>
      </c>
      <c r="G951" t="s">
        <v>163</v>
      </c>
      <c r="H951" s="3">
        <v>45339</v>
      </c>
      <c r="J951" t="s">
        <v>129</v>
      </c>
      <c r="K951" t="s">
        <v>228</v>
      </c>
      <c r="L951">
        <v>37053.74</v>
      </c>
      <c r="M951" t="s">
        <v>196</v>
      </c>
      <c r="N951">
        <v>5</v>
      </c>
    </row>
    <row r="952" spans="1:14" x14ac:dyDescent="0.25">
      <c r="A952" t="s">
        <v>4937</v>
      </c>
      <c r="B952" t="s">
        <v>4938</v>
      </c>
      <c r="C952" t="s">
        <v>4939</v>
      </c>
      <c r="D952" t="s">
        <v>4940</v>
      </c>
      <c r="E952" t="s">
        <v>4941</v>
      </c>
      <c r="F952" t="s">
        <v>172</v>
      </c>
      <c r="G952" t="s">
        <v>163</v>
      </c>
      <c r="H952" s="3">
        <v>44897</v>
      </c>
      <c r="I952" s="3">
        <v>45462</v>
      </c>
      <c r="J952" t="s">
        <v>128</v>
      </c>
      <c r="K952" t="s">
        <v>228</v>
      </c>
      <c r="L952">
        <v>26190.53</v>
      </c>
      <c r="N952">
        <v>5</v>
      </c>
    </row>
    <row r="953" spans="1:14" x14ac:dyDescent="0.25">
      <c r="A953" t="s">
        <v>4942</v>
      </c>
      <c r="B953" t="s">
        <v>4943</v>
      </c>
      <c r="C953" t="s">
        <v>4944</v>
      </c>
      <c r="D953" t="s">
        <v>4945</v>
      </c>
      <c r="E953" t="s">
        <v>4946</v>
      </c>
      <c r="F953" t="s">
        <v>595</v>
      </c>
      <c r="G953" t="s">
        <v>163</v>
      </c>
      <c r="H953" s="3">
        <v>45785</v>
      </c>
      <c r="I953" s="3">
        <v>45206</v>
      </c>
      <c r="J953" t="s">
        <v>173</v>
      </c>
      <c r="K953" t="s">
        <v>181</v>
      </c>
      <c r="L953">
        <v>7825.88</v>
      </c>
      <c r="M953" t="s">
        <v>166</v>
      </c>
      <c r="N953">
        <v>5</v>
      </c>
    </row>
    <row r="954" spans="1:14" x14ac:dyDescent="0.25">
      <c r="A954" t="s">
        <v>4947</v>
      </c>
      <c r="B954" t="s">
        <v>4948</v>
      </c>
      <c r="C954" t="s">
        <v>4949</v>
      </c>
      <c r="D954" t="s">
        <v>4950</v>
      </c>
      <c r="E954" t="s">
        <v>4951</v>
      </c>
      <c r="F954" t="s">
        <v>755</v>
      </c>
      <c r="G954" t="s">
        <v>163</v>
      </c>
      <c r="H954" s="3">
        <v>45262</v>
      </c>
      <c r="I954" s="3">
        <v>45643</v>
      </c>
      <c r="J954" t="s">
        <v>129</v>
      </c>
      <c r="K954" t="s">
        <v>228</v>
      </c>
      <c r="L954">
        <v>30906.23</v>
      </c>
      <c r="M954" t="s">
        <v>209</v>
      </c>
      <c r="N954">
        <v>1</v>
      </c>
    </row>
    <row r="955" spans="1:14" x14ac:dyDescent="0.25">
      <c r="A955" t="s">
        <v>4952</v>
      </c>
      <c r="B955" t="s">
        <v>4953</v>
      </c>
      <c r="C955" t="s">
        <v>4954</v>
      </c>
      <c r="D955" t="s">
        <v>4955</v>
      </c>
      <c r="E955" t="s">
        <v>4956</v>
      </c>
      <c r="F955" t="s">
        <v>292</v>
      </c>
      <c r="G955" t="s">
        <v>163</v>
      </c>
      <c r="H955" s="3">
        <v>44760</v>
      </c>
      <c r="I955" s="3">
        <v>45401</v>
      </c>
      <c r="J955" t="s">
        <v>129</v>
      </c>
      <c r="K955" t="s">
        <v>174</v>
      </c>
      <c r="L955">
        <v>21169.02</v>
      </c>
      <c r="M955" t="s">
        <v>196</v>
      </c>
    </row>
    <row r="956" spans="1:14" x14ac:dyDescent="0.25">
      <c r="A956" t="s">
        <v>4957</v>
      </c>
      <c r="B956" t="s">
        <v>4958</v>
      </c>
      <c r="C956" t="s">
        <v>4959</v>
      </c>
      <c r="D956" t="s">
        <v>4960</v>
      </c>
      <c r="E956" t="s">
        <v>4961</v>
      </c>
      <c r="F956" t="s">
        <v>227</v>
      </c>
      <c r="G956" t="s">
        <v>163</v>
      </c>
      <c r="H956" s="3">
        <v>45193</v>
      </c>
      <c r="I956" s="3">
        <v>45495</v>
      </c>
      <c r="J956" t="s">
        <v>164</v>
      </c>
      <c r="K956" t="s">
        <v>165</v>
      </c>
      <c r="L956">
        <v>46490.41</v>
      </c>
    </row>
    <row r="957" spans="1:14" x14ac:dyDescent="0.25">
      <c r="A957" t="s">
        <v>4962</v>
      </c>
      <c r="B957" t="s">
        <v>4963</v>
      </c>
      <c r="C957" t="s">
        <v>4964</v>
      </c>
      <c r="D957" t="s">
        <v>4965</v>
      </c>
      <c r="E957" t="s">
        <v>4966</v>
      </c>
      <c r="F957" t="s">
        <v>499</v>
      </c>
      <c r="G957" t="s">
        <v>163</v>
      </c>
      <c r="H957" s="3">
        <v>45533</v>
      </c>
      <c r="I957" s="3">
        <v>45202</v>
      </c>
      <c r="J957" t="s">
        <v>269</v>
      </c>
      <c r="L957">
        <v>28986.93</v>
      </c>
      <c r="N957">
        <v>2</v>
      </c>
    </row>
    <row r="958" spans="1:14" x14ac:dyDescent="0.25">
      <c r="A958" t="s">
        <v>4967</v>
      </c>
      <c r="B958" t="s">
        <v>4968</v>
      </c>
      <c r="C958" t="s">
        <v>4969</v>
      </c>
      <c r="D958" t="s">
        <v>4970</v>
      </c>
      <c r="E958" t="s">
        <v>4971</v>
      </c>
      <c r="F958" t="s">
        <v>227</v>
      </c>
      <c r="G958" t="s">
        <v>163</v>
      </c>
      <c r="H958" s="3">
        <v>45598</v>
      </c>
      <c r="I958" s="3">
        <v>45786</v>
      </c>
      <c r="J958" t="s">
        <v>269</v>
      </c>
      <c r="L958">
        <v>5682.78</v>
      </c>
      <c r="M958" t="s">
        <v>203</v>
      </c>
      <c r="N958">
        <v>5</v>
      </c>
    </row>
    <row r="959" spans="1:14" x14ac:dyDescent="0.25">
      <c r="A959" t="s">
        <v>4972</v>
      </c>
      <c r="B959" t="s">
        <v>4973</v>
      </c>
      <c r="C959" t="s">
        <v>4974</v>
      </c>
      <c r="D959" t="s">
        <v>4975</v>
      </c>
      <c r="E959" t="s">
        <v>4976</v>
      </c>
      <c r="F959" t="s">
        <v>341</v>
      </c>
      <c r="G959" t="s">
        <v>163</v>
      </c>
      <c r="H959" s="3">
        <v>45174</v>
      </c>
      <c r="I959" s="3">
        <v>45180</v>
      </c>
      <c r="J959" t="s">
        <v>128</v>
      </c>
      <c r="K959" t="s">
        <v>228</v>
      </c>
      <c r="L959">
        <v>18929.32</v>
      </c>
      <c r="M959" t="s">
        <v>196</v>
      </c>
      <c r="N959">
        <v>3</v>
      </c>
    </row>
    <row r="960" spans="1:14" x14ac:dyDescent="0.25">
      <c r="A960" t="s">
        <v>4977</v>
      </c>
      <c r="B960" t="s">
        <v>4978</v>
      </c>
      <c r="C960" t="s">
        <v>4979</v>
      </c>
      <c r="D960" t="s">
        <v>4980</v>
      </c>
      <c r="E960" t="s">
        <v>2551</v>
      </c>
      <c r="F960" t="s">
        <v>787</v>
      </c>
      <c r="G960" t="s">
        <v>163</v>
      </c>
      <c r="H960" s="3">
        <v>45646</v>
      </c>
      <c r="I960" s="3">
        <v>45183</v>
      </c>
      <c r="J960" t="s">
        <v>164</v>
      </c>
      <c r="K960" t="s">
        <v>165</v>
      </c>
      <c r="L960">
        <v>45414.05</v>
      </c>
      <c r="M960" t="s">
        <v>166</v>
      </c>
      <c r="N960">
        <v>2</v>
      </c>
    </row>
    <row r="961" spans="1:14" x14ac:dyDescent="0.25">
      <c r="A961" t="s">
        <v>4981</v>
      </c>
      <c r="B961" t="s">
        <v>4982</v>
      </c>
      <c r="C961" t="s">
        <v>4983</v>
      </c>
      <c r="D961" t="s">
        <v>4984</v>
      </c>
      <c r="E961" t="s">
        <v>4985</v>
      </c>
      <c r="F961" t="s">
        <v>387</v>
      </c>
      <c r="G961" t="s">
        <v>163</v>
      </c>
      <c r="H961" s="3">
        <v>44915</v>
      </c>
      <c r="I961" s="3">
        <v>45539</v>
      </c>
      <c r="J961" t="s">
        <v>269</v>
      </c>
      <c r="K961" t="s">
        <v>314</v>
      </c>
      <c r="L961">
        <v>29869.5</v>
      </c>
      <c r="M961" t="s">
        <v>209</v>
      </c>
      <c r="N961">
        <v>5</v>
      </c>
    </row>
    <row r="962" spans="1:14" x14ac:dyDescent="0.25">
      <c r="A962" t="s">
        <v>4986</v>
      </c>
      <c r="B962" t="s">
        <v>4987</v>
      </c>
      <c r="C962" t="s">
        <v>4988</v>
      </c>
      <c r="D962" t="s">
        <v>4989</v>
      </c>
      <c r="E962" t="s">
        <v>4990</v>
      </c>
      <c r="F962" t="s">
        <v>292</v>
      </c>
      <c r="G962" t="s">
        <v>163</v>
      </c>
      <c r="H962" s="3">
        <v>45242</v>
      </c>
      <c r="I962" s="3">
        <v>45362</v>
      </c>
      <c r="J962" t="s">
        <v>269</v>
      </c>
      <c r="L962">
        <v>48589.69</v>
      </c>
      <c r="M962" t="s">
        <v>209</v>
      </c>
      <c r="N962">
        <v>1</v>
      </c>
    </row>
    <row r="963" spans="1:14" x14ac:dyDescent="0.25">
      <c r="A963" t="s">
        <v>4991</v>
      </c>
      <c r="B963" t="s">
        <v>4992</v>
      </c>
      <c r="C963" t="s">
        <v>4993</v>
      </c>
      <c r="D963" t="s">
        <v>4994</v>
      </c>
      <c r="E963" t="s">
        <v>4995</v>
      </c>
      <c r="F963" t="s">
        <v>1627</v>
      </c>
      <c r="G963" t="s">
        <v>163</v>
      </c>
      <c r="H963" s="3">
        <v>44784</v>
      </c>
      <c r="I963" s="3">
        <v>45433</v>
      </c>
      <c r="J963" t="s">
        <v>173</v>
      </c>
      <c r="K963" t="s">
        <v>181</v>
      </c>
      <c r="L963">
        <v>17548.47</v>
      </c>
      <c r="M963" t="s">
        <v>166</v>
      </c>
    </row>
    <row r="964" spans="1:14" x14ac:dyDescent="0.25">
      <c r="A964" t="s">
        <v>4996</v>
      </c>
      <c r="B964" t="s">
        <v>4997</v>
      </c>
      <c r="C964" t="s">
        <v>4998</v>
      </c>
      <c r="D964" t="s">
        <v>4999</v>
      </c>
      <c r="E964" t="s">
        <v>5000</v>
      </c>
      <c r="F964" t="s">
        <v>595</v>
      </c>
      <c r="G964" t="s">
        <v>163</v>
      </c>
      <c r="H964" s="3">
        <v>45529</v>
      </c>
      <c r="I964" s="3">
        <v>45604</v>
      </c>
      <c r="J964" t="s">
        <v>164</v>
      </c>
      <c r="K964" t="s">
        <v>181</v>
      </c>
      <c r="L964">
        <v>36496.76</v>
      </c>
      <c r="M964" t="s">
        <v>203</v>
      </c>
      <c r="N964">
        <v>1</v>
      </c>
    </row>
    <row r="965" spans="1:14" x14ac:dyDescent="0.25">
      <c r="A965" t="s">
        <v>5001</v>
      </c>
      <c r="B965" t="s">
        <v>5002</v>
      </c>
      <c r="C965" t="s">
        <v>5003</v>
      </c>
      <c r="D965" t="s">
        <v>5004</v>
      </c>
      <c r="E965" t="s">
        <v>1637</v>
      </c>
      <c r="F965" t="s">
        <v>227</v>
      </c>
      <c r="G965" t="s">
        <v>163</v>
      </c>
      <c r="H965" s="3">
        <v>45625</v>
      </c>
      <c r="I965" s="3">
        <v>45611</v>
      </c>
      <c r="J965" t="s">
        <v>129</v>
      </c>
      <c r="K965" t="s">
        <v>181</v>
      </c>
      <c r="L965">
        <v>49987.64</v>
      </c>
      <c r="M965" t="s">
        <v>166</v>
      </c>
      <c r="N965">
        <v>4</v>
      </c>
    </row>
    <row r="966" spans="1:14" x14ac:dyDescent="0.25">
      <c r="A966" t="s">
        <v>5005</v>
      </c>
      <c r="B966" t="s">
        <v>5006</v>
      </c>
      <c r="C966" t="s">
        <v>5007</v>
      </c>
      <c r="D966" t="s">
        <v>5008</v>
      </c>
      <c r="E966" t="s">
        <v>5009</v>
      </c>
      <c r="F966" t="s">
        <v>221</v>
      </c>
      <c r="G966" t="s">
        <v>163</v>
      </c>
      <c r="H966" s="3">
        <v>44948</v>
      </c>
      <c r="I966" s="3">
        <v>45702</v>
      </c>
      <c r="J966" t="s">
        <v>129</v>
      </c>
      <c r="K966" t="s">
        <v>195</v>
      </c>
      <c r="L966">
        <v>20660.14</v>
      </c>
      <c r="M966" t="s">
        <v>188</v>
      </c>
      <c r="N966">
        <v>5</v>
      </c>
    </row>
    <row r="967" spans="1:14" x14ac:dyDescent="0.25">
      <c r="A967" t="s">
        <v>5010</v>
      </c>
      <c r="B967" t="s">
        <v>5011</v>
      </c>
      <c r="C967" t="s">
        <v>5012</v>
      </c>
      <c r="D967" t="s">
        <v>5013</v>
      </c>
      <c r="E967" t="s">
        <v>5014</v>
      </c>
      <c r="F967" t="s">
        <v>162</v>
      </c>
      <c r="G967" t="s">
        <v>163</v>
      </c>
      <c r="H967" s="3">
        <v>45753</v>
      </c>
      <c r="I967" s="3">
        <v>45673</v>
      </c>
      <c r="J967" t="s">
        <v>173</v>
      </c>
      <c r="K967" t="s">
        <v>314</v>
      </c>
      <c r="L967">
        <v>9475.64</v>
      </c>
      <c r="M967" t="s">
        <v>196</v>
      </c>
      <c r="N967">
        <v>2</v>
      </c>
    </row>
    <row r="968" spans="1:14" x14ac:dyDescent="0.25">
      <c r="A968" t="s">
        <v>5015</v>
      </c>
      <c r="B968" t="s">
        <v>5016</v>
      </c>
      <c r="C968" t="s">
        <v>5017</v>
      </c>
      <c r="D968" t="s">
        <v>5018</v>
      </c>
      <c r="E968" t="s">
        <v>5019</v>
      </c>
      <c r="F968" t="s">
        <v>616</v>
      </c>
      <c r="G968" t="s">
        <v>163</v>
      </c>
      <c r="H968" s="3">
        <v>45133</v>
      </c>
      <c r="J968" t="s">
        <v>164</v>
      </c>
      <c r="K968" t="s">
        <v>181</v>
      </c>
      <c r="L968">
        <v>46558.54</v>
      </c>
      <c r="M968" t="s">
        <v>209</v>
      </c>
      <c r="N968">
        <v>4</v>
      </c>
    </row>
    <row r="969" spans="1:14" x14ac:dyDescent="0.25">
      <c r="A969" t="s">
        <v>5020</v>
      </c>
      <c r="B969" t="s">
        <v>5021</v>
      </c>
      <c r="C969" t="s">
        <v>5022</v>
      </c>
      <c r="D969" t="s">
        <v>5023</v>
      </c>
      <c r="E969" t="s">
        <v>5024</v>
      </c>
      <c r="F969" t="s">
        <v>403</v>
      </c>
      <c r="G969" t="s">
        <v>163</v>
      </c>
      <c r="H969" s="3">
        <v>45184</v>
      </c>
      <c r="I969" s="3">
        <v>45567</v>
      </c>
      <c r="J969" t="s">
        <v>128</v>
      </c>
      <c r="K969" t="s">
        <v>195</v>
      </c>
      <c r="L969">
        <v>5276.78</v>
      </c>
      <c r="M969" t="s">
        <v>166</v>
      </c>
      <c r="N969">
        <v>3</v>
      </c>
    </row>
    <row r="970" spans="1:14" x14ac:dyDescent="0.25">
      <c r="A970" t="s">
        <v>5025</v>
      </c>
      <c r="B970" t="s">
        <v>5026</v>
      </c>
      <c r="C970" t="s">
        <v>5027</v>
      </c>
      <c r="D970" t="s">
        <v>5028</v>
      </c>
      <c r="E970" t="s">
        <v>5029</v>
      </c>
      <c r="F970" t="s">
        <v>262</v>
      </c>
      <c r="G970" t="s">
        <v>163</v>
      </c>
      <c r="H970" s="3">
        <v>45369</v>
      </c>
      <c r="I970" s="3">
        <v>45807</v>
      </c>
      <c r="J970" t="s">
        <v>269</v>
      </c>
      <c r="K970" t="s">
        <v>195</v>
      </c>
      <c r="L970">
        <v>27431.74</v>
      </c>
      <c r="M970" t="s">
        <v>188</v>
      </c>
      <c r="N970">
        <v>2</v>
      </c>
    </row>
    <row r="971" spans="1:14" x14ac:dyDescent="0.25">
      <c r="A971" t="s">
        <v>5030</v>
      </c>
      <c r="B971" t="s">
        <v>5031</v>
      </c>
      <c r="C971" t="s">
        <v>5032</v>
      </c>
      <c r="D971" t="s">
        <v>5033</v>
      </c>
      <c r="E971" t="s">
        <v>5034</v>
      </c>
      <c r="F971" t="s">
        <v>903</v>
      </c>
      <c r="G971" t="s">
        <v>163</v>
      </c>
      <c r="H971" s="3">
        <v>45188</v>
      </c>
      <c r="I971" s="3">
        <v>45413</v>
      </c>
      <c r="J971" t="s">
        <v>269</v>
      </c>
      <c r="K971" t="s">
        <v>228</v>
      </c>
      <c r="L971">
        <v>37661.86</v>
      </c>
      <c r="M971" t="s">
        <v>196</v>
      </c>
      <c r="N971">
        <v>3</v>
      </c>
    </row>
    <row r="972" spans="1:14" x14ac:dyDescent="0.25">
      <c r="A972" t="s">
        <v>5035</v>
      </c>
      <c r="B972" t="s">
        <v>5036</v>
      </c>
      <c r="C972" t="s">
        <v>5037</v>
      </c>
      <c r="D972" t="s">
        <v>5038</v>
      </c>
      <c r="E972" t="s">
        <v>5039</v>
      </c>
      <c r="F972" t="s">
        <v>262</v>
      </c>
      <c r="G972" t="s">
        <v>163</v>
      </c>
      <c r="H972" s="3">
        <v>44800</v>
      </c>
      <c r="I972" s="3">
        <v>45339</v>
      </c>
      <c r="J972" t="s">
        <v>129</v>
      </c>
      <c r="K972" t="s">
        <v>195</v>
      </c>
      <c r="N972">
        <v>2</v>
      </c>
    </row>
    <row r="973" spans="1:14" x14ac:dyDescent="0.25">
      <c r="A973" t="s">
        <v>5040</v>
      </c>
      <c r="B973" t="s">
        <v>5041</v>
      </c>
      <c r="C973" t="s">
        <v>5042</v>
      </c>
      <c r="D973" t="s">
        <v>5043</v>
      </c>
      <c r="E973" t="s">
        <v>5044</v>
      </c>
      <c r="F973" t="s">
        <v>516</v>
      </c>
      <c r="G973" t="s">
        <v>163</v>
      </c>
      <c r="H973" s="3">
        <v>45105</v>
      </c>
      <c r="I973" s="3">
        <v>45439</v>
      </c>
      <c r="J973" t="s">
        <v>128</v>
      </c>
      <c r="K973" t="s">
        <v>314</v>
      </c>
      <c r="L973">
        <v>47990.74</v>
      </c>
      <c r="N973">
        <v>2</v>
      </c>
    </row>
    <row r="974" spans="1:14" x14ac:dyDescent="0.25">
      <c r="A974" t="s">
        <v>5045</v>
      </c>
      <c r="B974" t="s">
        <v>5046</v>
      </c>
      <c r="C974" t="s">
        <v>5047</v>
      </c>
      <c r="D974" t="s">
        <v>5048</v>
      </c>
      <c r="E974" t="s">
        <v>5049</v>
      </c>
      <c r="F974" t="s">
        <v>347</v>
      </c>
      <c r="G974" t="s">
        <v>163</v>
      </c>
      <c r="H974" s="3">
        <v>45253</v>
      </c>
      <c r="I974" s="3">
        <v>45123</v>
      </c>
      <c r="J974" t="s">
        <v>164</v>
      </c>
      <c r="L974">
        <v>32695.84</v>
      </c>
      <c r="M974" t="s">
        <v>166</v>
      </c>
      <c r="N974">
        <v>2</v>
      </c>
    </row>
    <row r="975" spans="1:14" x14ac:dyDescent="0.25">
      <c r="A975" t="s">
        <v>5050</v>
      </c>
      <c r="B975" t="s">
        <v>5051</v>
      </c>
      <c r="C975" t="s">
        <v>5052</v>
      </c>
      <c r="D975" t="s">
        <v>5053</v>
      </c>
      <c r="E975" t="s">
        <v>5054</v>
      </c>
      <c r="F975" t="s">
        <v>215</v>
      </c>
      <c r="G975" t="s">
        <v>163</v>
      </c>
      <c r="H975" s="3">
        <v>44778</v>
      </c>
      <c r="I975" s="3">
        <v>45483</v>
      </c>
      <c r="J975" t="s">
        <v>173</v>
      </c>
      <c r="K975" t="s">
        <v>195</v>
      </c>
      <c r="L975">
        <v>9680.24</v>
      </c>
      <c r="M975" t="s">
        <v>166</v>
      </c>
      <c r="N975">
        <v>3</v>
      </c>
    </row>
    <row r="976" spans="1:14" x14ac:dyDescent="0.25">
      <c r="A976" t="s">
        <v>5055</v>
      </c>
      <c r="B976" t="s">
        <v>5056</v>
      </c>
      <c r="C976" t="s">
        <v>5057</v>
      </c>
      <c r="D976" t="s">
        <v>5058</v>
      </c>
      <c r="E976" t="s">
        <v>5059</v>
      </c>
      <c r="F976" t="s">
        <v>358</v>
      </c>
      <c r="G976" t="s">
        <v>163</v>
      </c>
      <c r="H976" s="3">
        <v>45426</v>
      </c>
      <c r="I976" s="3">
        <v>45451</v>
      </c>
      <c r="J976" t="s">
        <v>128</v>
      </c>
      <c r="L976">
        <v>23242.57</v>
      </c>
      <c r="M976" t="s">
        <v>203</v>
      </c>
      <c r="N976">
        <v>4</v>
      </c>
    </row>
    <row r="977" spans="1:14" x14ac:dyDescent="0.25">
      <c r="A977" t="s">
        <v>5060</v>
      </c>
      <c r="B977" t="s">
        <v>5061</v>
      </c>
      <c r="C977" t="s">
        <v>5062</v>
      </c>
      <c r="D977" t="s">
        <v>5063</v>
      </c>
      <c r="E977" t="s">
        <v>5064</v>
      </c>
      <c r="F977" t="s">
        <v>262</v>
      </c>
      <c r="G977" t="s">
        <v>163</v>
      </c>
      <c r="H977" s="3">
        <v>45378</v>
      </c>
      <c r="I977" s="3">
        <v>45259</v>
      </c>
      <c r="J977" t="s">
        <v>173</v>
      </c>
      <c r="K977" t="s">
        <v>181</v>
      </c>
      <c r="L977">
        <v>31818.39</v>
      </c>
      <c r="M977" t="s">
        <v>188</v>
      </c>
      <c r="N977">
        <v>5</v>
      </c>
    </row>
    <row r="978" spans="1:14" x14ac:dyDescent="0.25">
      <c r="A978" t="s">
        <v>5065</v>
      </c>
      <c r="B978" t="s">
        <v>5066</v>
      </c>
      <c r="C978" t="s">
        <v>5067</v>
      </c>
      <c r="D978" t="s">
        <v>5068</v>
      </c>
      <c r="E978" t="s">
        <v>5069</v>
      </c>
      <c r="F978" t="s">
        <v>358</v>
      </c>
      <c r="G978" t="s">
        <v>163</v>
      </c>
      <c r="H978" s="3">
        <v>45662</v>
      </c>
      <c r="I978" s="3">
        <v>45595</v>
      </c>
      <c r="K978" t="s">
        <v>195</v>
      </c>
      <c r="L978">
        <v>1333.26</v>
      </c>
      <c r="M978" t="s">
        <v>196</v>
      </c>
      <c r="N978">
        <v>1</v>
      </c>
    </row>
    <row r="979" spans="1:14" x14ac:dyDescent="0.25">
      <c r="A979" t="s">
        <v>5070</v>
      </c>
      <c r="B979" t="s">
        <v>5071</v>
      </c>
      <c r="C979" t="s">
        <v>5072</v>
      </c>
      <c r="D979" t="s">
        <v>5073</v>
      </c>
      <c r="E979" t="s">
        <v>5074</v>
      </c>
      <c r="F979" t="s">
        <v>499</v>
      </c>
      <c r="G979" t="s">
        <v>163</v>
      </c>
      <c r="H979" s="3">
        <v>45297</v>
      </c>
      <c r="I979" s="3">
        <v>45348</v>
      </c>
      <c r="J979" t="s">
        <v>128</v>
      </c>
      <c r="K979" t="s">
        <v>314</v>
      </c>
      <c r="L979">
        <v>43364.45</v>
      </c>
      <c r="N979">
        <v>2</v>
      </c>
    </row>
    <row r="980" spans="1:14" x14ac:dyDescent="0.25">
      <c r="A980" t="s">
        <v>5075</v>
      </c>
      <c r="B980" t="s">
        <v>5076</v>
      </c>
      <c r="C980" t="s">
        <v>5077</v>
      </c>
      <c r="D980" t="s">
        <v>5078</v>
      </c>
      <c r="E980" t="s">
        <v>5079</v>
      </c>
      <c r="F980" t="s">
        <v>755</v>
      </c>
      <c r="G980" t="s">
        <v>163</v>
      </c>
      <c r="H980" s="3">
        <v>45275</v>
      </c>
      <c r="I980" s="3">
        <v>45563</v>
      </c>
      <c r="K980" t="s">
        <v>165</v>
      </c>
      <c r="L980">
        <v>2388.16</v>
      </c>
      <c r="M980" t="s">
        <v>188</v>
      </c>
    </row>
    <row r="981" spans="1:14" x14ac:dyDescent="0.25">
      <c r="A981" t="s">
        <v>5080</v>
      </c>
      <c r="B981" t="s">
        <v>5081</v>
      </c>
      <c r="C981" t="s">
        <v>5082</v>
      </c>
      <c r="D981" t="s">
        <v>5083</v>
      </c>
      <c r="E981" t="s">
        <v>1453</v>
      </c>
      <c r="F981" t="s">
        <v>387</v>
      </c>
      <c r="G981" t="s">
        <v>163</v>
      </c>
      <c r="H981" s="3">
        <v>45284</v>
      </c>
      <c r="I981" s="3">
        <v>45383</v>
      </c>
      <c r="J981" t="s">
        <v>173</v>
      </c>
      <c r="K981" t="s">
        <v>181</v>
      </c>
      <c r="L981">
        <v>47094.46</v>
      </c>
      <c r="M981" t="s">
        <v>196</v>
      </c>
      <c r="N981">
        <v>2</v>
      </c>
    </row>
    <row r="982" spans="1:14" x14ac:dyDescent="0.25">
      <c r="A982" t="s">
        <v>5084</v>
      </c>
      <c r="B982" t="s">
        <v>5085</v>
      </c>
      <c r="C982" t="s">
        <v>5086</v>
      </c>
      <c r="D982" t="s">
        <v>5087</v>
      </c>
      <c r="E982" t="s">
        <v>5088</v>
      </c>
      <c r="F982" t="s">
        <v>441</v>
      </c>
      <c r="G982" t="s">
        <v>163</v>
      </c>
      <c r="H982" s="3">
        <v>45671</v>
      </c>
      <c r="I982" s="3">
        <v>45405</v>
      </c>
      <c r="J982" t="s">
        <v>173</v>
      </c>
      <c r="K982" t="s">
        <v>195</v>
      </c>
      <c r="L982">
        <v>6772.92</v>
      </c>
      <c r="M982" t="s">
        <v>196</v>
      </c>
      <c r="N982">
        <v>3</v>
      </c>
    </row>
    <row r="983" spans="1:14" x14ac:dyDescent="0.25">
      <c r="A983" t="s">
        <v>5089</v>
      </c>
      <c r="B983" t="s">
        <v>5090</v>
      </c>
      <c r="C983" t="s">
        <v>5091</v>
      </c>
      <c r="D983" t="s">
        <v>5092</v>
      </c>
      <c r="E983" t="s">
        <v>3591</v>
      </c>
      <c r="F983" t="s">
        <v>308</v>
      </c>
      <c r="G983" t="s">
        <v>163</v>
      </c>
      <c r="H983" s="3">
        <v>45820</v>
      </c>
      <c r="I983" s="3">
        <v>45642</v>
      </c>
      <c r="J983" t="s">
        <v>129</v>
      </c>
      <c r="K983" t="s">
        <v>165</v>
      </c>
      <c r="L983">
        <v>44104.71</v>
      </c>
      <c r="M983" t="s">
        <v>188</v>
      </c>
    </row>
    <row r="984" spans="1:14" x14ac:dyDescent="0.25">
      <c r="A984" t="s">
        <v>5093</v>
      </c>
      <c r="B984" t="s">
        <v>5094</v>
      </c>
      <c r="C984" t="s">
        <v>5095</v>
      </c>
      <c r="D984" t="s">
        <v>5096</v>
      </c>
      <c r="E984" t="s">
        <v>5097</v>
      </c>
      <c r="F984" t="s">
        <v>903</v>
      </c>
      <c r="G984" t="s">
        <v>163</v>
      </c>
      <c r="H984" s="3">
        <v>45063</v>
      </c>
      <c r="I984" s="3">
        <v>45721</v>
      </c>
      <c r="L984">
        <v>29242.62</v>
      </c>
      <c r="M984" t="s">
        <v>188</v>
      </c>
      <c r="N984">
        <v>4</v>
      </c>
    </row>
    <row r="985" spans="1:14" x14ac:dyDescent="0.25">
      <c r="A985" t="s">
        <v>5098</v>
      </c>
      <c r="B985" t="s">
        <v>5099</v>
      </c>
      <c r="C985" t="s">
        <v>5100</v>
      </c>
      <c r="D985" t="s">
        <v>5101</v>
      </c>
      <c r="E985" t="s">
        <v>5102</v>
      </c>
      <c r="F985" t="s">
        <v>499</v>
      </c>
      <c r="G985" t="s">
        <v>163</v>
      </c>
      <c r="H985" s="3">
        <v>45309</v>
      </c>
      <c r="I985" s="3">
        <v>45539</v>
      </c>
      <c r="J985" t="s">
        <v>128</v>
      </c>
      <c r="K985" t="s">
        <v>165</v>
      </c>
      <c r="L985">
        <v>21997.94</v>
      </c>
      <c r="M985" t="s">
        <v>203</v>
      </c>
      <c r="N985">
        <v>5</v>
      </c>
    </row>
    <row r="986" spans="1:14" x14ac:dyDescent="0.25">
      <c r="A986" t="s">
        <v>5103</v>
      </c>
      <c r="B986" t="s">
        <v>5104</v>
      </c>
      <c r="C986" t="s">
        <v>5105</v>
      </c>
      <c r="D986" t="s">
        <v>5106</v>
      </c>
      <c r="E986" t="s">
        <v>5107</v>
      </c>
      <c r="F986" t="s">
        <v>308</v>
      </c>
      <c r="G986" t="s">
        <v>163</v>
      </c>
      <c r="H986" s="3">
        <v>45253</v>
      </c>
      <c r="J986" t="s">
        <v>129</v>
      </c>
      <c r="K986" t="s">
        <v>314</v>
      </c>
      <c r="L986">
        <v>10666.63</v>
      </c>
      <c r="M986" t="s">
        <v>166</v>
      </c>
    </row>
    <row r="987" spans="1:14" x14ac:dyDescent="0.25">
      <c r="A987" t="s">
        <v>5108</v>
      </c>
      <c r="B987" t="s">
        <v>5109</v>
      </c>
      <c r="C987" t="s">
        <v>5110</v>
      </c>
      <c r="D987" t="s">
        <v>5111</v>
      </c>
      <c r="E987" t="s">
        <v>5112</v>
      </c>
      <c r="F987" t="s">
        <v>873</v>
      </c>
      <c r="G987" t="s">
        <v>163</v>
      </c>
      <c r="H987" s="3">
        <v>45526</v>
      </c>
      <c r="J987" t="s">
        <v>129</v>
      </c>
      <c r="K987" t="s">
        <v>174</v>
      </c>
      <c r="L987">
        <v>33580.28</v>
      </c>
      <c r="M987" t="s">
        <v>196</v>
      </c>
      <c r="N987">
        <v>3</v>
      </c>
    </row>
    <row r="988" spans="1:14" x14ac:dyDescent="0.25">
      <c r="A988" t="s">
        <v>5113</v>
      </c>
      <c r="B988" t="s">
        <v>5114</v>
      </c>
      <c r="C988" t="s">
        <v>5115</v>
      </c>
      <c r="D988" t="s">
        <v>5116</v>
      </c>
      <c r="E988" t="s">
        <v>5117</v>
      </c>
      <c r="F988" t="s">
        <v>462</v>
      </c>
      <c r="G988" t="s">
        <v>163</v>
      </c>
      <c r="H988" s="3">
        <v>45530</v>
      </c>
      <c r="I988" s="3">
        <v>45634</v>
      </c>
      <c r="K988" t="s">
        <v>314</v>
      </c>
      <c r="L988">
        <v>43749.62</v>
      </c>
      <c r="M988" t="s">
        <v>196</v>
      </c>
      <c r="N988">
        <v>1</v>
      </c>
    </row>
    <row r="989" spans="1:14" x14ac:dyDescent="0.25">
      <c r="A989" t="s">
        <v>5118</v>
      </c>
      <c r="B989" t="s">
        <v>5119</v>
      </c>
      <c r="C989" t="s">
        <v>5120</v>
      </c>
      <c r="D989" t="s">
        <v>5121</v>
      </c>
      <c r="E989" t="s">
        <v>5122</v>
      </c>
      <c r="F989" t="s">
        <v>202</v>
      </c>
      <c r="G989" t="s">
        <v>163</v>
      </c>
      <c r="H989" s="3">
        <v>44857</v>
      </c>
      <c r="J989" t="s">
        <v>269</v>
      </c>
      <c r="K989" t="s">
        <v>228</v>
      </c>
      <c r="L989">
        <v>45075.14</v>
      </c>
      <c r="M989" t="s">
        <v>203</v>
      </c>
      <c r="N989">
        <v>1</v>
      </c>
    </row>
    <row r="990" spans="1:14" x14ac:dyDescent="0.25">
      <c r="A990" t="s">
        <v>5123</v>
      </c>
      <c r="B990" t="s">
        <v>5124</v>
      </c>
      <c r="C990" t="s">
        <v>5125</v>
      </c>
      <c r="D990" t="s">
        <v>5126</v>
      </c>
      <c r="E990" t="s">
        <v>5127</v>
      </c>
      <c r="F990" t="s">
        <v>755</v>
      </c>
      <c r="G990" t="s">
        <v>163</v>
      </c>
      <c r="H990" s="3">
        <v>44833</v>
      </c>
      <c r="I990" s="3">
        <v>45189</v>
      </c>
      <c r="J990" t="s">
        <v>129</v>
      </c>
      <c r="K990" t="s">
        <v>174</v>
      </c>
      <c r="L990">
        <v>25384.6</v>
      </c>
      <c r="M990" t="s">
        <v>196</v>
      </c>
      <c r="N990">
        <v>1</v>
      </c>
    </row>
    <row r="991" spans="1:14" x14ac:dyDescent="0.25">
      <c r="A991" t="s">
        <v>5128</v>
      </c>
      <c r="B991" t="s">
        <v>5129</v>
      </c>
      <c r="C991" t="s">
        <v>5130</v>
      </c>
      <c r="D991" t="s">
        <v>5131</v>
      </c>
      <c r="E991" t="s">
        <v>5132</v>
      </c>
      <c r="F991" t="s">
        <v>1627</v>
      </c>
      <c r="G991" t="s">
        <v>163</v>
      </c>
      <c r="H991" s="3">
        <v>45525</v>
      </c>
      <c r="J991" t="s">
        <v>128</v>
      </c>
      <c r="K991" t="s">
        <v>181</v>
      </c>
      <c r="L991">
        <v>32170.71</v>
      </c>
      <c r="N991">
        <v>2</v>
      </c>
    </row>
    <row r="992" spans="1:14" x14ac:dyDescent="0.25">
      <c r="A992" t="s">
        <v>5133</v>
      </c>
      <c r="B992" t="s">
        <v>5134</v>
      </c>
      <c r="C992" t="s">
        <v>5135</v>
      </c>
      <c r="D992" t="s">
        <v>5136</v>
      </c>
      <c r="E992" t="s">
        <v>5137</v>
      </c>
      <c r="F992" t="s">
        <v>505</v>
      </c>
      <c r="G992" t="s">
        <v>163</v>
      </c>
      <c r="H992" s="3">
        <v>44945</v>
      </c>
      <c r="I992" s="3">
        <v>45562</v>
      </c>
      <c r="J992" t="s">
        <v>269</v>
      </c>
      <c r="K992" t="s">
        <v>165</v>
      </c>
      <c r="L992">
        <v>38290.199999999997</v>
      </c>
      <c r="M992" t="s">
        <v>188</v>
      </c>
      <c r="N992">
        <v>5</v>
      </c>
    </row>
    <row r="993" spans="1:14" x14ac:dyDescent="0.25">
      <c r="A993" t="s">
        <v>5138</v>
      </c>
      <c r="B993" t="s">
        <v>5139</v>
      </c>
      <c r="C993" t="s">
        <v>5140</v>
      </c>
      <c r="D993" t="s">
        <v>5141</v>
      </c>
      <c r="E993" t="s">
        <v>5142</v>
      </c>
      <c r="F993" t="s">
        <v>347</v>
      </c>
      <c r="G993" t="s">
        <v>163</v>
      </c>
      <c r="H993" s="3">
        <v>45768</v>
      </c>
      <c r="I993" s="3">
        <v>45736</v>
      </c>
      <c r="J993" t="s">
        <v>173</v>
      </c>
      <c r="K993" t="s">
        <v>174</v>
      </c>
      <c r="L993">
        <v>12040.24</v>
      </c>
      <c r="M993" t="s">
        <v>166</v>
      </c>
      <c r="N993">
        <v>2</v>
      </c>
    </row>
    <row r="994" spans="1:14" x14ac:dyDescent="0.25">
      <c r="A994" t="s">
        <v>5143</v>
      </c>
      <c r="B994" t="s">
        <v>5144</v>
      </c>
      <c r="C994" t="s">
        <v>5145</v>
      </c>
      <c r="D994" t="s">
        <v>5146</v>
      </c>
      <c r="E994" t="s">
        <v>5147</v>
      </c>
      <c r="F994" t="s">
        <v>381</v>
      </c>
      <c r="G994" t="s">
        <v>163</v>
      </c>
      <c r="H994" s="3">
        <v>44973</v>
      </c>
      <c r="I994" s="3">
        <v>45231</v>
      </c>
      <c r="J994" t="s">
        <v>128</v>
      </c>
      <c r="K994" t="s">
        <v>228</v>
      </c>
      <c r="L994">
        <v>875.65</v>
      </c>
      <c r="N994">
        <v>4</v>
      </c>
    </row>
    <row r="995" spans="1:14" x14ac:dyDescent="0.25">
      <c r="A995" t="s">
        <v>5148</v>
      </c>
      <c r="B995" t="s">
        <v>5149</v>
      </c>
      <c r="C995" t="s">
        <v>5150</v>
      </c>
      <c r="D995" t="s">
        <v>5151</v>
      </c>
      <c r="E995" t="s">
        <v>5152</v>
      </c>
      <c r="F995" t="s">
        <v>595</v>
      </c>
      <c r="G995" t="s">
        <v>163</v>
      </c>
      <c r="H995" s="3">
        <v>45430</v>
      </c>
      <c r="J995" t="s">
        <v>129</v>
      </c>
      <c r="K995" t="s">
        <v>165</v>
      </c>
      <c r="L995">
        <v>42868.66</v>
      </c>
      <c r="M995" t="s">
        <v>196</v>
      </c>
      <c r="N995">
        <v>4</v>
      </c>
    </row>
    <row r="996" spans="1:14" x14ac:dyDescent="0.25">
      <c r="A996" t="s">
        <v>5153</v>
      </c>
      <c r="B996" t="s">
        <v>5154</v>
      </c>
      <c r="C996" t="s">
        <v>5155</v>
      </c>
      <c r="D996" t="s">
        <v>5156</v>
      </c>
      <c r="E996" t="s">
        <v>5157</v>
      </c>
      <c r="F996" t="s">
        <v>435</v>
      </c>
      <c r="G996" t="s">
        <v>163</v>
      </c>
      <c r="H996" s="3">
        <v>45418</v>
      </c>
      <c r="I996" s="3">
        <v>45217</v>
      </c>
      <c r="J996" t="s">
        <v>173</v>
      </c>
      <c r="K996" t="s">
        <v>181</v>
      </c>
      <c r="L996">
        <v>31716.86</v>
      </c>
      <c r="M996" t="s">
        <v>188</v>
      </c>
      <c r="N996">
        <v>3</v>
      </c>
    </row>
    <row r="997" spans="1:14" x14ac:dyDescent="0.25">
      <c r="A997" t="s">
        <v>5158</v>
      </c>
      <c r="B997" t="s">
        <v>5159</v>
      </c>
      <c r="C997" t="s">
        <v>5160</v>
      </c>
      <c r="D997" t="s">
        <v>5161</v>
      </c>
      <c r="E997" t="s">
        <v>5162</v>
      </c>
      <c r="F997" t="s">
        <v>358</v>
      </c>
      <c r="G997" t="s">
        <v>163</v>
      </c>
      <c r="H997" s="3">
        <v>45249</v>
      </c>
      <c r="I997" s="3">
        <v>45130</v>
      </c>
      <c r="J997" t="s">
        <v>164</v>
      </c>
      <c r="K997" t="s">
        <v>314</v>
      </c>
      <c r="L997">
        <v>35298.15</v>
      </c>
      <c r="M997" t="s">
        <v>209</v>
      </c>
      <c r="N997">
        <v>5</v>
      </c>
    </row>
    <row r="998" spans="1:14" x14ac:dyDescent="0.25">
      <c r="A998" t="s">
        <v>5163</v>
      </c>
      <c r="B998" t="s">
        <v>5164</v>
      </c>
      <c r="C998" t="s">
        <v>5165</v>
      </c>
      <c r="D998" t="s">
        <v>5166</v>
      </c>
      <c r="E998" t="s">
        <v>5167</v>
      </c>
      <c r="F998" t="s">
        <v>187</v>
      </c>
      <c r="G998" t="s">
        <v>163</v>
      </c>
      <c r="H998" s="3">
        <v>45203</v>
      </c>
      <c r="I998" s="3">
        <v>45377</v>
      </c>
      <c r="J998" t="s">
        <v>173</v>
      </c>
      <c r="M998" t="s">
        <v>188</v>
      </c>
      <c r="N998">
        <v>2</v>
      </c>
    </row>
    <row r="999" spans="1:14" x14ac:dyDescent="0.25">
      <c r="A999" t="s">
        <v>5168</v>
      </c>
      <c r="B999" t="s">
        <v>5169</v>
      </c>
      <c r="C999" t="s">
        <v>5170</v>
      </c>
      <c r="D999" t="s">
        <v>5171</v>
      </c>
      <c r="E999" t="s">
        <v>5172</v>
      </c>
      <c r="F999" t="s">
        <v>262</v>
      </c>
      <c r="G999" t="s">
        <v>163</v>
      </c>
      <c r="H999" s="3">
        <v>45431</v>
      </c>
      <c r="I999" s="3">
        <v>45774</v>
      </c>
      <c r="J999" t="s">
        <v>269</v>
      </c>
      <c r="K999" t="s">
        <v>195</v>
      </c>
      <c r="L999">
        <v>37399.64</v>
      </c>
      <c r="M999" t="s">
        <v>188</v>
      </c>
      <c r="N999">
        <v>3</v>
      </c>
    </row>
    <row r="1000" spans="1:14" x14ac:dyDescent="0.25">
      <c r="A1000" t="s">
        <v>5173</v>
      </c>
      <c r="B1000" t="s">
        <v>5174</v>
      </c>
      <c r="C1000" t="s">
        <v>5175</v>
      </c>
      <c r="D1000" t="s">
        <v>5176</v>
      </c>
      <c r="E1000" t="s">
        <v>5177</v>
      </c>
      <c r="F1000" t="s">
        <v>441</v>
      </c>
      <c r="G1000" t="s">
        <v>163</v>
      </c>
      <c r="H1000" s="3">
        <v>45439</v>
      </c>
      <c r="I1000" s="3">
        <v>45735</v>
      </c>
      <c r="J1000" t="s">
        <v>128</v>
      </c>
      <c r="K1000" t="s">
        <v>181</v>
      </c>
      <c r="L1000">
        <v>49254.48</v>
      </c>
      <c r="M1000" t="s">
        <v>203</v>
      </c>
      <c r="N1000">
        <v>2</v>
      </c>
    </row>
    <row r="1001" spans="1:14" x14ac:dyDescent="0.25">
      <c r="A1001" t="s">
        <v>5178</v>
      </c>
      <c r="B1001" t="s">
        <v>5179</v>
      </c>
      <c r="C1001" t="s">
        <v>5180</v>
      </c>
      <c r="D1001" t="s">
        <v>5181</v>
      </c>
      <c r="E1001" t="s">
        <v>5182</v>
      </c>
      <c r="F1001" t="s">
        <v>558</v>
      </c>
      <c r="G1001" t="s">
        <v>163</v>
      </c>
      <c r="H1001" s="3">
        <v>45711</v>
      </c>
      <c r="I1001" s="3">
        <v>45802</v>
      </c>
      <c r="J1001" t="s">
        <v>129</v>
      </c>
      <c r="L1001">
        <v>47618.38</v>
      </c>
      <c r="M1001" t="s">
        <v>203</v>
      </c>
      <c r="N1001">
        <v>1</v>
      </c>
    </row>
    <row r="1002" spans="1:14" x14ac:dyDescent="0.25">
      <c r="A1002" t="s">
        <v>5183</v>
      </c>
      <c r="B1002" t="s">
        <v>5184</v>
      </c>
      <c r="C1002" t="s">
        <v>5185</v>
      </c>
      <c r="D1002" t="s">
        <v>5186</v>
      </c>
      <c r="E1002" t="s">
        <v>5187</v>
      </c>
      <c r="F1002" t="s">
        <v>595</v>
      </c>
      <c r="G1002" t="s">
        <v>163</v>
      </c>
      <c r="H1002" s="3">
        <v>45508</v>
      </c>
      <c r="I1002" s="3">
        <v>45757</v>
      </c>
      <c r="J1002" t="s">
        <v>164</v>
      </c>
      <c r="K1002" t="s">
        <v>181</v>
      </c>
      <c r="L1002">
        <v>16685.61</v>
      </c>
      <c r="M1002" t="s">
        <v>188</v>
      </c>
      <c r="N1002">
        <v>2</v>
      </c>
    </row>
    <row r="1003" spans="1:14" x14ac:dyDescent="0.25">
      <c r="A1003" t="s">
        <v>5188</v>
      </c>
      <c r="B1003" t="s">
        <v>5189</v>
      </c>
      <c r="C1003" t="s">
        <v>5190</v>
      </c>
      <c r="D1003" t="s">
        <v>5191</v>
      </c>
      <c r="E1003" t="s">
        <v>5192</v>
      </c>
      <c r="F1003" t="s">
        <v>180</v>
      </c>
      <c r="G1003" t="s">
        <v>163</v>
      </c>
      <c r="H1003" s="3">
        <v>45503</v>
      </c>
      <c r="I1003" s="3">
        <v>45195</v>
      </c>
      <c r="J1003" t="s">
        <v>269</v>
      </c>
      <c r="L1003">
        <v>18908.740000000002</v>
      </c>
      <c r="N1003">
        <v>2</v>
      </c>
    </row>
    <row r="1004" spans="1:14" x14ac:dyDescent="0.25">
      <c r="A1004" t="s">
        <v>5193</v>
      </c>
      <c r="B1004" t="s">
        <v>5194</v>
      </c>
      <c r="C1004" t="s">
        <v>5195</v>
      </c>
      <c r="D1004" t="s">
        <v>5196</v>
      </c>
      <c r="E1004" t="s">
        <v>5197</v>
      </c>
      <c r="F1004" t="s">
        <v>240</v>
      </c>
      <c r="G1004" t="s">
        <v>163</v>
      </c>
      <c r="H1004" s="3">
        <v>45158</v>
      </c>
      <c r="I1004" s="3">
        <v>45260</v>
      </c>
      <c r="L1004">
        <v>7296.73</v>
      </c>
      <c r="M1004" t="s">
        <v>203</v>
      </c>
      <c r="N1004">
        <v>3</v>
      </c>
    </row>
    <row r="1005" spans="1:14" x14ac:dyDescent="0.25">
      <c r="A1005" t="s">
        <v>5198</v>
      </c>
      <c r="B1005" t="s">
        <v>2731</v>
      </c>
      <c r="C1005" t="s">
        <v>5199</v>
      </c>
      <c r="D1005" t="s">
        <v>5200</v>
      </c>
      <c r="E1005" t="s">
        <v>5201</v>
      </c>
      <c r="F1005" t="s">
        <v>358</v>
      </c>
      <c r="G1005" t="s">
        <v>163</v>
      </c>
      <c r="H1005" s="3">
        <v>45315</v>
      </c>
      <c r="I1005" s="3">
        <v>45388</v>
      </c>
      <c r="K1005" t="s">
        <v>181</v>
      </c>
      <c r="L1005">
        <v>30751.71</v>
      </c>
      <c r="M1005" t="s">
        <v>203</v>
      </c>
      <c r="N1005">
        <v>5</v>
      </c>
    </row>
    <row r="1006" spans="1:14" x14ac:dyDescent="0.25">
      <c r="A1006" t="s">
        <v>5202</v>
      </c>
      <c r="B1006" t="s">
        <v>5203</v>
      </c>
      <c r="C1006" t="s">
        <v>5204</v>
      </c>
      <c r="D1006" t="s">
        <v>5205</v>
      </c>
      <c r="E1006" t="s">
        <v>5206</v>
      </c>
      <c r="F1006" t="s">
        <v>215</v>
      </c>
      <c r="G1006" t="s">
        <v>163</v>
      </c>
      <c r="H1006" s="3">
        <v>45629</v>
      </c>
      <c r="I1006" s="3">
        <v>45413</v>
      </c>
      <c r="J1006" t="s">
        <v>269</v>
      </c>
      <c r="K1006" t="s">
        <v>181</v>
      </c>
      <c r="L1006">
        <v>10391.32</v>
      </c>
      <c r="M1006" t="s">
        <v>196</v>
      </c>
      <c r="N1006">
        <v>2</v>
      </c>
    </row>
    <row r="1007" spans="1:14" x14ac:dyDescent="0.25">
      <c r="A1007" t="s">
        <v>5207</v>
      </c>
      <c r="B1007" t="s">
        <v>5208</v>
      </c>
      <c r="C1007" t="s">
        <v>5209</v>
      </c>
      <c r="D1007" t="s">
        <v>5210</v>
      </c>
      <c r="E1007" t="s">
        <v>5211</v>
      </c>
      <c r="F1007" t="s">
        <v>187</v>
      </c>
      <c r="G1007" t="s">
        <v>163</v>
      </c>
      <c r="H1007" s="3">
        <v>45016</v>
      </c>
      <c r="I1007" s="3">
        <v>45288</v>
      </c>
      <c r="J1007" t="s">
        <v>164</v>
      </c>
      <c r="K1007" t="s">
        <v>174</v>
      </c>
      <c r="L1007">
        <v>9208.76</v>
      </c>
      <c r="M1007" t="s">
        <v>203</v>
      </c>
      <c r="N1007">
        <v>1</v>
      </c>
    </row>
    <row r="1008" spans="1:14" x14ac:dyDescent="0.25">
      <c r="A1008" t="s">
        <v>5212</v>
      </c>
      <c r="B1008" t="s">
        <v>5213</v>
      </c>
      <c r="C1008" t="s">
        <v>5214</v>
      </c>
      <c r="D1008" t="s">
        <v>5215</v>
      </c>
      <c r="E1008" t="s">
        <v>5216</v>
      </c>
      <c r="F1008" t="s">
        <v>616</v>
      </c>
      <c r="G1008" t="s">
        <v>163</v>
      </c>
      <c r="H1008" s="3">
        <v>45311</v>
      </c>
      <c r="I1008" s="3">
        <v>45766</v>
      </c>
      <c r="J1008" t="s">
        <v>269</v>
      </c>
      <c r="K1008" t="s">
        <v>181</v>
      </c>
      <c r="L1008">
        <v>12834.81</v>
      </c>
      <c r="M1008" t="s">
        <v>188</v>
      </c>
      <c r="N1008">
        <v>3</v>
      </c>
    </row>
    <row r="1009" spans="1:14" x14ac:dyDescent="0.25">
      <c r="A1009" t="s">
        <v>5217</v>
      </c>
      <c r="B1009" t="s">
        <v>5218</v>
      </c>
      <c r="C1009" t="s">
        <v>5219</v>
      </c>
      <c r="D1009" t="s">
        <v>5220</v>
      </c>
      <c r="E1009" t="s">
        <v>5221</v>
      </c>
      <c r="F1009" t="s">
        <v>215</v>
      </c>
      <c r="G1009" t="s">
        <v>163</v>
      </c>
      <c r="H1009" s="3">
        <v>45177</v>
      </c>
      <c r="I1009" s="3">
        <v>45822</v>
      </c>
      <c r="K1009" t="s">
        <v>165</v>
      </c>
      <c r="L1009">
        <v>34434.400000000001</v>
      </c>
      <c r="M1009" t="s">
        <v>209</v>
      </c>
      <c r="N1009">
        <v>4</v>
      </c>
    </row>
    <row r="1010" spans="1:14" x14ac:dyDescent="0.25">
      <c r="A1010" t="s">
        <v>5222</v>
      </c>
      <c r="B1010" t="s">
        <v>5223</v>
      </c>
      <c r="C1010" t="s">
        <v>5224</v>
      </c>
      <c r="D1010" t="s">
        <v>5225</v>
      </c>
      <c r="E1010" t="s">
        <v>5226</v>
      </c>
      <c r="F1010" t="s">
        <v>180</v>
      </c>
      <c r="G1010" t="s">
        <v>163</v>
      </c>
      <c r="H1010" s="3">
        <v>44919</v>
      </c>
      <c r="I1010" s="3">
        <v>45668</v>
      </c>
      <c r="J1010" t="s">
        <v>164</v>
      </c>
      <c r="K1010" t="s">
        <v>181</v>
      </c>
      <c r="L1010">
        <v>33034.93</v>
      </c>
      <c r="N1010">
        <v>1</v>
      </c>
    </row>
    <row r="1011" spans="1:14" x14ac:dyDescent="0.25">
      <c r="A1011" t="s">
        <v>5227</v>
      </c>
      <c r="B1011" t="s">
        <v>5228</v>
      </c>
      <c r="C1011" t="s">
        <v>5229</v>
      </c>
      <c r="D1011" t="s">
        <v>5230</v>
      </c>
      <c r="E1011" t="s">
        <v>5231</v>
      </c>
      <c r="F1011" t="s">
        <v>552</v>
      </c>
      <c r="G1011" t="s">
        <v>163</v>
      </c>
      <c r="H1011" s="3">
        <v>44933</v>
      </c>
      <c r="I1011" s="3">
        <v>45749</v>
      </c>
      <c r="J1011" t="s">
        <v>128</v>
      </c>
      <c r="K1011" t="s">
        <v>165</v>
      </c>
      <c r="L1011">
        <v>16503.77</v>
      </c>
      <c r="M1011" t="s">
        <v>196</v>
      </c>
      <c r="N1011">
        <v>4</v>
      </c>
    </row>
    <row r="1012" spans="1:14" x14ac:dyDescent="0.25">
      <c r="A1012" t="s">
        <v>5232</v>
      </c>
      <c r="B1012" t="s">
        <v>5233</v>
      </c>
      <c r="C1012" t="s">
        <v>5234</v>
      </c>
      <c r="D1012" t="s">
        <v>5235</v>
      </c>
      <c r="E1012" t="s">
        <v>5236</v>
      </c>
      <c r="F1012" t="s">
        <v>574</v>
      </c>
      <c r="G1012" t="s">
        <v>163</v>
      </c>
      <c r="H1012" s="3">
        <v>45073</v>
      </c>
      <c r="I1012" s="3">
        <v>45543</v>
      </c>
      <c r="K1012" t="s">
        <v>165</v>
      </c>
      <c r="L1012">
        <v>11487.07</v>
      </c>
      <c r="M1012" t="s">
        <v>188</v>
      </c>
      <c r="N1012">
        <v>2</v>
      </c>
    </row>
    <row r="1013" spans="1:14" x14ac:dyDescent="0.25">
      <c r="A1013" t="s">
        <v>5237</v>
      </c>
      <c r="B1013" t="s">
        <v>5238</v>
      </c>
      <c r="C1013" t="s">
        <v>5239</v>
      </c>
      <c r="D1013" t="s">
        <v>5240</v>
      </c>
      <c r="E1013" t="s">
        <v>5241</v>
      </c>
      <c r="F1013" t="s">
        <v>516</v>
      </c>
      <c r="G1013" t="s">
        <v>163</v>
      </c>
      <c r="H1013" s="3">
        <v>45535</v>
      </c>
      <c r="I1013" s="3">
        <v>45827</v>
      </c>
      <c r="J1013" t="s">
        <v>173</v>
      </c>
      <c r="K1013" t="s">
        <v>228</v>
      </c>
      <c r="L1013">
        <v>37468.86</v>
      </c>
      <c r="M1013" t="s">
        <v>188</v>
      </c>
      <c r="N1013">
        <v>5</v>
      </c>
    </row>
    <row r="1014" spans="1:14" x14ac:dyDescent="0.25">
      <c r="A1014" t="s">
        <v>5242</v>
      </c>
      <c r="B1014" t="s">
        <v>5243</v>
      </c>
      <c r="C1014" t="s">
        <v>5244</v>
      </c>
      <c r="D1014" t="s">
        <v>5245</v>
      </c>
      <c r="E1014" t="s">
        <v>5246</v>
      </c>
      <c r="F1014" t="s">
        <v>595</v>
      </c>
      <c r="G1014" t="s">
        <v>163</v>
      </c>
      <c r="H1014" s="3">
        <v>45431</v>
      </c>
      <c r="I1014" s="3">
        <v>45675</v>
      </c>
      <c r="J1014" t="s">
        <v>164</v>
      </c>
      <c r="K1014" t="s">
        <v>195</v>
      </c>
      <c r="L1014">
        <v>41593.769999999997</v>
      </c>
      <c r="M1014" t="s">
        <v>203</v>
      </c>
      <c r="N1014">
        <v>2</v>
      </c>
    </row>
    <row r="1015" spans="1:14" x14ac:dyDescent="0.25">
      <c r="A1015" t="s">
        <v>5247</v>
      </c>
      <c r="B1015" t="s">
        <v>5248</v>
      </c>
      <c r="C1015" t="s">
        <v>5249</v>
      </c>
      <c r="D1015" t="s">
        <v>5250</v>
      </c>
      <c r="E1015" t="s">
        <v>5251</v>
      </c>
      <c r="F1015" t="s">
        <v>194</v>
      </c>
      <c r="G1015" t="s">
        <v>163</v>
      </c>
      <c r="H1015" s="3">
        <v>44967</v>
      </c>
      <c r="I1015" s="3">
        <v>45616</v>
      </c>
      <c r="J1015" t="s">
        <v>128</v>
      </c>
      <c r="K1015" t="s">
        <v>228</v>
      </c>
      <c r="L1015">
        <v>41531.879999999997</v>
      </c>
      <c r="M1015" t="s">
        <v>166</v>
      </c>
      <c r="N1015">
        <v>2</v>
      </c>
    </row>
    <row r="1016" spans="1:14" x14ac:dyDescent="0.25">
      <c r="A1016" t="s">
        <v>5252</v>
      </c>
      <c r="B1016" t="s">
        <v>5253</v>
      </c>
      <c r="C1016" t="s">
        <v>5254</v>
      </c>
      <c r="D1016" t="s">
        <v>5255</v>
      </c>
      <c r="E1016" t="s">
        <v>5256</v>
      </c>
      <c r="F1016" t="s">
        <v>766</v>
      </c>
      <c r="G1016" t="s">
        <v>163</v>
      </c>
      <c r="H1016" s="3">
        <v>45185</v>
      </c>
      <c r="I1016" s="3">
        <v>45458</v>
      </c>
      <c r="J1016" t="s">
        <v>128</v>
      </c>
      <c r="K1016" t="s">
        <v>174</v>
      </c>
      <c r="L1016">
        <v>44381.27</v>
      </c>
      <c r="M1016" t="s">
        <v>196</v>
      </c>
    </row>
    <row r="1017" spans="1:14" x14ac:dyDescent="0.25">
      <c r="A1017" t="s">
        <v>5257</v>
      </c>
      <c r="B1017" t="s">
        <v>5258</v>
      </c>
      <c r="C1017" t="s">
        <v>5259</v>
      </c>
      <c r="D1017" t="s">
        <v>5260</v>
      </c>
      <c r="E1017" t="s">
        <v>5261</v>
      </c>
      <c r="F1017" t="s">
        <v>358</v>
      </c>
      <c r="G1017" t="s">
        <v>163</v>
      </c>
      <c r="H1017" s="3">
        <v>45648</v>
      </c>
      <c r="I1017" s="3">
        <v>45721</v>
      </c>
      <c r="J1017" t="s">
        <v>173</v>
      </c>
      <c r="K1017" t="s">
        <v>228</v>
      </c>
      <c r="L1017">
        <v>35224.769999999997</v>
      </c>
      <c r="M1017" t="s">
        <v>196</v>
      </c>
      <c r="N1017">
        <v>1</v>
      </c>
    </row>
    <row r="1018" spans="1:14" x14ac:dyDescent="0.25">
      <c r="A1018" t="s">
        <v>5262</v>
      </c>
      <c r="B1018" t="s">
        <v>5263</v>
      </c>
      <c r="C1018" t="s">
        <v>5264</v>
      </c>
      <c r="D1018" t="s">
        <v>5265</v>
      </c>
      <c r="E1018" t="s">
        <v>5266</v>
      </c>
      <c r="F1018" t="s">
        <v>873</v>
      </c>
      <c r="G1018" t="s">
        <v>163</v>
      </c>
      <c r="H1018" s="3">
        <v>45122</v>
      </c>
      <c r="J1018" t="s">
        <v>164</v>
      </c>
      <c r="K1018" t="s">
        <v>195</v>
      </c>
      <c r="L1018">
        <v>26093.71</v>
      </c>
      <c r="N1018">
        <v>2</v>
      </c>
    </row>
    <row r="1019" spans="1:14" x14ac:dyDescent="0.25">
      <c r="A1019" t="s">
        <v>5267</v>
      </c>
      <c r="B1019" t="s">
        <v>5268</v>
      </c>
      <c r="C1019" t="s">
        <v>5269</v>
      </c>
      <c r="D1019" t="s">
        <v>5270</v>
      </c>
      <c r="E1019" t="s">
        <v>5271</v>
      </c>
      <c r="F1019" t="s">
        <v>873</v>
      </c>
      <c r="G1019" t="s">
        <v>163</v>
      </c>
      <c r="H1019" s="3">
        <v>45486</v>
      </c>
      <c r="I1019" s="3">
        <v>45321</v>
      </c>
      <c r="J1019" t="s">
        <v>269</v>
      </c>
      <c r="K1019" t="s">
        <v>181</v>
      </c>
      <c r="L1019">
        <v>21031.72</v>
      </c>
      <c r="M1019" t="s">
        <v>196</v>
      </c>
      <c r="N1019">
        <v>2</v>
      </c>
    </row>
    <row r="1020" spans="1:14" x14ac:dyDescent="0.25">
      <c r="A1020" t="s">
        <v>5272</v>
      </c>
      <c r="B1020" t="s">
        <v>5273</v>
      </c>
      <c r="C1020" t="s">
        <v>5274</v>
      </c>
      <c r="D1020" t="s">
        <v>5275</v>
      </c>
      <c r="E1020" t="s">
        <v>5276</v>
      </c>
      <c r="F1020" t="s">
        <v>240</v>
      </c>
      <c r="G1020" t="s">
        <v>163</v>
      </c>
      <c r="H1020" s="3">
        <v>45663</v>
      </c>
      <c r="I1020" s="3">
        <v>45669</v>
      </c>
      <c r="J1020" t="s">
        <v>269</v>
      </c>
      <c r="K1020" t="s">
        <v>165</v>
      </c>
      <c r="L1020">
        <v>35614.620000000003</v>
      </c>
      <c r="N1020">
        <v>3</v>
      </c>
    </row>
    <row r="1021" spans="1:14" x14ac:dyDescent="0.25">
      <c r="A1021" t="s">
        <v>5277</v>
      </c>
      <c r="B1021" t="s">
        <v>5278</v>
      </c>
      <c r="C1021" t="s">
        <v>5279</v>
      </c>
      <c r="D1021" t="s">
        <v>5280</v>
      </c>
      <c r="E1021" t="s">
        <v>1453</v>
      </c>
      <c r="F1021" t="s">
        <v>787</v>
      </c>
      <c r="G1021" t="s">
        <v>163</v>
      </c>
      <c r="H1021" s="3">
        <v>45467</v>
      </c>
      <c r="I1021" s="3">
        <v>45514</v>
      </c>
      <c r="J1021" t="s">
        <v>129</v>
      </c>
      <c r="K1021" t="s">
        <v>165</v>
      </c>
      <c r="L1021">
        <v>23025.9</v>
      </c>
      <c r="M1021" t="s">
        <v>203</v>
      </c>
      <c r="N1021">
        <v>2</v>
      </c>
    </row>
    <row r="1022" spans="1:14" x14ac:dyDescent="0.25">
      <c r="A1022" t="s">
        <v>5281</v>
      </c>
      <c r="B1022" t="s">
        <v>5282</v>
      </c>
      <c r="C1022" t="s">
        <v>5283</v>
      </c>
      <c r="D1022" t="s">
        <v>5284</v>
      </c>
      <c r="E1022" t="s">
        <v>5285</v>
      </c>
      <c r="F1022" t="s">
        <v>749</v>
      </c>
      <c r="G1022" t="s">
        <v>163</v>
      </c>
      <c r="H1022" s="3">
        <v>45693</v>
      </c>
      <c r="I1022" s="3">
        <v>45709</v>
      </c>
      <c r="J1022" t="s">
        <v>173</v>
      </c>
      <c r="K1022" t="s">
        <v>174</v>
      </c>
      <c r="L1022">
        <v>31844.39</v>
      </c>
      <c r="M1022" t="s">
        <v>203</v>
      </c>
      <c r="N1022">
        <v>4</v>
      </c>
    </row>
    <row r="1023" spans="1:14" x14ac:dyDescent="0.25">
      <c r="A1023" t="s">
        <v>5286</v>
      </c>
      <c r="B1023" t="s">
        <v>5287</v>
      </c>
      <c r="C1023" t="s">
        <v>5288</v>
      </c>
      <c r="D1023" t="s">
        <v>5289</v>
      </c>
      <c r="E1023" t="s">
        <v>5290</v>
      </c>
      <c r="F1023" t="s">
        <v>262</v>
      </c>
      <c r="G1023" t="s">
        <v>163</v>
      </c>
      <c r="H1023" s="3">
        <v>44796</v>
      </c>
      <c r="J1023" t="s">
        <v>164</v>
      </c>
      <c r="K1023" t="s">
        <v>174</v>
      </c>
      <c r="L1023">
        <v>48825.27</v>
      </c>
      <c r="M1023" t="s">
        <v>209</v>
      </c>
      <c r="N1023">
        <v>5</v>
      </c>
    </row>
    <row r="1024" spans="1:14" x14ac:dyDescent="0.25">
      <c r="A1024" t="s">
        <v>5291</v>
      </c>
      <c r="B1024" t="s">
        <v>5292</v>
      </c>
      <c r="C1024" t="s">
        <v>5293</v>
      </c>
      <c r="D1024" t="s">
        <v>5294</v>
      </c>
      <c r="E1024" t="s">
        <v>5295</v>
      </c>
      <c r="F1024" t="s">
        <v>1104</v>
      </c>
      <c r="G1024" t="s">
        <v>163</v>
      </c>
      <c r="H1024" s="3">
        <v>44763</v>
      </c>
      <c r="I1024" s="3">
        <v>45622</v>
      </c>
      <c r="J1024" t="s">
        <v>129</v>
      </c>
      <c r="K1024" t="s">
        <v>165</v>
      </c>
      <c r="L1024">
        <v>16354.34</v>
      </c>
      <c r="M1024" t="s">
        <v>209</v>
      </c>
      <c r="N1024">
        <v>5</v>
      </c>
    </row>
    <row r="1025" spans="1:14" x14ac:dyDescent="0.25">
      <c r="A1025" t="s">
        <v>5296</v>
      </c>
      <c r="B1025" t="s">
        <v>5297</v>
      </c>
      <c r="C1025" t="s">
        <v>5298</v>
      </c>
      <c r="D1025" t="s">
        <v>5299</v>
      </c>
      <c r="E1025" t="s">
        <v>5300</v>
      </c>
      <c r="F1025" t="s">
        <v>262</v>
      </c>
      <c r="G1025" t="s">
        <v>163</v>
      </c>
      <c r="H1025" s="3">
        <v>45503</v>
      </c>
      <c r="I1025" s="3">
        <v>45575</v>
      </c>
      <c r="J1025" t="s">
        <v>129</v>
      </c>
      <c r="K1025" t="s">
        <v>165</v>
      </c>
      <c r="L1025">
        <v>7695.44</v>
      </c>
      <c r="M1025" t="s">
        <v>209</v>
      </c>
      <c r="N1025">
        <v>3</v>
      </c>
    </row>
    <row r="1026" spans="1:14" x14ac:dyDescent="0.25">
      <c r="A1026" t="s">
        <v>5301</v>
      </c>
      <c r="B1026" t="s">
        <v>5302</v>
      </c>
      <c r="C1026" t="s">
        <v>5303</v>
      </c>
      <c r="D1026" t="s">
        <v>5304</v>
      </c>
      <c r="E1026" t="s">
        <v>5305</v>
      </c>
      <c r="F1026" t="s">
        <v>221</v>
      </c>
      <c r="G1026" t="s">
        <v>163</v>
      </c>
      <c r="H1026" s="3">
        <v>44833</v>
      </c>
      <c r="I1026" s="3">
        <v>45237</v>
      </c>
      <c r="K1026" t="s">
        <v>195</v>
      </c>
      <c r="L1026">
        <v>1719.05</v>
      </c>
      <c r="M1026" t="s">
        <v>188</v>
      </c>
      <c r="N1026">
        <v>1</v>
      </c>
    </row>
    <row r="1027" spans="1:14" x14ac:dyDescent="0.25">
      <c r="A1027" t="s">
        <v>5306</v>
      </c>
      <c r="B1027" t="s">
        <v>5307</v>
      </c>
      <c r="C1027" t="s">
        <v>5308</v>
      </c>
      <c r="D1027" t="s">
        <v>5309</v>
      </c>
      <c r="E1027" t="s">
        <v>5310</v>
      </c>
      <c r="F1027" t="s">
        <v>180</v>
      </c>
      <c r="G1027" t="s">
        <v>163</v>
      </c>
      <c r="H1027" s="3">
        <v>45179</v>
      </c>
      <c r="I1027" s="3">
        <v>45375</v>
      </c>
      <c r="J1027" t="s">
        <v>128</v>
      </c>
      <c r="K1027" t="s">
        <v>314</v>
      </c>
      <c r="L1027">
        <v>15438.78</v>
      </c>
      <c r="M1027" t="s">
        <v>203</v>
      </c>
      <c r="N1027">
        <v>2</v>
      </c>
    </row>
    <row r="1028" spans="1:14" x14ac:dyDescent="0.25">
      <c r="A1028" t="s">
        <v>5311</v>
      </c>
      <c r="B1028" t="s">
        <v>5312</v>
      </c>
      <c r="C1028" t="s">
        <v>5313</v>
      </c>
      <c r="D1028" t="s">
        <v>5314</v>
      </c>
      <c r="E1028" t="s">
        <v>5315</v>
      </c>
      <c r="F1028" t="s">
        <v>403</v>
      </c>
      <c r="G1028" t="s">
        <v>163</v>
      </c>
      <c r="H1028" s="3">
        <v>45251</v>
      </c>
      <c r="I1028" s="3">
        <v>45136</v>
      </c>
      <c r="J1028" t="s">
        <v>128</v>
      </c>
      <c r="K1028" t="s">
        <v>165</v>
      </c>
      <c r="L1028">
        <v>6124.11</v>
      </c>
      <c r="M1028" t="s">
        <v>196</v>
      </c>
      <c r="N1028">
        <v>4</v>
      </c>
    </row>
    <row r="1029" spans="1:14" x14ac:dyDescent="0.25">
      <c r="A1029" t="s">
        <v>5316</v>
      </c>
      <c r="B1029" t="s">
        <v>5317</v>
      </c>
      <c r="C1029" t="s">
        <v>5318</v>
      </c>
      <c r="D1029" t="s">
        <v>5319</v>
      </c>
      <c r="E1029" t="s">
        <v>5320</v>
      </c>
      <c r="F1029" t="s">
        <v>403</v>
      </c>
      <c r="G1029" t="s">
        <v>163</v>
      </c>
      <c r="H1029" s="3">
        <v>45302</v>
      </c>
      <c r="I1029" s="3">
        <v>45139</v>
      </c>
      <c r="J1029" t="s">
        <v>129</v>
      </c>
      <c r="K1029" t="s">
        <v>228</v>
      </c>
      <c r="L1029">
        <v>30262.03</v>
      </c>
      <c r="M1029" t="s">
        <v>209</v>
      </c>
      <c r="N1029">
        <v>4</v>
      </c>
    </row>
    <row r="1030" spans="1:14" x14ac:dyDescent="0.25">
      <c r="A1030" t="s">
        <v>5321</v>
      </c>
      <c r="B1030" t="s">
        <v>5322</v>
      </c>
      <c r="C1030" t="s">
        <v>5323</v>
      </c>
      <c r="D1030" t="s">
        <v>5324</v>
      </c>
      <c r="E1030" t="s">
        <v>5325</v>
      </c>
      <c r="F1030" t="s">
        <v>552</v>
      </c>
      <c r="G1030" t="s">
        <v>163</v>
      </c>
      <c r="H1030" s="3">
        <v>45668</v>
      </c>
      <c r="I1030" s="3">
        <v>45487</v>
      </c>
      <c r="J1030" t="s">
        <v>173</v>
      </c>
      <c r="K1030" t="s">
        <v>165</v>
      </c>
      <c r="L1030">
        <v>16424.509999999998</v>
      </c>
      <c r="M1030" t="s">
        <v>196</v>
      </c>
      <c r="N1030">
        <v>3</v>
      </c>
    </row>
    <row r="1031" spans="1:14" x14ac:dyDescent="0.25">
      <c r="A1031" t="s">
        <v>5326</v>
      </c>
      <c r="B1031" t="s">
        <v>5327</v>
      </c>
      <c r="C1031" t="s">
        <v>5328</v>
      </c>
      <c r="D1031" t="s">
        <v>5329</v>
      </c>
      <c r="E1031" t="s">
        <v>5330</v>
      </c>
      <c r="F1031" t="s">
        <v>441</v>
      </c>
      <c r="G1031" t="s">
        <v>163</v>
      </c>
      <c r="H1031" s="3">
        <v>45178</v>
      </c>
      <c r="I1031" s="3">
        <v>45379</v>
      </c>
      <c r="J1031" t="s">
        <v>129</v>
      </c>
      <c r="K1031" t="s">
        <v>195</v>
      </c>
      <c r="L1031">
        <v>43843.62</v>
      </c>
      <c r="N1031">
        <v>4</v>
      </c>
    </row>
    <row r="1032" spans="1:14" x14ac:dyDescent="0.25">
      <c r="A1032" t="s">
        <v>5331</v>
      </c>
      <c r="B1032" t="s">
        <v>5332</v>
      </c>
      <c r="C1032" t="s">
        <v>5333</v>
      </c>
      <c r="D1032" t="s">
        <v>5334</v>
      </c>
      <c r="E1032" t="s">
        <v>5335</v>
      </c>
      <c r="F1032" t="s">
        <v>202</v>
      </c>
      <c r="G1032" t="s">
        <v>163</v>
      </c>
      <c r="H1032" s="3">
        <v>45587</v>
      </c>
      <c r="I1032" s="3">
        <v>45184</v>
      </c>
      <c r="J1032" t="s">
        <v>129</v>
      </c>
      <c r="L1032">
        <v>26122.91</v>
      </c>
      <c r="M1032" t="s">
        <v>203</v>
      </c>
      <c r="N1032">
        <v>5</v>
      </c>
    </row>
    <row r="1033" spans="1:14" x14ac:dyDescent="0.25">
      <c r="A1033" t="s">
        <v>5336</v>
      </c>
      <c r="B1033" t="s">
        <v>5337</v>
      </c>
      <c r="C1033" t="s">
        <v>5338</v>
      </c>
      <c r="D1033" t="s">
        <v>5339</v>
      </c>
      <c r="E1033" t="s">
        <v>5340</v>
      </c>
      <c r="F1033" t="s">
        <v>616</v>
      </c>
      <c r="G1033" t="s">
        <v>163</v>
      </c>
      <c r="H1033" s="3">
        <v>45219</v>
      </c>
      <c r="I1033" s="3">
        <v>45431</v>
      </c>
      <c r="J1033" t="s">
        <v>129</v>
      </c>
      <c r="K1033" t="s">
        <v>165</v>
      </c>
      <c r="L1033">
        <v>36134.449999999997</v>
      </c>
      <c r="M1033" t="s">
        <v>166</v>
      </c>
      <c r="N1033">
        <v>3</v>
      </c>
    </row>
    <row r="1034" spans="1:14" x14ac:dyDescent="0.25">
      <c r="A1034" t="s">
        <v>5341</v>
      </c>
      <c r="B1034" t="s">
        <v>5342</v>
      </c>
      <c r="C1034" t="s">
        <v>5343</v>
      </c>
      <c r="D1034" t="s">
        <v>5344</v>
      </c>
      <c r="E1034" t="s">
        <v>5345</v>
      </c>
      <c r="F1034" t="s">
        <v>262</v>
      </c>
      <c r="G1034" t="s">
        <v>163</v>
      </c>
      <c r="H1034" s="3">
        <v>45621</v>
      </c>
      <c r="I1034" s="3">
        <v>45464</v>
      </c>
      <c r="L1034">
        <v>40715.03</v>
      </c>
      <c r="M1034" t="s">
        <v>196</v>
      </c>
    </row>
    <row r="1035" spans="1:14" x14ac:dyDescent="0.25">
      <c r="A1035" t="s">
        <v>5346</v>
      </c>
      <c r="B1035" t="s">
        <v>5347</v>
      </c>
      <c r="C1035" t="s">
        <v>5348</v>
      </c>
      <c r="D1035" t="s">
        <v>5349</v>
      </c>
      <c r="E1035" t="s">
        <v>5350</v>
      </c>
      <c r="F1035" t="s">
        <v>370</v>
      </c>
      <c r="G1035" t="s">
        <v>163</v>
      </c>
      <c r="H1035" s="3">
        <v>45805</v>
      </c>
      <c r="I1035" s="3">
        <v>45682</v>
      </c>
      <c r="K1035" t="s">
        <v>181</v>
      </c>
      <c r="L1035">
        <v>34702.49</v>
      </c>
      <c r="M1035" t="s">
        <v>203</v>
      </c>
      <c r="N1035">
        <v>4</v>
      </c>
    </row>
    <row r="1036" spans="1:14" x14ac:dyDescent="0.25">
      <c r="A1036" t="s">
        <v>5351</v>
      </c>
      <c r="B1036" t="s">
        <v>5352</v>
      </c>
      <c r="C1036" t="s">
        <v>5353</v>
      </c>
      <c r="D1036" t="s">
        <v>5354</v>
      </c>
      <c r="E1036" t="s">
        <v>5355</v>
      </c>
      <c r="F1036" t="s">
        <v>516</v>
      </c>
      <c r="G1036" t="s">
        <v>163</v>
      </c>
      <c r="H1036" s="3">
        <v>45383</v>
      </c>
      <c r="I1036" s="3">
        <v>45308</v>
      </c>
      <c r="K1036" t="s">
        <v>165</v>
      </c>
      <c r="L1036">
        <v>17929.39</v>
      </c>
      <c r="N1036">
        <v>4</v>
      </c>
    </row>
    <row r="1037" spans="1:14" x14ac:dyDescent="0.25">
      <c r="A1037" t="s">
        <v>5356</v>
      </c>
      <c r="B1037" t="s">
        <v>5357</v>
      </c>
      <c r="C1037" t="s">
        <v>5358</v>
      </c>
      <c r="D1037" t="s">
        <v>5359</v>
      </c>
      <c r="E1037" t="s">
        <v>5360</v>
      </c>
      <c r="F1037" t="s">
        <v>251</v>
      </c>
      <c r="G1037" t="s">
        <v>163</v>
      </c>
      <c r="H1037" s="3">
        <v>45454</v>
      </c>
      <c r="I1037" s="3">
        <v>45784</v>
      </c>
      <c r="J1037" t="s">
        <v>129</v>
      </c>
      <c r="K1037" t="s">
        <v>195</v>
      </c>
      <c r="L1037">
        <v>32807.599999999999</v>
      </c>
      <c r="N1037">
        <v>5</v>
      </c>
    </row>
    <row r="1038" spans="1:14" x14ac:dyDescent="0.25">
      <c r="A1038" t="s">
        <v>5361</v>
      </c>
      <c r="B1038" t="s">
        <v>5362</v>
      </c>
      <c r="C1038" t="s">
        <v>5363</v>
      </c>
      <c r="D1038" t="s">
        <v>5364</v>
      </c>
      <c r="E1038" t="s">
        <v>5365</v>
      </c>
      <c r="F1038" t="s">
        <v>499</v>
      </c>
      <c r="G1038" t="s">
        <v>163</v>
      </c>
      <c r="H1038" s="3">
        <v>45148</v>
      </c>
      <c r="I1038" s="3">
        <v>45731</v>
      </c>
      <c r="J1038" t="s">
        <v>269</v>
      </c>
      <c r="K1038" t="s">
        <v>195</v>
      </c>
      <c r="L1038">
        <v>26540</v>
      </c>
      <c r="M1038" t="s">
        <v>196</v>
      </c>
      <c r="N1038">
        <v>2</v>
      </c>
    </row>
    <row r="1039" spans="1:14" x14ac:dyDescent="0.25">
      <c r="A1039" t="s">
        <v>5366</v>
      </c>
      <c r="B1039" t="s">
        <v>5367</v>
      </c>
      <c r="C1039" t="s">
        <v>5368</v>
      </c>
      <c r="D1039" t="s">
        <v>5369</v>
      </c>
      <c r="E1039" t="s">
        <v>5370</v>
      </c>
      <c r="F1039" t="s">
        <v>240</v>
      </c>
      <c r="G1039" t="s">
        <v>163</v>
      </c>
      <c r="H1039" s="3">
        <v>44900</v>
      </c>
      <c r="I1039" s="3">
        <v>45663</v>
      </c>
      <c r="J1039" t="s">
        <v>173</v>
      </c>
      <c r="K1039" t="s">
        <v>314</v>
      </c>
      <c r="L1039">
        <v>13430.59</v>
      </c>
      <c r="N1039">
        <v>1</v>
      </c>
    </row>
    <row r="1040" spans="1:14" x14ac:dyDescent="0.25">
      <c r="A1040" t="s">
        <v>5371</v>
      </c>
      <c r="B1040" t="s">
        <v>5372</v>
      </c>
      <c r="C1040" t="s">
        <v>5373</v>
      </c>
      <c r="D1040" t="s">
        <v>5374</v>
      </c>
      <c r="E1040" t="s">
        <v>5375</v>
      </c>
      <c r="F1040" t="s">
        <v>180</v>
      </c>
      <c r="G1040" t="s">
        <v>163</v>
      </c>
      <c r="H1040" s="3">
        <v>45414</v>
      </c>
      <c r="I1040" s="3">
        <v>45509</v>
      </c>
      <c r="J1040" t="s">
        <v>129</v>
      </c>
      <c r="L1040">
        <v>23691.49</v>
      </c>
      <c r="N1040">
        <v>1</v>
      </c>
    </row>
    <row r="1041" spans="1:14" x14ac:dyDescent="0.25">
      <c r="A1041" t="s">
        <v>5376</v>
      </c>
      <c r="B1041" t="s">
        <v>5377</v>
      </c>
      <c r="C1041" t="s">
        <v>5378</v>
      </c>
      <c r="D1041" t="s">
        <v>5379</v>
      </c>
      <c r="E1041" t="s">
        <v>5380</v>
      </c>
      <c r="F1041" t="s">
        <v>381</v>
      </c>
      <c r="G1041" t="s">
        <v>163</v>
      </c>
      <c r="H1041" s="3">
        <v>45399</v>
      </c>
      <c r="J1041" t="s">
        <v>164</v>
      </c>
      <c r="K1041" t="s">
        <v>174</v>
      </c>
      <c r="L1041">
        <v>27808.12</v>
      </c>
    </row>
    <row r="1042" spans="1:14" x14ac:dyDescent="0.25">
      <c r="A1042" t="s">
        <v>5381</v>
      </c>
      <c r="B1042" t="s">
        <v>5382</v>
      </c>
      <c r="C1042" t="s">
        <v>5383</v>
      </c>
      <c r="D1042" t="s">
        <v>5384</v>
      </c>
      <c r="E1042" t="s">
        <v>5385</v>
      </c>
      <c r="F1042" t="s">
        <v>516</v>
      </c>
      <c r="G1042" t="s">
        <v>163</v>
      </c>
      <c r="H1042" s="3">
        <v>44942</v>
      </c>
      <c r="I1042" s="3">
        <v>45425</v>
      </c>
      <c r="K1042" t="s">
        <v>181</v>
      </c>
      <c r="L1042">
        <v>14626.39</v>
      </c>
      <c r="M1042" t="s">
        <v>209</v>
      </c>
      <c r="N1042">
        <v>5</v>
      </c>
    </row>
    <row r="1043" spans="1:14" x14ac:dyDescent="0.25">
      <c r="A1043" t="s">
        <v>5386</v>
      </c>
      <c r="B1043" t="s">
        <v>5387</v>
      </c>
      <c r="C1043" t="s">
        <v>5388</v>
      </c>
      <c r="D1043" t="s">
        <v>5389</v>
      </c>
      <c r="E1043" t="s">
        <v>5390</v>
      </c>
      <c r="F1043" t="s">
        <v>281</v>
      </c>
      <c r="G1043" t="s">
        <v>163</v>
      </c>
      <c r="H1043" s="3">
        <v>45043</v>
      </c>
      <c r="I1043" s="3">
        <v>45598</v>
      </c>
      <c r="J1043" t="s">
        <v>164</v>
      </c>
      <c r="K1043" t="s">
        <v>314</v>
      </c>
      <c r="L1043">
        <v>46524.25</v>
      </c>
      <c r="M1043" t="s">
        <v>188</v>
      </c>
      <c r="N1043">
        <v>1</v>
      </c>
    </row>
    <row r="1044" spans="1:14" x14ac:dyDescent="0.25">
      <c r="A1044" t="s">
        <v>5391</v>
      </c>
      <c r="B1044" t="s">
        <v>5392</v>
      </c>
      <c r="C1044" t="s">
        <v>5393</v>
      </c>
      <c r="D1044" t="s">
        <v>5394</v>
      </c>
      <c r="E1044" t="s">
        <v>5395</v>
      </c>
      <c r="F1044" t="s">
        <v>473</v>
      </c>
      <c r="G1044" t="s">
        <v>163</v>
      </c>
      <c r="H1044" s="3">
        <v>45789</v>
      </c>
      <c r="I1044" s="3">
        <v>45469</v>
      </c>
      <c r="J1044" t="s">
        <v>128</v>
      </c>
      <c r="L1044">
        <v>39695.47</v>
      </c>
      <c r="M1044" t="s">
        <v>166</v>
      </c>
    </row>
    <row r="1045" spans="1:14" x14ac:dyDescent="0.25">
      <c r="A1045" t="s">
        <v>5396</v>
      </c>
      <c r="B1045" t="s">
        <v>5397</v>
      </c>
      <c r="C1045" t="s">
        <v>5398</v>
      </c>
      <c r="D1045" t="s">
        <v>5399</v>
      </c>
      <c r="E1045" t="s">
        <v>5400</v>
      </c>
      <c r="F1045" t="s">
        <v>1627</v>
      </c>
      <c r="G1045" t="s">
        <v>163</v>
      </c>
      <c r="H1045" s="3">
        <v>45612</v>
      </c>
      <c r="I1045" s="3">
        <v>45248</v>
      </c>
      <c r="J1045" t="s">
        <v>128</v>
      </c>
      <c r="K1045" t="s">
        <v>165</v>
      </c>
      <c r="L1045">
        <v>28473.61</v>
      </c>
      <c r="M1045" t="s">
        <v>196</v>
      </c>
      <c r="N1045">
        <v>2</v>
      </c>
    </row>
    <row r="1046" spans="1:14" x14ac:dyDescent="0.25">
      <c r="A1046" t="s">
        <v>5401</v>
      </c>
      <c r="B1046" t="s">
        <v>5402</v>
      </c>
      <c r="C1046" t="s">
        <v>5403</v>
      </c>
      <c r="D1046" t="s">
        <v>5404</v>
      </c>
      <c r="E1046" t="s">
        <v>5405</v>
      </c>
      <c r="F1046" t="s">
        <v>516</v>
      </c>
      <c r="G1046" t="s">
        <v>163</v>
      </c>
      <c r="H1046" s="3">
        <v>45266</v>
      </c>
      <c r="I1046" s="3">
        <v>45384</v>
      </c>
      <c r="J1046" t="s">
        <v>269</v>
      </c>
      <c r="K1046" t="s">
        <v>174</v>
      </c>
      <c r="L1046">
        <v>11019.04</v>
      </c>
      <c r="M1046" t="s">
        <v>203</v>
      </c>
      <c r="N1046">
        <v>5</v>
      </c>
    </row>
    <row r="1047" spans="1:14" x14ac:dyDescent="0.25">
      <c r="A1047" t="s">
        <v>5406</v>
      </c>
      <c r="B1047" t="s">
        <v>5407</v>
      </c>
      <c r="C1047" t="s">
        <v>5408</v>
      </c>
      <c r="D1047" t="s">
        <v>5409</v>
      </c>
      <c r="E1047" t="s">
        <v>5410</v>
      </c>
      <c r="F1047" t="s">
        <v>766</v>
      </c>
      <c r="G1047" t="s">
        <v>163</v>
      </c>
      <c r="H1047" s="3">
        <v>45392</v>
      </c>
      <c r="I1047" s="3">
        <v>45522</v>
      </c>
      <c r="J1047" t="s">
        <v>129</v>
      </c>
      <c r="K1047" t="s">
        <v>165</v>
      </c>
      <c r="L1047">
        <v>15680.99</v>
      </c>
      <c r="N1047">
        <v>5</v>
      </c>
    </row>
    <row r="1048" spans="1:14" x14ac:dyDescent="0.25">
      <c r="A1048" t="s">
        <v>5411</v>
      </c>
      <c r="B1048" t="s">
        <v>5412</v>
      </c>
      <c r="C1048" t="s">
        <v>5413</v>
      </c>
      <c r="D1048" t="s">
        <v>5414</v>
      </c>
      <c r="E1048" t="s">
        <v>5415</v>
      </c>
      <c r="F1048" t="s">
        <v>268</v>
      </c>
      <c r="G1048" t="s">
        <v>163</v>
      </c>
      <c r="H1048" s="3">
        <v>45760</v>
      </c>
      <c r="I1048" s="3">
        <v>45195</v>
      </c>
      <c r="J1048" t="s">
        <v>164</v>
      </c>
      <c r="K1048" t="s">
        <v>195</v>
      </c>
      <c r="L1048">
        <v>26376.03</v>
      </c>
      <c r="M1048" t="s">
        <v>196</v>
      </c>
      <c r="N1048">
        <v>3</v>
      </c>
    </row>
    <row r="1049" spans="1:14" x14ac:dyDescent="0.25">
      <c r="A1049" t="s">
        <v>5416</v>
      </c>
      <c r="B1049" t="s">
        <v>5417</v>
      </c>
      <c r="C1049" t="s">
        <v>5418</v>
      </c>
      <c r="D1049" t="s">
        <v>5419</v>
      </c>
      <c r="E1049" t="s">
        <v>5420</v>
      </c>
      <c r="F1049" t="s">
        <v>227</v>
      </c>
      <c r="G1049" t="s">
        <v>163</v>
      </c>
      <c r="H1049" s="3">
        <v>45495</v>
      </c>
      <c r="I1049" s="3">
        <v>45529</v>
      </c>
      <c r="J1049" t="s">
        <v>269</v>
      </c>
      <c r="K1049" t="s">
        <v>174</v>
      </c>
      <c r="L1049">
        <v>21508.400000000001</v>
      </c>
      <c r="M1049" t="s">
        <v>209</v>
      </c>
    </row>
    <row r="1050" spans="1:14" x14ac:dyDescent="0.25">
      <c r="A1050" t="s">
        <v>5421</v>
      </c>
      <c r="B1050" t="s">
        <v>5422</v>
      </c>
      <c r="C1050" t="s">
        <v>5423</v>
      </c>
      <c r="D1050" t="s">
        <v>5424</v>
      </c>
      <c r="E1050" t="s">
        <v>5425</v>
      </c>
      <c r="F1050" t="s">
        <v>574</v>
      </c>
      <c r="G1050" t="s">
        <v>163</v>
      </c>
      <c r="H1050" s="3">
        <v>44919</v>
      </c>
      <c r="J1050" t="s">
        <v>173</v>
      </c>
      <c r="K1050" t="s">
        <v>228</v>
      </c>
      <c r="L1050">
        <v>45015.86</v>
      </c>
      <c r="M1050" t="s">
        <v>166</v>
      </c>
      <c r="N1050">
        <v>2</v>
      </c>
    </row>
    <row r="1051" spans="1:14" x14ac:dyDescent="0.25">
      <c r="A1051" t="s">
        <v>5426</v>
      </c>
      <c r="B1051" t="s">
        <v>5427</v>
      </c>
      <c r="C1051" t="s">
        <v>5428</v>
      </c>
      <c r="D1051" t="s">
        <v>5429</v>
      </c>
      <c r="E1051" t="s">
        <v>5430</v>
      </c>
      <c r="F1051" t="s">
        <v>240</v>
      </c>
      <c r="G1051" t="s">
        <v>163</v>
      </c>
      <c r="H1051" s="3">
        <v>44976</v>
      </c>
      <c r="I1051" s="3">
        <v>45203</v>
      </c>
      <c r="J1051" t="s">
        <v>164</v>
      </c>
      <c r="K1051" t="s">
        <v>174</v>
      </c>
      <c r="L1051">
        <v>28773.77</v>
      </c>
      <c r="M1051" t="s">
        <v>209</v>
      </c>
      <c r="N1051">
        <v>5</v>
      </c>
    </row>
    <row r="1052" spans="1:14" x14ac:dyDescent="0.25">
      <c r="A1052" t="s">
        <v>5431</v>
      </c>
      <c r="B1052" t="s">
        <v>5432</v>
      </c>
      <c r="C1052" t="s">
        <v>5433</v>
      </c>
      <c r="D1052" t="s">
        <v>5434</v>
      </c>
      <c r="E1052" t="s">
        <v>5435</v>
      </c>
      <c r="F1052" t="s">
        <v>251</v>
      </c>
      <c r="G1052" t="s">
        <v>163</v>
      </c>
      <c r="H1052" s="3">
        <v>45249</v>
      </c>
      <c r="I1052" s="3">
        <v>45669</v>
      </c>
      <c r="J1052" t="s">
        <v>173</v>
      </c>
      <c r="K1052" t="s">
        <v>181</v>
      </c>
      <c r="L1052">
        <v>47933.67</v>
      </c>
      <c r="M1052" t="s">
        <v>188</v>
      </c>
    </row>
    <row r="1053" spans="1:14" x14ac:dyDescent="0.25">
      <c r="A1053" t="s">
        <v>5436</v>
      </c>
      <c r="B1053" t="s">
        <v>5437</v>
      </c>
      <c r="C1053" t="s">
        <v>5438</v>
      </c>
      <c r="D1053" t="s">
        <v>5439</v>
      </c>
      <c r="E1053" t="s">
        <v>5440</v>
      </c>
      <c r="F1053" t="s">
        <v>281</v>
      </c>
      <c r="G1053" t="s">
        <v>163</v>
      </c>
      <c r="H1053" s="3">
        <v>45302</v>
      </c>
      <c r="I1053" s="3">
        <v>45189</v>
      </c>
      <c r="K1053" t="s">
        <v>165</v>
      </c>
      <c r="L1053">
        <v>40681.14</v>
      </c>
      <c r="M1053" t="s">
        <v>196</v>
      </c>
      <c r="N1053">
        <v>5</v>
      </c>
    </row>
    <row r="1054" spans="1:14" x14ac:dyDescent="0.25">
      <c r="A1054" t="s">
        <v>5441</v>
      </c>
      <c r="B1054" t="s">
        <v>5442</v>
      </c>
      <c r="C1054" t="s">
        <v>5443</v>
      </c>
      <c r="D1054" t="s">
        <v>5444</v>
      </c>
      <c r="E1054" t="s">
        <v>5445</v>
      </c>
      <c r="F1054" t="s">
        <v>215</v>
      </c>
      <c r="G1054" t="s">
        <v>163</v>
      </c>
      <c r="H1054" s="3">
        <v>45647</v>
      </c>
      <c r="I1054" s="3">
        <v>45482</v>
      </c>
      <c r="J1054" t="s">
        <v>128</v>
      </c>
      <c r="L1054">
        <v>13646.13</v>
      </c>
      <c r="M1054" t="s">
        <v>166</v>
      </c>
      <c r="N1054">
        <v>3</v>
      </c>
    </row>
    <row r="1055" spans="1:14" x14ac:dyDescent="0.25">
      <c r="A1055" t="s">
        <v>5446</v>
      </c>
      <c r="B1055" t="s">
        <v>5447</v>
      </c>
      <c r="C1055" t="s">
        <v>5448</v>
      </c>
      <c r="D1055" t="s">
        <v>5449</v>
      </c>
      <c r="E1055" t="s">
        <v>5450</v>
      </c>
      <c r="F1055" t="s">
        <v>341</v>
      </c>
      <c r="G1055" t="s">
        <v>163</v>
      </c>
      <c r="H1055" s="3">
        <v>45080</v>
      </c>
      <c r="I1055" s="3">
        <v>45666</v>
      </c>
      <c r="J1055" t="s">
        <v>173</v>
      </c>
      <c r="K1055" t="s">
        <v>314</v>
      </c>
      <c r="L1055">
        <v>12193.95</v>
      </c>
      <c r="M1055" t="s">
        <v>188</v>
      </c>
      <c r="N1055">
        <v>2</v>
      </c>
    </row>
    <row r="1056" spans="1:14" x14ac:dyDescent="0.25">
      <c r="A1056" t="s">
        <v>5451</v>
      </c>
      <c r="B1056" t="s">
        <v>5452</v>
      </c>
      <c r="C1056" t="s">
        <v>5453</v>
      </c>
      <c r="D1056" t="s">
        <v>5454</v>
      </c>
      <c r="E1056" t="s">
        <v>5455</v>
      </c>
      <c r="F1056" t="s">
        <v>558</v>
      </c>
      <c r="G1056" t="s">
        <v>163</v>
      </c>
      <c r="H1056" s="3">
        <v>45270</v>
      </c>
      <c r="I1056" s="3">
        <v>45487</v>
      </c>
      <c r="J1056" t="s">
        <v>129</v>
      </c>
      <c r="K1056" t="s">
        <v>181</v>
      </c>
      <c r="L1056">
        <v>6492.79</v>
      </c>
      <c r="M1056" t="s">
        <v>209</v>
      </c>
      <c r="N1056">
        <v>5</v>
      </c>
    </row>
    <row r="1057" spans="1:14" x14ac:dyDescent="0.25">
      <c r="A1057" t="s">
        <v>5456</v>
      </c>
      <c r="B1057" t="s">
        <v>5457</v>
      </c>
      <c r="C1057" t="s">
        <v>5458</v>
      </c>
      <c r="D1057" t="s">
        <v>5459</v>
      </c>
      <c r="E1057" t="s">
        <v>5460</v>
      </c>
      <c r="F1057" t="s">
        <v>320</v>
      </c>
      <c r="G1057" t="s">
        <v>163</v>
      </c>
      <c r="H1057" s="3">
        <v>44783</v>
      </c>
      <c r="I1057" s="3">
        <v>45305</v>
      </c>
      <c r="J1057" t="s">
        <v>269</v>
      </c>
      <c r="K1057" t="s">
        <v>195</v>
      </c>
      <c r="L1057">
        <v>41064.959999999999</v>
      </c>
      <c r="M1057" t="s">
        <v>209</v>
      </c>
      <c r="N1057">
        <v>5</v>
      </c>
    </row>
    <row r="1058" spans="1:14" x14ac:dyDescent="0.25">
      <c r="A1058" t="s">
        <v>5461</v>
      </c>
      <c r="B1058" t="s">
        <v>5462</v>
      </c>
      <c r="C1058" t="s">
        <v>5463</v>
      </c>
      <c r="D1058" t="s">
        <v>5464</v>
      </c>
      <c r="E1058" t="s">
        <v>5465</v>
      </c>
      <c r="F1058" t="s">
        <v>409</v>
      </c>
      <c r="G1058" t="s">
        <v>163</v>
      </c>
      <c r="H1058" s="3">
        <v>44999</v>
      </c>
      <c r="I1058" s="3">
        <v>45497</v>
      </c>
      <c r="J1058" t="s">
        <v>269</v>
      </c>
      <c r="L1058">
        <v>15571.83</v>
      </c>
      <c r="N1058">
        <v>5</v>
      </c>
    </row>
    <row r="1059" spans="1:14" x14ac:dyDescent="0.25">
      <c r="A1059" t="s">
        <v>5466</v>
      </c>
      <c r="B1059" t="s">
        <v>5467</v>
      </c>
      <c r="C1059" t="s">
        <v>5468</v>
      </c>
      <c r="D1059" t="s">
        <v>5469</v>
      </c>
      <c r="E1059" t="s">
        <v>5470</v>
      </c>
      <c r="F1059" t="s">
        <v>370</v>
      </c>
      <c r="G1059" t="s">
        <v>163</v>
      </c>
      <c r="H1059" s="3">
        <v>45436</v>
      </c>
      <c r="I1059" s="3">
        <v>45450</v>
      </c>
      <c r="J1059" t="s">
        <v>128</v>
      </c>
      <c r="K1059" t="s">
        <v>228</v>
      </c>
      <c r="L1059">
        <v>23784.47</v>
      </c>
      <c r="M1059" t="s">
        <v>196</v>
      </c>
      <c r="N1059">
        <v>4</v>
      </c>
    </row>
    <row r="1060" spans="1:14" x14ac:dyDescent="0.25">
      <c r="A1060" t="s">
        <v>5471</v>
      </c>
      <c r="B1060" t="s">
        <v>5472</v>
      </c>
      <c r="C1060" t="s">
        <v>5473</v>
      </c>
      <c r="D1060" t="s">
        <v>5474</v>
      </c>
      <c r="E1060" t="s">
        <v>2576</v>
      </c>
      <c r="F1060" t="s">
        <v>364</v>
      </c>
      <c r="G1060" t="s">
        <v>163</v>
      </c>
      <c r="H1060" s="3">
        <v>45406</v>
      </c>
      <c r="I1060" s="3">
        <v>45321</v>
      </c>
      <c r="J1060" t="s">
        <v>128</v>
      </c>
      <c r="L1060">
        <v>19061.22</v>
      </c>
      <c r="M1060" t="s">
        <v>203</v>
      </c>
    </row>
    <row r="1061" spans="1:14" x14ac:dyDescent="0.25">
      <c r="A1061" t="s">
        <v>5475</v>
      </c>
      <c r="B1061" t="s">
        <v>5476</v>
      </c>
      <c r="C1061" t="s">
        <v>5477</v>
      </c>
      <c r="D1061" t="s">
        <v>5478</v>
      </c>
      <c r="E1061" t="s">
        <v>5479</v>
      </c>
      <c r="F1061" t="s">
        <v>268</v>
      </c>
      <c r="G1061" t="s">
        <v>163</v>
      </c>
      <c r="H1061" s="3">
        <v>45431</v>
      </c>
      <c r="I1061" s="3">
        <v>45489</v>
      </c>
      <c r="K1061" t="s">
        <v>228</v>
      </c>
      <c r="L1061">
        <v>13721.76</v>
      </c>
      <c r="M1061" t="s">
        <v>196</v>
      </c>
      <c r="N1061">
        <v>1</v>
      </c>
    </row>
    <row r="1062" spans="1:14" x14ac:dyDescent="0.25">
      <c r="A1062" t="s">
        <v>5480</v>
      </c>
      <c r="B1062" t="s">
        <v>5481</v>
      </c>
      <c r="C1062" t="s">
        <v>5482</v>
      </c>
      <c r="D1062" t="s">
        <v>5483</v>
      </c>
      <c r="E1062" t="s">
        <v>4750</v>
      </c>
      <c r="F1062" t="s">
        <v>262</v>
      </c>
      <c r="G1062" t="s">
        <v>163</v>
      </c>
      <c r="H1062" s="3">
        <v>45146</v>
      </c>
      <c r="I1062" s="3">
        <v>45452</v>
      </c>
      <c r="K1062" t="s">
        <v>174</v>
      </c>
      <c r="L1062">
        <v>4966.55</v>
      </c>
      <c r="M1062" t="s">
        <v>188</v>
      </c>
      <c r="N1062">
        <v>4</v>
      </c>
    </row>
    <row r="1063" spans="1:14" x14ac:dyDescent="0.25">
      <c r="A1063" t="s">
        <v>5484</v>
      </c>
      <c r="B1063" t="s">
        <v>5485</v>
      </c>
      <c r="C1063" t="s">
        <v>5486</v>
      </c>
      <c r="D1063" t="s">
        <v>5487</v>
      </c>
      <c r="E1063" t="s">
        <v>5488</v>
      </c>
      <c r="F1063" t="s">
        <v>281</v>
      </c>
      <c r="G1063" t="s">
        <v>163</v>
      </c>
      <c r="H1063" s="3">
        <v>45706</v>
      </c>
      <c r="I1063" s="3">
        <v>45573</v>
      </c>
      <c r="J1063" t="s">
        <v>173</v>
      </c>
      <c r="K1063" t="s">
        <v>181</v>
      </c>
      <c r="L1063">
        <v>27157.19</v>
      </c>
      <c r="M1063" t="s">
        <v>188</v>
      </c>
      <c r="N1063">
        <v>4</v>
      </c>
    </row>
    <row r="1064" spans="1:14" x14ac:dyDescent="0.25">
      <c r="A1064" t="s">
        <v>5489</v>
      </c>
      <c r="B1064" t="s">
        <v>5490</v>
      </c>
      <c r="C1064" t="s">
        <v>5491</v>
      </c>
      <c r="D1064" t="s">
        <v>5492</v>
      </c>
      <c r="E1064" t="s">
        <v>5493</v>
      </c>
      <c r="F1064" t="s">
        <v>462</v>
      </c>
      <c r="G1064" t="s">
        <v>163</v>
      </c>
      <c r="H1064" s="3">
        <v>44769</v>
      </c>
      <c r="I1064" s="3">
        <v>45287</v>
      </c>
      <c r="J1064" t="s">
        <v>173</v>
      </c>
      <c r="K1064" t="s">
        <v>314</v>
      </c>
      <c r="L1064">
        <v>27917.200000000001</v>
      </c>
      <c r="M1064" t="s">
        <v>203</v>
      </c>
      <c r="N1064">
        <v>4</v>
      </c>
    </row>
    <row r="1065" spans="1:14" x14ac:dyDescent="0.25">
      <c r="A1065" t="s">
        <v>5494</v>
      </c>
      <c r="B1065" t="s">
        <v>5495</v>
      </c>
      <c r="C1065" t="s">
        <v>5496</v>
      </c>
      <c r="D1065" t="s">
        <v>5497</v>
      </c>
      <c r="E1065" t="s">
        <v>5498</v>
      </c>
      <c r="F1065" t="s">
        <v>387</v>
      </c>
      <c r="G1065" t="s">
        <v>163</v>
      </c>
      <c r="H1065" s="3">
        <v>45320</v>
      </c>
      <c r="I1065" s="3">
        <v>45392</v>
      </c>
      <c r="K1065" t="s">
        <v>174</v>
      </c>
      <c r="L1065">
        <v>41947.73</v>
      </c>
      <c r="M1065" t="s">
        <v>196</v>
      </c>
      <c r="N1065">
        <v>4</v>
      </c>
    </row>
    <row r="1066" spans="1:14" x14ac:dyDescent="0.25">
      <c r="A1066" t="s">
        <v>5499</v>
      </c>
      <c r="B1066" t="s">
        <v>5500</v>
      </c>
      <c r="C1066" t="s">
        <v>5501</v>
      </c>
      <c r="D1066" t="s">
        <v>5502</v>
      </c>
      <c r="E1066" t="s">
        <v>5503</v>
      </c>
      <c r="F1066" t="s">
        <v>364</v>
      </c>
      <c r="G1066" t="s">
        <v>163</v>
      </c>
      <c r="H1066" s="3">
        <v>45204</v>
      </c>
      <c r="I1066" s="3">
        <v>45772</v>
      </c>
      <c r="J1066" t="s">
        <v>129</v>
      </c>
      <c r="K1066" t="s">
        <v>181</v>
      </c>
      <c r="L1066">
        <v>1822.79</v>
      </c>
      <c r="M1066" t="s">
        <v>209</v>
      </c>
      <c r="N1066">
        <v>4</v>
      </c>
    </row>
    <row r="1067" spans="1:14" x14ac:dyDescent="0.25">
      <c r="A1067" t="s">
        <v>5504</v>
      </c>
      <c r="B1067" t="s">
        <v>5505</v>
      </c>
      <c r="C1067" t="s">
        <v>5506</v>
      </c>
      <c r="D1067" t="s">
        <v>5507</v>
      </c>
      <c r="E1067" t="s">
        <v>5508</v>
      </c>
      <c r="F1067" t="s">
        <v>262</v>
      </c>
      <c r="G1067" t="s">
        <v>163</v>
      </c>
      <c r="H1067" s="3">
        <v>44929</v>
      </c>
      <c r="I1067" s="3">
        <v>45579</v>
      </c>
      <c r="J1067" t="s">
        <v>269</v>
      </c>
      <c r="K1067" t="s">
        <v>174</v>
      </c>
      <c r="L1067">
        <v>30705.83</v>
      </c>
      <c r="M1067" t="s">
        <v>209</v>
      </c>
      <c r="N1067">
        <v>2</v>
      </c>
    </row>
    <row r="1068" spans="1:14" x14ac:dyDescent="0.25">
      <c r="A1068" t="s">
        <v>5509</v>
      </c>
      <c r="B1068" t="s">
        <v>5510</v>
      </c>
      <c r="C1068" t="s">
        <v>5511</v>
      </c>
      <c r="D1068" t="s">
        <v>5512</v>
      </c>
      <c r="E1068" t="s">
        <v>5513</v>
      </c>
      <c r="F1068" t="s">
        <v>381</v>
      </c>
      <c r="G1068" t="s">
        <v>163</v>
      </c>
      <c r="H1068" s="3">
        <v>44977</v>
      </c>
      <c r="I1068" s="3">
        <v>45823</v>
      </c>
      <c r="J1068" t="s">
        <v>129</v>
      </c>
      <c r="K1068" t="s">
        <v>165</v>
      </c>
      <c r="L1068">
        <v>8833.9500000000007</v>
      </c>
      <c r="M1068" t="s">
        <v>203</v>
      </c>
      <c r="N1068">
        <v>4</v>
      </c>
    </row>
    <row r="1069" spans="1:14" x14ac:dyDescent="0.25">
      <c r="A1069" t="s">
        <v>5514</v>
      </c>
      <c r="B1069" t="s">
        <v>5515</v>
      </c>
      <c r="C1069" t="s">
        <v>5516</v>
      </c>
      <c r="D1069" t="s">
        <v>5517</v>
      </c>
      <c r="E1069" t="s">
        <v>5518</v>
      </c>
      <c r="F1069" t="s">
        <v>552</v>
      </c>
      <c r="G1069" t="s">
        <v>163</v>
      </c>
      <c r="H1069" s="3">
        <v>44974</v>
      </c>
      <c r="I1069" s="3">
        <v>45585</v>
      </c>
      <c r="K1069" t="s">
        <v>314</v>
      </c>
      <c r="L1069">
        <v>29358.080000000002</v>
      </c>
      <c r="M1069" t="s">
        <v>188</v>
      </c>
      <c r="N1069">
        <v>4</v>
      </c>
    </row>
    <row r="1070" spans="1:14" x14ac:dyDescent="0.25">
      <c r="A1070" t="s">
        <v>5519</v>
      </c>
      <c r="B1070" t="s">
        <v>5520</v>
      </c>
      <c r="C1070" t="s">
        <v>5521</v>
      </c>
      <c r="D1070" t="s">
        <v>5522</v>
      </c>
      <c r="E1070" t="s">
        <v>5523</v>
      </c>
      <c r="F1070" t="s">
        <v>234</v>
      </c>
      <c r="G1070" t="s">
        <v>163</v>
      </c>
      <c r="H1070" s="3">
        <v>45499</v>
      </c>
      <c r="I1070" s="3">
        <v>45619</v>
      </c>
      <c r="K1070" t="s">
        <v>181</v>
      </c>
      <c r="L1070">
        <v>9993.5300000000007</v>
      </c>
      <c r="N1070">
        <v>2</v>
      </c>
    </row>
    <row r="1071" spans="1:14" x14ac:dyDescent="0.25">
      <c r="A1071" t="s">
        <v>5524</v>
      </c>
      <c r="B1071" t="s">
        <v>5525</v>
      </c>
      <c r="C1071" t="s">
        <v>5526</v>
      </c>
      <c r="D1071" t="s">
        <v>5527</v>
      </c>
      <c r="E1071" t="s">
        <v>5528</v>
      </c>
      <c r="F1071" t="s">
        <v>308</v>
      </c>
      <c r="G1071" t="s">
        <v>163</v>
      </c>
      <c r="H1071" s="3">
        <v>44966</v>
      </c>
      <c r="I1071" s="3">
        <v>45628</v>
      </c>
      <c r="J1071" t="s">
        <v>128</v>
      </c>
      <c r="K1071" t="s">
        <v>165</v>
      </c>
      <c r="L1071">
        <v>39166.089999999997</v>
      </c>
      <c r="M1071" t="s">
        <v>203</v>
      </c>
      <c r="N1071">
        <v>5</v>
      </c>
    </row>
    <row r="1072" spans="1:14" x14ac:dyDescent="0.25">
      <c r="A1072" t="s">
        <v>5529</v>
      </c>
      <c r="B1072" t="s">
        <v>5530</v>
      </c>
      <c r="C1072" t="s">
        <v>5531</v>
      </c>
      <c r="D1072" t="s">
        <v>5532</v>
      </c>
      <c r="E1072" t="s">
        <v>5533</v>
      </c>
      <c r="F1072" t="s">
        <v>262</v>
      </c>
      <c r="G1072" t="s">
        <v>163</v>
      </c>
      <c r="H1072" s="3">
        <v>45792</v>
      </c>
      <c r="I1072" s="3">
        <v>45360</v>
      </c>
      <c r="J1072" t="s">
        <v>173</v>
      </c>
      <c r="L1072">
        <v>39687.199999999997</v>
      </c>
      <c r="M1072" t="s">
        <v>196</v>
      </c>
    </row>
    <row r="1073" spans="1:14" x14ac:dyDescent="0.25">
      <c r="A1073" t="s">
        <v>5534</v>
      </c>
      <c r="B1073" t="s">
        <v>5535</v>
      </c>
      <c r="C1073" t="s">
        <v>5536</v>
      </c>
      <c r="D1073" t="s">
        <v>5537</v>
      </c>
      <c r="E1073" t="s">
        <v>5538</v>
      </c>
      <c r="F1073" t="s">
        <v>240</v>
      </c>
      <c r="G1073" t="s">
        <v>163</v>
      </c>
      <c r="H1073" s="3">
        <v>45486</v>
      </c>
      <c r="I1073" s="3">
        <v>45610</v>
      </c>
      <c r="J1073" t="s">
        <v>129</v>
      </c>
      <c r="K1073" t="s">
        <v>181</v>
      </c>
      <c r="L1073">
        <v>27920.82</v>
      </c>
      <c r="M1073" t="s">
        <v>203</v>
      </c>
      <c r="N1073">
        <v>3</v>
      </c>
    </row>
    <row r="1074" spans="1:14" x14ac:dyDescent="0.25">
      <c r="A1074" t="s">
        <v>5539</v>
      </c>
      <c r="B1074" t="s">
        <v>5540</v>
      </c>
      <c r="C1074" t="s">
        <v>5541</v>
      </c>
      <c r="D1074" t="s">
        <v>5542</v>
      </c>
      <c r="E1074" t="s">
        <v>5543</v>
      </c>
      <c r="F1074" t="s">
        <v>616</v>
      </c>
      <c r="G1074" t="s">
        <v>163</v>
      </c>
      <c r="H1074" s="3">
        <v>45354</v>
      </c>
      <c r="I1074" s="3">
        <v>45529</v>
      </c>
      <c r="J1074" t="s">
        <v>164</v>
      </c>
      <c r="L1074">
        <v>21919.34</v>
      </c>
      <c r="M1074" t="s">
        <v>188</v>
      </c>
      <c r="N1074">
        <v>3</v>
      </c>
    </row>
    <row r="1075" spans="1:14" x14ac:dyDescent="0.25">
      <c r="A1075" t="s">
        <v>5544</v>
      </c>
      <c r="B1075" t="s">
        <v>5545</v>
      </c>
      <c r="C1075" t="s">
        <v>5546</v>
      </c>
      <c r="D1075" t="s">
        <v>5547</v>
      </c>
      <c r="E1075" t="s">
        <v>5548</v>
      </c>
      <c r="F1075" t="s">
        <v>162</v>
      </c>
      <c r="G1075" t="s">
        <v>163</v>
      </c>
      <c r="H1075" s="3">
        <v>45296</v>
      </c>
      <c r="I1075" s="3">
        <v>45340</v>
      </c>
      <c r="J1075" t="s">
        <v>164</v>
      </c>
      <c r="K1075" t="s">
        <v>165</v>
      </c>
      <c r="L1075">
        <v>44457.83</v>
      </c>
      <c r="M1075" t="s">
        <v>166</v>
      </c>
      <c r="N1075">
        <v>1</v>
      </c>
    </row>
    <row r="1076" spans="1:14" x14ac:dyDescent="0.25">
      <c r="A1076" t="s">
        <v>5549</v>
      </c>
      <c r="B1076" t="s">
        <v>5550</v>
      </c>
      <c r="C1076" t="s">
        <v>5551</v>
      </c>
      <c r="D1076" t="s">
        <v>5552</v>
      </c>
      <c r="E1076" t="s">
        <v>5553</v>
      </c>
      <c r="F1076" t="s">
        <v>227</v>
      </c>
      <c r="G1076" t="s">
        <v>163</v>
      </c>
      <c r="H1076" s="3">
        <v>45043</v>
      </c>
      <c r="K1076" t="s">
        <v>174</v>
      </c>
      <c r="L1076">
        <v>16177.52</v>
      </c>
      <c r="M1076" t="s">
        <v>166</v>
      </c>
      <c r="N1076">
        <v>2</v>
      </c>
    </row>
    <row r="1077" spans="1:14" x14ac:dyDescent="0.25">
      <c r="A1077" t="s">
        <v>5554</v>
      </c>
      <c r="B1077" t="s">
        <v>5555</v>
      </c>
      <c r="C1077" t="s">
        <v>5556</v>
      </c>
      <c r="D1077" t="s">
        <v>5557</v>
      </c>
      <c r="E1077" t="s">
        <v>5558</v>
      </c>
      <c r="F1077" t="s">
        <v>873</v>
      </c>
      <c r="G1077" t="s">
        <v>163</v>
      </c>
      <c r="H1077" s="3">
        <v>44834</v>
      </c>
      <c r="I1077" s="3">
        <v>45269</v>
      </c>
      <c r="J1077" t="s">
        <v>128</v>
      </c>
      <c r="K1077" t="s">
        <v>228</v>
      </c>
      <c r="L1077">
        <v>37625.4</v>
      </c>
      <c r="M1077" t="s">
        <v>209</v>
      </c>
      <c r="N1077">
        <v>1</v>
      </c>
    </row>
    <row r="1078" spans="1:14" x14ac:dyDescent="0.25">
      <c r="A1078" t="s">
        <v>5559</v>
      </c>
      <c r="B1078" t="s">
        <v>5560</v>
      </c>
      <c r="C1078" t="s">
        <v>5561</v>
      </c>
      <c r="D1078" t="s">
        <v>5562</v>
      </c>
      <c r="E1078" t="s">
        <v>5563</v>
      </c>
      <c r="F1078" t="s">
        <v>743</v>
      </c>
      <c r="G1078" t="s">
        <v>163</v>
      </c>
      <c r="H1078" s="3">
        <v>45176</v>
      </c>
      <c r="I1078" s="3">
        <v>45519</v>
      </c>
      <c r="K1078" t="s">
        <v>195</v>
      </c>
      <c r="L1078">
        <v>22120.41</v>
      </c>
      <c r="M1078" t="s">
        <v>209</v>
      </c>
      <c r="N1078">
        <v>1</v>
      </c>
    </row>
    <row r="1079" spans="1:14" x14ac:dyDescent="0.25">
      <c r="A1079" t="s">
        <v>5564</v>
      </c>
      <c r="B1079" t="s">
        <v>5565</v>
      </c>
      <c r="C1079" t="s">
        <v>5566</v>
      </c>
      <c r="D1079" t="s">
        <v>5567</v>
      </c>
      <c r="E1079" t="s">
        <v>5568</v>
      </c>
      <c r="F1079" t="s">
        <v>341</v>
      </c>
      <c r="G1079" t="s">
        <v>163</v>
      </c>
      <c r="H1079" s="3">
        <v>45308</v>
      </c>
      <c r="I1079" s="3">
        <v>45284</v>
      </c>
      <c r="J1079" t="s">
        <v>173</v>
      </c>
      <c r="K1079" t="s">
        <v>195</v>
      </c>
      <c r="L1079">
        <v>8162.2</v>
      </c>
      <c r="M1079" t="s">
        <v>203</v>
      </c>
      <c r="N1079">
        <v>3</v>
      </c>
    </row>
    <row r="1080" spans="1:14" x14ac:dyDescent="0.25">
      <c r="A1080" t="s">
        <v>5569</v>
      </c>
      <c r="B1080" t="s">
        <v>1943</v>
      </c>
      <c r="C1080" t="s">
        <v>5570</v>
      </c>
      <c r="D1080" t="s">
        <v>5571</v>
      </c>
      <c r="E1080" t="s">
        <v>5572</v>
      </c>
      <c r="F1080" t="s">
        <v>499</v>
      </c>
      <c r="G1080" t="s">
        <v>163</v>
      </c>
      <c r="H1080" s="3">
        <v>44912</v>
      </c>
      <c r="I1080" s="3">
        <v>45391</v>
      </c>
      <c r="J1080" t="s">
        <v>128</v>
      </c>
      <c r="L1080">
        <v>1449.82</v>
      </c>
      <c r="M1080" t="s">
        <v>188</v>
      </c>
      <c r="N1080">
        <v>1</v>
      </c>
    </row>
    <row r="1081" spans="1:14" x14ac:dyDescent="0.25">
      <c r="A1081" t="s">
        <v>5573</v>
      </c>
      <c r="B1081" t="s">
        <v>5574</v>
      </c>
      <c r="C1081" t="s">
        <v>5575</v>
      </c>
      <c r="D1081" t="s">
        <v>5576</v>
      </c>
      <c r="E1081" t="s">
        <v>5577</v>
      </c>
      <c r="F1081" t="s">
        <v>308</v>
      </c>
      <c r="G1081" t="s">
        <v>163</v>
      </c>
      <c r="H1081" s="3">
        <v>45814</v>
      </c>
      <c r="I1081" s="3">
        <v>45402</v>
      </c>
      <c r="J1081" t="s">
        <v>173</v>
      </c>
      <c r="K1081" t="s">
        <v>181</v>
      </c>
      <c r="L1081">
        <v>41837.78</v>
      </c>
      <c r="N1081">
        <v>4</v>
      </c>
    </row>
    <row r="1082" spans="1:14" x14ac:dyDescent="0.25">
      <c r="A1082" t="s">
        <v>5578</v>
      </c>
      <c r="B1082" t="s">
        <v>5579</v>
      </c>
      <c r="C1082" t="s">
        <v>5580</v>
      </c>
      <c r="D1082" t="s">
        <v>5581</v>
      </c>
      <c r="E1082" t="s">
        <v>5582</v>
      </c>
      <c r="F1082" t="s">
        <v>616</v>
      </c>
      <c r="G1082" t="s">
        <v>163</v>
      </c>
      <c r="H1082" s="3">
        <v>45711</v>
      </c>
      <c r="I1082" s="3">
        <v>45571</v>
      </c>
      <c r="J1082" t="s">
        <v>269</v>
      </c>
      <c r="K1082" t="s">
        <v>174</v>
      </c>
      <c r="L1082">
        <v>35758.03</v>
      </c>
      <c r="M1082" t="s">
        <v>196</v>
      </c>
      <c r="N1082">
        <v>3</v>
      </c>
    </row>
    <row r="1083" spans="1:14" x14ac:dyDescent="0.25">
      <c r="A1083" t="s">
        <v>5583</v>
      </c>
      <c r="B1083" t="s">
        <v>5584</v>
      </c>
      <c r="C1083" t="s">
        <v>5585</v>
      </c>
      <c r="D1083" t="s">
        <v>5586</v>
      </c>
      <c r="E1083" t="s">
        <v>5587</v>
      </c>
      <c r="F1083" t="s">
        <v>574</v>
      </c>
      <c r="G1083" t="s">
        <v>163</v>
      </c>
      <c r="H1083" s="3">
        <v>45050</v>
      </c>
      <c r="I1083" s="3">
        <v>45551</v>
      </c>
      <c r="K1083" t="s">
        <v>195</v>
      </c>
      <c r="L1083">
        <v>9805.56</v>
      </c>
      <c r="N1083">
        <v>4</v>
      </c>
    </row>
    <row r="1084" spans="1:14" x14ac:dyDescent="0.25">
      <c r="A1084" t="s">
        <v>5588</v>
      </c>
      <c r="B1084" t="s">
        <v>5589</v>
      </c>
      <c r="C1084" t="s">
        <v>5590</v>
      </c>
      <c r="D1084" t="s">
        <v>5591</v>
      </c>
      <c r="E1084" t="s">
        <v>5592</v>
      </c>
      <c r="F1084" t="s">
        <v>381</v>
      </c>
      <c r="G1084" t="s">
        <v>163</v>
      </c>
      <c r="H1084" s="3">
        <v>45166</v>
      </c>
      <c r="I1084" s="3">
        <v>45560</v>
      </c>
      <c r="J1084" t="s">
        <v>164</v>
      </c>
      <c r="K1084" t="s">
        <v>195</v>
      </c>
      <c r="L1084">
        <v>44421.24</v>
      </c>
      <c r="M1084" t="s">
        <v>166</v>
      </c>
      <c r="N1084">
        <v>2</v>
      </c>
    </row>
    <row r="1085" spans="1:14" x14ac:dyDescent="0.25">
      <c r="A1085" t="s">
        <v>5593</v>
      </c>
      <c r="B1085" t="s">
        <v>5594</v>
      </c>
      <c r="C1085" t="s">
        <v>5595</v>
      </c>
      <c r="D1085" t="s">
        <v>5596</v>
      </c>
      <c r="E1085" t="s">
        <v>5597</v>
      </c>
      <c r="F1085" t="s">
        <v>473</v>
      </c>
      <c r="G1085" t="s">
        <v>163</v>
      </c>
      <c r="H1085" s="3">
        <v>44897</v>
      </c>
      <c r="I1085" s="3">
        <v>45466</v>
      </c>
      <c r="J1085" t="s">
        <v>269</v>
      </c>
      <c r="L1085">
        <v>8409.0400000000009</v>
      </c>
      <c r="M1085" t="s">
        <v>166</v>
      </c>
      <c r="N1085">
        <v>5</v>
      </c>
    </row>
    <row r="1086" spans="1:14" x14ac:dyDescent="0.25">
      <c r="A1086" t="s">
        <v>5598</v>
      </c>
      <c r="B1086" t="s">
        <v>5599</v>
      </c>
      <c r="C1086" t="s">
        <v>5600</v>
      </c>
      <c r="D1086" t="s">
        <v>5601</v>
      </c>
      <c r="E1086" t="s">
        <v>5602</v>
      </c>
      <c r="F1086" t="s">
        <v>441</v>
      </c>
      <c r="G1086" t="s">
        <v>163</v>
      </c>
      <c r="H1086" s="3">
        <v>45508</v>
      </c>
      <c r="I1086" s="3">
        <v>45685</v>
      </c>
      <c r="J1086" t="s">
        <v>173</v>
      </c>
      <c r="K1086" t="s">
        <v>228</v>
      </c>
      <c r="L1086">
        <v>3223.01</v>
      </c>
      <c r="M1086" t="s">
        <v>166</v>
      </c>
      <c r="N1086">
        <v>4</v>
      </c>
    </row>
    <row r="1087" spans="1:14" x14ac:dyDescent="0.25">
      <c r="A1087" t="s">
        <v>5603</v>
      </c>
      <c r="B1087" t="s">
        <v>5604</v>
      </c>
      <c r="C1087" t="s">
        <v>5605</v>
      </c>
      <c r="D1087" t="s">
        <v>5606</v>
      </c>
      <c r="E1087" t="s">
        <v>5607</v>
      </c>
      <c r="F1087" t="s">
        <v>387</v>
      </c>
      <c r="G1087" t="s">
        <v>163</v>
      </c>
      <c r="H1087" s="3">
        <v>45726</v>
      </c>
      <c r="I1087" s="3">
        <v>45198</v>
      </c>
      <c r="K1087" t="s">
        <v>165</v>
      </c>
      <c r="L1087">
        <v>5973.96</v>
      </c>
      <c r="M1087" t="s">
        <v>203</v>
      </c>
      <c r="N1087">
        <v>4</v>
      </c>
    </row>
    <row r="1088" spans="1:14" x14ac:dyDescent="0.25">
      <c r="A1088" t="s">
        <v>5608</v>
      </c>
      <c r="B1088" t="s">
        <v>5609</v>
      </c>
      <c r="C1088" t="s">
        <v>5610</v>
      </c>
      <c r="D1088" t="s">
        <v>5611</v>
      </c>
      <c r="E1088" t="s">
        <v>5612</v>
      </c>
      <c r="F1088" t="s">
        <v>341</v>
      </c>
      <c r="G1088" t="s">
        <v>163</v>
      </c>
      <c r="H1088" s="3">
        <v>44813</v>
      </c>
      <c r="I1088" s="3">
        <v>45239</v>
      </c>
      <c r="J1088" t="s">
        <v>129</v>
      </c>
      <c r="L1088">
        <v>44084.78</v>
      </c>
      <c r="M1088" t="s">
        <v>166</v>
      </c>
    </row>
    <row r="1089" spans="1:14" x14ac:dyDescent="0.25">
      <c r="A1089" t="s">
        <v>5613</v>
      </c>
      <c r="B1089" t="s">
        <v>5614</v>
      </c>
      <c r="C1089" t="s">
        <v>5615</v>
      </c>
      <c r="D1089" t="s">
        <v>5616</v>
      </c>
      <c r="E1089" t="s">
        <v>5617</v>
      </c>
      <c r="F1089" t="s">
        <v>743</v>
      </c>
      <c r="G1089" t="s">
        <v>163</v>
      </c>
      <c r="H1089" s="3">
        <v>44823</v>
      </c>
      <c r="I1089" s="3">
        <v>45374</v>
      </c>
      <c r="J1089" t="s">
        <v>269</v>
      </c>
      <c r="L1089">
        <v>5148.6000000000004</v>
      </c>
    </row>
    <row r="1090" spans="1:14" x14ac:dyDescent="0.25">
      <c r="A1090" t="s">
        <v>5618</v>
      </c>
      <c r="B1090" t="s">
        <v>5619</v>
      </c>
      <c r="C1090" t="s">
        <v>5620</v>
      </c>
      <c r="D1090" t="s">
        <v>5621</v>
      </c>
      <c r="E1090" t="s">
        <v>5622</v>
      </c>
      <c r="F1090" t="s">
        <v>755</v>
      </c>
      <c r="G1090" t="s">
        <v>163</v>
      </c>
      <c r="H1090" s="3">
        <v>45263</v>
      </c>
      <c r="I1090" s="3">
        <v>45214</v>
      </c>
      <c r="K1090" t="s">
        <v>228</v>
      </c>
      <c r="L1090">
        <v>20769.740000000002</v>
      </c>
      <c r="M1090" t="s">
        <v>203</v>
      </c>
      <c r="N1090">
        <v>5</v>
      </c>
    </row>
    <row r="1091" spans="1:14" x14ac:dyDescent="0.25">
      <c r="A1091" t="s">
        <v>5623</v>
      </c>
      <c r="B1091" t="s">
        <v>5624</v>
      </c>
      <c r="C1091" t="s">
        <v>5625</v>
      </c>
      <c r="D1091" t="s">
        <v>5626</v>
      </c>
      <c r="E1091" t="s">
        <v>5627</v>
      </c>
      <c r="F1091" t="s">
        <v>262</v>
      </c>
      <c r="G1091" t="s">
        <v>163</v>
      </c>
      <c r="H1091" s="3">
        <v>45176</v>
      </c>
      <c r="I1091" s="3">
        <v>45702</v>
      </c>
      <c r="J1091" t="s">
        <v>164</v>
      </c>
      <c r="K1091" t="s">
        <v>174</v>
      </c>
      <c r="L1091">
        <v>24854.89</v>
      </c>
      <c r="M1091" t="s">
        <v>203</v>
      </c>
      <c r="N1091">
        <v>5</v>
      </c>
    </row>
    <row r="1092" spans="1:14" x14ac:dyDescent="0.25">
      <c r="A1092" t="s">
        <v>5628</v>
      </c>
      <c r="B1092" t="s">
        <v>5629</v>
      </c>
      <c r="C1092" t="s">
        <v>5630</v>
      </c>
      <c r="D1092" t="s">
        <v>5631</v>
      </c>
      <c r="E1092" t="s">
        <v>3646</v>
      </c>
      <c r="F1092" t="s">
        <v>462</v>
      </c>
      <c r="G1092" t="s">
        <v>163</v>
      </c>
      <c r="H1092" s="3">
        <v>45303</v>
      </c>
      <c r="I1092" s="3">
        <v>45130</v>
      </c>
      <c r="J1092" t="s">
        <v>129</v>
      </c>
      <c r="K1092" t="s">
        <v>314</v>
      </c>
      <c r="L1092">
        <v>34930.94</v>
      </c>
      <c r="M1092" t="s">
        <v>166</v>
      </c>
      <c r="N1092">
        <v>5</v>
      </c>
    </row>
    <row r="1093" spans="1:14" x14ac:dyDescent="0.25">
      <c r="A1093" t="s">
        <v>5632</v>
      </c>
      <c r="B1093" t="s">
        <v>5633</v>
      </c>
      <c r="C1093" t="s">
        <v>5634</v>
      </c>
      <c r="D1093" t="s">
        <v>5635</v>
      </c>
      <c r="E1093" t="s">
        <v>5636</v>
      </c>
      <c r="F1093" t="s">
        <v>292</v>
      </c>
      <c r="G1093" t="s">
        <v>163</v>
      </c>
      <c r="H1093" s="3">
        <v>45259</v>
      </c>
      <c r="J1093" t="s">
        <v>269</v>
      </c>
      <c r="K1093" t="s">
        <v>228</v>
      </c>
      <c r="L1093">
        <v>10062.709999999999</v>
      </c>
      <c r="M1093" t="s">
        <v>203</v>
      </c>
      <c r="N1093">
        <v>2</v>
      </c>
    </row>
    <row r="1094" spans="1:14" x14ac:dyDescent="0.25">
      <c r="A1094" t="s">
        <v>5637</v>
      </c>
      <c r="B1094" t="s">
        <v>5638</v>
      </c>
      <c r="C1094" t="s">
        <v>5639</v>
      </c>
      <c r="D1094" t="s">
        <v>5640</v>
      </c>
      <c r="E1094" t="s">
        <v>5641</v>
      </c>
      <c r="F1094" t="s">
        <v>194</v>
      </c>
      <c r="G1094" t="s">
        <v>163</v>
      </c>
      <c r="H1094" s="3">
        <v>45600</v>
      </c>
      <c r="I1094" s="3">
        <v>45756</v>
      </c>
      <c r="J1094" t="s">
        <v>164</v>
      </c>
      <c r="K1094" t="s">
        <v>195</v>
      </c>
      <c r="L1094">
        <v>49313.91</v>
      </c>
      <c r="M1094" t="s">
        <v>196</v>
      </c>
      <c r="N1094">
        <v>1</v>
      </c>
    </row>
    <row r="1095" spans="1:14" x14ac:dyDescent="0.25">
      <c r="A1095" t="s">
        <v>5642</v>
      </c>
      <c r="B1095" t="s">
        <v>5643</v>
      </c>
      <c r="C1095" t="s">
        <v>5644</v>
      </c>
      <c r="D1095" t="s">
        <v>5645</v>
      </c>
      <c r="E1095" t="s">
        <v>5646</v>
      </c>
      <c r="F1095" t="s">
        <v>275</v>
      </c>
      <c r="G1095" t="s">
        <v>163</v>
      </c>
      <c r="H1095" s="3">
        <v>45110</v>
      </c>
      <c r="J1095" t="s">
        <v>129</v>
      </c>
      <c r="K1095" t="s">
        <v>165</v>
      </c>
      <c r="L1095">
        <v>17724.73</v>
      </c>
      <c r="M1095" t="s">
        <v>188</v>
      </c>
    </row>
    <row r="1096" spans="1:14" x14ac:dyDescent="0.25">
      <c r="A1096" t="s">
        <v>5647</v>
      </c>
      <c r="B1096" t="s">
        <v>5648</v>
      </c>
      <c r="C1096" t="s">
        <v>5649</v>
      </c>
      <c r="D1096" t="s">
        <v>5650</v>
      </c>
      <c r="E1096" t="s">
        <v>5651</v>
      </c>
      <c r="F1096" t="s">
        <v>320</v>
      </c>
      <c r="G1096" t="s">
        <v>163</v>
      </c>
      <c r="H1096" s="3">
        <v>45187</v>
      </c>
      <c r="I1096" s="3">
        <v>45164</v>
      </c>
      <c r="J1096" t="s">
        <v>128</v>
      </c>
      <c r="K1096" t="s">
        <v>181</v>
      </c>
      <c r="L1096">
        <v>8994.7999999999993</v>
      </c>
      <c r="M1096" t="s">
        <v>166</v>
      </c>
      <c r="N1096">
        <v>1</v>
      </c>
    </row>
    <row r="1097" spans="1:14" x14ac:dyDescent="0.25">
      <c r="A1097" t="s">
        <v>5652</v>
      </c>
      <c r="B1097" t="s">
        <v>5653</v>
      </c>
      <c r="C1097" t="s">
        <v>5654</v>
      </c>
      <c r="D1097" t="s">
        <v>5655</v>
      </c>
      <c r="E1097" t="s">
        <v>5656</v>
      </c>
      <c r="F1097" t="s">
        <v>308</v>
      </c>
      <c r="G1097" t="s">
        <v>163</v>
      </c>
      <c r="H1097" s="3">
        <v>45285</v>
      </c>
      <c r="I1097" s="3">
        <v>45577</v>
      </c>
      <c r="J1097" t="s">
        <v>129</v>
      </c>
      <c r="K1097" t="s">
        <v>165</v>
      </c>
      <c r="L1097">
        <v>39209.18</v>
      </c>
      <c r="M1097" t="s">
        <v>166</v>
      </c>
      <c r="N1097">
        <v>2</v>
      </c>
    </row>
    <row r="1098" spans="1:14" x14ac:dyDescent="0.25">
      <c r="A1098" t="s">
        <v>5657</v>
      </c>
      <c r="B1098" t="s">
        <v>5658</v>
      </c>
      <c r="C1098" t="s">
        <v>5659</v>
      </c>
      <c r="D1098" t="s">
        <v>5660</v>
      </c>
      <c r="E1098" t="s">
        <v>5661</v>
      </c>
      <c r="F1098" t="s">
        <v>187</v>
      </c>
      <c r="G1098" t="s">
        <v>163</v>
      </c>
      <c r="H1098" s="3">
        <v>45289</v>
      </c>
      <c r="I1098" s="3">
        <v>45257</v>
      </c>
      <c r="K1098" t="s">
        <v>181</v>
      </c>
      <c r="L1098">
        <v>34690.629999999997</v>
      </c>
      <c r="M1098" t="s">
        <v>209</v>
      </c>
      <c r="N1098">
        <v>1</v>
      </c>
    </row>
    <row r="1099" spans="1:14" x14ac:dyDescent="0.25">
      <c r="A1099" t="s">
        <v>5662</v>
      </c>
      <c r="B1099" t="s">
        <v>5663</v>
      </c>
      <c r="C1099" t="s">
        <v>5664</v>
      </c>
      <c r="D1099" t="s">
        <v>5665</v>
      </c>
      <c r="E1099" t="s">
        <v>5666</v>
      </c>
      <c r="F1099" t="s">
        <v>873</v>
      </c>
      <c r="G1099" t="s">
        <v>163</v>
      </c>
      <c r="H1099" s="3">
        <v>45703</v>
      </c>
      <c r="I1099" s="3">
        <v>45149</v>
      </c>
      <c r="J1099" t="s">
        <v>269</v>
      </c>
      <c r="K1099" t="s">
        <v>228</v>
      </c>
      <c r="L1099">
        <v>8293.77</v>
      </c>
      <c r="M1099" t="s">
        <v>196</v>
      </c>
      <c r="N1099">
        <v>3</v>
      </c>
    </row>
    <row r="1100" spans="1:14" x14ac:dyDescent="0.25">
      <c r="A1100" t="s">
        <v>5667</v>
      </c>
      <c r="B1100" t="s">
        <v>5668</v>
      </c>
      <c r="C1100" t="s">
        <v>5669</v>
      </c>
      <c r="D1100" t="s">
        <v>5670</v>
      </c>
      <c r="E1100" t="s">
        <v>5671</v>
      </c>
      <c r="F1100" t="s">
        <v>364</v>
      </c>
      <c r="G1100" t="s">
        <v>163</v>
      </c>
      <c r="H1100" s="3">
        <v>45259</v>
      </c>
      <c r="I1100" s="3">
        <v>45643</v>
      </c>
      <c r="J1100" t="s">
        <v>129</v>
      </c>
      <c r="K1100" t="s">
        <v>165</v>
      </c>
      <c r="L1100">
        <v>46076.42</v>
      </c>
      <c r="M1100" t="s">
        <v>203</v>
      </c>
      <c r="N1100">
        <v>3</v>
      </c>
    </row>
    <row r="1101" spans="1:14" x14ac:dyDescent="0.25">
      <c r="A1101" t="s">
        <v>5672</v>
      </c>
      <c r="B1101" t="s">
        <v>5673</v>
      </c>
      <c r="C1101" t="s">
        <v>5674</v>
      </c>
      <c r="D1101" t="s">
        <v>5675</v>
      </c>
      <c r="E1101" t="s">
        <v>5676</v>
      </c>
      <c r="F1101" t="s">
        <v>234</v>
      </c>
      <c r="G1101" t="s">
        <v>163</v>
      </c>
      <c r="H1101" s="3">
        <v>45301</v>
      </c>
      <c r="I1101" s="3">
        <v>45397</v>
      </c>
      <c r="J1101" t="s">
        <v>129</v>
      </c>
      <c r="K1101" t="s">
        <v>314</v>
      </c>
      <c r="L1101">
        <v>26894.41</v>
      </c>
      <c r="M1101" t="s">
        <v>196</v>
      </c>
      <c r="N1101">
        <v>1</v>
      </c>
    </row>
    <row r="1102" spans="1:14" x14ac:dyDescent="0.25">
      <c r="A1102" t="s">
        <v>5677</v>
      </c>
      <c r="B1102" t="s">
        <v>5678</v>
      </c>
      <c r="C1102" t="s">
        <v>5679</v>
      </c>
      <c r="D1102" t="s">
        <v>5680</v>
      </c>
      <c r="E1102" t="s">
        <v>5681</v>
      </c>
      <c r="F1102" t="s">
        <v>162</v>
      </c>
      <c r="G1102" t="s">
        <v>163</v>
      </c>
      <c r="H1102" s="3">
        <v>45412</v>
      </c>
      <c r="I1102" s="3">
        <v>45794</v>
      </c>
      <c r="J1102" t="s">
        <v>173</v>
      </c>
      <c r="K1102" t="s">
        <v>165</v>
      </c>
      <c r="L1102">
        <v>30087.35</v>
      </c>
      <c r="N1102">
        <v>1</v>
      </c>
    </row>
    <row r="1103" spans="1:14" x14ac:dyDescent="0.25">
      <c r="A1103" t="s">
        <v>5682</v>
      </c>
      <c r="B1103" t="s">
        <v>5683</v>
      </c>
      <c r="C1103" t="s">
        <v>5684</v>
      </c>
      <c r="D1103" t="s">
        <v>5685</v>
      </c>
      <c r="E1103" t="s">
        <v>5686</v>
      </c>
      <c r="F1103" t="s">
        <v>341</v>
      </c>
      <c r="G1103" t="s">
        <v>163</v>
      </c>
      <c r="H1103" s="3">
        <v>45028</v>
      </c>
      <c r="I1103" s="3">
        <v>45299</v>
      </c>
      <c r="J1103" t="s">
        <v>269</v>
      </c>
      <c r="L1103">
        <v>17704.740000000002</v>
      </c>
      <c r="N1103">
        <v>4</v>
      </c>
    </row>
    <row r="1104" spans="1:14" x14ac:dyDescent="0.25">
      <c r="A1104" t="s">
        <v>5687</v>
      </c>
      <c r="B1104" t="s">
        <v>5688</v>
      </c>
      <c r="C1104" t="s">
        <v>5689</v>
      </c>
      <c r="D1104" t="s">
        <v>5690</v>
      </c>
      <c r="E1104" t="s">
        <v>5691</v>
      </c>
      <c r="F1104" t="s">
        <v>358</v>
      </c>
      <c r="G1104" t="s">
        <v>163</v>
      </c>
      <c r="H1104" s="3">
        <v>44928</v>
      </c>
      <c r="I1104" s="3">
        <v>45432</v>
      </c>
      <c r="J1104" t="s">
        <v>129</v>
      </c>
      <c r="K1104" t="s">
        <v>174</v>
      </c>
      <c r="L1104">
        <v>23029.33</v>
      </c>
      <c r="M1104" t="s">
        <v>203</v>
      </c>
      <c r="N1104">
        <v>4</v>
      </c>
    </row>
    <row r="1105" spans="1:14" x14ac:dyDescent="0.25">
      <c r="A1105" t="s">
        <v>5692</v>
      </c>
      <c r="B1105" t="s">
        <v>5693</v>
      </c>
      <c r="C1105" t="s">
        <v>5694</v>
      </c>
      <c r="D1105" t="s">
        <v>5695</v>
      </c>
      <c r="E1105" t="s">
        <v>5696</v>
      </c>
      <c r="F1105" t="s">
        <v>595</v>
      </c>
      <c r="G1105" t="s">
        <v>163</v>
      </c>
      <c r="H1105" s="3">
        <v>45395</v>
      </c>
      <c r="I1105" s="3">
        <v>45599</v>
      </c>
      <c r="J1105" t="s">
        <v>129</v>
      </c>
      <c r="K1105" t="s">
        <v>228</v>
      </c>
      <c r="L1105">
        <v>46647.51</v>
      </c>
      <c r="M1105" t="s">
        <v>209</v>
      </c>
      <c r="N1105">
        <v>5</v>
      </c>
    </row>
    <row r="1106" spans="1:14" x14ac:dyDescent="0.25">
      <c r="A1106" t="s">
        <v>5697</v>
      </c>
      <c r="B1106" t="s">
        <v>5698</v>
      </c>
      <c r="C1106" t="s">
        <v>5699</v>
      </c>
      <c r="D1106" t="s">
        <v>5700</v>
      </c>
      <c r="E1106" t="s">
        <v>5701</v>
      </c>
      <c r="F1106" t="s">
        <v>574</v>
      </c>
      <c r="G1106" t="s">
        <v>163</v>
      </c>
      <c r="H1106" s="3">
        <v>45604</v>
      </c>
      <c r="I1106" s="3">
        <v>45550</v>
      </c>
      <c r="J1106" t="s">
        <v>269</v>
      </c>
      <c r="K1106" t="s">
        <v>314</v>
      </c>
      <c r="L1106">
        <v>30968.04</v>
      </c>
      <c r="M1106" t="s">
        <v>209</v>
      </c>
      <c r="N1106">
        <v>1</v>
      </c>
    </row>
    <row r="1107" spans="1:14" x14ac:dyDescent="0.25">
      <c r="A1107" t="s">
        <v>5702</v>
      </c>
      <c r="B1107" t="s">
        <v>5703</v>
      </c>
      <c r="C1107" t="s">
        <v>5704</v>
      </c>
      <c r="D1107" t="s">
        <v>5705</v>
      </c>
      <c r="E1107" t="s">
        <v>5706</v>
      </c>
      <c r="F1107" t="s">
        <v>409</v>
      </c>
      <c r="G1107" t="s">
        <v>163</v>
      </c>
      <c r="H1107" s="3">
        <v>45767</v>
      </c>
      <c r="I1107" s="3">
        <v>45197</v>
      </c>
      <c r="J1107" t="s">
        <v>173</v>
      </c>
      <c r="K1107" t="s">
        <v>165</v>
      </c>
      <c r="M1107" t="s">
        <v>203</v>
      </c>
      <c r="N1107">
        <v>3</v>
      </c>
    </row>
    <row r="1108" spans="1:14" x14ac:dyDescent="0.25">
      <c r="A1108" t="s">
        <v>5707</v>
      </c>
      <c r="B1108" t="s">
        <v>5708</v>
      </c>
      <c r="C1108" t="s">
        <v>5709</v>
      </c>
      <c r="D1108" t="s">
        <v>5710</v>
      </c>
      <c r="E1108" t="s">
        <v>5711</v>
      </c>
      <c r="F1108" t="s">
        <v>505</v>
      </c>
      <c r="G1108" t="s">
        <v>163</v>
      </c>
      <c r="H1108" s="3">
        <v>45070</v>
      </c>
      <c r="I1108" s="3">
        <v>45217</v>
      </c>
      <c r="J1108" t="s">
        <v>164</v>
      </c>
      <c r="L1108">
        <v>3800.53</v>
      </c>
      <c r="M1108" t="s">
        <v>196</v>
      </c>
      <c r="N1108">
        <v>4</v>
      </c>
    </row>
    <row r="1109" spans="1:14" x14ac:dyDescent="0.25">
      <c r="A1109" t="s">
        <v>5712</v>
      </c>
      <c r="B1109" t="s">
        <v>5713</v>
      </c>
      <c r="C1109" t="s">
        <v>5714</v>
      </c>
      <c r="D1109" t="s">
        <v>5715</v>
      </c>
      <c r="E1109" t="s">
        <v>5716</v>
      </c>
      <c r="F1109" t="s">
        <v>787</v>
      </c>
      <c r="G1109" t="s">
        <v>163</v>
      </c>
      <c r="H1109" s="3">
        <v>45053</v>
      </c>
      <c r="I1109" s="3">
        <v>45398</v>
      </c>
      <c r="J1109" t="s">
        <v>269</v>
      </c>
      <c r="K1109" t="s">
        <v>165</v>
      </c>
      <c r="L1109">
        <v>11424.67</v>
      </c>
      <c r="M1109" t="s">
        <v>196</v>
      </c>
      <c r="N1109">
        <v>5</v>
      </c>
    </row>
    <row r="1110" spans="1:14" x14ac:dyDescent="0.25">
      <c r="A1110" t="s">
        <v>5717</v>
      </c>
      <c r="B1110" t="s">
        <v>5718</v>
      </c>
      <c r="C1110" t="s">
        <v>5719</v>
      </c>
      <c r="D1110" t="s">
        <v>5720</v>
      </c>
      <c r="E1110" t="s">
        <v>4740</v>
      </c>
      <c r="F1110" t="s">
        <v>187</v>
      </c>
      <c r="G1110" t="s">
        <v>163</v>
      </c>
      <c r="H1110" s="3">
        <v>45316</v>
      </c>
      <c r="I1110" s="3">
        <v>45731</v>
      </c>
      <c r="J1110" t="s">
        <v>173</v>
      </c>
      <c r="L1110">
        <v>44856.24</v>
      </c>
      <c r="M1110" t="s">
        <v>209</v>
      </c>
      <c r="N1110">
        <v>5</v>
      </c>
    </row>
    <row r="1111" spans="1:14" x14ac:dyDescent="0.25">
      <c r="A1111" t="s">
        <v>5721</v>
      </c>
      <c r="B1111" t="s">
        <v>5722</v>
      </c>
      <c r="C1111" t="s">
        <v>5723</v>
      </c>
      <c r="D1111" t="s">
        <v>5724</v>
      </c>
      <c r="E1111" t="s">
        <v>5725</v>
      </c>
      <c r="F1111" t="s">
        <v>275</v>
      </c>
      <c r="G1111" t="s">
        <v>163</v>
      </c>
      <c r="H1111" s="3">
        <v>45759</v>
      </c>
      <c r="I1111" s="3">
        <v>45483</v>
      </c>
      <c r="J1111" t="s">
        <v>129</v>
      </c>
      <c r="K1111" t="s">
        <v>165</v>
      </c>
      <c r="L1111">
        <v>44915</v>
      </c>
      <c r="M1111" t="s">
        <v>209</v>
      </c>
      <c r="N1111">
        <v>2</v>
      </c>
    </row>
    <row r="1112" spans="1:14" x14ac:dyDescent="0.25">
      <c r="A1112" t="s">
        <v>5726</v>
      </c>
      <c r="B1112" t="s">
        <v>5727</v>
      </c>
      <c r="C1112" t="s">
        <v>5728</v>
      </c>
      <c r="D1112" t="s">
        <v>5729</v>
      </c>
      <c r="E1112" t="s">
        <v>5730</v>
      </c>
      <c r="F1112" t="s">
        <v>221</v>
      </c>
      <c r="G1112" t="s">
        <v>163</v>
      </c>
      <c r="H1112" s="3">
        <v>45488</v>
      </c>
      <c r="I1112" s="3">
        <v>45188</v>
      </c>
      <c r="J1112" t="s">
        <v>164</v>
      </c>
      <c r="K1112" t="s">
        <v>314</v>
      </c>
      <c r="L1112">
        <v>41028.129999999997</v>
      </c>
      <c r="M1112" t="s">
        <v>209</v>
      </c>
      <c r="N1112">
        <v>3</v>
      </c>
    </row>
    <row r="1113" spans="1:14" x14ac:dyDescent="0.25">
      <c r="A1113" t="s">
        <v>5731</v>
      </c>
      <c r="B1113" t="s">
        <v>5732</v>
      </c>
      <c r="C1113" t="s">
        <v>5733</v>
      </c>
      <c r="D1113" t="s">
        <v>5734</v>
      </c>
      <c r="E1113" t="s">
        <v>1847</v>
      </c>
      <c r="F1113" t="s">
        <v>194</v>
      </c>
      <c r="G1113" t="s">
        <v>163</v>
      </c>
      <c r="H1113" s="3">
        <v>45823</v>
      </c>
      <c r="I1113" s="3">
        <v>45550</v>
      </c>
      <c r="J1113" t="s">
        <v>269</v>
      </c>
      <c r="K1113" t="s">
        <v>314</v>
      </c>
      <c r="L1113">
        <v>20316.12</v>
      </c>
      <c r="M1113" t="s">
        <v>209</v>
      </c>
      <c r="N1113">
        <v>3</v>
      </c>
    </row>
    <row r="1114" spans="1:14" x14ac:dyDescent="0.25">
      <c r="A1114" t="s">
        <v>5735</v>
      </c>
      <c r="B1114" t="s">
        <v>5736</v>
      </c>
      <c r="C1114" t="s">
        <v>5737</v>
      </c>
      <c r="D1114" t="s">
        <v>5738</v>
      </c>
      <c r="E1114" t="s">
        <v>5739</v>
      </c>
      <c r="F1114" t="s">
        <v>162</v>
      </c>
      <c r="G1114" t="s">
        <v>163</v>
      </c>
      <c r="H1114" s="3">
        <v>45381</v>
      </c>
      <c r="I1114" s="3">
        <v>45171</v>
      </c>
      <c r="J1114" t="s">
        <v>129</v>
      </c>
      <c r="K1114" t="s">
        <v>314</v>
      </c>
      <c r="L1114">
        <v>32572.85</v>
      </c>
    </row>
    <row r="1115" spans="1:14" x14ac:dyDescent="0.25">
      <c r="A1115" t="s">
        <v>5740</v>
      </c>
      <c r="B1115" t="s">
        <v>5741</v>
      </c>
      <c r="C1115" t="s">
        <v>5742</v>
      </c>
      <c r="D1115" t="s">
        <v>5743</v>
      </c>
      <c r="E1115" t="s">
        <v>5744</v>
      </c>
      <c r="F1115" t="s">
        <v>187</v>
      </c>
      <c r="G1115" t="s">
        <v>163</v>
      </c>
      <c r="H1115" s="3">
        <v>45381</v>
      </c>
      <c r="I1115" s="3">
        <v>45543</v>
      </c>
      <c r="J1115" t="s">
        <v>164</v>
      </c>
      <c r="L1115">
        <v>35604.17</v>
      </c>
      <c r="M1115" t="s">
        <v>188</v>
      </c>
    </row>
    <row r="1116" spans="1:14" x14ac:dyDescent="0.25">
      <c r="A1116" t="s">
        <v>5745</v>
      </c>
      <c r="B1116" t="s">
        <v>5746</v>
      </c>
      <c r="C1116" t="s">
        <v>5747</v>
      </c>
      <c r="D1116" t="s">
        <v>5748</v>
      </c>
      <c r="E1116" t="s">
        <v>5749</v>
      </c>
      <c r="F1116" t="s">
        <v>281</v>
      </c>
      <c r="G1116" t="s">
        <v>163</v>
      </c>
      <c r="H1116" s="3">
        <v>45527</v>
      </c>
      <c r="I1116" s="3">
        <v>45428</v>
      </c>
      <c r="J1116" t="s">
        <v>128</v>
      </c>
      <c r="K1116" t="s">
        <v>165</v>
      </c>
      <c r="L1116">
        <v>28547.85</v>
      </c>
      <c r="N1116">
        <v>3</v>
      </c>
    </row>
    <row r="1117" spans="1:14" x14ac:dyDescent="0.25">
      <c r="A1117" t="s">
        <v>5750</v>
      </c>
      <c r="B1117" t="s">
        <v>5751</v>
      </c>
      <c r="C1117" t="s">
        <v>5752</v>
      </c>
      <c r="D1117" t="s">
        <v>5753</v>
      </c>
      <c r="E1117" t="s">
        <v>5754</v>
      </c>
      <c r="F1117" t="s">
        <v>462</v>
      </c>
      <c r="G1117" t="s">
        <v>163</v>
      </c>
      <c r="H1117" s="3">
        <v>44820</v>
      </c>
      <c r="I1117" s="3">
        <v>45556</v>
      </c>
      <c r="J1117" t="s">
        <v>164</v>
      </c>
      <c r="K1117" t="s">
        <v>174</v>
      </c>
      <c r="L1117">
        <v>48486.99</v>
      </c>
      <c r="M1117" t="s">
        <v>209</v>
      </c>
      <c r="N1117">
        <v>4</v>
      </c>
    </row>
    <row r="1118" spans="1:14" x14ac:dyDescent="0.25">
      <c r="A1118" t="s">
        <v>5755</v>
      </c>
      <c r="B1118" t="s">
        <v>5756</v>
      </c>
      <c r="C1118" t="s">
        <v>5757</v>
      </c>
      <c r="D1118" t="s">
        <v>5758</v>
      </c>
      <c r="E1118" t="s">
        <v>5759</v>
      </c>
      <c r="F1118" t="s">
        <v>574</v>
      </c>
      <c r="G1118" t="s">
        <v>163</v>
      </c>
      <c r="H1118" s="3">
        <v>45607</v>
      </c>
      <c r="I1118" s="3">
        <v>45548</v>
      </c>
      <c r="J1118" t="s">
        <v>129</v>
      </c>
      <c r="K1118" t="s">
        <v>181</v>
      </c>
      <c r="L1118">
        <v>8011.55</v>
      </c>
      <c r="N1118">
        <v>1</v>
      </c>
    </row>
    <row r="1119" spans="1:14" x14ac:dyDescent="0.25">
      <c r="A1119" t="s">
        <v>5760</v>
      </c>
      <c r="B1119" t="s">
        <v>5761</v>
      </c>
      <c r="C1119" t="s">
        <v>5762</v>
      </c>
      <c r="D1119" t="s">
        <v>5763</v>
      </c>
      <c r="E1119" t="s">
        <v>5764</v>
      </c>
      <c r="F1119" t="s">
        <v>308</v>
      </c>
      <c r="G1119" t="s">
        <v>163</v>
      </c>
      <c r="H1119" s="3">
        <v>45688</v>
      </c>
      <c r="I1119" s="3">
        <v>45248</v>
      </c>
      <c r="J1119" t="s">
        <v>129</v>
      </c>
      <c r="K1119" t="s">
        <v>181</v>
      </c>
      <c r="L1119">
        <v>46331.82</v>
      </c>
      <c r="M1119" t="s">
        <v>196</v>
      </c>
      <c r="N1119">
        <v>2</v>
      </c>
    </row>
    <row r="1120" spans="1:14" x14ac:dyDescent="0.25">
      <c r="A1120" t="s">
        <v>5765</v>
      </c>
      <c r="B1120" t="s">
        <v>5766</v>
      </c>
      <c r="C1120" t="s">
        <v>5767</v>
      </c>
      <c r="D1120" t="s">
        <v>5768</v>
      </c>
      <c r="E1120" t="s">
        <v>5769</v>
      </c>
      <c r="F1120" t="s">
        <v>268</v>
      </c>
      <c r="G1120" t="s">
        <v>163</v>
      </c>
      <c r="H1120" s="3">
        <v>45290</v>
      </c>
      <c r="I1120" s="3">
        <v>45265</v>
      </c>
      <c r="J1120" t="s">
        <v>173</v>
      </c>
      <c r="K1120" t="s">
        <v>165</v>
      </c>
      <c r="L1120">
        <v>45142.75</v>
      </c>
      <c r="M1120" t="s">
        <v>209</v>
      </c>
      <c r="N1120">
        <v>4</v>
      </c>
    </row>
    <row r="1121" spans="1:14" x14ac:dyDescent="0.25">
      <c r="A1121" t="s">
        <v>5770</v>
      </c>
      <c r="B1121" t="s">
        <v>5771</v>
      </c>
      <c r="C1121" t="s">
        <v>5772</v>
      </c>
      <c r="D1121" t="s">
        <v>5773</v>
      </c>
      <c r="E1121" t="s">
        <v>5612</v>
      </c>
      <c r="F1121" t="s">
        <v>262</v>
      </c>
      <c r="G1121" t="s">
        <v>163</v>
      </c>
      <c r="H1121" s="3">
        <v>44749</v>
      </c>
      <c r="I1121" s="3">
        <v>45389</v>
      </c>
      <c r="J1121" t="s">
        <v>269</v>
      </c>
      <c r="K1121" t="s">
        <v>195</v>
      </c>
      <c r="L1121">
        <v>2914.6</v>
      </c>
      <c r="N1121">
        <v>3</v>
      </c>
    </row>
    <row r="1122" spans="1:14" x14ac:dyDescent="0.25">
      <c r="A1122" t="s">
        <v>5774</v>
      </c>
      <c r="B1122" t="s">
        <v>5775</v>
      </c>
      <c r="C1122" t="s">
        <v>5776</v>
      </c>
      <c r="D1122" t="s">
        <v>5777</v>
      </c>
      <c r="E1122" t="s">
        <v>5778</v>
      </c>
      <c r="F1122" t="s">
        <v>215</v>
      </c>
      <c r="G1122" t="s">
        <v>163</v>
      </c>
      <c r="H1122" s="3">
        <v>45205</v>
      </c>
      <c r="I1122" s="3">
        <v>45287</v>
      </c>
      <c r="J1122" t="s">
        <v>173</v>
      </c>
      <c r="K1122" t="s">
        <v>314</v>
      </c>
      <c r="L1122">
        <v>37727.79</v>
      </c>
      <c r="M1122" t="s">
        <v>209</v>
      </c>
      <c r="N1122">
        <v>1</v>
      </c>
    </row>
    <row r="1123" spans="1:14" x14ac:dyDescent="0.25">
      <c r="A1123" t="s">
        <v>5779</v>
      </c>
      <c r="B1123" t="s">
        <v>5780</v>
      </c>
      <c r="C1123" t="s">
        <v>5781</v>
      </c>
      <c r="D1123" t="s">
        <v>5782</v>
      </c>
      <c r="E1123" t="s">
        <v>5783</v>
      </c>
      <c r="F1123" t="s">
        <v>499</v>
      </c>
      <c r="G1123" t="s">
        <v>163</v>
      </c>
      <c r="H1123" s="3">
        <v>45638</v>
      </c>
      <c r="I1123" s="3">
        <v>45628</v>
      </c>
      <c r="J1123" t="s">
        <v>269</v>
      </c>
      <c r="K1123" t="s">
        <v>181</v>
      </c>
      <c r="L1123">
        <v>36712.25</v>
      </c>
      <c r="M1123" t="s">
        <v>209</v>
      </c>
      <c r="N1123">
        <v>4</v>
      </c>
    </row>
    <row r="1124" spans="1:14" x14ac:dyDescent="0.25">
      <c r="A1124" t="s">
        <v>5784</v>
      </c>
      <c r="B1124" t="s">
        <v>5785</v>
      </c>
      <c r="C1124" t="s">
        <v>5786</v>
      </c>
      <c r="D1124" t="s">
        <v>5787</v>
      </c>
      <c r="E1124" t="s">
        <v>5788</v>
      </c>
      <c r="F1124" t="s">
        <v>364</v>
      </c>
      <c r="G1124" t="s">
        <v>163</v>
      </c>
      <c r="H1124" s="3">
        <v>44879</v>
      </c>
      <c r="I1124" s="3">
        <v>45131</v>
      </c>
      <c r="K1124" t="s">
        <v>174</v>
      </c>
      <c r="L1124">
        <v>4187.57</v>
      </c>
      <c r="N1124">
        <v>5</v>
      </c>
    </row>
    <row r="1125" spans="1:14" x14ac:dyDescent="0.25">
      <c r="A1125" t="s">
        <v>5789</v>
      </c>
      <c r="B1125" t="s">
        <v>5790</v>
      </c>
      <c r="C1125" t="s">
        <v>5791</v>
      </c>
      <c r="D1125" t="s">
        <v>5792</v>
      </c>
      <c r="E1125" t="s">
        <v>5793</v>
      </c>
      <c r="F1125" t="s">
        <v>227</v>
      </c>
      <c r="G1125" t="s">
        <v>163</v>
      </c>
      <c r="H1125" s="3">
        <v>44783</v>
      </c>
      <c r="I1125" s="3">
        <v>45267</v>
      </c>
      <c r="J1125" t="s">
        <v>129</v>
      </c>
      <c r="K1125" t="s">
        <v>314</v>
      </c>
      <c r="L1125">
        <v>39854.46</v>
      </c>
      <c r="M1125" t="s">
        <v>196</v>
      </c>
      <c r="N1125">
        <v>4</v>
      </c>
    </row>
    <row r="1126" spans="1:14" x14ac:dyDescent="0.25">
      <c r="A1126" t="s">
        <v>5794</v>
      </c>
      <c r="B1126" t="s">
        <v>5795</v>
      </c>
      <c r="C1126" t="s">
        <v>5796</v>
      </c>
      <c r="D1126" t="s">
        <v>5797</v>
      </c>
      <c r="E1126" t="s">
        <v>5798</v>
      </c>
      <c r="F1126" t="s">
        <v>558</v>
      </c>
      <c r="G1126" t="s">
        <v>163</v>
      </c>
      <c r="H1126" s="3">
        <v>45517</v>
      </c>
      <c r="I1126" s="3">
        <v>45589</v>
      </c>
      <c r="M1126" t="s">
        <v>209</v>
      </c>
      <c r="N1126">
        <v>4</v>
      </c>
    </row>
    <row r="1127" spans="1:14" x14ac:dyDescent="0.25">
      <c r="A1127" t="s">
        <v>5799</v>
      </c>
      <c r="B1127" t="s">
        <v>5800</v>
      </c>
      <c r="C1127" t="s">
        <v>5801</v>
      </c>
      <c r="D1127" t="s">
        <v>5802</v>
      </c>
      <c r="E1127" t="s">
        <v>5803</v>
      </c>
      <c r="F1127" t="s">
        <v>262</v>
      </c>
      <c r="G1127" t="s">
        <v>163</v>
      </c>
      <c r="H1127" s="3">
        <v>45385</v>
      </c>
      <c r="I1127" s="3">
        <v>45161</v>
      </c>
      <c r="J1127" t="s">
        <v>173</v>
      </c>
      <c r="K1127" t="s">
        <v>174</v>
      </c>
      <c r="L1127">
        <v>37979.1</v>
      </c>
      <c r="M1127" t="s">
        <v>203</v>
      </c>
      <c r="N1127">
        <v>1</v>
      </c>
    </row>
    <row r="1128" spans="1:14" x14ac:dyDescent="0.25">
      <c r="A1128" t="s">
        <v>5804</v>
      </c>
      <c r="B1128" t="s">
        <v>5805</v>
      </c>
      <c r="C1128" t="s">
        <v>5806</v>
      </c>
      <c r="D1128" t="s">
        <v>5807</v>
      </c>
      <c r="E1128" t="s">
        <v>1902</v>
      </c>
      <c r="F1128" t="s">
        <v>903</v>
      </c>
      <c r="G1128" t="s">
        <v>163</v>
      </c>
      <c r="H1128" s="3">
        <v>44815</v>
      </c>
      <c r="I1128" s="3">
        <v>45292</v>
      </c>
      <c r="J1128" t="s">
        <v>164</v>
      </c>
      <c r="K1128" t="s">
        <v>165</v>
      </c>
      <c r="L1128">
        <v>49637.29</v>
      </c>
      <c r="M1128" t="s">
        <v>209</v>
      </c>
      <c r="N1128">
        <v>1</v>
      </c>
    </row>
    <row r="1129" spans="1:14" x14ac:dyDescent="0.25">
      <c r="A1129" t="s">
        <v>5808</v>
      </c>
      <c r="B1129" t="s">
        <v>5809</v>
      </c>
      <c r="C1129" t="s">
        <v>5810</v>
      </c>
      <c r="D1129" t="s">
        <v>5811</v>
      </c>
      <c r="E1129" t="s">
        <v>5812</v>
      </c>
      <c r="F1129" t="s">
        <v>462</v>
      </c>
      <c r="G1129" t="s">
        <v>163</v>
      </c>
      <c r="H1129" s="3">
        <v>45193</v>
      </c>
      <c r="I1129" s="3">
        <v>45695</v>
      </c>
      <c r="J1129" t="s">
        <v>128</v>
      </c>
      <c r="K1129" t="s">
        <v>165</v>
      </c>
      <c r="L1129">
        <v>33946.17</v>
      </c>
      <c r="N1129">
        <v>2</v>
      </c>
    </row>
    <row r="1130" spans="1:14" x14ac:dyDescent="0.25">
      <c r="A1130" t="s">
        <v>5813</v>
      </c>
      <c r="B1130" t="s">
        <v>5814</v>
      </c>
      <c r="C1130" t="s">
        <v>5815</v>
      </c>
      <c r="D1130" t="s">
        <v>5816</v>
      </c>
      <c r="E1130" t="s">
        <v>5817</v>
      </c>
      <c r="F1130" t="s">
        <v>787</v>
      </c>
      <c r="G1130" t="s">
        <v>163</v>
      </c>
      <c r="H1130" s="3">
        <v>45049</v>
      </c>
      <c r="I1130" s="3">
        <v>45533</v>
      </c>
      <c r="J1130" t="s">
        <v>173</v>
      </c>
      <c r="K1130" t="s">
        <v>195</v>
      </c>
      <c r="L1130">
        <v>20283.98</v>
      </c>
      <c r="M1130" t="s">
        <v>166</v>
      </c>
      <c r="N1130">
        <v>5</v>
      </c>
    </row>
    <row r="1131" spans="1:14" x14ac:dyDescent="0.25">
      <c r="A1131" t="s">
        <v>5818</v>
      </c>
      <c r="B1131" t="s">
        <v>5819</v>
      </c>
      <c r="C1131" t="s">
        <v>5820</v>
      </c>
      <c r="D1131" t="s">
        <v>5821</v>
      </c>
      <c r="E1131" t="s">
        <v>3070</v>
      </c>
      <c r="F1131" t="s">
        <v>499</v>
      </c>
      <c r="G1131" t="s">
        <v>163</v>
      </c>
      <c r="H1131" s="3">
        <v>44860</v>
      </c>
      <c r="J1131" t="s">
        <v>164</v>
      </c>
      <c r="L1131">
        <v>16361.64</v>
      </c>
      <c r="M1131" t="s">
        <v>188</v>
      </c>
      <c r="N1131">
        <v>4</v>
      </c>
    </row>
    <row r="1132" spans="1:14" x14ac:dyDescent="0.25">
      <c r="A1132" t="s">
        <v>5822</v>
      </c>
      <c r="B1132" t="s">
        <v>5823</v>
      </c>
      <c r="C1132" t="s">
        <v>5824</v>
      </c>
      <c r="D1132" t="s">
        <v>5825</v>
      </c>
      <c r="E1132" t="s">
        <v>5826</v>
      </c>
      <c r="F1132" t="s">
        <v>347</v>
      </c>
      <c r="G1132" t="s">
        <v>163</v>
      </c>
      <c r="H1132" s="3">
        <v>45472</v>
      </c>
      <c r="I1132" s="3">
        <v>45473</v>
      </c>
      <c r="J1132" t="s">
        <v>269</v>
      </c>
      <c r="K1132" t="s">
        <v>228</v>
      </c>
      <c r="M1132" t="s">
        <v>203</v>
      </c>
    </row>
    <row r="1133" spans="1:14" x14ac:dyDescent="0.25">
      <c r="A1133" t="s">
        <v>5827</v>
      </c>
      <c r="B1133" t="s">
        <v>5828</v>
      </c>
      <c r="C1133" t="s">
        <v>5829</v>
      </c>
      <c r="D1133" t="s">
        <v>5830</v>
      </c>
      <c r="E1133" t="s">
        <v>5831</v>
      </c>
      <c r="F1133" t="s">
        <v>221</v>
      </c>
      <c r="G1133" t="s">
        <v>163</v>
      </c>
      <c r="H1133" s="3">
        <v>44874</v>
      </c>
      <c r="I1133" s="3">
        <v>45534</v>
      </c>
      <c r="J1133" t="s">
        <v>164</v>
      </c>
      <c r="K1133" t="s">
        <v>228</v>
      </c>
      <c r="L1133">
        <v>14321.77</v>
      </c>
      <c r="M1133" t="s">
        <v>209</v>
      </c>
      <c r="N1133">
        <v>3</v>
      </c>
    </row>
    <row r="1134" spans="1:14" x14ac:dyDescent="0.25">
      <c r="A1134" t="s">
        <v>5832</v>
      </c>
      <c r="B1134" t="s">
        <v>5833</v>
      </c>
      <c r="C1134" t="s">
        <v>5834</v>
      </c>
      <c r="D1134" t="s">
        <v>5835</v>
      </c>
      <c r="E1134" t="s">
        <v>5836</v>
      </c>
      <c r="F1134" t="s">
        <v>558</v>
      </c>
      <c r="G1134" t="s">
        <v>163</v>
      </c>
      <c r="H1134" s="3">
        <v>45312</v>
      </c>
      <c r="I1134" s="3">
        <v>45270</v>
      </c>
      <c r="J1134" t="s">
        <v>164</v>
      </c>
      <c r="K1134" t="s">
        <v>165</v>
      </c>
      <c r="L1134">
        <v>25092.82</v>
      </c>
      <c r="M1134" t="s">
        <v>203</v>
      </c>
    </row>
    <row r="1135" spans="1:14" x14ac:dyDescent="0.25">
      <c r="A1135" t="s">
        <v>5837</v>
      </c>
      <c r="B1135" t="s">
        <v>5838</v>
      </c>
      <c r="C1135" t="s">
        <v>5839</v>
      </c>
      <c r="D1135" t="s">
        <v>5840</v>
      </c>
      <c r="E1135" t="s">
        <v>5841</v>
      </c>
      <c r="F1135" t="s">
        <v>903</v>
      </c>
      <c r="G1135" t="s">
        <v>163</v>
      </c>
      <c r="H1135" s="3">
        <v>45249</v>
      </c>
      <c r="I1135" s="3">
        <v>45132</v>
      </c>
      <c r="J1135" t="s">
        <v>128</v>
      </c>
      <c r="L1135">
        <v>24871.83</v>
      </c>
      <c r="M1135" t="s">
        <v>203</v>
      </c>
      <c r="N1135">
        <v>1</v>
      </c>
    </row>
    <row r="1136" spans="1:14" x14ac:dyDescent="0.25">
      <c r="A1136" t="s">
        <v>5842</v>
      </c>
      <c r="B1136" t="s">
        <v>5843</v>
      </c>
      <c r="C1136" t="s">
        <v>5844</v>
      </c>
      <c r="D1136" t="s">
        <v>5845</v>
      </c>
      <c r="E1136" t="s">
        <v>5846</v>
      </c>
      <c r="F1136" t="s">
        <v>215</v>
      </c>
      <c r="G1136" t="s">
        <v>163</v>
      </c>
      <c r="H1136" s="3">
        <v>45794</v>
      </c>
      <c r="I1136" s="3">
        <v>45351</v>
      </c>
      <c r="J1136" t="s">
        <v>269</v>
      </c>
      <c r="L1136">
        <v>27676.53</v>
      </c>
      <c r="M1136" t="s">
        <v>196</v>
      </c>
      <c r="N1136">
        <v>4</v>
      </c>
    </row>
    <row r="1137" spans="1:14" x14ac:dyDescent="0.25">
      <c r="A1137" t="s">
        <v>5847</v>
      </c>
      <c r="B1137" t="s">
        <v>5848</v>
      </c>
      <c r="C1137" t="s">
        <v>5849</v>
      </c>
      <c r="D1137" t="s">
        <v>5850</v>
      </c>
      <c r="E1137" t="s">
        <v>5851</v>
      </c>
      <c r="F1137" t="s">
        <v>903</v>
      </c>
      <c r="G1137" t="s">
        <v>163</v>
      </c>
      <c r="H1137" s="3">
        <v>45469</v>
      </c>
      <c r="I1137" s="3">
        <v>45600</v>
      </c>
      <c r="J1137" t="s">
        <v>269</v>
      </c>
      <c r="K1137" t="s">
        <v>228</v>
      </c>
      <c r="L1137">
        <v>24345.95</v>
      </c>
      <c r="M1137" t="s">
        <v>196</v>
      </c>
      <c r="N1137">
        <v>3</v>
      </c>
    </row>
    <row r="1138" spans="1:14" x14ac:dyDescent="0.25">
      <c r="A1138" t="s">
        <v>5852</v>
      </c>
      <c r="B1138" t="s">
        <v>5853</v>
      </c>
      <c r="C1138" t="s">
        <v>5854</v>
      </c>
      <c r="D1138" t="s">
        <v>5855</v>
      </c>
      <c r="E1138" t="s">
        <v>5856</v>
      </c>
      <c r="F1138" t="s">
        <v>552</v>
      </c>
      <c r="G1138" t="s">
        <v>163</v>
      </c>
      <c r="H1138" s="3">
        <v>45605</v>
      </c>
      <c r="I1138" s="3">
        <v>45407</v>
      </c>
      <c r="J1138" t="s">
        <v>269</v>
      </c>
      <c r="L1138">
        <v>31197.32</v>
      </c>
      <c r="N1138">
        <v>3</v>
      </c>
    </row>
    <row r="1139" spans="1:14" x14ac:dyDescent="0.25">
      <c r="A1139" t="s">
        <v>5857</v>
      </c>
      <c r="B1139" t="s">
        <v>5858</v>
      </c>
      <c r="C1139" t="s">
        <v>5859</v>
      </c>
      <c r="D1139" t="s">
        <v>5860</v>
      </c>
      <c r="E1139" t="s">
        <v>5861</v>
      </c>
      <c r="F1139" t="s">
        <v>1627</v>
      </c>
      <c r="G1139" t="s">
        <v>163</v>
      </c>
      <c r="H1139" s="3">
        <v>45235</v>
      </c>
      <c r="I1139" s="3">
        <v>45513</v>
      </c>
      <c r="K1139" t="s">
        <v>174</v>
      </c>
      <c r="L1139">
        <v>4818.72</v>
      </c>
      <c r="N1139">
        <v>5</v>
      </c>
    </row>
    <row r="1140" spans="1:14" x14ac:dyDescent="0.25">
      <c r="A1140" t="s">
        <v>5862</v>
      </c>
      <c r="B1140" t="s">
        <v>5863</v>
      </c>
      <c r="C1140" t="s">
        <v>5864</v>
      </c>
      <c r="D1140" t="s">
        <v>5865</v>
      </c>
      <c r="E1140" t="s">
        <v>5866</v>
      </c>
      <c r="F1140" t="s">
        <v>320</v>
      </c>
      <c r="G1140" t="s">
        <v>163</v>
      </c>
      <c r="H1140" s="3">
        <v>44983</v>
      </c>
      <c r="I1140" s="3">
        <v>45204</v>
      </c>
      <c r="J1140" t="s">
        <v>269</v>
      </c>
      <c r="L1140">
        <v>3192.54</v>
      </c>
      <c r="M1140" t="s">
        <v>209</v>
      </c>
      <c r="N1140">
        <v>5</v>
      </c>
    </row>
    <row r="1141" spans="1:14" x14ac:dyDescent="0.25">
      <c r="A1141" t="s">
        <v>5867</v>
      </c>
      <c r="B1141" t="s">
        <v>5868</v>
      </c>
      <c r="C1141" t="s">
        <v>5869</v>
      </c>
      <c r="D1141" t="s">
        <v>5870</v>
      </c>
      <c r="E1141" t="s">
        <v>5871</v>
      </c>
      <c r="F1141" t="s">
        <v>308</v>
      </c>
      <c r="G1141" t="s">
        <v>163</v>
      </c>
      <c r="H1141" s="3">
        <v>44882</v>
      </c>
      <c r="I1141" s="3">
        <v>45502</v>
      </c>
      <c r="K1141" t="s">
        <v>195</v>
      </c>
      <c r="L1141">
        <v>39330.6</v>
      </c>
      <c r="M1141" t="s">
        <v>203</v>
      </c>
      <c r="N1141">
        <v>3</v>
      </c>
    </row>
    <row r="1142" spans="1:14" x14ac:dyDescent="0.25">
      <c r="A1142" t="s">
        <v>5872</v>
      </c>
      <c r="B1142" t="s">
        <v>5873</v>
      </c>
      <c r="C1142" t="s">
        <v>5874</v>
      </c>
      <c r="D1142" t="s">
        <v>5875</v>
      </c>
      <c r="E1142" t="s">
        <v>5876</v>
      </c>
      <c r="F1142" t="s">
        <v>341</v>
      </c>
      <c r="G1142" t="s">
        <v>163</v>
      </c>
      <c r="H1142" s="3">
        <v>45709</v>
      </c>
      <c r="I1142" s="3">
        <v>45721</v>
      </c>
      <c r="J1142" t="s">
        <v>129</v>
      </c>
      <c r="L1142">
        <v>3090.54</v>
      </c>
      <c r="M1142" t="s">
        <v>209</v>
      </c>
      <c r="N1142">
        <v>1</v>
      </c>
    </row>
    <row r="1143" spans="1:14" x14ac:dyDescent="0.25">
      <c r="A1143" t="s">
        <v>5877</v>
      </c>
      <c r="B1143" t="s">
        <v>5878</v>
      </c>
      <c r="C1143" t="s">
        <v>5879</v>
      </c>
      <c r="D1143" t="s">
        <v>5880</v>
      </c>
      <c r="E1143" t="s">
        <v>5881</v>
      </c>
      <c r="F1143" t="s">
        <v>642</v>
      </c>
      <c r="G1143" t="s">
        <v>163</v>
      </c>
      <c r="H1143" s="3">
        <v>45636</v>
      </c>
      <c r="I1143" s="3">
        <v>45675</v>
      </c>
      <c r="J1143" t="s">
        <v>128</v>
      </c>
      <c r="K1143" t="s">
        <v>181</v>
      </c>
      <c r="L1143">
        <v>35455.339999999997</v>
      </c>
      <c r="M1143" t="s">
        <v>209</v>
      </c>
      <c r="N1143">
        <v>5</v>
      </c>
    </row>
    <row r="1144" spans="1:14" x14ac:dyDescent="0.25">
      <c r="A1144" t="s">
        <v>5882</v>
      </c>
      <c r="B1144" t="s">
        <v>5883</v>
      </c>
      <c r="C1144" t="s">
        <v>5884</v>
      </c>
      <c r="D1144" t="s">
        <v>5885</v>
      </c>
      <c r="E1144" t="s">
        <v>5886</v>
      </c>
      <c r="F1144" t="s">
        <v>364</v>
      </c>
      <c r="G1144" t="s">
        <v>163</v>
      </c>
      <c r="H1144" s="3">
        <v>45446</v>
      </c>
      <c r="I1144" s="3">
        <v>45664</v>
      </c>
      <c r="J1144" t="s">
        <v>129</v>
      </c>
      <c r="K1144" t="s">
        <v>165</v>
      </c>
      <c r="L1144">
        <v>2632.21</v>
      </c>
    </row>
    <row r="1145" spans="1:14" x14ac:dyDescent="0.25">
      <c r="A1145" t="s">
        <v>5887</v>
      </c>
      <c r="B1145" t="s">
        <v>5888</v>
      </c>
      <c r="C1145" t="s">
        <v>5889</v>
      </c>
      <c r="D1145" t="s">
        <v>5890</v>
      </c>
      <c r="E1145" t="s">
        <v>5891</v>
      </c>
      <c r="F1145" t="s">
        <v>347</v>
      </c>
      <c r="G1145" t="s">
        <v>163</v>
      </c>
      <c r="H1145" s="3">
        <v>45642</v>
      </c>
      <c r="I1145" s="3">
        <v>45710</v>
      </c>
      <c r="J1145" t="s">
        <v>269</v>
      </c>
      <c r="K1145" t="s">
        <v>174</v>
      </c>
      <c r="L1145">
        <v>11644.87</v>
      </c>
      <c r="M1145" t="s">
        <v>166</v>
      </c>
      <c r="N1145">
        <v>5</v>
      </c>
    </row>
    <row r="1146" spans="1:14" x14ac:dyDescent="0.25">
      <c r="A1146" t="s">
        <v>5892</v>
      </c>
      <c r="B1146" t="s">
        <v>5893</v>
      </c>
      <c r="C1146" t="s">
        <v>5894</v>
      </c>
      <c r="D1146" t="s">
        <v>5895</v>
      </c>
      <c r="E1146" t="s">
        <v>5896</v>
      </c>
      <c r="F1146" t="s">
        <v>642</v>
      </c>
      <c r="G1146" t="s">
        <v>163</v>
      </c>
      <c r="H1146" s="3">
        <v>45096</v>
      </c>
      <c r="I1146" s="3">
        <v>45472</v>
      </c>
      <c r="J1146" t="s">
        <v>173</v>
      </c>
      <c r="K1146" t="s">
        <v>228</v>
      </c>
      <c r="L1146">
        <v>17632.62</v>
      </c>
    </row>
    <row r="1147" spans="1:14" x14ac:dyDescent="0.25">
      <c r="A1147" t="s">
        <v>5897</v>
      </c>
      <c r="B1147" t="s">
        <v>5898</v>
      </c>
      <c r="C1147" t="s">
        <v>5899</v>
      </c>
      <c r="D1147" t="s">
        <v>5900</v>
      </c>
      <c r="E1147" t="s">
        <v>5901</v>
      </c>
      <c r="F1147" t="s">
        <v>766</v>
      </c>
      <c r="G1147" t="s">
        <v>163</v>
      </c>
      <c r="H1147" s="3">
        <v>45083</v>
      </c>
      <c r="I1147" s="3">
        <v>45392</v>
      </c>
      <c r="J1147" t="s">
        <v>164</v>
      </c>
      <c r="K1147" t="s">
        <v>165</v>
      </c>
      <c r="L1147">
        <v>3632.25</v>
      </c>
      <c r="M1147" t="s">
        <v>203</v>
      </c>
      <c r="N1147">
        <v>2</v>
      </c>
    </row>
    <row r="1148" spans="1:14" x14ac:dyDescent="0.25">
      <c r="A1148" t="s">
        <v>5902</v>
      </c>
      <c r="B1148" t="s">
        <v>5903</v>
      </c>
      <c r="C1148" t="s">
        <v>5904</v>
      </c>
      <c r="D1148" t="s">
        <v>5905</v>
      </c>
      <c r="E1148" t="s">
        <v>5906</v>
      </c>
      <c r="F1148" t="s">
        <v>358</v>
      </c>
      <c r="G1148" t="s">
        <v>163</v>
      </c>
      <c r="H1148" s="3">
        <v>45344</v>
      </c>
      <c r="I1148" s="3">
        <v>45282</v>
      </c>
      <c r="J1148" t="s">
        <v>269</v>
      </c>
      <c r="K1148" t="s">
        <v>181</v>
      </c>
      <c r="L1148">
        <v>23603.27</v>
      </c>
      <c r="N1148">
        <v>5</v>
      </c>
    </row>
    <row r="1149" spans="1:14" x14ac:dyDescent="0.25">
      <c r="A1149" t="s">
        <v>5907</v>
      </c>
      <c r="B1149" t="s">
        <v>5908</v>
      </c>
      <c r="C1149" t="s">
        <v>5909</v>
      </c>
      <c r="D1149" t="s">
        <v>5910</v>
      </c>
      <c r="E1149" t="s">
        <v>5911</v>
      </c>
      <c r="F1149" t="s">
        <v>387</v>
      </c>
      <c r="G1149" t="s">
        <v>163</v>
      </c>
      <c r="H1149" s="3">
        <v>45600</v>
      </c>
      <c r="I1149" s="3">
        <v>45284</v>
      </c>
      <c r="J1149" t="s">
        <v>129</v>
      </c>
      <c r="K1149" t="s">
        <v>195</v>
      </c>
      <c r="L1149">
        <v>854.45</v>
      </c>
      <c r="M1149" t="s">
        <v>209</v>
      </c>
      <c r="N1149">
        <v>1</v>
      </c>
    </row>
    <row r="1150" spans="1:14" x14ac:dyDescent="0.25">
      <c r="A1150" t="s">
        <v>5912</v>
      </c>
      <c r="B1150" t="s">
        <v>5913</v>
      </c>
      <c r="C1150" t="s">
        <v>5914</v>
      </c>
      <c r="D1150" t="s">
        <v>5915</v>
      </c>
      <c r="E1150" t="s">
        <v>5916</v>
      </c>
      <c r="F1150" t="s">
        <v>1104</v>
      </c>
      <c r="G1150" t="s">
        <v>163</v>
      </c>
      <c r="H1150" s="3">
        <v>45333</v>
      </c>
      <c r="I1150" s="3">
        <v>45357</v>
      </c>
      <c r="J1150" t="s">
        <v>164</v>
      </c>
      <c r="K1150" t="s">
        <v>174</v>
      </c>
      <c r="L1150">
        <v>18117.599999999999</v>
      </c>
      <c r="M1150" t="s">
        <v>203</v>
      </c>
      <c r="N1150">
        <v>5</v>
      </c>
    </row>
    <row r="1151" spans="1:14" x14ac:dyDescent="0.25">
      <c r="A1151" t="s">
        <v>5917</v>
      </c>
      <c r="B1151" t="s">
        <v>2438</v>
      </c>
      <c r="C1151" t="s">
        <v>5918</v>
      </c>
      <c r="D1151" t="s">
        <v>5919</v>
      </c>
      <c r="E1151" t="s">
        <v>5920</v>
      </c>
      <c r="F1151" t="s">
        <v>251</v>
      </c>
      <c r="G1151" t="s">
        <v>163</v>
      </c>
      <c r="H1151" s="3">
        <v>44808</v>
      </c>
      <c r="I1151" s="3">
        <v>45756</v>
      </c>
      <c r="J1151" t="s">
        <v>164</v>
      </c>
      <c r="K1151" t="s">
        <v>228</v>
      </c>
      <c r="L1151">
        <v>32121.88</v>
      </c>
      <c r="N1151">
        <v>1</v>
      </c>
    </row>
    <row r="1152" spans="1:14" x14ac:dyDescent="0.25">
      <c r="A1152" t="s">
        <v>5921</v>
      </c>
      <c r="B1152" t="s">
        <v>5922</v>
      </c>
      <c r="C1152" t="s">
        <v>5923</v>
      </c>
      <c r="D1152" t="s">
        <v>5924</v>
      </c>
      <c r="E1152" t="s">
        <v>5925</v>
      </c>
      <c r="F1152" t="s">
        <v>358</v>
      </c>
      <c r="G1152" t="s">
        <v>163</v>
      </c>
      <c r="H1152" s="3">
        <v>45694</v>
      </c>
      <c r="I1152" s="3">
        <v>45359</v>
      </c>
      <c r="J1152" t="s">
        <v>269</v>
      </c>
      <c r="L1152">
        <v>12733.05</v>
      </c>
      <c r="M1152" t="s">
        <v>196</v>
      </c>
      <c r="N1152">
        <v>4</v>
      </c>
    </row>
    <row r="1153" spans="1:14" x14ac:dyDescent="0.25">
      <c r="A1153" t="s">
        <v>5926</v>
      </c>
      <c r="B1153" t="s">
        <v>5927</v>
      </c>
      <c r="C1153" t="s">
        <v>5928</v>
      </c>
      <c r="D1153" t="s">
        <v>5929</v>
      </c>
      <c r="E1153" t="s">
        <v>5930</v>
      </c>
      <c r="F1153" t="s">
        <v>595</v>
      </c>
      <c r="G1153" t="s">
        <v>163</v>
      </c>
      <c r="H1153" s="3">
        <v>45795</v>
      </c>
      <c r="I1153" s="3">
        <v>45240</v>
      </c>
      <c r="J1153" t="s">
        <v>164</v>
      </c>
      <c r="K1153" t="s">
        <v>165</v>
      </c>
      <c r="L1153">
        <v>36947.760000000002</v>
      </c>
      <c r="M1153" t="s">
        <v>166</v>
      </c>
      <c r="N1153">
        <v>1</v>
      </c>
    </row>
    <row r="1154" spans="1:14" x14ac:dyDescent="0.25">
      <c r="A1154" t="s">
        <v>5931</v>
      </c>
      <c r="B1154" t="s">
        <v>5932</v>
      </c>
      <c r="C1154" t="s">
        <v>5933</v>
      </c>
      <c r="D1154" t="s">
        <v>5934</v>
      </c>
      <c r="E1154" t="s">
        <v>3992</v>
      </c>
      <c r="F1154" t="s">
        <v>240</v>
      </c>
      <c r="G1154" t="s">
        <v>163</v>
      </c>
      <c r="H1154" s="3">
        <v>45113</v>
      </c>
      <c r="J1154" t="s">
        <v>129</v>
      </c>
      <c r="K1154" t="s">
        <v>314</v>
      </c>
      <c r="L1154">
        <v>47262.39</v>
      </c>
      <c r="M1154" t="s">
        <v>188</v>
      </c>
      <c r="N1154">
        <v>2</v>
      </c>
    </row>
    <row r="1155" spans="1:14" x14ac:dyDescent="0.25">
      <c r="A1155" t="s">
        <v>5935</v>
      </c>
      <c r="B1155" t="s">
        <v>5936</v>
      </c>
      <c r="C1155" t="s">
        <v>5937</v>
      </c>
      <c r="D1155" t="s">
        <v>5938</v>
      </c>
      <c r="E1155" t="s">
        <v>5939</v>
      </c>
      <c r="F1155" t="s">
        <v>642</v>
      </c>
      <c r="G1155" t="s">
        <v>163</v>
      </c>
      <c r="H1155" s="3">
        <v>44843</v>
      </c>
      <c r="I1155" s="3">
        <v>45430</v>
      </c>
      <c r="J1155" t="s">
        <v>164</v>
      </c>
      <c r="K1155" t="s">
        <v>181</v>
      </c>
      <c r="L1155">
        <v>42325.86</v>
      </c>
      <c r="N1155">
        <v>3</v>
      </c>
    </row>
    <row r="1156" spans="1:14" x14ac:dyDescent="0.25">
      <c r="A1156" t="s">
        <v>5940</v>
      </c>
      <c r="B1156" t="s">
        <v>5941</v>
      </c>
      <c r="C1156" t="s">
        <v>5942</v>
      </c>
      <c r="D1156" t="s">
        <v>5943</v>
      </c>
      <c r="E1156" t="s">
        <v>5944</v>
      </c>
      <c r="F1156" t="s">
        <v>499</v>
      </c>
      <c r="G1156" t="s">
        <v>163</v>
      </c>
      <c r="H1156" s="3">
        <v>45775</v>
      </c>
      <c r="I1156" s="3">
        <v>45637</v>
      </c>
      <c r="K1156" t="s">
        <v>174</v>
      </c>
      <c r="L1156">
        <v>17937.14</v>
      </c>
      <c r="N1156">
        <v>5</v>
      </c>
    </row>
    <row r="1157" spans="1:14" x14ac:dyDescent="0.25">
      <c r="A1157" t="s">
        <v>5945</v>
      </c>
      <c r="B1157" t="s">
        <v>5946</v>
      </c>
      <c r="C1157" t="s">
        <v>5947</v>
      </c>
      <c r="D1157" t="s">
        <v>5948</v>
      </c>
      <c r="E1157" t="s">
        <v>5949</v>
      </c>
      <c r="F1157" t="s">
        <v>308</v>
      </c>
      <c r="G1157" t="s">
        <v>163</v>
      </c>
      <c r="H1157" s="3">
        <v>45793</v>
      </c>
      <c r="I1157" s="3">
        <v>45235</v>
      </c>
      <c r="K1157" t="s">
        <v>314</v>
      </c>
      <c r="L1157">
        <v>47150.25</v>
      </c>
      <c r="M1157" t="s">
        <v>166</v>
      </c>
      <c r="N1157">
        <v>1</v>
      </c>
    </row>
    <row r="1158" spans="1:14" x14ac:dyDescent="0.25">
      <c r="A1158" t="s">
        <v>5950</v>
      </c>
      <c r="B1158" t="s">
        <v>5951</v>
      </c>
      <c r="C1158" t="s">
        <v>5952</v>
      </c>
      <c r="D1158" t="s">
        <v>5953</v>
      </c>
      <c r="E1158" t="s">
        <v>5954</v>
      </c>
      <c r="F1158" t="s">
        <v>347</v>
      </c>
      <c r="G1158" t="s">
        <v>163</v>
      </c>
      <c r="H1158" s="3">
        <v>45389</v>
      </c>
      <c r="I1158" s="3">
        <v>45143</v>
      </c>
      <c r="J1158" t="s">
        <v>173</v>
      </c>
      <c r="K1158" t="s">
        <v>165</v>
      </c>
      <c r="L1158">
        <v>32454.99</v>
      </c>
      <c r="N1158">
        <v>1</v>
      </c>
    </row>
    <row r="1159" spans="1:14" x14ac:dyDescent="0.25">
      <c r="A1159" t="s">
        <v>5955</v>
      </c>
      <c r="B1159" t="s">
        <v>5956</v>
      </c>
      <c r="C1159" t="s">
        <v>5957</v>
      </c>
      <c r="D1159" t="s">
        <v>5958</v>
      </c>
      <c r="E1159" t="s">
        <v>5959</v>
      </c>
      <c r="F1159" t="s">
        <v>574</v>
      </c>
      <c r="G1159" t="s">
        <v>163</v>
      </c>
      <c r="H1159" s="3">
        <v>44792</v>
      </c>
      <c r="I1159" s="3">
        <v>45207</v>
      </c>
      <c r="J1159" t="s">
        <v>129</v>
      </c>
      <c r="K1159" t="s">
        <v>195</v>
      </c>
      <c r="L1159">
        <v>1135.24</v>
      </c>
      <c r="M1159" t="s">
        <v>188</v>
      </c>
      <c r="N1159">
        <v>1</v>
      </c>
    </row>
    <row r="1160" spans="1:14" x14ac:dyDescent="0.25">
      <c r="A1160" t="s">
        <v>5960</v>
      </c>
      <c r="B1160" t="s">
        <v>5961</v>
      </c>
      <c r="C1160" t="s">
        <v>5962</v>
      </c>
      <c r="D1160" t="s">
        <v>5963</v>
      </c>
      <c r="E1160" t="s">
        <v>5964</v>
      </c>
      <c r="F1160" t="s">
        <v>409</v>
      </c>
      <c r="G1160" t="s">
        <v>163</v>
      </c>
      <c r="H1160" s="3">
        <v>45550</v>
      </c>
      <c r="I1160" s="3">
        <v>45566</v>
      </c>
      <c r="J1160" t="s">
        <v>129</v>
      </c>
      <c r="K1160" t="s">
        <v>174</v>
      </c>
      <c r="L1160">
        <v>11548.27</v>
      </c>
      <c r="M1160" t="s">
        <v>209</v>
      </c>
      <c r="N1160">
        <v>5</v>
      </c>
    </row>
    <row r="1161" spans="1:14" x14ac:dyDescent="0.25">
      <c r="A1161" t="s">
        <v>5965</v>
      </c>
      <c r="B1161" t="s">
        <v>5966</v>
      </c>
      <c r="C1161" t="s">
        <v>5967</v>
      </c>
      <c r="D1161" t="s">
        <v>5968</v>
      </c>
      <c r="E1161" t="s">
        <v>5969</v>
      </c>
      <c r="F1161" t="s">
        <v>292</v>
      </c>
      <c r="G1161" t="s">
        <v>163</v>
      </c>
      <c r="H1161" s="3">
        <v>45631</v>
      </c>
      <c r="I1161" s="3">
        <v>45626</v>
      </c>
      <c r="K1161" t="s">
        <v>195</v>
      </c>
      <c r="L1161">
        <v>48384.07</v>
      </c>
      <c r="N1161">
        <v>2</v>
      </c>
    </row>
    <row r="1162" spans="1:14" x14ac:dyDescent="0.25">
      <c r="A1162" t="s">
        <v>5970</v>
      </c>
      <c r="B1162" t="s">
        <v>5971</v>
      </c>
      <c r="C1162" t="s">
        <v>5972</v>
      </c>
      <c r="D1162" t="s">
        <v>5973</v>
      </c>
      <c r="E1162" t="s">
        <v>5974</v>
      </c>
      <c r="F1162" t="s">
        <v>441</v>
      </c>
      <c r="G1162" t="s">
        <v>163</v>
      </c>
      <c r="H1162" s="3">
        <v>45541</v>
      </c>
      <c r="I1162" s="3">
        <v>45316</v>
      </c>
      <c r="J1162" t="s">
        <v>128</v>
      </c>
      <c r="K1162" t="s">
        <v>314</v>
      </c>
      <c r="L1162">
        <v>46173.73</v>
      </c>
      <c r="M1162" t="s">
        <v>196</v>
      </c>
      <c r="N1162">
        <v>5</v>
      </c>
    </row>
    <row r="1163" spans="1:14" x14ac:dyDescent="0.25">
      <c r="A1163" t="s">
        <v>5975</v>
      </c>
      <c r="B1163" t="s">
        <v>5976</v>
      </c>
      <c r="C1163" t="s">
        <v>5977</v>
      </c>
      <c r="D1163" t="s">
        <v>5978</v>
      </c>
      <c r="E1163" t="s">
        <v>5979</v>
      </c>
      <c r="F1163" t="s">
        <v>251</v>
      </c>
      <c r="G1163" t="s">
        <v>163</v>
      </c>
      <c r="H1163" s="3">
        <v>45523</v>
      </c>
      <c r="I1163" s="3">
        <v>45704</v>
      </c>
      <c r="J1163" t="s">
        <v>129</v>
      </c>
      <c r="K1163" t="s">
        <v>181</v>
      </c>
      <c r="L1163">
        <v>18147.07</v>
      </c>
      <c r="M1163" t="s">
        <v>166</v>
      </c>
      <c r="N1163">
        <v>2</v>
      </c>
    </row>
    <row r="1164" spans="1:14" x14ac:dyDescent="0.25">
      <c r="A1164" t="s">
        <v>5980</v>
      </c>
      <c r="B1164" t="s">
        <v>5981</v>
      </c>
      <c r="C1164" t="s">
        <v>5982</v>
      </c>
      <c r="D1164" t="s">
        <v>5983</v>
      </c>
      <c r="E1164" t="s">
        <v>5984</v>
      </c>
      <c r="F1164" t="s">
        <v>505</v>
      </c>
      <c r="G1164" t="s">
        <v>163</v>
      </c>
      <c r="H1164" s="3">
        <v>45585</v>
      </c>
      <c r="I1164" s="3">
        <v>45528</v>
      </c>
      <c r="J1164" t="s">
        <v>164</v>
      </c>
      <c r="K1164" t="s">
        <v>314</v>
      </c>
      <c r="L1164">
        <v>36578.6</v>
      </c>
      <c r="M1164" t="s">
        <v>188</v>
      </c>
      <c r="N1164">
        <v>2</v>
      </c>
    </row>
    <row r="1165" spans="1:14" x14ac:dyDescent="0.25">
      <c r="A1165" t="s">
        <v>5985</v>
      </c>
      <c r="B1165" t="s">
        <v>5986</v>
      </c>
      <c r="C1165" t="s">
        <v>5987</v>
      </c>
      <c r="D1165" t="s">
        <v>5988</v>
      </c>
      <c r="E1165" t="s">
        <v>5989</v>
      </c>
      <c r="F1165" t="s">
        <v>172</v>
      </c>
      <c r="G1165" t="s">
        <v>163</v>
      </c>
      <c r="H1165" s="3">
        <v>45281</v>
      </c>
      <c r="I1165" s="3">
        <v>45483</v>
      </c>
      <c r="J1165" t="s">
        <v>173</v>
      </c>
      <c r="K1165" t="s">
        <v>165</v>
      </c>
      <c r="L1165">
        <v>16804.28</v>
      </c>
      <c r="M1165" t="s">
        <v>166</v>
      </c>
      <c r="N1165">
        <v>4</v>
      </c>
    </row>
    <row r="1166" spans="1:14" x14ac:dyDescent="0.25">
      <c r="A1166" t="s">
        <v>5990</v>
      </c>
      <c r="B1166" t="s">
        <v>5991</v>
      </c>
      <c r="C1166" t="s">
        <v>5992</v>
      </c>
      <c r="D1166" t="s">
        <v>5993</v>
      </c>
      <c r="E1166" t="s">
        <v>5994</v>
      </c>
      <c r="F1166" t="s">
        <v>409</v>
      </c>
      <c r="G1166" t="s">
        <v>163</v>
      </c>
      <c r="H1166" s="3">
        <v>45740</v>
      </c>
      <c r="I1166" s="3">
        <v>45298</v>
      </c>
      <c r="J1166" t="s">
        <v>128</v>
      </c>
      <c r="K1166" t="s">
        <v>165</v>
      </c>
      <c r="L1166">
        <v>27604.97</v>
      </c>
      <c r="M1166" t="s">
        <v>203</v>
      </c>
      <c r="N1166">
        <v>5</v>
      </c>
    </row>
    <row r="1167" spans="1:14" x14ac:dyDescent="0.25">
      <c r="A1167" t="s">
        <v>5995</v>
      </c>
      <c r="B1167" t="s">
        <v>5996</v>
      </c>
      <c r="C1167" t="s">
        <v>5997</v>
      </c>
      <c r="D1167" t="s">
        <v>5998</v>
      </c>
      <c r="E1167" t="s">
        <v>5182</v>
      </c>
      <c r="F1167" t="s">
        <v>234</v>
      </c>
      <c r="G1167" t="s">
        <v>163</v>
      </c>
      <c r="H1167" s="3">
        <v>45792</v>
      </c>
      <c r="I1167" s="3">
        <v>45474</v>
      </c>
      <c r="J1167" t="s">
        <v>269</v>
      </c>
      <c r="K1167" t="s">
        <v>174</v>
      </c>
      <c r="L1167">
        <v>8351.85</v>
      </c>
      <c r="M1167" t="s">
        <v>188</v>
      </c>
      <c r="N1167">
        <v>2</v>
      </c>
    </row>
    <row r="1168" spans="1:14" x14ac:dyDescent="0.25">
      <c r="A1168" t="s">
        <v>5999</v>
      </c>
      <c r="B1168" t="s">
        <v>6000</v>
      </c>
      <c r="C1168" t="s">
        <v>6001</v>
      </c>
      <c r="D1168" t="s">
        <v>6002</v>
      </c>
      <c r="E1168" t="s">
        <v>6003</v>
      </c>
      <c r="F1168" t="s">
        <v>755</v>
      </c>
      <c r="G1168" t="s">
        <v>163</v>
      </c>
      <c r="H1168" s="3">
        <v>44774</v>
      </c>
      <c r="I1168" s="3">
        <v>45493</v>
      </c>
      <c r="J1168" t="s">
        <v>128</v>
      </c>
      <c r="L1168">
        <v>9772.16</v>
      </c>
      <c r="N1168">
        <v>3</v>
      </c>
    </row>
    <row r="1169" spans="1:14" x14ac:dyDescent="0.25">
      <c r="A1169" t="s">
        <v>6004</v>
      </c>
      <c r="B1169" t="s">
        <v>6005</v>
      </c>
      <c r="C1169" t="s">
        <v>6006</v>
      </c>
      <c r="D1169" t="s">
        <v>6007</v>
      </c>
      <c r="E1169" t="s">
        <v>6008</v>
      </c>
      <c r="F1169" t="s">
        <v>755</v>
      </c>
      <c r="G1169" t="s">
        <v>163</v>
      </c>
      <c r="H1169" s="3">
        <v>44873</v>
      </c>
      <c r="J1169" t="s">
        <v>269</v>
      </c>
      <c r="K1169" t="s">
        <v>195</v>
      </c>
      <c r="L1169">
        <v>32990.629999999997</v>
      </c>
      <c r="M1169" t="s">
        <v>203</v>
      </c>
    </row>
    <row r="1170" spans="1:14" x14ac:dyDescent="0.25">
      <c r="A1170" t="s">
        <v>6009</v>
      </c>
      <c r="B1170" t="s">
        <v>6010</v>
      </c>
      <c r="C1170" t="s">
        <v>6011</v>
      </c>
      <c r="D1170" t="s">
        <v>6012</v>
      </c>
      <c r="E1170" t="s">
        <v>6013</v>
      </c>
      <c r="F1170" t="s">
        <v>403</v>
      </c>
      <c r="G1170" t="s">
        <v>163</v>
      </c>
      <c r="H1170" s="3">
        <v>44788</v>
      </c>
      <c r="I1170" s="3">
        <v>45198</v>
      </c>
      <c r="K1170" t="s">
        <v>314</v>
      </c>
      <c r="L1170">
        <v>5652.49</v>
      </c>
      <c r="M1170" t="s">
        <v>166</v>
      </c>
      <c r="N1170">
        <v>5</v>
      </c>
    </row>
    <row r="1171" spans="1:14" x14ac:dyDescent="0.25">
      <c r="A1171" t="s">
        <v>6014</v>
      </c>
      <c r="B1171" t="s">
        <v>6015</v>
      </c>
      <c r="C1171" t="s">
        <v>6016</v>
      </c>
      <c r="D1171" t="s">
        <v>6017</v>
      </c>
      <c r="E1171" t="s">
        <v>6018</v>
      </c>
      <c r="F1171" t="s">
        <v>387</v>
      </c>
      <c r="G1171" t="s">
        <v>163</v>
      </c>
      <c r="H1171" s="3">
        <v>45309</v>
      </c>
      <c r="I1171" s="3">
        <v>45190</v>
      </c>
      <c r="K1171" t="s">
        <v>174</v>
      </c>
      <c r="L1171">
        <v>31255.81</v>
      </c>
      <c r="M1171" t="s">
        <v>166</v>
      </c>
      <c r="N1171">
        <v>1</v>
      </c>
    </row>
    <row r="1172" spans="1:14" x14ac:dyDescent="0.25">
      <c r="A1172" t="s">
        <v>6019</v>
      </c>
      <c r="B1172" t="s">
        <v>6020</v>
      </c>
      <c r="C1172" t="s">
        <v>6021</v>
      </c>
      <c r="D1172" t="s">
        <v>6022</v>
      </c>
      <c r="E1172" t="s">
        <v>6023</v>
      </c>
      <c r="F1172" t="s">
        <v>268</v>
      </c>
      <c r="G1172" t="s">
        <v>163</v>
      </c>
      <c r="H1172" s="3">
        <v>45314</v>
      </c>
      <c r="I1172" s="3">
        <v>45246</v>
      </c>
      <c r="J1172" t="s">
        <v>164</v>
      </c>
      <c r="L1172">
        <v>25928.91</v>
      </c>
      <c r="M1172" t="s">
        <v>209</v>
      </c>
      <c r="N1172">
        <v>1</v>
      </c>
    </row>
    <row r="1173" spans="1:14" x14ac:dyDescent="0.25">
      <c r="A1173" t="s">
        <v>6024</v>
      </c>
      <c r="B1173" t="s">
        <v>6025</v>
      </c>
      <c r="C1173" t="s">
        <v>6026</v>
      </c>
      <c r="D1173" t="s">
        <v>6027</v>
      </c>
      <c r="E1173" t="s">
        <v>6028</v>
      </c>
      <c r="F1173" t="s">
        <v>221</v>
      </c>
      <c r="G1173" t="s">
        <v>163</v>
      </c>
      <c r="H1173" s="3">
        <v>45594</v>
      </c>
      <c r="I1173" s="3">
        <v>45535</v>
      </c>
      <c r="K1173" t="s">
        <v>195</v>
      </c>
      <c r="L1173">
        <v>37897.800000000003</v>
      </c>
      <c r="M1173" t="s">
        <v>209</v>
      </c>
      <c r="N1173">
        <v>5</v>
      </c>
    </row>
    <row r="1174" spans="1:14" x14ac:dyDescent="0.25">
      <c r="A1174" t="s">
        <v>6029</v>
      </c>
      <c r="B1174" t="s">
        <v>6030</v>
      </c>
      <c r="C1174" t="s">
        <v>6031</v>
      </c>
      <c r="D1174" t="s">
        <v>6032</v>
      </c>
      <c r="E1174" t="s">
        <v>6033</v>
      </c>
      <c r="F1174" t="s">
        <v>268</v>
      </c>
      <c r="G1174" t="s">
        <v>163</v>
      </c>
      <c r="H1174" s="3">
        <v>45042</v>
      </c>
      <c r="I1174" s="3">
        <v>45224</v>
      </c>
      <c r="K1174" t="s">
        <v>314</v>
      </c>
      <c r="L1174">
        <v>3157.7</v>
      </c>
      <c r="M1174" t="s">
        <v>188</v>
      </c>
      <c r="N1174">
        <v>1</v>
      </c>
    </row>
    <row r="1175" spans="1:14" x14ac:dyDescent="0.25">
      <c r="A1175" t="s">
        <v>6034</v>
      </c>
      <c r="B1175" t="s">
        <v>6035</v>
      </c>
      <c r="C1175" t="s">
        <v>6036</v>
      </c>
      <c r="D1175" t="s">
        <v>6037</v>
      </c>
      <c r="E1175" t="s">
        <v>657</v>
      </c>
      <c r="F1175" t="s">
        <v>268</v>
      </c>
      <c r="G1175" t="s">
        <v>163</v>
      </c>
      <c r="H1175" s="3">
        <v>45664</v>
      </c>
      <c r="I1175" s="3">
        <v>45415</v>
      </c>
      <c r="J1175" t="s">
        <v>164</v>
      </c>
      <c r="K1175" t="s">
        <v>314</v>
      </c>
      <c r="L1175">
        <v>6697.04</v>
      </c>
      <c r="N1175">
        <v>4</v>
      </c>
    </row>
    <row r="1176" spans="1:14" x14ac:dyDescent="0.25">
      <c r="A1176" t="s">
        <v>6038</v>
      </c>
      <c r="B1176" t="s">
        <v>6039</v>
      </c>
      <c r="C1176" t="s">
        <v>6040</v>
      </c>
      <c r="D1176" t="s">
        <v>6041</v>
      </c>
      <c r="E1176" t="s">
        <v>6042</v>
      </c>
      <c r="F1176" t="s">
        <v>227</v>
      </c>
      <c r="G1176" t="s">
        <v>163</v>
      </c>
      <c r="H1176" s="3">
        <v>44858</v>
      </c>
      <c r="J1176" t="s">
        <v>164</v>
      </c>
      <c r="K1176" t="s">
        <v>165</v>
      </c>
      <c r="L1176">
        <v>1031.78</v>
      </c>
      <c r="N1176">
        <v>1</v>
      </c>
    </row>
    <row r="1177" spans="1:14" x14ac:dyDescent="0.25">
      <c r="A1177" t="s">
        <v>6043</v>
      </c>
      <c r="B1177" t="s">
        <v>6044</v>
      </c>
      <c r="C1177" t="s">
        <v>6045</v>
      </c>
      <c r="D1177" t="s">
        <v>6046</v>
      </c>
      <c r="E1177" t="s">
        <v>6047</v>
      </c>
      <c r="F1177" t="s">
        <v>462</v>
      </c>
      <c r="G1177" t="s">
        <v>163</v>
      </c>
      <c r="H1177" s="3">
        <v>44881</v>
      </c>
      <c r="I1177" s="3">
        <v>45560</v>
      </c>
      <c r="J1177" t="s">
        <v>173</v>
      </c>
      <c r="K1177" t="s">
        <v>181</v>
      </c>
      <c r="L1177">
        <v>47814.31</v>
      </c>
      <c r="M1177" t="s">
        <v>188</v>
      </c>
      <c r="N1177">
        <v>4</v>
      </c>
    </row>
    <row r="1178" spans="1:14" x14ac:dyDescent="0.25">
      <c r="A1178" t="s">
        <v>6048</v>
      </c>
      <c r="B1178" t="s">
        <v>6049</v>
      </c>
      <c r="C1178" t="s">
        <v>6050</v>
      </c>
      <c r="D1178" t="s">
        <v>6051</v>
      </c>
      <c r="E1178" t="s">
        <v>6052</v>
      </c>
      <c r="F1178" t="s">
        <v>903</v>
      </c>
      <c r="G1178" t="s">
        <v>163</v>
      </c>
      <c r="H1178" s="3">
        <v>44904</v>
      </c>
      <c r="I1178" s="3">
        <v>45765</v>
      </c>
      <c r="J1178" t="s">
        <v>269</v>
      </c>
      <c r="K1178" t="s">
        <v>174</v>
      </c>
      <c r="L1178">
        <v>32669.8</v>
      </c>
      <c r="M1178" t="s">
        <v>166</v>
      </c>
      <c r="N1178">
        <v>5</v>
      </c>
    </row>
    <row r="1179" spans="1:14" x14ac:dyDescent="0.25">
      <c r="A1179" t="s">
        <v>6053</v>
      </c>
      <c r="B1179" t="s">
        <v>6054</v>
      </c>
      <c r="C1179" t="s">
        <v>6055</v>
      </c>
      <c r="D1179" t="s">
        <v>6056</v>
      </c>
      <c r="E1179" t="s">
        <v>6057</v>
      </c>
      <c r="F1179" t="s">
        <v>403</v>
      </c>
      <c r="G1179" t="s">
        <v>163</v>
      </c>
      <c r="H1179" s="3">
        <v>45310</v>
      </c>
      <c r="I1179" s="3">
        <v>45618</v>
      </c>
      <c r="J1179" t="s">
        <v>129</v>
      </c>
      <c r="L1179">
        <v>33120.720000000001</v>
      </c>
      <c r="M1179" t="s">
        <v>196</v>
      </c>
      <c r="N1179">
        <v>5</v>
      </c>
    </row>
    <row r="1180" spans="1:14" x14ac:dyDescent="0.25">
      <c r="A1180" t="s">
        <v>6058</v>
      </c>
      <c r="B1180" t="s">
        <v>6059</v>
      </c>
      <c r="C1180" t="s">
        <v>6060</v>
      </c>
      <c r="D1180" t="s">
        <v>6061</v>
      </c>
      <c r="E1180" t="s">
        <v>6062</v>
      </c>
      <c r="F1180" t="s">
        <v>281</v>
      </c>
      <c r="G1180" t="s">
        <v>163</v>
      </c>
      <c r="H1180" s="3">
        <v>45054</v>
      </c>
      <c r="I1180" s="3">
        <v>45559</v>
      </c>
      <c r="J1180" t="s">
        <v>173</v>
      </c>
      <c r="K1180" t="s">
        <v>174</v>
      </c>
      <c r="L1180">
        <v>17953.73</v>
      </c>
      <c r="M1180" t="s">
        <v>166</v>
      </c>
      <c r="N1180">
        <v>4</v>
      </c>
    </row>
    <row r="1181" spans="1:14" x14ac:dyDescent="0.25">
      <c r="A1181" t="s">
        <v>6063</v>
      </c>
      <c r="B1181" t="s">
        <v>6064</v>
      </c>
      <c r="C1181" t="s">
        <v>6065</v>
      </c>
      <c r="D1181" t="s">
        <v>6066</v>
      </c>
      <c r="E1181" t="s">
        <v>6067</v>
      </c>
      <c r="F1181" t="s">
        <v>574</v>
      </c>
      <c r="G1181" t="s">
        <v>163</v>
      </c>
      <c r="H1181" s="3">
        <v>45006</v>
      </c>
      <c r="I1181" s="3">
        <v>45254</v>
      </c>
      <c r="J1181" t="s">
        <v>173</v>
      </c>
      <c r="K1181" t="s">
        <v>181</v>
      </c>
      <c r="L1181">
        <v>36016.71</v>
      </c>
      <c r="M1181" t="s">
        <v>166</v>
      </c>
      <c r="N1181">
        <v>1</v>
      </c>
    </row>
    <row r="1182" spans="1:14" x14ac:dyDescent="0.25">
      <c r="A1182" t="s">
        <v>6068</v>
      </c>
      <c r="B1182" t="s">
        <v>6069</v>
      </c>
      <c r="C1182" t="s">
        <v>6070</v>
      </c>
      <c r="D1182" t="s">
        <v>6071</v>
      </c>
      <c r="E1182" t="s">
        <v>6072</v>
      </c>
      <c r="F1182" t="s">
        <v>505</v>
      </c>
      <c r="G1182" t="s">
        <v>163</v>
      </c>
      <c r="H1182" s="3">
        <v>44804</v>
      </c>
      <c r="J1182" t="s">
        <v>164</v>
      </c>
      <c r="K1182" t="s">
        <v>314</v>
      </c>
      <c r="L1182">
        <v>11878.91</v>
      </c>
      <c r="M1182" t="s">
        <v>166</v>
      </c>
      <c r="N1182">
        <v>4</v>
      </c>
    </row>
    <row r="1183" spans="1:14" x14ac:dyDescent="0.25">
      <c r="A1183" t="s">
        <v>6073</v>
      </c>
      <c r="B1183" t="s">
        <v>6074</v>
      </c>
      <c r="C1183" t="s">
        <v>6075</v>
      </c>
      <c r="D1183" t="s">
        <v>6076</v>
      </c>
      <c r="E1183" t="s">
        <v>6077</v>
      </c>
      <c r="F1183" t="s">
        <v>616</v>
      </c>
      <c r="G1183" t="s">
        <v>163</v>
      </c>
      <c r="H1183" s="3">
        <v>44988</v>
      </c>
      <c r="I1183" s="3">
        <v>45327</v>
      </c>
      <c r="J1183" t="s">
        <v>164</v>
      </c>
      <c r="K1183" t="s">
        <v>181</v>
      </c>
      <c r="L1183">
        <v>28992.51</v>
      </c>
      <c r="M1183" t="s">
        <v>209</v>
      </c>
    </row>
    <row r="1184" spans="1:14" x14ac:dyDescent="0.25">
      <c r="A1184" t="s">
        <v>6078</v>
      </c>
      <c r="B1184" t="s">
        <v>6079</v>
      </c>
      <c r="C1184" t="s">
        <v>6080</v>
      </c>
      <c r="D1184" t="s">
        <v>6081</v>
      </c>
      <c r="E1184" t="s">
        <v>6082</v>
      </c>
      <c r="F1184" t="s">
        <v>180</v>
      </c>
      <c r="G1184" t="s">
        <v>163</v>
      </c>
      <c r="H1184" s="3">
        <v>45367</v>
      </c>
      <c r="I1184" s="3">
        <v>45681</v>
      </c>
      <c r="J1184" t="s">
        <v>164</v>
      </c>
      <c r="K1184" t="s">
        <v>228</v>
      </c>
      <c r="L1184">
        <v>32890.910000000003</v>
      </c>
      <c r="M1184" t="s">
        <v>209</v>
      </c>
      <c r="N1184">
        <v>4</v>
      </c>
    </row>
    <row r="1185" spans="1:14" x14ac:dyDescent="0.25">
      <c r="A1185" t="s">
        <v>6083</v>
      </c>
      <c r="B1185" t="s">
        <v>6084</v>
      </c>
      <c r="C1185" t="s">
        <v>6085</v>
      </c>
      <c r="D1185" t="s">
        <v>6086</v>
      </c>
      <c r="E1185" t="s">
        <v>6087</v>
      </c>
      <c r="F1185" t="s">
        <v>749</v>
      </c>
      <c r="G1185" t="s">
        <v>163</v>
      </c>
      <c r="H1185" s="3">
        <v>45179</v>
      </c>
      <c r="J1185" t="s">
        <v>269</v>
      </c>
      <c r="K1185" t="s">
        <v>195</v>
      </c>
      <c r="L1185">
        <v>5261.98</v>
      </c>
      <c r="M1185" t="s">
        <v>203</v>
      </c>
      <c r="N1185">
        <v>3</v>
      </c>
    </row>
    <row r="1186" spans="1:14" x14ac:dyDescent="0.25">
      <c r="A1186" t="s">
        <v>6088</v>
      </c>
      <c r="B1186" t="s">
        <v>6089</v>
      </c>
      <c r="C1186" t="s">
        <v>6090</v>
      </c>
      <c r="D1186" t="s">
        <v>6091</v>
      </c>
      <c r="E1186" t="s">
        <v>6092</v>
      </c>
      <c r="F1186" t="s">
        <v>221</v>
      </c>
      <c r="G1186" t="s">
        <v>163</v>
      </c>
      <c r="H1186" s="3">
        <v>44812</v>
      </c>
      <c r="I1186" s="3">
        <v>45388</v>
      </c>
      <c r="J1186" t="s">
        <v>128</v>
      </c>
      <c r="K1186" t="s">
        <v>174</v>
      </c>
      <c r="L1186">
        <v>1481.33</v>
      </c>
    </row>
    <row r="1187" spans="1:14" x14ac:dyDescent="0.25">
      <c r="A1187" t="s">
        <v>6093</v>
      </c>
      <c r="B1187" t="s">
        <v>6094</v>
      </c>
      <c r="C1187" t="s">
        <v>6095</v>
      </c>
      <c r="D1187" t="s">
        <v>6096</v>
      </c>
      <c r="E1187" t="s">
        <v>1492</v>
      </c>
      <c r="F1187" t="s">
        <v>435</v>
      </c>
      <c r="G1187" t="s">
        <v>163</v>
      </c>
      <c r="H1187" s="3">
        <v>44788</v>
      </c>
      <c r="J1187" t="s">
        <v>129</v>
      </c>
      <c r="L1187">
        <v>38658.199999999997</v>
      </c>
      <c r="M1187" t="s">
        <v>166</v>
      </c>
    </row>
    <row r="1188" spans="1:14" x14ac:dyDescent="0.25">
      <c r="A1188" t="s">
        <v>6097</v>
      </c>
      <c r="B1188" t="s">
        <v>6098</v>
      </c>
      <c r="C1188" t="s">
        <v>6099</v>
      </c>
      <c r="D1188" t="s">
        <v>6100</v>
      </c>
      <c r="E1188" t="s">
        <v>6101</v>
      </c>
      <c r="F1188" t="s">
        <v>558</v>
      </c>
      <c r="G1188" t="s">
        <v>163</v>
      </c>
      <c r="H1188" s="3">
        <v>45686</v>
      </c>
      <c r="I1188" s="3">
        <v>45196</v>
      </c>
      <c r="J1188" t="s">
        <v>173</v>
      </c>
      <c r="K1188" t="s">
        <v>174</v>
      </c>
      <c r="L1188">
        <v>10687.64</v>
      </c>
      <c r="N1188">
        <v>3</v>
      </c>
    </row>
    <row r="1189" spans="1:14" x14ac:dyDescent="0.25">
      <c r="A1189" t="s">
        <v>6102</v>
      </c>
      <c r="B1189" t="s">
        <v>6103</v>
      </c>
      <c r="C1189" t="s">
        <v>6104</v>
      </c>
      <c r="D1189" t="s">
        <v>6105</v>
      </c>
      <c r="E1189" t="s">
        <v>6106</v>
      </c>
      <c r="F1189" t="s">
        <v>409</v>
      </c>
      <c r="G1189" t="s">
        <v>163</v>
      </c>
      <c r="H1189" s="3">
        <v>45031</v>
      </c>
      <c r="J1189" t="s">
        <v>129</v>
      </c>
      <c r="K1189" t="s">
        <v>181</v>
      </c>
      <c r="L1189">
        <v>23334.23</v>
      </c>
      <c r="M1189" t="s">
        <v>209</v>
      </c>
      <c r="N1189">
        <v>4</v>
      </c>
    </row>
    <row r="1190" spans="1:14" x14ac:dyDescent="0.25">
      <c r="A1190" t="s">
        <v>6107</v>
      </c>
      <c r="B1190" t="s">
        <v>6108</v>
      </c>
      <c r="C1190" t="s">
        <v>6109</v>
      </c>
      <c r="D1190" t="s">
        <v>6110</v>
      </c>
      <c r="E1190" t="s">
        <v>6111</v>
      </c>
      <c r="F1190" t="s">
        <v>903</v>
      </c>
      <c r="G1190" t="s">
        <v>163</v>
      </c>
      <c r="H1190" s="3">
        <v>45802</v>
      </c>
      <c r="I1190" s="3">
        <v>45453</v>
      </c>
      <c r="J1190" t="s">
        <v>173</v>
      </c>
      <c r="K1190" t="s">
        <v>314</v>
      </c>
      <c r="L1190">
        <v>23283.79</v>
      </c>
      <c r="M1190" t="s">
        <v>196</v>
      </c>
      <c r="N1190">
        <v>2</v>
      </c>
    </row>
    <row r="1191" spans="1:14" x14ac:dyDescent="0.25">
      <c r="A1191" t="s">
        <v>6112</v>
      </c>
      <c r="B1191" t="s">
        <v>6113</v>
      </c>
      <c r="C1191" t="s">
        <v>6114</v>
      </c>
      <c r="D1191" t="s">
        <v>6115</v>
      </c>
      <c r="E1191" t="s">
        <v>6116</v>
      </c>
      <c r="F1191" t="s">
        <v>162</v>
      </c>
      <c r="G1191" t="s">
        <v>163</v>
      </c>
      <c r="H1191" s="3">
        <v>45790</v>
      </c>
      <c r="I1191" s="3">
        <v>45281</v>
      </c>
      <c r="J1191" t="s">
        <v>164</v>
      </c>
      <c r="K1191" t="s">
        <v>165</v>
      </c>
      <c r="L1191">
        <v>45730.07</v>
      </c>
      <c r="N1191">
        <v>5</v>
      </c>
    </row>
    <row r="1192" spans="1:14" x14ac:dyDescent="0.25">
      <c r="A1192" t="s">
        <v>6117</v>
      </c>
      <c r="B1192" t="s">
        <v>6118</v>
      </c>
      <c r="C1192" t="s">
        <v>6119</v>
      </c>
      <c r="D1192" t="s">
        <v>6120</v>
      </c>
      <c r="E1192" t="s">
        <v>6121</v>
      </c>
      <c r="F1192" t="s">
        <v>1627</v>
      </c>
      <c r="G1192" t="s">
        <v>163</v>
      </c>
      <c r="H1192" s="3">
        <v>45105</v>
      </c>
      <c r="J1192" t="s">
        <v>128</v>
      </c>
      <c r="K1192" t="s">
        <v>228</v>
      </c>
      <c r="L1192">
        <v>46666.58</v>
      </c>
      <c r="M1192" t="s">
        <v>188</v>
      </c>
    </row>
    <row r="1193" spans="1:14" x14ac:dyDescent="0.25">
      <c r="A1193" t="s">
        <v>6122</v>
      </c>
      <c r="B1193" t="s">
        <v>6123</v>
      </c>
      <c r="C1193" t="s">
        <v>6124</v>
      </c>
      <c r="D1193" t="s">
        <v>6125</v>
      </c>
      <c r="E1193" t="s">
        <v>6126</v>
      </c>
      <c r="F1193" t="s">
        <v>341</v>
      </c>
      <c r="G1193" t="s">
        <v>163</v>
      </c>
      <c r="H1193" s="3">
        <v>45074</v>
      </c>
      <c r="I1193" s="3">
        <v>45545</v>
      </c>
      <c r="J1193" t="s">
        <v>173</v>
      </c>
      <c r="K1193" t="s">
        <v>228</v>
      </c>
      <c r="L1193">
        <v>15717.2</v>
      </c>
      <c r="M1193" t="s">
        <v>203</v>
      </c>
      <c r="N1193">
        <v>5</v>
      </c>
    </row>
    <row r="1194" spans="1:14" x14ac:dyDescent="0.25">
      <c r="A1194" t="s">
        <v>6127</v>
      </c>
      <c r="B1194" t="s">
        <v>6128</v>
      </c>
      <c r="C1194" t="s">
        <v>6129</v>
      </c>
      <c r="D1194" t="s">
        <v>6130</v>
      </c>
      <c r="E1194" t="s">
        <v>6131</v>
      </c>
      <c r="F1194" t="s">
        <v>162</v>
      </c>
      <c r="G1194" t="s">
        <v>163</v>
      </c>
      <c r="H1194" s="3">
        <v>45623</v>
      </c>
      <c r="I1194" s="3">
        <v>45230</v>
      </c>
      <c r="J1194" t="s">
        <v>129</v>
      </c>
      <c r="K1194" t="s">
        <v>174</v>
      </c>
      <c r="L1194">
        <v>35492.160000000003</v>
      </c>
      <c r="M1194" t="s">
        <v>196</v>
      </c>
      <c r="N1194">
        <v>1</v>
      </c>
    </row>
    <row r="1195" spans="1:14" x14ac:dyDescent="0.25">
      <c r="A1195" t="s">
        <v>6132</v>
      </c>
      <c r="B1195" t="s">
        <v>6133</v>
      </c>
      <c r="C1195" t="s">
        <v>6134</v>
      </c>
      <c r="D1195" t="s">
        <v>6135</v>
      </c>
      <c r="E1195" t="s">
        <v>6136</v>
      </c>
      <c r="F1195" t="s">
        <v>403</v>
      </c>
      <c r="G1195" t="s">
        <v>163</v>
      </c>
      <c r="H1195" s="3">
        <v>45410</v>
      </c>
      <c r="I1195" s="3">
        <v>45723</v>
      </c>
      <c r="J1195" t="s">
        <v>173</v>
      </c>
      <c r="K1195" t="s">
        <v>314</v>
      </c>
      <c r="L1195">
        <v>35558.449999999997</v>
      </c>
      <c r="M1195" t="s">
        <v>166</v>
      </c>
      <c r="N1195">
        <v>2</v>
      </c>
    </row>
    <row r="1196" spans="1:14" x14ac:dyDescent="0.25">
      <c r="A1196" t="s">
        <v>6137</v>
      </c>
      <c r="B1196" t="s">
        <v>6138</v>
      </c>
      <c r="C1196" t="s">
        <v>6139</v>
      </c>
      <c r="D1196" t="s">
        <v>6140</v>
      </c>
      <c r="E1196" t="s">
        <v>6141</v>
      </c>
      <c r="F1196" t="s">
        <v>755</v>
      </c>
      <c r="G1196" t="s">
        <v>163</v>
      </c>
      <c r="H1196" s="3">
        <v>45114</v>
      </c>
      <c r="I1196" s="3">
        <v>45201</v>
      </c>
      <c r="J1196" t="s">
        <v>173</v>
      </c>
      <c r="K1196" t="s">
        <v>228</v>
      </c>
      <c r="L1196">
        <v>5099.3599999999997</v>
      </c>
      <c r="M1196" t="s">
        <v>196</v>
      </c>
      <c r="N1196">
        <v>5</v>
      </c>
    </row>
    <row r="1197" spans="1:14" x14ac:dyDescent="0.25">
      <c r="A1197" t="s">
        <v>6142</v>
      </c>
      <c r="B1197" t="s">
        <v>6143</v>
      </c>
      <c r="C1197" t="s">
        <v>6144</v>
      </c>
      <c r="D1197" t="s">
        <v>6145</v>
      </c>
      <c r="E1197" t="s">
        <v>6146</v>
      </c>
      <c r="F1197" t="s">
        <v>642</v>
      </c>
      <c r="G1197" t="s">
        <v>163</v>
      </c>
      <c r="H1197" s="3">
        <v>45513</v>
      </c>
      <c r="I1197" s="3">
        <v>45208</v>
      </c>
      <c r="J1197" t="s">
        <v>269</v>
      </c>
      <c r="K1197" t="s">
        <v>165</v>
      </c>
      <c r="L1197">
        <v>14050.8</v>
      </c>
      <c r="M1197" t="s">
        <v>209</v>
      </c>
      <c r="N1197">
        <v>4</v>
      </c>
    </row>
    <row r="1198" spans="1:14" x14ac:dyDescent="0.25">
      <c r="A1198" t="s">
        <v>6147</v>
      </c>
      <c r="B1198" t="s">
        <v>6148</v>
      </c>
      <c r="C1198" t="s">
        <v>6149</v>
      </c>
      <c r="D1198" t="s">
        <v>6150</v>
      </c>
      <c r="E1198" t="s">
        <v>6151</v>
      </c>
      <c r="F1198" t="s">
        <v>595</v>
      </c>
      <c r="G1198" t="s">
        <v>163</v>
      </c>
      <c r="H1198" s="3">
        <v>45649</v>
      </c>
      <c r="I1198" s="3">
        <v>45551</v>
      </c>
      <c r="J1198" t="s">
        <v>128</v>
      </c>
      <c r="K1198" t="s">
        <v>181</v>
      </c>
      <c r="L1198">
        <v>37935.620000000003</v>
      </c>
      <c r="M1198" t="s">
        <v>196</v>
      </c>
    </row>
    <row r="1199" spans="1:14" x14ac:dyDescent="0.25">
      <c r="A1199" t="s">
        <v>6152</v>
      </c>
      <c r="B1199" t="s">
        <v>6153</v>
      </c>
      <c r="C1199" t="s">
        <v>6154</v>
      </c>
      <c r="D1199" t="s">
        <v>6155</v>
      </c>
      <c r="E1199" t="s">
        <v>6156</v>
      </c>
      <c r="F1199" t="s">
        <v>202</v>
      </c>
      <c r="G1199" t="s">
        <v>163</v>
      </c>
      <c r="H1199" s="3">
        <v>44803</v>
      </c>
      <c r="I1199" s="3">
        <v>45273</v>
      </c>
      <c r="J1199" t="s">
        <v>128</v>
      </c>
      <c r="K1199" t="s">
        <v>228</v>
      </c>
      <c r="L1199">
        <v>15846.23</v>
      </c>
    </row>
    <row r="1200" spans="1:14" x14ac:dyDescent="0.25">
      <c r="A1200" t="s">
        <v>6157</v>
      </c>
      <c r="B1200" t="s">
        <v>6158</v>
      </c>
      <c r="C1200" t="s">
        <v>6159</v>
      </c>
      <c r="D1200" t="s">
        <v>6160</v>
      </c>
      <c r="E1200" t="s">
        <v>6161</v>
      </c>
      <c r="F1200" t="s">
        <v>215</v>
      </c>
      <c r="G1200" t="s">
        <v>163</v>
      </c>
      <c r="H1200" s="3">
        <v>45024</v>
      </c>
      <c r="I1200" s="3">
        <v>45166</v>
      </c>
      <c r="J1200" t="s">
        <v>128</v>
      </c>
      <c r="K1200" t="s">
        <v>165</v>
      </c>
      <c r="L1200">
        <v>45936.480000000003</v>
      </c>
      <c r="M1200" t="s">
        <v>209</v>
      </c>
    </row>
    <row r="1201" spans="1:14" x14ac:dyDescent="0.25">
      <c r="A1201" t="s">
        <v>6162</v>
      </c>
      <c r="B1201" t="s">
        <v>6163</v>
      </c>
      <c r="C1201" t="s">
        <v>6164</v>
      </c>
      <c r="D1201" t="s">
        <v>6165</v>
      </c>
      <c r="E1201" t="s">
        <v>6166</v>
      </c>
      <c r="F1201" t="s">
        <v>381</v>
      </c>
      <c r="G1201" t="s">
        <v>163</v>
      </c>
      <c r="H1201" s="3">
        <v>44740</v>
      </c>
      <c r="I1201" s="3">
        <v>45444</v>
      </c>
      <c r="J1201" t="s">
        <v>129</v>
      </c>
      <c r="K1201" t="s">
        <v>165</v>
      </c>
      <c r="L1201">
        <v>40032.980000000003</v>
      </c>
      <c r="M1201" t="s">
        <v>188</v>
      </c>
      <c r="N12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188-9E70-46D8-9574-071A3815560B}">
  <dimension ref="A1:Q1201"/>
  <sheetViews>
    <sheetView showGridLines="0" topLeftCell="F31" workbookViewId="0">
      <selection activeCell="Q1" sqref="Q1:Q1048576"/>
    </sheetView>
  </sheetViews>
  <sheetFormatPr defaultRowHeight="15" x14ac:dyDescent="0.25"/>
  <cols>
    <col min="1" max="1" width="25.7109375" customWidth="1"/>
    <col min="2" max="2" width="26.140625" bestFit="1" customWidth="1"/>
    <col min="3" max="3" width="39.5703125" bestFit="1" customWidth="1"/>
    <col min="4" max="4" width="20.28515625" bestFit="1" customWidth="1"/>
    <col min="5" max="5" width="18.42578125" bestFit="1" customWidth="1"/>
    <col min="6" max="6" width="24.85546875" bestFit="1" customWidth="1"/>
    <col min="7" max="7" width="15.28515625" bestFit="1" customWidth="1"/>
    <col min="8" max="8" width="10.28515625" bestFit="1" customWidth="1"/>
    <col min="9" max="9" width="14.42578125" bestFit="1" customWidth="1"/>
    <col min="10" max="10" width="21.140625" bestFit="1" customWidth="1"/>
    <col min="11" max="11" width="19.140625" bestFit="1" customWidth="1"/>
    <col min="12" max="12" width="24.28515625" bestFit="1" customWidth="1"/>
    <col min="13" max="13" width="23.7109375" bestFit="1" customWidth="1"/>
    <col min="14" max="14" width="19.7109375" bestFit="1" customWidth="1"/>
    <col min="15" max="15" width="19.5703125" bestFit="1" customWidth="1"/>
    <col min="16" max="16" width="17.7109375" bestFit="1" customWidth="1"/>
    <col min="17" max="17" width="14.85546875" customWidth="1"/>
  </cols>
  <sheetData>
    <row r="1" spans="1:17" x14ac:dyDescent="0.25">
      <c r="A1" t="s">
        <v>144</v>
      </c>
      <c r="B1" t="s">
        <v>145</v>
      </c>
      <c r="C1" t="s">
        <v>146</v>
      </c>
      <c r="D1" t="s">
        <v>6926</v>
      </c>
      <c r="E1" t="s">
        <v>10956</v>
      </c>
      <c r="F1" t="s">
        <v>132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6572</v>
      </c>
      <c r="M1" t="s">
        <v>153</v>
      </c>
      <c r="N1" t="s">
        <v>154</v>
      </c>
      <c r="O1" t="s">
        <v>155</v>
      </c>
      <c r="P1" t="s">
        <v>156</v>
      </c>
      <c r="Q1" t="s">
        <v>10957</v>
      </c>
    </row>
    <row r="2" spans="1:17" x14ac:dyDescent="0.25">
      <c r="A2" s="80" t="s">
        <v>6927</v>
      </c>
      <c r="B2" s="80" t="s">
        <v>158</v>
      </c>
      <c r="C2" s="80" t="s">
        <v>159</v>
      </c>
      <c r="D2" s="80" t="s">
        <v>6928</v>
      </c>
      <c r="E2" s="80" t="s">
        <v>160</v>
      </c>
      <c r="F2" s="80" t="s">
        <v>161</v>
      </c>
      <c r="G2" s="80" t="s">
        <v>162</v>
      </c>
      <c r="H2" s="80" t="s">
        <v>163</v>
      </c>
      <c r="I2" s="47">
        <v>45313</v>
      </c>
      <c r="J2" s="47">
        <v>45619</v>
      </c>
      <c r="K2" s="80" t="s">
        <v>164</v>
      </c>
      <c r="L2" s="80" t="s">
        <v>6929</v>
      </c>
      <c r="M2" s="80" t="s">
        <v>165</v>
      </c>
      <c r="N2">
        <v>13582</v>
      </c>
      <c r="O2" s="80" t="s">
        <v>166</v>
      </c>
      <c r="P2">
        <v>1</v>
      </c>
      <c r="Q2" s="56">
        <v>10.052562417871222</v>
      </c>
    </row>
    <row r="3" spans="1:17" x14ac:dyDescent="0.25">
      <c r="A3" s="80" t="s">
        <v>6930</v>
      </c>
      <c r="B3" s="80" t="s">
        <v>168</v>
      </c>
      <c r="C3" s="80" t="s">
        <v>169</v>
      </c>
      <c r="D3" s="80" t="s">
        <v>6931</v>
      </c>
      <c r="E3" s="80" t="s">
        <v>6932</v>
      </c>
      <c r="F3" s="80" t="s">
        <v>171</v>
      </c>
      <c r="G3" s="80" t="s">
        <v>172</v>
      </c>
      <c r="H3" s="80" t="s">
        <v>163</v>
      </c>
      <c r="I3" s="47">
        <v>44948</v>
      </c>
      <c r="J3" s="47">
        <v>45621</v>
      </c>
      <c r="K3" s="80" t="s">
        <v>173</v>
      </c>
      <c r="L3" s="80" t="s">
        <v>6933</v>
      </c>
      <c r="M3" s="80" t="s">
        <v>174</v>
      </c>
      <c r="N3">
        <v>18206</v>
      </c>
      <c r="O3" s="80" t="s">
        <v>166</v>
      </c>
      <c r="P3">
        <v>3</v>
      </c>
      <c r="Q3" s="56">
        <v>22.109067017082786</v>
      </c>
    </row>
    <row r="4" spans="1:17" x14ac:dyDescent="0.25">
      <c r="A4" s="80" t="s">
        <v>6934</v>
      </c>
      <c r="B4" s="80" t="s">
        <v>176</v>
      </c>
      <c r="C4" s="80" t="s">
        <v>177</v>
      </c>
      <c r="D4" s="80" t="s">
        <v>6935</v>
      </c>
      <c r="E4" s="80" t="s">
        <v>6936</v>
      </c>
      <c r="F4" s="80" t="s">
        <v>179</v>
      </c>
      <c r="G4" s="80" t="s">
        <v>180</v>
      </c>
      <c r="H4" s="80" t="s">
        <v>163</v>
      </c>
      <c r="I4" s="47">
        <v>45352</v>
      </c>
      <c r="J4" s="47">
        <v>45792</v>
      </c>
      <c r="K4" s="80" t="s">
        <v>128</v>
      </c>
      <c r="L4" s="80" t="s">
        <v>6937</v>
      </c>
      <c r="M4" s="80" t="s">
        <v>181</v>
      </c>
      <c r="N4">
        <v>45811</v>
      </c>
      <c r="O4" s="80" t="s">
        <v>166</v>
      </c>
      <c r="P4">
        <v>3</v>
      </c>
      <c r="Q4" s="56">
        <v>10.052562417871222</v>
      </c>
    </row>
    <row r="5" spans="1:17" x14ac:dyDescent="0.25">
      <c r="A5" s="80" t="s">
        <v>6938</v>
      </c>
      <c r="B5" s="80" t="s">
        <v>183</v>
      </c>
      <c r="C5" s="80" t="s">
        <v>184</v>
      </c>
      <c r="D5" s="80" t="s">
        <v>6939</v>
      </c>
      <c r="E5" s="80" t="s">
        <v>6940</v>
      </c>
      <c r="F5" s="80" t="s">
        <v>186</v>
      </c>
      <c r="G5" s="80" t="s">
        <v>187</v>
      </c>
      <c r="H5" s="80" t="s">
        <v>163</v>
      </c>
      <c r="I5" s="47">
        <v>44936</v>
      </c>
      <c r="J5" s="47">
        <v>45285</v>
      </c>
      <c r="K5" s="80" t="s">
        <v>164</v>
      </c>
      <c r="L5" s="80" t="s">
        <v>6941</v>
      </c>
      <c r="M5" s="80" t="s">
        <v>181</v>
      </c>
      <c r="N5">
        <v>27494</v>
      </c>
      <c r="O5" s="80" t="s">
        <v>188</v>
      </c>
      <c r="P5">
        <v>1</v>
      </c>
      <c r="Q5" s="56">
        <v>11.465177398160314</v>
      </c>
    </row>
    <row r="6" spans="1:17" x14ac:dyDescent="0.25">
      <c r="A6" s="80" t="s">
        <v>6942</v>
      </c>
      <c r="B6" s="80" t="s">
        <v>190</v>
      </c>
      <c r="C6" s="80" t="s">
        <v>191</v>
      </c>
      <c r="D6" s="80" t="s">
        <v>6943</v>
      </c>
      <c r="E6" s="80" t="s">
        <v>6944</v>
      </c>
      <c r="F6" s="80" t="s">
        <v>193</v>
      </c>
      <c r="G6" s="80" t="s">
        <v>194</v>
      </c>
      <c r="H6" s="80" t="s">
        <v>163</v>
      </c>
      <c r="I6" s="47">
        <v>44885</v>
      </c>
      <c r="J6" s="47">
        <v>45524</v>
      </c>
      <c r="K6" s="80" t="s">
        <v>164</v>
      </c>
      <c r="L6" s="80" t="s">
        <v>6945</v>
      </c>
      <c r="M6" s="80" t="s">
        <v>195</v>
      </c>
      <c r="N6">
        <v>817</v>
      </c>
      <c r="O6" s="80" t="s">
        <v>196</v>
      </c>
      <c r="P6">
        <v>3</v>
      </c>
      <c r="Q6" s="56">
        <v>10.052562417871222</v>
      </c>
    </row>
    <row r="7" spans="1:17" x14ac:dyDescent="0.25">
      <c r="A7" s="80" t="s">
        <v>6946</v>
      </c>
      <c r="B7" s="80" t="s">
        <v>198</v>
      </c>
      <c r="C7" s="80" t="s">
        <v>199</v>
      </c>
      <c r="D7" s="80" t="s">
        <v>6947</v>
      </c>
      <c r="E7" s="80" t="s">
        <v>6948</v>
      </c>
      <c r="F7" s="80" t="s">
        <v>201</v>
      </c>
      <c r="G7" s="80" t="s">
        <v>202</v>
      </c>
      <c r="H7" s="80" t="s">
        <v>163</v>
      </c>
      <c r="I7" s="47">
        <v>45757</v>
      </c>
      <c r="J7" s="47">
        <v>45537</v>
      </c>
      <c r="K7" s="80" t="s">
        <v>164</v>
      </c>
      <c r="L7" s="80" t="s">
        <v>6949</v>
      </c>
      <c r="M7" s="80" t="s">
        <v>165</v>
      </c>
      <c r="N7">
        <v>28582</v>
      </c>
      <c r="O7" s="80" t="s">
        <v>203</v>
      </c>
      <c r="P7">
        <v>3</v>
      </c>
      <c r="Q7" s="56">
        <v>7.2273324572930351</v>
      </c>
    </row>
    <row r="8" spans="1:17" x14ac:dyDescent="0.25">
      <c r="A8" s="80" t="s">
        <v>6950</v>
      </c>
      <c r="B8" s="80" t="s">
        <v>205</v>
      </c>
      <c r="C8" s="80" t="s">
        <v>206</v>
      </c>
      <c r="D8" s="80" t="s">
        <v>6951</v>
      </c>
      <c r="E8" s="80" t="s">
        <v>6952</v>
      </c>
      <c r="F8" s="80" t="s">
        <v>208</v>
      </c>
      <c r="G8" s="80" t="s">
        <v>162</v>
      </c>
      <c r="H8" s="80" t="s">
        <v>163</v>
      </c>
      <c r="I8" s="47">
        <v>45754</v>
      </c>
      <c r="J8" s="47">
        <v>45596</v>
      </c>
      <c r="K8" s="80" t="s">
        <v>173</v>
      </c>
      <c r="L8" s="80" t="s">
        <v>6953</v>
      </c>
      <c r="M8" s="80" t="s">
        <v>181</v>
      </c>
      <c r="N8">
        <v>29538</v>
      </c>
      <c r="O8" s="80" t="s">
        <v>209</v>
      </c>
      <c r="P8">
        <v>3</v>
      </c>
      <c r="Q8" s="56">
        <v>10.052562417871222</v>
      </c>
    </row>
    <row r="9" spans="1:17" x14ac:dyDescent="0.25">
      <c r="A9" s="80" t="s">
        <v>6954</v>
      </c>
      <c r="B9" s="80" t="s">
        <v>211</v>
      </c>
      <c r="C9" s="80" t="s">
        <v>212</v>
      </c>
      <c r="D9" s="80" t="s">
        <v>6955</v>
      </c>
      <c r="E9" s="80" t="s">
        <v>6956</v>
      </c>
      <c r="F9" s="80" t="s">
        <v>214</v>
      </c>
      <c r="G9" s="80" t="s">
        <v>215</v>
      </c>
      <c r="H9" s="80" t="s">
        <v>163</v>
      </c>
      <c r="I9" s="47">
        <v>44790</v>
      </c>
      <c r="J9" s="47">
        <v>45449</v>
      </c>
      <c r="K9" s="80" t="s">
        <v>173</v>
      </c>
      <c r="L9" s="80" t="s">
        <v>6957</v>
      </c>
      <c r="M9" s="80" t="s">
        <v>181</v>
      </c>
      <c r="N9">
        <v>42306</v>
      </c>
      <c r="O9" s="80" t="s">
        <v>209</v>
      </c>
      <c r="P9">
        <v>1</v>
      </c>
      <c r="Q9" s="56">
        <v>21.649145860709591</v>
      </c>
    </row>
    <row r="10" spans="1:17" x14ac:dyDescent="0.25">
      <c r="A10" s="80" t="s">
        <v>6958</v>
      </c>
      <c r="B10" s="80" t="s">
        <v>217</v>
      </c>
      <c r="C10" s="80" t="s">
        <v>218</v>
      </c>
      <c r="D10" s="80" t="s">
        <v>6959</v>
      </c>
      <c r="E10" s="80" t="s">
        <v>6960</v>
      </c>
      <c r="F10" s="80" t="s">
        <v>220</v>
      </c>
      <c r="G10" s="80" t="s">
        <v>221</v>
      </c>
      <c r="H10" s="80" t="s">
        <v>163</v>
      </c>
      <c r="I10" s="47">
        <v>45483</v>
      </c>
      <c r="J10" s="47">
        <v>45504</v>
      </c>
      <c r="K10" s="80" t="s">
        <v>128</v>
      </c>
      <c r="L10" s="80" t="s">
        <v>6961</v>
      </c>
      <c r="M10" s="80" t="s">
        <v>181</v>
      </c>
      <c r="N10">
        <v>6661</v>
      </c>
      <c r="O10" s="80" t="s">
        <v>166</v>
      </c>
      <c r="P10">
        <v>4</v>
      </c>
      <c r="Q10" s="56">
        <v>10.052562417871222</v>
      </c>
    </row>
    <row r="11" spans="1:17" x14ac:dyDescent="0.25">
      <c r="A11" s="80" t="s">
        <v>6962</v>
      </c>
      <c r="B11" s="80" t="s">
        <v>223</v>
      </c>
      <c r="C11" s="80" t="s">
        <v>224</v>
      </c>
      <c r="D11" s="80" t="s">
        <v>6963</v>
      </c>
      <c r="E11" s="80" t="s">
        <v>6964</v>
      </c>
      <c r="F11" s="80" t="s">
        <v>226</v>
      </c>
      <c r="G11" s="80" t="s">
        <v>227</v>
      </c>
      <c r="H11" s="80" t="s">
        <v>163</v>
      </c>
      <c r="I11" s="47">
        <v>45196</v>
      </c>
      <c r="J11" s="47">
        <v>45233</v>
      </c>
      <c r="K11" s="80" t="s">
        <v>129</v>
      </c>
      <c r="L11" s="80" t="s">
        <v>6965</v>
      </c>
      <c r="M11" s="80" t="s">
        <v>228</v>
      </c>
      <c r="N11">
        <v>14513</v>
      </c>
      <c r="O11" s="80" t="s">
        <v>188</v>
      </c>
      <c r="P11">
        <v>4</v>
      </c>
      <c r="Q11" s="56">
        <v>1.2155059132720105</v>
      </c>
    </row>
    <row r="12" spans="1:17" x14ac:dyDescent="0.25">
      <c r="A12" s="80" t="s">
        <v>6966</v>
      </c>
      <c r="B12" s="80" t="s">
        <v>230</v>
      </c>
      <c r="C12" s="80" t="s">
        <v>231</v>
      </c>
      <c r="D12" s="80" t="s">
        <v>6967</v>
      </c>
      <c r="E12" s="80" t="s">
        <v>6968</v>
      </c>
      <c r="F12" s="80" t="s">
        <v>233</v>
      </c>
      <c r="G12" s="80" t="s">
        <v>234</v>
      </c>
      <c r="H12" s="80" t="s">
        <v>163</v>
      </c>
      <c r="I12" s="47">
        <v>44864</v>
      </c>
      <c r="J12" s="47">
        <v>45610</v>
      </c>
      <c r="K12" s="80" t="s">
        <v>173</v>
      </c>
      <c r="L12" s="80" t="s">
        <v>6965</v>
      </c>
      <c r="M12" s="80" t="s">
        <v>228</v>
      </c>
      <c r="N12">
        <v>19427</v>
      </c>
      <c r="O12" s="80" t="s">
        <v>166</v>
      </c>
      <c r="P12">
        <v>5</v>
      </c>
      <c r="Q12" s="56">
        <v>10.052562417871222</v>
      </c>
    </row>
    <row r="13" spans="1:17" x14ac:dyDescent="0.25">
      <c r="A13" s="80" t="s">
        <v>6969</v>
      </c>
      <c r="B13" s="80" t="s">
        <v>236</v>
      </c>
      <c r="C13" s="80" t="s">
        <v>237</v>
      </c>
      <c r="D13" s="80" t="s">
        <v>6970</v>
      </c>
      <c r="E13" s="80" t="s">
        <v>6971</v>
      </c>
      <c r="F13" s="80" t="s">
        <v>239</v>
      </c>
      <c r="G13" s="80" t="s">
        <v>240</v>
      </c>
      <c r="H13" s="80" t="s">
        <v>163</v>
      </c>
      <c r="I13" s="47">
        <v>45136</v>
      </c>
      <c r="J13" s="47">
        <v>45150</v>
      </c>
      <c r="K13" s="80" t="s">
        <v>164</v>
      </c>
      <c r="L13" s="80" t="s">
        <v>6953</v>
      </c>
      <c r="M13" s="80" t="s">
        <v>174</v>
      </c>
      <c r="N13">
        <v>49387</v>
      </c>
      <c r="O13" s="80" t="s">
        <v>196</v>
      </c>
      <c r="P13">
        <v>4</v>
      </c>
      <c r="Q13" s="56">
        <v>0.45992115637319314</v>
      </c>
    </row>
    <row r="14" spans="1:17" x14ac:dyDescent="0.25">
      <c r="A14" s="80" t="s">
        <v>6972</v>
      </c>
      <c r="B14" s="80" t="s">
        <v>242</v>
      </c>
      <c r="C14" s="80" t="s">
        <v>243</v>
      </c>
      <c r="D14" s="80" t="s">
        <v>6973</v>
      </c>
      <c r="E14" s="80" t="s">
        <v>6974</v>
      </c>
      <c r="F14" s="80" t="s">
        <v>245</v>
      </c>
      <c r="G14" s="80" t="s">
        <v>162</v>
      </c>
      <c r="H14" s="80" t="s">
        <v>163</v>
      </c>
      <c r="I14" s="47">
        <v>45146</v>
      </c>
      <c r="J14" s="47">
        <v>45536</v>
      </c>
      <c r="K14" s="80" t="s">
        <v>129</v>
      </c>
      <c r="L14" s="80" t="s">
        <v>6965</v>
      </c>
      <c r="M14" s="80" t="s">
        <v>195</v>
      </c>
      <c r="N14">
        <v>44071</v>
      </c>
      <c r="O14" s="80" t="s">
        <v>196</v>
      </c>
      <c r="P14">
        <v>4</v>
      </c>
      <c r="Q14" s="56">
        <v>10.052562417871222</v>
      </c>
    </row>
    <row r="15" spans="1:17" x14ac:dyDescent="0.25">
      <c r="A15" s="80" t="s">
        <v>6975</v>
      </c>
      <c r="B15" s="80" t="s">
        <v>247</v>
      </c>
      <c r="C15" s="80" t="s">
        <v>248</v>
      </c>
      <c r="D15" s="80" t="s">
        <v>6976</v>
      </c>
      <c r="E15" s="80" t="s">
        <v>6977</v>
      </c>
      <c r="F15" s="80" t="s">
        <v>250</v>
      </c>
      <c r="G15" s="80" t="s">
        <v>251</v>
      </c>
      <c r="H15" s="80" t="s">
        <v>163</v>
      </c>
      <c r="I15" s="47">
        <v>45078</v>
      </c>
      <c r="J15" s="47">
        <v>45515</v>
      </c>
      <c r="K15" s="80" t="s">
        <v>173</v>
      </c>
      <c r="L15" s="80" t="s">
        <v>6965</v>
      </c>
      <c r="M15" s="80" t="s">
        <v>181</v>
      </c>
      <c r="N15">
        <v>4854</v>
      </c>
      <c r="O15" s="80" t="s">
        <v>196</v>
      </c>
      <c r="P15">
        <v>5</v>
      </c>
      <c r="Q15" s="56">
        <v>14.35611038107753</v>
      </c>
    </row>
    <row r="16" spans="1:17" x14ac:dyDescent="0.25">
      <c r="A16" s="80" t="s">
        <v>6978</v>
      </c>
      <c r="B16" s="80" t="s">
        <v>253</v>
      </c>
      <c r="C16" s="80" t="s">
        <v>254</v>
      </c>
      <c r="D16" s="80" t="s">
        <v>6979</v>
      </c>
      <c r="E16" s="80" t="s">
        <v>6980</v>
      </c>
      <c r="F16" s="80" t="s">
        <v>256</v>
      </c>
      <c r="G16" s="80" t="s">
        <v>221</v>
      </c>
      <c r="H16" s="80" t="s">
        <v>163</v>
      </c>
      <c r="I16" s="47">
        <v>44742</v>
      </c>
      <c r="J16" s="47">
        <v>45579</v>
      </c>
      <c r="K16" s="80" t="s">
        <v>164</v>
      </c>
      <c r="L16" s="80" t="s">
        <v>6953</v>
      </c>
      <c r="M16" s="80" t="s">
        <v>165</v>
      </c>
      <c r="N16">
        <v>46984</v>
      </c>
      <c r="O16" s="80" t="s">
        <v>166</v>
      </c>
      <c r="P16">
        <v>1</v>
      </c>
      <c r="Q16" s="56">
        <v>10.052562417871222</v>
      </c>
    </row>
    <row r="17" spans="1:17" x14ac:dyDescent="0.25">
      <c r="A17" s="80" t="s">
        <v>6981</v>
      </c>
      <c r="B17" s="80" t="s">
        <v>258</v>
      </c>
      <c r="C17" s="80" t="s">
        <v>259</v>
      </c>
      <c r="D17" s="80" t="s">
        <v>6982</v>
      </c>
      <c r="E17" s="80" t="s">
        <v>6983</v>
      </c>
      <c r="F17" s="80" t="s">
        <v>261</v>
      </c>
      <c r="G17" s="80" t="s">
        <v>262</v>
      </c>
      <c r="H17" s="80" t="s">
        <v>163</v>
      </c>
      <c r="I17" s="47">
        <v>45724</v>
      </c>
      <c r="J17" s="47">
        <v>45266</v>
      </c>
      <c r="K17" s="80" t="s">
        <v>129</v>
      </c>
      <c r="L17" s="80" t="s">
        <v>6984</v>
      </c>
      <c r="M17" s="80" t="s">
        <v>165</v>
      </c>
      <c r="N17">
        <v>22760</v>
      </c>
      <c r="O17" s="80" t="s">
        <v>166</v>
      </c>
      <c r="P17">
        <v>4</v>
      </c>
      <c r="Q17" s="56">
        <v>15.045992115637318</v>
      </c>
    </row>
    <row r="18" spans="1:17" x14ac:dyDescent="0.25">
      <c r="A18" s="80" t="s">
        <v>6985</v>
      </c>
      <c r="B18" s="80" t="s">
        <v>264</v>
      </c>
      <c r="C18" s="80" t="s">
        <v>265</v>
      </c>
      <c r="D18" s="80" t="s">
        <v>6986</v>
      </c>
      <c r="E18" s="80" t="s">
        <v>6987</v>
      </c>
      <c r="F18" s="80" t="s">
        <v>267</v>
      </c>
      <c r="G18" s="80" t="s">
        <v>268</v>
      </c>
      <c r="H18" s="80" t="s">
        <v>163</v>
      </c>
      <c r="I18" s="47">
        <v>44926</v>
      </c>
      <c r="J18" s="47">
        <v>45512</v>
      </c>
      <c r="K18" s="80" t="s">
        <v>269</v>
      </c>
      <c r="L18" s="80" t="s">
        <v>6988</v>
      </c>
      <c r="M18" s="80" t="s">
        <v>228</v>
      </c>
      <c r="N18">
        <v>36150</v>
      </c>
      <c r="O18" s="80" t="s">
        <v>203</v>
      </c>
      <c r="P18">
        <v>2</v>
      </c>
      <c r="Q18" s="56">
        <v>10.052562417871222</v>
      </c>
    </row>
    <row r="19" spans="1:17" x14ac:dyDescent="0.25">
      <c r="A19" s="80" t="s">
        <v>6989</v>
      </c>
      <c r="B19" s="80" t="s">
        <v>271</v>
      </c>
      <c r="C19" s="80" t="s">
        <v>272</v>
      </c>
      <c r="D19" s="80" t="s">
        <v>6990</v>
      </c>
      <c r="E19" s="80" t="s">
        <v>6991</v>
      </c>
      <c r="F19" s="80" t="s">
        <v>274</v>
      </c>
      <c r="G19" s="80" t="s">
        <v>275</v>
      </c>
      <c r="H19" s="80" t="s">
        <v>163</v>
      </c>
      <c r="I19" s="47">
        <v>44760</v>
      </c>
      <c r="J19" s="47">
        <v>45512</v>
      </c>
      <c r="K19" s="80" t="s">
        <v>269</v>
      </c>
      <c r="L19" s="80" t="s">
        <v>6992</v>
      </c>
      <c r="M19" s="80" t="s">
        <v>228</v>
      </c>
      <c r="N19">
        <v>28885</v>
      </c>
      <c r="O19" s="80" t="s">
        <v>203</v>
      </c>
      <c r="P19">
        <v>3</v>
      </c>
      <c r="Q19" s="56">
        <v>24.704336399474375</v>
      </c>
    </row>
    <row r="20" spans="1:17" x14ac:dyDescent="0.25">
      <c r="A20" s="80" t="s">
        <v>6993</v>
      </c>
      <c r="B20" s="80" t="s">
        <v>277</v>
      </c>
      <c r="C20" s="80" t="s">
        <v>278</v>
      </c>
      <c r="D20" s="80" t="s">
        <v>6994</v>
      </c>
      <c r="E20" s="80" t="s">
        <v>6995</v>
      </c>
      <c r="F20" s="80" t="s">
        <v>280</v>
      </c>
      <c r="G20" s="80" t="s">
        <v>281</v>
      </c>
      <c r="H20" s="80" t="s">
        <v>163</v>
      </c>
      <c r="I20" s="47">
        <v>45339</v>
      </c>
      <c r="J20" s="47">
        <v>45332</v>
      </c>
      <c r="K20" s="80" t="s">
        <v>164</v>
      </c>
      <c r="L20" s="80" t="s">
        <v>6953</v>
      </c>
      <c r="M20" s="80" t="s">
        <v>181</v>
      </c>
      <c r="N20">
        <v>39913</v>
      </c>
      <c r="O20" s="80" t="s">
        <v>209</v>
      </c>
      <c r="P20">
        <v>3</v>
      </c>
      <c r="Q20" s="56">
        <v>10.052562417871222</v>
      </c>
    </row>
    <row r="21" spans="1:17" x14ac:dyDescent="0.25">
      <c r="A21" s="80" t="s">
        <v>6996</v>
      </c>
      <c r="B21" s="80" t="s">
        <v>283</v>
      </c>
      <c r="C21" s="80" t="s">
        <v>284</v>
      </c>
      <c r="D21" s="80" t="s">
        <v>6997</v>
      </c>
      <c r="E21" s="80" t="s">
        <v>285</v>
      </c>
      <c r="F21" s="80" t="s">
        <v>286</v>
      </c>
      <c r="G21" s="80" t="s">
        <v>172</v>
      </c>
      <c r="H21" s="80" t="s">
        <v>163</v>
      </c>
      <c r="I21" s="47">
        <v>44863</v>
      </c>
      <c r="J21" s="47">
        <v>45322</v>
      </c>
      <c r="K21" s="80" t="s">
        <v>128</v>
      </c>
      <c r="L21" s="80" t="s">
        <v>6965</v>
      </c>
      <c r="M21" s="80" t="s">
        <v>228</v>
      </c>
      <c r="N21">
        <v>24204</v>
      </c>
      <c r="O21" s="80" t="s">
        <v>203</v>
      </c>
      <c r="P21">
        <v>3</v>
      </c>
      <c r="Q21" s="56">
        <v>15.078843626806833</v>
      </c>
    </row>
    <row r="22" spans="1:17" x14ac:dyDescent="0.25">
      <c r="A22" s="80" t="s">
        <v>6998</v>
      </c>
      <c r="B22" s="80" t="s">
        <v>288</v>
      </c>
      <c r="C22" s="80" t="s">
        <v>289</v>
      </c>
      <c r="D22" s="80" t="s">
        <v>6999</v>
      </c>
      <c r="E22" s="80" t="s">
        <v>290</v>
      </c>
      <c r="F22" s="80" t="s">
        <v>291</v>
      </c>
      <c r="G22" s="80" t="s">
        <v>292</v>
      </c>
      <c r="H22" s="80" t="s">
        <v>163</v>
      </c>
      <c r="I22" s="47">
        <v>45167</v>
      </c>
      <c r="J22" s="47">
        <v>45831</v>
      </c>
      <c r="K22" s="80" t="s">
        <v>269</v>
      </c>
      <c r="L22" s="80" t="s">
        <v>7000</v>
      </c>
      <c r="M22" s="80" t="s">
        <v>181</v>
      </c>
      <c r="N22">
        <v>23403</v>
      </c>
      <c r="O22" s="80" t="s">
        <v>209</v>
      </c>
      <c r="P22">
        <v>1</v>
      </c>
      <c r="Q22" s="56">
        <v>10.052562417871222</v>
      </c>
    </row>
    <row r="23" spans="1:17" x14ac:dyDescent="0.25">
      <c r="A23" s="80" t="s">
        <v>7001</v>
      </c>
      <c r="B23" s="80" t="s">
        <v>294</v>
      </c>
      <c r="C23" s="80" t="s">
        <v>295</v>
      </c>
      <c r="D23" s="80" t="s">
        <v>7002</v>
      </c>
      <c r="E23" s="80" t="s">
        <v>7003</v>
      </c>
      <c r="F23" s="80" t="s">
        <v>297</v>
      </c>
      <c r="G23" s="80" t="s">
        <v>187</v>
      </c>
      <c r="H23" s="80" t="s">
        <v>163</v>
      </c>
      <c r="I23" s="47">
        <v>45181</v>
      </c>
      <c r="J23" s="47">
        <v>45831</v>
      </c>
      <c r="K23" s="80" t="s">
        <v>269</v>
      </c>
      <c r="L23" s="80" t="s">
        <v>6953</v>
      </c>
      <c r="M23" s="80" t="s">
        <v>181</v>
      </c>
      <c r="N23">
        <v>46973</v>
      </c>
      <c r="O23" s="80" t="s">
        <v>166</v>
      </c>
      <c r="P23">
        <v>5</v>
      </c>
      <c r="Q23" s="56">
        <v>21.353482260183966</v>
      </c>
    </row>
    <row r="24" spans="1:17" x14ac:dyDescent="0.25">
      <c r="A24" s="80" t="s">
        <v>7004</v>
      </c>
      <c r="B24" s="80" t="s">
        <v>299</v>
      </c>
      <c r="C24" s="80" t="s">
        <v>300</v>
      </c>
      <c r="D24" s="80" t="s">
        <v>7005</v>
      </c>
      <c r="E24" s="80" t="s">
        <v>7006</v>
      </c>
      <c r="F24" s="80" t="s">
        <v>302</v>
      </c>
      <c r="G24" s="80" t="s">
        <v>187</v>
      </c>
      <c r="H24" s="80" t="s">
        <v>163</v>
      </c>
      <c r="I24" s="47">
        <v>45289</v>
      </c>
      <c r="J24" s="47">
        <v>45451</v>
      </c>
      <c r="K24" s="80" t="s">
        <v>173</v>
      </c>
      <c r="L24" s="80" t="s">
        <v>7007</v>
      </c>
      <c r="M24" s="80" t="s">
        <v>165</v>
      </c>
      <c r="N24">
        <v>41548</v>
      </c>
      <c r="O24" s="80" t="s">
        <v>209</v>
      </c>
      <c r="P24">
        <v>5</v>
      </c>
      <c r="Q24" s="56">
        <v>10.052562417871222</v>
      </c>
    </row>
    <row r="25" spans="1:17" x14ac:dyDescent="0.25">
      <c r="A25" s="80" t="s">
        <v>7008</v>
      </c>
      <c r="B25" s="80" t="s">
        <v>304</v>
      </c>
      <c r="C25" s="80" t="s">
        <v>305</v>
      </c>
      <c r="D25" s="80" t="s">
        <v>7009</v>
      </c>
      <c r="E25" s="80" t="s">
        <v>7010</v>
      </c>
      <c r="F25" s="80" t="s">
        <v>307</v>
      </c>
      <c r="G25" s="80" t="s">
        <v>308</v>
      </c>
      <c r="H25" s="80" t="s">
        <v>163</v>
      </c>
      <c r="I25" s="47">
        <v>44958</v>
      </c>
      <c r="J25" s="47">
        <v>45505</v>
      </c>
      <c r="K25" s="80" t="s">
        <v>173</v>
      </c>
      <c r="L25" s="80" t="s">
        <v>6965</v>
      </c>
      <c r="M25" s="80" t="s">
        <v>181</v>
      </c>
      <c r="N25">
        <v>1625</v>
      </c>
      <c r="O25" s="80" t="s">
        <v>196</v>
      </c>
      <c r="P25">
        <v>5</v>
      </c>
      <c r="Q25" s="56">
        <v>17.969776609724047</v>
      </c>
    </row>
    <row r="26" spans="1:17" x14ac:dyDescent="0.25">
      <c r="A26" s="80" t="s">
        <v>7011</v>
      </c>
      <c r="B26" s="80" t="s">
        <v>310</v>
      </c>
      <c r="C26" s="80" t="s">
        <v>311</v>
      </c>
      <c r="D26" s="80" t="s">
        <v>7012</v>
      </c>
      <c r="E26" s="80" t="s">
        <v>7013</v>
      </c>
      <c r="F26" s="80" t="s">
        <v>313</v>
      </c>
      <c r="G26" s="80" t="s">
        <v>240</v>
      </c>
      <c r="H26" s="80" t="s">
        <v>163</v>
      </c>
      <c r="I26" s="47">
        <v>45654</v>
      </c>
      <c r="J26" s="47">
        <v>45179</v>
      </c>
      <c r="K26" s="80" t="s">
        <v>164</v>
      </c>
      <c r="L26" s="80" t="s">
        <v>7007</v>
      </c>
      <c r="M26" s="80" t="s">
        <v>314</v>
      </c>
      <c r="N26">
        <v>10685</v>
      </c>
      <c r="O26" s="80" t="s">
        <v>166</v>
      </c>
      <c r="P26">
        <v>5</v>
      </c>
      <c r="Q26" s="56">
        <v>10.052562417871222</v>
      </c>
    </row>
    <row r="27" spans="1:17" x14ac:dyDescent="0.25">
      <c r="A27" s="80" t="s">
        <v>7014</v>
      </c>
      <c r="B27" s="80" t="s">
        <v>316</v>
      </c>
      <c r="C27" s="80" t="s">
        <v>317</v>
      </c>
      <c r="D27" s="80" t="s">
        <v>7015</v>
      </c>
      <c r="E27" s="80" t="s">
        <v>7016</v>
      </c>
      <c r="F27" s="80" t="s">
        <v>319</v>
      </c>
      <c r="G27" s="80" t="s">
        <v>320</v>
      </c>
      <c r="H27" s="80" t="s">
        <v>163</v>
      </c>
      <c r="I27" s="47">
        <v>45665</v>
      </c>
      <c r="J27" s="47">
        <v>45686</v>
      </c>
      <c r="K27" s="80" t="s">
        <v>269</v>
      </c>
      <c r="L27" s="80" t="s">
        <v>7017</v>
      </c>
      <c r="M27" s="80" t="s">
        <v>165</v>
      </c>
      <c r="N27">
        <v>19804</v>
      </c>
      <c r="O27" s="80" t="s">
        <v>203</v>
      </c>
      <c r="P27">
        <v>2</v>
      </c>
      <c r="Q27" s="56">
        <v>0.68988173455978974</v>
      </c>
    </row>
    <row r="28" spans="1:17" x14ac:dyDescent="0.25">
      <c r="A28" s="80" t="s">
        <v>7018</v>
      </c>
      <c r="B28" s="80" t="s">
        <v>322</v>
      </c>
      <c r="C28" s="80" t="s">
        <v>323</v>
      </c>
      <c r="D28" s="80" t="s">
        <v>7019</v>
      </c>
      <c r="E28" s="80" t="s">
        <v>7020</v>
      </c>
      <c r="F28" s="80" t="s">
        <v>325</v>
      </c>
      <c r="G28" s="80" t="s">
        <v>221</v>
      </c>
      <c r="H28" s="80" t="s">
        <v>163</v>
      </c>
      <c r="I28" s="47">
        <v>45330</v>
      </c>
      <c r="J28" s="47">
        <v>45689</v>
      </c>
      <c r="K28" s="80" t="s">
        <v>269</v>
      </c>
      <c r="L28" s="80" t="s">
        <v>6965</v>
      </c>
      <c r="M28" s="80" t="s">
        <v>174</v>
      </c>
      <c r="N28">
        <v>36098</v>
      </c>
      <c r="O28" s="80" t="s">
        <v>203</v>
      </c>
      <c r="P28">
        <v>5</v>
      </c>
      <c r="Q28" s="56">
        <v>10.052562417871222</v>
      </c>
    </row>
    <row r="29" spans="1:17" x14ac:dyDescent="0.25">
      <c r="A29" s="80" t="s">
        <v>7021</v>
      </c>
      <c r="B29" s="80" t="s">
        <v>327</v>
      </c>
      <c r="C29" s="80" t="s">
        <v>328</v>
      </c>
      <c r="D29" s="80" t="s">
        <v>7022</v>
      </c>
      <c r="E29" s="80" t="s">
        <v>7023</v>
      </c>
      <c r="F29" s="80" t="s">
        <v>330</v>
      </c>
      <c r="G29" s="80" t="s">
        <v>240</v>
      </c>
      <c r="H29" s="80" t="s">
        <v>163</v>
      </c>
      <c r="I29" s="47">
        <v>45212</v>
      </c>
      <c r="J29" s="47">
        <v>45422</v>
      </c>
      <c r="K29" s="80" t="s">
        <v>128</v>
      </c>
      <c r="L29" s="80" t="s">
        <v>7024</v>
      </c>
      <c r="M29" s="80" t="s">
        <v>314</v>
      </c>
      <c r="N29">
        <v>7935</v>
      </c>
      <c r="O29" s="80" t="s">
        <v>203</v>
      </c>
      <c r="P29">
        <v>2</v>
      </c>
      <c r="Q29" s="56">
        <v>6.8988173455978972</v>
      </c>
    </row>
    <row r="30" spans="1:17" x14ac:dyDescent="0.25">
      <c r="A30" s="80" t="s">
        <v>7025</v>
      </c>
      <c r="B30" s="80" t="s">
        <v>332</v>
      </c>
      <c r="C30" s="80" t="s">
        <v>333</v>
      </c>
      <c r="D30" s="80" t="s">
        <v>7026</v>
      </c>
      <c r="E30" s="80" t="s">
        <v>7027</v>
      </c>
      <c r="F30" s="80" t="s">
        <v>335</v>
      </c>
      <c r="G30" s="80" t="s">
        <v>227</v>
      </c>
      <c r="H30" s="80" t="s">
        <v>163</v>
      </c>
      <c r="I30" s="47">
        <v>45284</v>
      </c>
      <c r="J30" s="47">
        <v>45702</v>
      </c>
      <c r="K30" s="80" t="s">
        <v>269</v>
      </c>
      <c r="L30" s="80" t="s">
        <v>6953</v>
      </c>
      <c r="M30" s="80" t="s">
        <v>314</v>
      </c>
      <c r="N30">
        <v>41783</v>
      </c>
      <c r="O30" s="80" t="s">
        <v>209</v>
      </c>
      <c r="P30">
        <v>4</v>
      </c>
      <c r="Q30" s="56">
        <v>10.052562417871222</v>
      </c>
    </row>
    <row r="31" spans="1:17" x14ac:dyDescent="0.25">
      <c r="A31" s="80" t="s">
        <v>7028</v>
      </c>
      <c r="B31" s="80" t="s">
        <v>337</v>
      </c>
      <c r="C31" s="80" t="s">
        <v>338</v>
      </c>
      <c r="D31" s="80" t="s">
        <v>7029</v>
      </c>
      <c r="E31" s="80" t="s">
        <v>7030</v>
      </c>
      <c r="F31" s="80" t="s">
        <v>340</v>
      </c>
      <c r="G31" s="80" t="s">
        <v>341</v>
      </c>
      <c r="H31" s="80" t="s">
        <v>163</v>
      </c>
      <c r="I31" s="47">
        <v>45453</v>
      </c>
      <c r="J31" s="47">
        <v>45453</v>
      </c>
      <c r="K31" s="80" t="s">
        <v>269</v>
      </c>
      <c r="L31" s="80" t="s">
        <v>7031</v>
      </c>
      <c r="M31" s="80" t="s">
        <v>165</v>
      </c>
      <c r="N31">
        <v>44708</v>
      </c>
      <c r="O31" s="80" t="s">
        <v>188</v>
      </c>
      <c r="P31">
        <v>2</v>
      </c>
      <c r="Q31" s="56">
        <v>0</v>
      </c>
    </row>
    <row r="32" spans="1:17" x14ac:dyDescent="0.25">
      <c r="A32" s="80" t="s">
        <v>7032</v>
      </c>
      <c r="B32" s="80" t="s">
        <v>343</v>
      </c>
      <c r="C32" s="80" t="s">
        <v>344</v>
      </c>
      <c r="D32" s="80" t="s">
        <v>7033</v>
      </c>
      <c r="E32" s="80" t="s">
        <v>7034</v>
      </c>
      <c r="F32" s="80" t="s">
        <v>346</v>
      </c>
      <c r="G32" s="80" t="s">
        <v>347</v>
      </c>
      <c r="H32" s="80" t="s">
        <v>163</v>
      </c>
      <c r="I32" s="47">
        <v>45221</v>
      </c>
      <c r="J32" s="47">
        <v>45437</v>
      </c>
      <c r="K32" s="80" t="s">
        <v>164</v>
      </c>
      <c r="L32" s="80" t="s">
        <v>6965</v>
      </c>
      <c r="M32" s="80" t="s">
        <v>165</v>
      </c>
      <c r="N32">
        <v>17869</v>
      </c>
      <c r="O32" s="80" t="s">
        <v>166</v>
      </c>
      <c r="P32">
        <v>2</v>
      </c>
      <c r="Q32" s="56">
        <v>10.052562417871222</v>
      </c>
    </row>
    <row r="33" spans="1:17" x14ac:dyDescent="0.25">
      <c r="A33" s="80" t="s">
        <v>7035</v>
      </c>
      <c r="B33" s="80" t="s">
        <v>349</v>
      </c>
      <c r="C33" s="80" t="s">
        <v>350</v>
      </c>
      <c r="D33" s="80" t="s">
        <v>7036</v>
      </c>
      <c r="E33" s="80" t="s">
        <v>351</v>
      </c>
      <c r="F33" s="80" t="s">
        <v>352</v>
      </c>
      <c r="G33" s="80" t="s">
        <v>347</v>
      </c>
      <c r="H33" s="80" t="s">
        <v>163</v>
      </c>
      <c r="I33" s="47">
        <v>45158</v>
      </c>
      <c r="J33" s="47">
        <v>45415</v>
      </c>
      <c r="K33" s="80" t="s">
        <v>269</v>
      </c>
      <c r="L33" s="80" t="s">
        <v>6965</v>
      </c>
      <c r="M33" s="80" t="s">
        <v>228</v>
      </c>
      <c r="N33">
        <v>35705</v>
      </c>
      <c r="O33" s="80" t="s">
        <v>196</v>
      </c>
      <c r="P33">
        <v>3</v>
      </c>
      <c r="Q33" s="56">
        <v>8.4428383705650454</v>
      </c>
    </row>
    <row r="34" spans="1:17" x14ac:dyDescent="0.25">
      <c r="A34" s="80" t="s">
        <v>7037</v>
      </c>
      <c r="B34" s="80" t="s">
        <v>354</v>
      </c>
      <c r="C34" s="80" t="s">
        <v>355</v>
      </c>
      <c r="D34" s="80" t="s">
        <v>7038</v>
      </c>
      <c r="E34" s="80" t="s">
        <v>7039</v>
      </c>
      <c r="F34" s="80" t="s">
        <v>357</v>
      </c>
      <c r="G34" s="80" t="s">
        <v>358</v>
      </c>
      <c r="H34" s="80" t="s">
        <v>163</v>
      </c>
      <c r="I34" s="47">
        <v>45055</v>
      </c>
      <c r="J34" s="47">
        <v>45294</v>
      </c>
      <c r="K34" s="80" t="s">
        <v>269</v>
      </c>
      <c r="L34" s="80" t="s">
        <v>7040</v>
      </c>
      <c r="M34" s="80" t="s">
        <v>228</v>
      </c>
      <c r="N34">
        <v>49766</v>
      </c>
      <c r="O34" s="80" t="s">
        <v>209</v>
      </c>
      <c r="P34">
        <v>3</v>
      </c>
      <c r="Q34" s="56">
        <v>10.052562417871222</v>
      </c>
    </row>
    <row r="35" spans="1:17" x14ac:dyDescent="0.25">
      <c r="A35" s="80" t="s">
        <v>7041</v>
      </c>
      <c r="B35" s="80" t="s">
        <v>360</v>
      </c>
      <c r="C35" s="80" t="s">
        <v>361</v>
      </c>
      <c r="D35" s="80" t="s">
        <v>7042</v>
      </c>
      <c r="E35" s="80" t="s">
        <v>7043</v>
      </c>
      <c r="F35" s="80" t="s">
        <v>363</v>
      </c>
      <c r="G35" s="80" t="s">
        <v>364</v>
      </c>
      <c r="H35" s="80" t="s">
        <v>163</v>
      </c>
      <c r="I35" s="47">
        <v>45068</v>
      </c>
      <c r="J35" s="47">
        <v>45682</v>
      </c>
      <c r="K35" s="80" t="s">
        <v>173</v>
      </c>
      <c r="L35" s="80" t="s">
        <v>7044</v>
      </c>
      <c r="M35" s="80" t="s">
        <v>174</v>
      </c>
      <c r="N35">
        <v>37217</v>
      </c>
      <c r="O35" s="80" t="s">
        <v>196</v>
      </c>
      <c r="P35">
        <v>1</v>
      </c>
      <c r="Q35" s="56">
        <v>20.17082785808147</v>
      </c>
    </row>
    <row r="36" spans="1:17" x14ac:dyDescent="0.25">
      <c r="A36" s="80" t="s">
        <v>7045</v>
      </c>
      <c r="B36" s="80" t="s">
        <v>366</v>
      </c>
      <c r="C36" s="80" t="s">
        <v>367</v>
      </c>
      <c r="D36" s="80" t="s">
        <v>7046</v>
      </c>
      <c r="E36" s="80" t="s">
        <v>7047</v>
      </c>
      <c r="F36" s="80" t="s">
        <v>369</v>
      </c>
      <c r="G36" s="80" t="s">
        <v>370</v>
      </c>
      <c r="H36" s="80" t="s">
        <v>163</v>
      </c>
      <c r="I36" s="47">
        <v>44844</v>
      </c>
      <c r="J36" s="47">
        <v>45787</v>
      </c>
      <c r="K36" s="80" t="s">
        <v>128</v>
      </c>
      <c r="L36" s="80" t="s">
        <v>6953</v>
      </c>
      <c r="M36" s="80" t="s">
        <v>195</v>
      </c>
      <c r="N36">
        <v>38835</v>
      </c>
      <c r="O36" s="80" t="s">
        <v>209</v>
      </c>
      <c r="P36">
        <v>5</v>
      </c>
      <c r="Q36" s="56">
        <v>10.052562417871222</v>
      </c>
    </row>
    <row r="37" spans="1:17" x14ac:dyDescent="0.25">
      <c r="A37" s="80" t="s">
        <v>7048</v>
      </c>
      <c r="B37" s="80" t="s">
        <v>372</v>
      </c>
      <c r="C37" s="80" t="s">
        <v>373</v>
      </c>
      <c r="D37" s="80" t="s">
        <v>7049</v>
      </c>
      <c r="E37" s="80" t="s">
        <v>7050</v>
      </c>
      <c r="F37" s="80" t="s">
        <v>375</v>
      </c>
      <c r="G37" s="80" t="s">
        <v>162</v>
      </c>
      <c r="H37" s="80" t="s">
        <v>163</v>
      </c>
      <c r="I37" s="47">
        <v>45661</v>
      </c>
      <c r="J37" s="47">
        <v>45314</v>
      </c>
      <c r="K37" s="80" t="s">
        <v>129</v>
      </c>
      <c r="L37" s="80" t="s">
        <v>7007</v>
      </c>
      <c r="M37" s="80" t="s">
        <v>195</v>
      </c>
      <c r="N37">
        <v>17769</v>
      </c>
      <c r="O37" s="80" t="s">
        <v>188</v>
      </c>
      <c r="P37">
        <v>3</v>
      </c>
      <c r="Q37" s="56">
        <v>11.399474375821287</v>
      </c>
    </row>
    <row r="38" spans="1:17" x14ac:dyDescent="0.25">
      <c r="A38" s="80" t="s">
        <v>7051</v>
      </c>
      <c r="B38" s="80" t="s">
        <v>377</v>
      </c>
      <c r="C38" s="80" t="s">
        <v>378</v>
      </c>
      <c r="D38" s="80" t="s">
        <v>7052</v>
      </c>
      <c r="E38" s="80" t="s">
        <v>7053</v>
      </c>
      <c r="F38" s="80" t="s">
        <v>380</v>
      </c>
      <c r="G38" s="80" t="s">
        <v>381</v>
      </c>
      <c r="H38" s="80" t="s">
        <v>163</v>
      </c>
      <c r="I38" s="47">
        <v>45688</v>
      </c>
      <c r="J38" s="47">
        <v>45314</v>
      </c>
      <c r="K38" s="80" t="s">
        <v>173</v>
      </c>
      <c r="L38" s="80" t="s">
        <v>6953</v>
      </c>
      <c r="M38" s="80" t="s">
        <v>195</v>
      </c>
      <c r="N38">
        <v>3915</v>
      </c>
      <c r="O38" s="80" t="s">
        <v>188</v>
      </c>
      <c r="P38">
        <v>5</v>
      </c>
      <c r="Q38" s="56">
        <v>10.052562417871222</v>
      </c>
    </row>
    <row r="39" spans="1:17" x14ac:dyDescent="0.25">
      <c r="A39" s="80" t="s">
        <v>7054</v>
      </c>
      <c r="B39" s="80" t="s">
        <v>383</v>
      </c>
      <c r="C39" s="80" t="s">
        <v>384</v>
      </c>
      <c r="D39" s="80" t="s">
        <v>7055</v>
      </c>
      <c r="E39" s="80" t="s">
        <v>7056</v>
      </c>
      <c r="F39" s="80" t="s">
        <v>386</v>
      </c>
      <c r="G39" s="80" t="s">
        <v>387</v>
      </c>
      <c r="H39" s="80" t="s">
        <v>163</v>
      </c>
      <c r="I39" s="47">
        <v>45480</v>
      </c>
      <c r="J39" s="47">
        <v>45786</v>
      </c>
      <c r="K39" s="80" t="s">
        <v>173</v>
      </c>
      <c r="L39" s="80" t="s">
        <v>7057</v>
      </c>
      <c r="M39" s="80" t="s">
        <v>195</v>
      </c>
      <c r="N39">
        <v>45983</v>
      </c>
      <c r="O39" s="80" t="s">
        <v>166</v>
      </c>
      <c r="P39">
        <v>2</v>
      </c>
      <c r="Q39" s="56">
        <v>10.052562417871222</v>
      </c>
    </row>
    <row r="40" spans="1:17" x14ac:dyDescent="0.25">
      <c r="A40" s="80" t="s">
        <v>7058</v>
      </c>
      <c r="B40" s="80" t="s">
        <v>389</v>
      </c>
      <c r="C40" s="80" t="s">
        <v>390</v>
      </c>
      <c r="D40" s="80" t="s">
        <v>7059</v>
      </c>
      <c r="E40" s="80" t="s">
        <v>7060</v>
      </c>
      <c r="F40" s="80" t="s">
        <v>392</v>
      </c>
      <c r="G40" s="80" t="s">
        <v>240</v>
      </c>
      <c r="H40" s="80" t="s">
        <v>163</v>
      </c>
      <c r="I40" s="47">
        <v>44887</v>
      </c>
      <c r="J40" s="47">
        <v>45757</v>
      </c>
      <c r="K40" s="80" t="s">
        <v>173</v>
      </c>
      <c r="L40" s="80" t="s">
        <v>7061</v>
      </c>
      <c r="M40" s="80" t="s">
        <v>181</v>
      </c>
      <c r="N40">
        <v>980</v>
      </c>
      <c r="O40" s="80" t="s">
        <v>209</v>
      </c>
      <c r="P40">
        <v>1</v>
      </c>
      <c r="Q40" s="56">
        <v>10.052562417871222</v>
      </c>
    </row>
    <row r="41" spans="1:17" x14ac:dyDescent="0.25">
      <c r="A41" s="80" t="s">
        <v>7062</v>
      </c>
      <c r="B41" s="80" t="s">
        <v>394</v>
      </c>
      <c r="C41" s="80" t="s">
        <v>395</v>
      </c>
      <c r="D41" s="80" t="s">
        <v>7063</v>
      </c>
      <c r="E41" s="80" t="s">
        <v>7064</v>
      </c>
      <c r="F41" s="80" t="s">
        <v>397</v>
      </c>
      <c r="G41" s="80" t="s">
        <v>240</v>
      </c>
      <c r="H41" s="80" t="s">
        <v>163</v>
      </c>
      <c r="I41" s="47">
        <v>44927</v>
      </c>
      <c r="J41" s="47">
        <v>45726</v>
      </c>
      <c r="K41" s="80" t="s">
        <v>129</v>
      </c>
      <c r="L41" s="80" t="s">
        <v>7065</v>
      </c>
      <c r="M41" s="80" t="s">
        <v>228</v>
      </c>
      <c r="N41">
        <v>13838</v>
      </c>
      <c r="O41" s="80" t="s">
        <v>203</v>
      </c>
      <c r="P41">
        <v>4</v>
      </c>
      <c r="Q41" s="56">
        <v>26.248357424441522</v>
      </c>
    </row>
    <row r="42" spans="1:17" x14ac:dyDescent="0.25">
      <c r="A42" s="80" t="s">
        <v>7066</v>
      </c>
      <c r="B42" s="80" t="s">
        <v>399</v>
      </c>
      <c r="C42" s="80" t="s">
        <v>400</v>
      </c>
      <c r="D42" s="80" t="s">
        <v>7067</v>
      </c>
      <c r="E42" s="80" t="s">
        <v>7068</v>
      </c>
      <c r="F42" s="80" t="s">
        <v>402</v>
      </c>
      <c r="G42" s="80" t="s">
        <v>403</v>
      </c>
      <c r="H42" s="80" t="s">
        <v>163</v>
      </c>
      <c r="I42" s="47">
        <v>45798</v>
      </c>
      <c r="J42" s="47">
        <v>45206</v>
      </c>
      <c r="K42" s="80" t="s">
        <v>173</v>
      </c>
      <c r="L42" s="80" t="s">
        <v>7069</v>
      </c>
      <c r="M42" s="80" t="s">
        <v>314</v>
      </c>
      <c r="N42">
        <v>32178</v>
      </c>
      <c r="O42" s="80" t="s">
        <v>203</v>
      </c>
      <c r="P42">
        <v>4</v>
      </c>
      <c r="Q42" s="56">
        <v>10.052562417871222</v>
      </c>
    </row>
    <row r="43" spans="1:17" x14ac:dyDescent="0.25">
      <c r="A43" s="80" t="s">
        <v>7070</v>
      </c>
      <c r="B43" s="80" t="s">
        <v>405</v>
      </c>
      <c r="C43" s="80" t="s">
        <v>406</v>
      </c>
      <c r="D43" s="80" t="s">
        <v>7071</v>
      </c>
      <c r="E43" s="80" t="s">
        <v>7072</v>
      </c>
      <c r="F43" s="80" t="s">
        <v>408</v>
      </c>
      <c r="G43" s="80" t="s">
        <v>409</v>
      </c>
      <c r="H43" s="80" t="s">
        <v>163</v>
      </c>
      <c r="I43" s="47">
        <v>45300</v>
      </c>
      <c r="J43" s="47">
        <v>45676</v>
      </c>
      <c r="K43" s="80" t="s">
        <v>164</v>
      </c>
      <c r="L43" s="80" t="s">
        <v>7007</v>
      </c>
      <c r="M43" s="80" t="s">
        <v>181</v>
      </c>
      <c r="N43">
        <v>31053</v>
      </c>
      <c r="O43" s="80" t="s">
        <v>203</v>
      </c>
      <c r="P43">
        <v>5</v>
      </c>
      <c r="Q43" s="56">
        <v>12.352168199737187</v>
      </c>
    </row>
    <row r="44" spans="1:17" x14ac:dyDescent="0.25">
      <c r="A44" s="80" t="s">
        <v>7073</v>
      </c>
      <c r="B44" s="80" t="s">
        <v>411</v>
      </c>
      <c r="C44" s="80" t="s">
        <v>412</v>
      </c>
      <c r="D44" s="80" t="s">
        <v>7074</v>
      </c>
      <c r="E44" s="80" t="s">
        <v>7075</v>
      </c>
      <c r="F44" s="80" t="s">
        <v>414</v>
      </c>
      <c r="G44" s="80" t="s">
        <v>187</v>
      </c>
      <c r="H44" s="80" t="s">
        <v>163</v>
      </c>
      <c r="I44" s="47">
        <v>45089</v>
      </c>
      <c r="J44" s="47">
        <v>45108</v>
      </c>
      <c r="K44" s="80" t="s">
        <v>128</v>
      </c>
      <c r="L44" s="80" t="s">
        <v>6965</v>
      </c>
      <c r="M44" s="80" t="s">
        <v>228</v>
      </c>
      <c r="N44">
        <v>29693</v>
      </c>
      <c r="O44" s="80" t="s">
        <v>188</v>
      </c>
      <c r="P44">
        <v>4</v>
      </c>
      <c r="Q44" s="56">
        <v>10.052562417871222</v>
      </c>
    </row>
    <row r="45" spans="1:17" x14ac:dyDescent="0.25">
      <c r="A45" s="80" t="s">
        <v>7076</v>
      </c>
      <c r="B45" s="80" t="s">
        <v>416</v>
      </c>
      <c r="C45" s="80" t="s">
        <v>417</v>
      </c>
      <c r="D45" s="80" t="s">
        <v>7077</v>
      </c>
      <c r="E45" s="80" t="s">
        <v>7078</v>
      </c>
      <c r="F45" s="80" t="s">
        <v>419</v>
      </c>
      <c r="G45" s="80" t="s">
        <v>180</v>
      </c>
      <c r="H45" s="80" t="s">
        <v>163</v>
      </c>
      <c r="I45" s="47">
        <v>45089</v>
      </c>
      <c r="J45" s="47">
        <v>45524</v>
      </c>
      <c r="K45" s="80" t="s">
        <v>128</v>
      </c>
      <c r="L45" s="80" t="s">
        <v>7079</v>
      </c>
      <c r="M45" s="80" t="s">
        <v>195</v>
      </c>
      <c r="N45">
        <v>40705</v>
      </c>
      <c r="O45" s="80" t="s">
        <v>196</v>
      </c>
      <c r="P45">
        <v>4</v>
      </c>
      <c r="Q45" s="56">
        <v>14.290407358738502</v>
      </c>
    </row>
    <row r="46" spans="1:17" x14ac:dyDescent="0.25">
      <c r="A46" s="80" t="s">
        <v>7080</v>
      </c>
      <c r="B46" s="80" t="s">
        <v>421</v>
      </c>
      <c r="C46" s="80" t="s">
        <v>422</v>
      </c>
      <c r="D46" s="80" t="s">
        <v>7081</v>
      </c>
      <c r="E46" s="80" t="s">
        <v>7082</v>
      </c>
      <c r="F46" s="80" t="s">
        <v>424</v>
      </c>
      <c r="G46" s="80" t="s">
        <v>281</v>
      </c>
      <c r="H46" s="80" t="s">
        <v>163</v>
      </c>
      <c r="I46" s="47">
        <v>45114</v>
      </c>
      <c r="J46" s="47">
        <v>45282</v>
      </c>
      <c r="K46" s="80" t="s">
        <v>128</v>
      </c>
      <c r="L46" s="80" t="s">
        <v>6953</v>
      </c>
      <c r="M46" s="80" t="s">
        <v>228</v>
      </c>
      <c r="N46">
        <v>23298</v>
      </c>
      <c r="O46" s="80" t="s">
        <v>209</v>
      </c>
      <c r="P46">
        <v>3</v>
      </c>
      <c r="Q46" s="56">
        <v>10.052562417871222</v>
      </c>
    </row>
    <row r="47" spans="1:17" x14ac:dyDescent="0.25">
      <c r="A47" s="80" t="s">
        <v>7083</v>
      </c>
      <c r="B47" s="80" t="s">
        <v>426</v>
      </c>
      <c r="C47" s="80" t="s">
        <v>427</v>
      </c>
      <c r="D47" s="80" t="s">
        <v>7084</v>
      </c>
      <c r="E47" s="80" t="s">
        <v>7085</v>
      </c>
      <c r="F47" s="80" t="s">
        <v>429</v>
      </c>
      <c r="G47" s="80" t="s">
        <v>403</v>
      </c>
      <c r="H47" s="80" t="s">
        <v>163</v>
      </c>
      <c r="I47" s="47">
        <v>45166</v>
      </c>
      <c r="J47" s="47">
        <v>45334</v>
      </c>
      <c r="K47" s="80" t="s">
        <v>173</v>
      </c>
      <c r="L47" s="80" t="s">
        <v>7086</v>
      </c>
      <c r="M47" s="80" t="s">
        <v>228</v>
      </c>
      <c r="N47">
        <v>19878</v>
      </c>
      <c r="O47" s="80" t="s">
        <v>209</v>
      </c>
      <c r="P47">
        <v>1</v>
      </c>
      <c r="Q47" s="56">
        <v>5.5190538764783179</v>
      </c>
    </row>
    <row r="48" spans="1:17" x14ac:dyDescent="0.25">
      <c r="A48" s="80" t="s">
        <v>7087</v>
      </c>
      <c r="B48" s="80" t="s">
        <v>431</v>
      </c>
      <c r="C48" s="80" t="s">
        <v>432</v>
      </c>
      <c r="D48" s="80" t="s">
        <v>7088</v>
      </c>
      <c r="E48" s="80" t="s">
        <v>7089</v>
      </c>
      <c r="F48" s="80" t="s">
        <v>434</v>
      </c>
      <c r="G48" s="80" t="s">
        <v>435</v>
      </c>
      <c r="H48" s="80" t="s">
        <v>163</v>
      </c>
      <c r="I48" s="47">
        <v>45638</v>
      </c>
      <c r="J48" s="47">
        <v>45500</v>
      </c>
      <c r="K48" s="80" t="s">
        <v>173</v>
      </c>
      <c r="L48" s="80" t="s">
        <v>6965</v>
      </c>
      <c r="M48" s="80" t="s">
        <v>165</v>
      </c>
      <c r="N48">
        <v>44505</v>
      </c>
      <c r="O48" s="80" t="s">
        <v>209</v>
      </c>
      <c r="P48">
        <v>2</v>
      </c>
      <c r="Q48" s="56">
        <v>10.052562417871222</v>
      </c>
    </row>
    <row r="49" spans="1:17" x14ac:dyDescent="0.25">
      <c r="A49" s="80" t="s">
        <v>7090</v>
      </c>
      <c r="B49" s="80" t="s">
        <v>437</v>
      </c>
      <c r="C49" s="80" t="s">
        <v>438</v>
      </c>
      <c r="D49" s="80" t="s">
        <v>7091</v>
      </c>
      <c r="E49" s="80" t="s">
        <v>7092</v>
      </c>
      <c r="F49" s="80" t="s">
        <v>440</v>
      </c>
      <c r="G49" s="80" t="s">
        <v>441</v>
      </c>
      <c r="H49" s="80" t="s">
        <v>163</v>
      </c>
      <c r="I49" s="47">
        <v>45437</v>
      </c>
      <c r="J49" s="47">
        <v>45645</v>
      </c>
      <c r="K49" s="80" t="s">
        <v>164</v>
      </c>
      <c r="L49" s="80" t="s">
        <v>7093</v>
      </c>
      <c r="M49" s="80" t="s">
        <v>165</v>
      </c>
      <c r="N49">
        <v>12234</v>
      </c>
      <c r="O49" s="80" t="s">
        <v>188</v>
      </c>
      <c r="P49">
        <v>4</v>
      </c>
      <c r="Q49" s="56">
        <v>6.8331143232588696</v>
      </c>
    </row>
    <row r="50" spans="1:17" x14ac:dyDescent="0.25">
      <c r="A50" s="80" t="s">
        <v>7094</v>
      </c>
      <c r="B50" s="80" t="s">
        <v>443</v>
      </c>
      <c r="C50" s="80" t="s">
        <v>444</v>
      </c>
      <c r="D50" s="80" t="s">
        <v>7095</v>
      </c>
      <c r="E50" s="80" t="s">
        <v>7096</v>
      </c>
      <c r="F50" s="80" t="s">
        <v>446</v>
      </c>
      <c r="G50" s="80" t="s">
        <v>268</v>
      </c>
      <c r="H50" s="80" t="s">
        <v>163</v>
      </c>
      <c r="I50" s="47">
        <v>44992</v>
      </c>
      <c r="J50" s="47">
        <v>45174</v>
      </c>
      <c r="K50" s="80" t="s">
        <v>164</v>
      </c>
      <c r="L50" s="80" t="s">
        <v>7007</v>
      </c>
      <c r="M50" s="80" t="s">
        <v>174</v>
      </c>
      <c r="N50">
        <v>1760</v>
      </c>
      <c r="O50" s="80" t="s">
        <v>196</v>
      </c>
      <c r="P50">
        <v>1</v>
      </c>
      <c r="Q50" s="56">
        <v>10.052562417871222</v>
      </c>
    </row>
    <row r="51" spans="1:17" x14ac:dyDescent="0.25">
      <c r="A51" s="80" t="s">
        <v>7097</v>
      </c>
      <c r="B51" s="80" t="s">
        <v>448</v>
      </c>
      <c r="C51" s="80" t="s">
        <v>449</v>
      </c>
      <c r="D51" s="80" t="s">
        <v>7098</v>
      </c>
      <c r="E51" s="80" t="s">
        <v>7099</v>
      </c>
      <c r="F51" s="80" t="s">
        <v>451</v>
      </c>
      <c r="G51" s="80" t="s">
        <v>281</v>
      </c>
      <c r="H51" s="80" t="s">
        <v>163</v>
      </c>
      <c r="I51" s="47">
        <v>45703</v>
      </c>
      <c r="J51" s="47">
        <v>45246</v>
      </c>
      <c r="K51" s="80" t="s">
        <v>164</v>
      </c>
      <c r="L51" s="80" t="s">
        <v>6965</v>
      </c>
      <c r="M51" s="80" t="s">
        <v>195</v>
      </c>
      <c r="N51">
        <v>1760</v>
      </c>
      <c r="O51" s="80" t="s">
        <v>203</v>
      </c>
      <c r="P51">
        <v>5</v>
      </c>
      <c r="Q51" s="56">
        <v>15.013140604467806</v>
      </c>
    </row>
    <row r="52" spans="1:17" x14ac:dyDescent="0.25">
      <c r="A52" s="80" t="s">
        <v>7100</v>
      </c>
      <c r="B52" s="80" t="s">
        <v>453</v>
      </c>
      <c r="C52" s="80" t="s">
        <v>454</v>
      </c>
      <c r="D52" s="80" t="s">
        <v>7101</v>
      </c>
      <c r="E52" s="80" t="s">
        <v>7102</v>
      </c>
      <c r="F52" s="80" t="s">
        <v>456</v>
      </c>
      <c r="G52" s="80" t="s">
        <v>370</v>
      </c>
      <c r="H52" s="80" t="s">
        <v>163</v>
      </c>
      <c r="I52" s="47">
        <v>45408</v>
      </c>
      <c r="J52" s="47">
        <v>45330</v>
      </c>
      <c r="K52" s="80" t="s">
        <v>173</v>
      </c>
      <c r="L52" s="80" t="s">
        <v>7103</v>
      </c>
      <c r="M52" s="80" t="s">
        <v>181</v>
      </c>
      <c r="N52">
        <v>1914</v>
      </c>
      <c r="O52" s="80" t="s">
        <v>203</v>
      </c>
      <c r="P52">
        <v>1</v>
      </c>
      <c r="Q52" s="56">
        <v>10.052562417871222</v>
      </c>
    </row>
    <row r="53" spans="1:17" x14ac:dyDescent="0.25">
      <c r="A53" s="80" t="s">
        <v>7104</v>
      </c>
      <c r="B53" s="80" t="s">
        <v>458</v>
      </c>
      <c r="C53" s="80" t="s">
        <v>459</v>
      </c>
      <c r="D53" s="80" t="s">
        <v>7105</v>
      </c>
      <c r="E53" s="80" t="s">
        <v>7106</v>
      </c>
      <c r="F53" s="80" t="s">
        <v>461</v>
      </c>
      <c r="G53" s="80" t="s">
        <v>462</v>
      </c>
      <c r="H53" s="80" t="s">
        <v>163</v>
      </c>
      <c r="I53" s="47">
        <v>45692</v>
      </c>
      <c r="J53" s="47">
        <v>45246</v>
      </c>
      <c r="K53" s="80" t="s">
        <v>129</v>
      </c>
      <c r="L53" s="80" t="s">
        <v>7107</v>
      </c>
      <c r="M53" s="80" t="s">
        <v>174</v>
      </c>
      <c r="N53">
        <v>33665</v>
      </c>
      <c r="O53" s="80" t="s">
        <v>196</v>
      </c>
      <c r="P53">
        <v>5</v>
      </c>
      <c r="Q53" s="56">
        <v>14.651773981603153</v>
      </c>
    </row>
    <row r="54" spans="1:17" x14ac:dyDescent="0.25">
      <c r="A54" s="80" t="s">
        <v>7108</v>
      </c>
      <c r="B54" s="80" t="s">
        <v>464</v>
      </c>
      <c r="C54" s="80" t="s">
        <v>465</v>
      </c>
      <c r="D54" s="80" t="s">
        <v>7109</v>
      </c>
      <c r="E54" s="80" t="s">
        <v>7110</v>
      </c>
      <c r="F54" s="80" t="s">
        <v>467</v>
      </c>
      <c r="G54" s="80" t="s">
        <v>262</v>
      </c>
      <c r="H54" s="80" t="s">
        <v>163</v>
      </c>
      <c r="I54" s="47">
        <v>45463</v>
      </c>
      <c r="J54" s="47">
        <v>45678</v>
      </c>
      <c r="K54" s="80" t="s">
        <v>173</v>
      </c>
      <c r="L54" s="80" t="s">
        <v>6965</v>
      </c>
      <c r="M54" s="80" t="s">
        <v>165</v>
      </c>
      <c r="N54">
        <v>46410</v>
      </c>
      <c r="O54" s="80" t="s">
        <v>203</v>
      </c>
      <c r="P54">
        <v>5</v>
      </c>
      <c r="Q54" s="56">
        <v>10.052562417871222</v>
      </c>
    </row>
    <row r="55" spans="1:17" x14ac:dyDescent="0.25">
      <c r="A55" s="80" t="s">
        <v>7111</v>
      </c>
      <c r="B55" s="80" t="s">
        <v>469</v>
      </c>
      <c r="C55" s="80" t="s">
        <v>470</v>
      </c>
      <c r="D55" s="80" t="s">
        <v>7112</v>
      </c>
      <c r="E55" s="80" t="s">
        <v>7113</v>
      </c>
      <c r="F55" s="80" t="s">
        <v>472</v>
      </c>
      <c r="G55" s="80" t="s">
        <v>473</v>
      </c>
      <c r="H55" s="80" t="s">
        <v>163</v>
      </c>
      <c r="I55" s="47">
        <v>44781</v>
      </c>
      <c r="J55" s="47">
        <v>45696</v>
      </c>
      <c r="K55" s="80" t="s">
        <v>269</v>
      </c>
      <c r="L55" s="80" t="s">
        <v>7114</v>
      </c>
      <c r="M55" s="80" t="s">
        <v>165</v>
      </c>
      <c r="N55">
        <v>36889</v>
      </c>
      <c r="O55" s="80" t="s">
        <v>203</v>
      </c>
      <c r="P55">
        <v>5</v>
      </c>
      <c r="Q55" s="56">
        <v>30.059132720105122</v>
      </c>
    </row>
    <row r="56" spans="1:17" x14ac:dyDescent="0.25">
      <c r="A56" s="80" t="s">
        <v>7115</v>
      </c>
      <c r="B56" s="80" t="s">
        <v>475</v>
      </c>
      <c r="C56" s="80" t="s">
        <v>476</v>
      </c>
      <c r="D56" s="80" t="s">
        <v>7116</v>
      </c>
      <c r="E56" s="80" t="s">
        <v>7117</v>
      </c>
      <c r="F56" s="80" t="s">
        <v>478</v>
      </c>
      <c r="G56" s="80" t="s">
        <v>162</v>
      </c>
      <c r="H56" s="80" t="s">
        <v>163</v>
      </c>
      <c r="I56" s="47">
        <v>44880</v>
      </c>
      <c r="J56" s="47">
        <v>45416</v>
      </c>
      <c r="K56" s="80" t="s">
        <v>269</v>
      </c>
      <c r="L56" s="80" t="s">
        <v>7118</v>
      </c>
      <c r="M56" s="80" t="s">
        <v>181</v>
      </c>
      <c r="N56">
        <v>17331</v>
      </c>
      <c r="O56" s="80" t="s">
        <v>203</v>
      </c>
      <c r="P56">
        <v>5</v>
      </c>
      <c r="Q56" s="56">
        <v>10.052562417871222</v>
      </c>
    </row>
    <row r="57" spans="1:17" x14ac:dyDescent="0.25">
      <c r="A57" s="80" t="s">
        <v>7119</v>
      </c>
      <c r="B57" s="80" t="s">
        <v>480</v>
      </c>
      <c r="C57" s="80" t="s">
        <v>481</v>
      </c>
      <c r="D57" s="80" t="s">
        <v>7120</v>
      </c>
      <c r="E57" s="80" t="s">
        <v>7121</v>
      </c>
      <c r="F57" s="80" t="s">
        <v>483</v>
      </c>
      <c r="G57" s="80" t="s">
        <v>251</v>
      </c>
      <c r="H57" s="80" t="s">
        <v>163</v>
      </c>
      <c r="I57" s="47">
        <v>44776</v>
      </c>
      <c r="J57" s="47">
        <v>45439</v>
      </c>
      <c r="K57" s="80" t="s">
        <v>129</v>
      </c>
      <c r="L57" s="80" t="s">
        <v>7007</v>
      </c>
      <c r="M57" s="80" t="s">
        <v>165</v>
      </c>
      <c r="N57">
        <v>39988</v>
      </c>
      <c r="O57" s="80" t="s">
        <v>203</v>
      </c>
      <c r="P57">
        <v>1</v>
      </c>
      <c r="Q57" s="56">
        <v>21.780551905387647</v>
      </c>
    </row>
    <row r="58" spans="1:17" x14ac:dyDescent="0.25">
      <c r="A58" s="80" t="s">
        <v>7122</v>
      </c>
      <c r="B58" s="80" t="s">
        <v>485</v>
      </c>
      <c r="C58" s="80" t="s">
        <v>486</v>
      </c>
      <c r="D58" s="80" t="s">
        <v>7123</v>
      </c>
      <c r="E58" s="80" t="s">
        <v>7124</v>
      </c>
      <c r="F58" s="80" t="s">
        <v>488</v>
      </c>
      <c r="G58" s="80" t="s">
        <v>387</v>
      </c>
      <c r="H58" s="80" t="s">
        <v>163</v>
      </c>
      <c r="I58" s="47">
        <v>44808</v>
      </c>
      <c r="J58" s="47">
        <v>45328</v>
      </c>
      <c r="K58" s="80" t="s">
        <v>173</v>
      </c>
      <c r="L58" s="80" t="s">
        <v>7125</v>
      </c>
      <c r="M58" s="80" t="s">
        <v>174</v>
      </c>
      <c r="N58">
        <v>7319</v>
      </c>
      <c r="O58" s="80" t="s">
        <v>166</v>
      </c>
      <c r="P58">
        <v>1</v>
      </c>
      <c r="Q58" s="56">
        <v>10.052562417871222</v>
      </c>
    </row>
    <row r="59" spans="1:17" x14ac:dyDescent="0.25">
      <c r="A59" s="80" t="s">
        <v>7126</v>
      </c>
      <c r="B59" s="80" t="s">
        <v>490</v>
      </c>
      <c r="C59" s="80" t="s">
        <v>491</v>
      </c>
      <c r="D59" s="80" t="s">
        <v>7127</v>
      </c>
      <c r="E59" s="80" t="s">
        <v>7128</v>
      </c>
      <c r="F59" s="80" t="s">
        <v>493</v>
      </c>
      <c r="G59" s="80" t="s">
        <v>162</v>
      </c>
      <c r="H59" s="80" t="s">
        <v>163</v>
      </c>
      <c r="I59" s="47">
        <v>45057</v>
      </c>
      <c r="J59" s="47">
        <v>45475</v>
      </c>
      <c r="K59" s="80" t="s">
        <v>129</v>
      </c>
      <c r="L59" s="80" t="s">
        <v>6953</v>
      </c>
      <c r="M59" s="80" t="s">
        <v>165</v>
      </c>
      <c r="N59">
        <v>14871</v>
      </c>
      <c r="O59" s="80" t="s">
        <v>209</v>
      </c>
      <c r="P59">
        <v>4</v>
      </c>
      <c r="Q59" s="56">
        <v>13.731931668856767</v>
      </c>
    </row>
    <row r="60" spans="1:17" x14ac:dyDescent="0.25">
      <c r="A60" s="80" t="s">
        <v>7129</v>
      </c>
      <c r="B60" s="80" t="s">
        <v>495</v>
      </c>
      <c r="C60" s="80" t="s">
        <v>496</v>
      </c>
      <c r="D60" s="80" t="s">
        <v>7130</v>
      </c>
      <c r="E60" s="80" t="s">
        <v>7131</v>
      </c>
      <c r="F60" s="80" t="s">
        <v>498</v>
      </c>
      <c r="G60" s="80" t="s">
        <v>499</v>
      </c>
      <c r="H60" s="80" t="s">
        <v>163</v>
      </c>
      <c r="I60" s="47">
        <v>45720</v>
      </c>
      <c r="J60" s="47">
        <v>45318</v>
      </c>
      <c r="K60" s="80" t="s">
        <v>128</v>
      </c>
      <c r="L60" s="80" t="s">
        <v>7132</v>
      </c>
      <c r="M60" s="80" t="s">
        <v>314</v>
      </c>
      <c r="N60">
        <v>269</v>
      </c>
      <c r="O60" s="80" t="s">
        <v>166</v>
      </c>
      <c r="P60">
        <v>1</v>
      </c>
      <c r="Q60" s="56">
        <v>10.052562417871222</v>
      </c>
    </row>
    <row r="61" spans="1:17" x14ac:dyDescent="0.25">
      <c r="A61" s="80" t="s">
        <v>7133</v>
      </c>
      <c r="B61" s="80" t="s">
        <v>501</v>
      </c>
      <c r="C61" s="80" t="s">
        <v>502</v>
      </c>
      <c r="D61" s="80" t="s">
        <v>7134</v>
      </c>
      <c r="E61" s="80" t="s">
        <v>7135</v>
      </c>
      <c r="F61" s="80" t="s">
        <v>504</v>
      </c>
      <c r="G61" s="80" t="s">
        <v>505</v>
      </c>
      <c r="H61" s="80" t="s">
        <v>163</v>
      </c>
      <c r="I61" s="47">
        <v>45206</v>
      </c>
      <c r="J61" s="47">
        <v>45217</v>
      </c>
      <c r="K61" s="80" t="s">
        <v>129</v>
      </c>
      <c r="L61" s="80" t="s">
        <v>7136</v>
      </c>
      <c r="M61" s="80" t="s">
        <v>314</v>
      </c>
      <c r="N61">
        <v>35239</v>
      </c>
      <c r="O61" s="80" t="s">
        <v>166</v>
      </c>
      <c r="P61">
        <v>2</v>
      </c>
      <c r="Q61" s="56">
        <v>0.36136662286465177</v>
      </c>
    </row>
    <row r="62" spans="1:17" x14ac:dyDescent="0.25">
      <c r="A62" s="80" t="s">
        <v>7137</v>
      </c>
      <c r="B62" s="80" t="s">
        <v>507</v>
      </c>
      <c r="C62" s="80" t="s">
        <v>508</v>
      </c>
      <c r="D62" s="80" t="s">
        <v>7138</v>
      </c>
      <c r="E62" s="80" t="s">
        <v>7139</v>
      </c>
      <c r="F62" s="80" t="s">
        <v>510</v>
      </c>
      <c r="G62" s="80" t="s">
        <v>441</v>
      </c>
      <c r="H62" s="80" t="s">
        <v>163</v>
      </c>
      <c r="I62" s="47">
        <v>45088</v>
      </c>
      <c r="J62" s="47">
        <v>45667</v>
      </c>
      <c r="K62" s="80" t="s">
        <v>129</v>
      </c>
      <c r="L62" s="80" t="s">
        <v>6965</v>
      </c>
      <c r="M62" s="80" t="s">
        <v>195</v>
      </c>
      <c r="N62">
        <v>49740</v>
      </c>
      <c r="O62" s="80" t="s">
        <v>209</v>
      </c>
      <c r="P62">
        <v>2</v>
      </c>
      <c r="Q62" s="56">
        <v>10.052562417871222</v>
      </c>
    </row>
    <row r="63" spans="1:17" x14ac:dyDescent="0.25">
      <c r="A63" s="80" t="s">
        <v>7140</v>
      </c>
      <c r="B63" s="80" t="s">
        <v>512</v>
      </c>
      <c r="C63" s="80" t="s">
        <v>513</v>
      </c>
      <c r="D63" s="80" t="s">
        <v>7141</v>
      </c>
      <c r="E63" s="80" t="s">
        <v>7142</v>
      </c>
      <c r="F63" s="80" t="s">
        <v>515</v>
      </c>
      <c r="G63" s="80" t="s">
        <v>516</v>
      </c>
      <c r="H63" s="80" t="s">
        <v>163</v>
      </c>
      <c r="I63" s="47">
        <v>45194</v>
      </c>
      <c r="J63" s="47">
        <v>45735</v>
      </c>
      <c r="K63" s="80" t="s">
        <v>128</v>
      </c>
      <c r="L63" s="80" t="s">
        <v>6965</v>
      </c>
      <c r="M63" s="80" t="s">
        <v>195</v>
      </c>
      <c r="N63">
        <v>32566</v>
      </c>
      <c r="O63" s="80" t="s">
        <v>209</v>
      </c>
      <c r="P63">
        <v>2</v>
      </c>
      <c r="Q63" s="56">
        <v>17.772667542706962</v>
      </c>
    </row>
    <row r="64" spans="1:17" x14ac:dyDescent="0.25">
      <c r="A64" s="80" t="s">
        <v>7143</v>
      </c>
      <c r="B64" s="80" t="s">
        <v>518</v>
      </c>
      <c r="C64" s="80" t="s">
        <v>519</v>
      </c>
      <c r="D64" s="80" t="s">
        <v>7144</v>
      </c>
      <c r="E64" s="80" t="s">
        <v>7145</v>
      </c>
      <c r="F64" s="80" t="s">
        <v>521</v>
      </c>
      <c r="G64" s="80" t="s">
        <v>215</v>
      </c>
      <c r="H64" s="80" t="s">
        <v>163</v>
      </c>
      <c r="I64" s="47">
        <v>45205</v>
      </c>
      <c r="J64" s="47">
        <v>45422</v>
      </c>
      <c r="K64" s="80" t="s">
        <v>173</v>
      </c>
      <c r="L64" s="80" t="s">
        <v>6965</v>
      </c>
      <c r="M64" s="80" t="s">
        <v>165</v>
      </c>
      <c r="N64">
        <v>45096</v>
      </c>
      <c r="O64" s="80" t="s">
        <v>209</v>
      </c>
      <c r="P64">
        <v>3</v>
      </c>
      <c r="Q64" s="56">
        <v>10.052562417871222</v>
      </c>
    </row>
    <row r="65" spans="1:17" x14ac:dyDescent="0.25">
      <c r="A65" s="80" t="s">
        <v>7146</v>
      </c>
      <c r="B65" s="80" t="s">
        <v>523</v>
      </c>
      <c r="C65" s="80" t="s">
        <v>524</v>
      </c>
      <c r="D65" s="80" t="s">
        <v>7147</v>
      </c>
      <c r="E65" s="80" t="s">
        <v>7148</v>
      </c>
      <c r="F65" s="80" t="s">
        <v>526</v>
      </c>
      <c r="G65" s="80" t="s">
        <v>215</v>
      </c>
      <c r="H65" s="80" t="s">
        <v>163</v>
      </c>
      <c r="I65" s="47">
        <v>45668</v>
      </c>
      <c r="J65" s="47">
        <v>45340</v>
      </c>
      <c r="K65" s="80" t="s">
        <v>128</v>
      </c>
      <c r="L65" s="80" t="s">
        <v>7149</v>
      </c>
      <c r="M65" s="80" t="s">
        <v>165</v>
      </c>
      <c r="N65">
        <v>13768</v>
      </c>
      <c r="O65" s="80" t="s">
        <v>209</v>
      </c>
      <c r="P65">
        <v>3</v>
      </c>
      <c r="Q65" s="56">
        <v>10.775295663600525</v>
      </c>
    </row>
    <row r="66" spans="1:17" x14ac:dyDescent="0.25">
      <c r="A66" s="80" t="s">
        <v>7150</v>
      </c>
      <c r="B66" s="80" t="s">
        <v>528</v>
      </c>
      <c r="C66" s="80" t="s">
        <v>529</v>
      </c>
      <c r="D66" s="80" t="s">
        <v>7151</v>
      </c>
      <c r="E66" s="80" t="s">
        <v>7152</v>
      </c>
      <c r="F66" s="80" t="s">
        <v>531</v>
      </c>
      <c r="G66" s="80" t="s">
        <v>240</v>
      </c>
      <c r="H66" s="80" t="s">
        <v>163</v>
      </c>
      <c r="I66" s="47">
        <v>45668</v>
      </c>
      <c r="J66" s="47">
        <v>45315</v>
      </c>
      <c r="K66" s="80" t="s">
        <v>128</v>
      </c>
      <c r="L66" s="80" t="s">
        <v>6953</v>
      </c>
      <c r="M66" s="80" t="s">
        <v>165</v>
      </c>
      <c r="N66">
        <v>15756</v>
      </c>
      <c r="O66" s="80" t="s">
        <v>166</v>
      </c>
      <c r="P66">
        <v>3</v>
      </c>
      <c r="Q66" s="56">
        <v>10.052562417871222</v>
      </c>
    </row>
    <row r="67" spans="1:17" x14ac:dyDescent="0.25">
      <c r="A67" s="80" t="s">
        <v>7153</v>
      </c>
      <c r="B67" s="80" t="s">
        <v>533</v>
      </c>
      <c r="C67" s="80" t="s">
        <v>534</v>
      </c>
      <c r="D67" s="80" t="s">
        <v>7154</v>
      </c>
      <c r="E67" s="80" t="s">
        <v>7155</v>
      </c>
      <c r="F67" s="80" t="s">
        <v>536</v>
      </c>
      <c r="G67" s="80" t="s">
        <v>364</v>
      </c>
      <c r="H67" s="80" t="s">
        <v>163</v>
      </c>
      <c r="I67" s="47">
        <v>45508</v>
      </c>
      <c r="J67" s="47">
        <v>45315</v>
      </c>
      <c r="K67" s="80" t="s">
        <v>164</v>
      </c>
      <c r="L67" s="80" t="s">
        <v>6953</v>
      </c>
      <c r="M67" s="80" t="s">
        <v>165</v>
      </c>
      <c r="N67">
        <v>28289</v>
      </c>
      <c r="O67" s="80" t="s">
        <v>203</v>
      </c>
      <c r="P67">
        <v>4</v>
      </c>
      <c r="Q67" s="56">
        <v>6.3403416557161627</v>
      </c>
    </row>
    <row r="68" spans="1:17" x14ac:dyDescent="0.25">
      <c r="A68" s="80" t="s">
        <v>7156</v>
      </c>
      <c r="B68" s="80" t="s">
        <v>538</v>
      </c>
      <c r="C68" s="80" t="s">
        <v>539</v>
      </c>
      <c r="D68" s="80" t="s">
        <v>7157</v>
      </c>
      <c r="E68" s="80" t="s">
        <v>7158</v>
      </c>
      <c r="F68" s="80" t="s">
        <v>541</v>
      </c>
      <c r="G68" s="80" t="s">
        <v>215</v>
      </c>
      <c r="H68" s="80" t="s">
        <v>163</v>
      </c>
      <c r="I68" s="47">
        <v>45302</v>
      </c>
      <c r="J68" s="47">
        <v>45760</v>
      </c>
      <c r="K68" s="80" t="s">
        <v>173</v>
      </c>
      <c r="L68" s="80" t="s">
        <v>7159</v>
      </c>
      <c r="M68" s="80" t="s">
        <v>314</v>
      </c>
      <c r="N68">
        <v>37627</v>
      </c>
      <c r="O68" s="80" t="s">
        <v>203</v>
      </c>
      <c r="P68">
        <v>3</v>
      </c>
      <c r="Q68" s="56">
        <v>10.052562417871222</v>
      </c>
    </row>
    <row r="69" spans="1:17" x14ac:dyDescent="0.25">
      <c r="A69" s="80" t="s">
        <v>7160</v>
      </c>
      <c r="B69" s="80" t="s">
        <v>543</v>
      </c>
      <c r="C69" s="80" t="s">
        <v>544</v>
      </c>
      <c r="D69" s="80" t="s">
        <v>7161</v>
      </c>
      <c r="E69" s="80" t="s">
        <v>7162</v>
      </c>
      <c r="F69" s="80" t="s">
        <v>546</v>
      </c>
      <c r="G69" s="80" t="s">
        <v>341</v>
      </c>
      <c r="H69" s="80" t="s">
        <v>163</v>
      </c>
      <c r="I69" s="47">
        <v>45580</v>
      </c>
      <c r="J69" s="47">
        <v>45125</v>
      </c>
      <c r="K69" s="80" t="s">
        <v>129</v>
      </c>
      <c r="L69" s="80" t="s">
        <v>6965</v>
      </c>
      <c r="M69" s="80" t="s">
        <v>314</v>
      </c>
      <c r="N69">
        <v>24279</v>
      </c>
      <c r="O69" s="80" t="s">
        <v>203</v>
      </c>
      <c r="P69">
        <v>3</v>
      </c>
      <c r="Q69" s="56">
        <v>14.947437582128778</v>
      </c>
    </row>
    <row r="70" spans="1:17" x14ac:dyDescent="0.25">
      <c r="A70" s="80" t="s">
        <v>7163</v>
      </c>
      <c r="B70" s="80" t="s">
        <v>548</v>
      </c>
      <c r="C70" s="80" t="s">
        <v>549</v>
      </c>
      <c r="D70" s="80" t="s">
        <v>7164</v>
      </c>
      <c r="E70" s="80" t="s">
        <v>7165</v>
      </c>
      <c r="F70" s="80" t="s">
        <v>551</v>
      </c>
      <c r="G70" s="80" t="s">
        <v>552</v>
      </c>
      <c r="H70" s="80" t="s">
        <v>163</v>
      </c>
      <c r="I70" s="47">
        <v>45825</v>
      </c>
      <c r="J70" s="47">
        <v>45125</v>
      </c>
      <c r="K70" s="80" t="s">
        <v>269</v>
      </c>
      <c r="L70" s="80" t="s">
        <v>6953</v>
      </c>
      <c r="M70" s="80" t="s">
        <v>195</v>
      </c>
      <c r="N70">
        <v>49798</v>
      </c>
      <c r="O70" s="80" t="s">
        <v>203</v>
      </c>
      <c r="P70">
        <v>4</v>
      </c>
      <c r="Q70" s="56">
        <v>10.052562417871222</v>
      </c>
    </row>
    <row r="71" spans="1:17" x14ac:dyDescent="0.25">
      <c r="A71" s="80" t="s">
        <v>7166</v>
      </c>
      <c r="B71" s="80" t="s">
        <v>554</v>
      </c>
      <c r="C71" s="80" t="s">
        <v>555</v>
      </c>
      <c r="D71" s="80" t="s">
        <v>7167</v>
      </c>
      <c r="E71" s="80" t="s">
        <v>7168</v>
      </c>
      <c r="F71" s="80" t="s">
        <v>557</v>
      </c>
      <c r="G71" s="80" t="s">
        <v>558</v>
      </c>
      <c r="H71" s="80" t="s">
        <v>163</v>
      </c>
      <c r="I71" s="47">
        <v>45289</v>
      </c>
      <c r="J71" s="47">
        <v>45302</v>
      </c>
      <c r="K71" s="80" t="s">
        <v>173</v>
      </c>
      <c r="L71" s="80" t="s">
        <v>7169</v>
      </c>
      <c r="M71" s="80" t="s">
        <v>165</v>
      </c>
      <c r="N71">
        <v>23810</v>
      </c>
      <c r="O71" s="80" t="s">
        <v>203</v>
      </c>
      <c r="P71">
        <v>4</v>
      </c>
      <c r="Q71" s="56">
        <v>0.42706964520367935</v>
      </c>
    </row>
    <row r="72" spans="1:17" x14ac:dyDescent="0.25">
      <c r="A72" s="80" t="s">
        <v>7170</v>
      </c>
      <c r="B72" s="80" t="s">
        <v>560</v>
      </c>
      <c r="C72" s="80" t="s">
        <v>561</v>
      </c>
      <c r="D72" s="80" t="s">
        <v>7171</v>
      </c>
      <c r="E72" s="80" t="s">
        <v>7172</v>
      </c>
      <c r="F72" s="80" t="s">
        <v>563</v>
      </c>
      <c r="G72" s="80" t="s">
        <v>558</v>
      </c>
      <c r="H72" s="80" t="s">
        <v>163</v>
      </c>
      <c r="I72" s="47">
        <v>45593</v>
      </c>
      <c r="J72" s="47">
        <v>45461</v>
      </c>
      <c r="K72" s="80" t="s">
        <v>164</v>
      </c>
      <c r="L72" s="80" t="s">
        <v>7173</v>
      </c>
      <c r="M72" s="80" t="s">
        <v>195</v>
      </c>
      <c r="N72">
        <v>15779</v>
      </c>
      <c r="O72" s="80" t="s">
        <v>203</v>
      </c>
      <c r="P72">
        <v>1</v>
      </c>
      <c r="Q72" s="56">
        <v>10.052562417871222</v>
      </c>
    </row>
    <row r="73" spans="1:17" x14ac:dyDescent="0.25">
      <c r="A73" s="80" t="s">
        <v>7174</v>
      </c>
      <c r="B73" s="80" t="s">
        <v>565</v>
      </c>
      <c r="C73" s="80" t="s">
        <v>566</v>
      </c>
      <c r="D73" s="80" t="s">
        <v>7175</v>
      </c>
      <c r="E73" s="80" t="s">
        <v>7176</v>
      </c>
      <c r="F73" s="80" t="s">
        <v>568</v>
      </c>
      <c r="G73" s="80" t="s">
        <v>268</v>
      </c>
      <c r="H73" s="80" t="s">
        <v>163</v>
      </c>
      <c r="I73" s="47">
        <v>45379</v>
      </c>
      <c r="J73" s="47">
        <v>45605</v>
      </c>
      <c r="K73" s="80" t="s">
        <v>173</v>
      </c>
      <c r="L73" s="80" t="s">
        <v>7177</v>
      </c>
      <c r="M73" s="80" t="s">
        <v>314</v>
      </c>
      <c r="N73">
        <v>9360</v>
      </c>
      <c r="O73" s="80" t="s">
        <v>203</v>
      </c>
      <c r="P73">
        <v>3</v>
      </c>
      <c r="Q73" s="56">
        <v>7.4244415243101178</v>
      </c>
    </row>
    <row r="74" spans="1:17" x14ac:dyDescent="0.25">
      <c r="A74" s="80" t="s">
        <v>7178</v>
      </c>
      <c r="B74" s="80" t="s">
        <v>570</v>
      </c>
      <c r="C74" s="80" t="s">
        <v>571</v>
      </c>
      <c r="D74" s="80" t="s">
        <v>7179</v>
      </c>
      <c r="E74" s="80" t="s">
        <v>572</v>
      </c>
      <c r="F74" s="80" t="s">
        <v>573</v>
      </c>
      <c r="G74" s="80" t="s">
        <v>574</v>
      </c>
      <c r="H74" s="80" t="s">
        <v>163</v>
      </c>
      <c r="I74" s="47">
        <v>45710</v>
      </c>
      <c r="J74" s="47">
        <v>45536</v>
      </c>
      <c r="K74" s="80" t="s">
        <v>173</v>
      </c>
      <c r="L74" s="80" t="s">
        <v>7180</v>
      </c>
      <c r="M74" s="80" t="s">
        <v>165</v>
      </c>
      <c r="N74">
        <v>45369</v>
      </c>
      <c r="O74" s="80" t="s">
        <v>166</v>
      </c>
      <c r="P74">
        <v>3</v>
      </c>
      <c r="Q74" s="56">
        <v>10.052562417871222</v>
      </c>
    </row>
    <row r="75" spans="1:17" x14ac:dyDescent="0.25">
      <c r="A75" s="80" t="s">
        <v>7181</v>
      </c>
      <c r="B75" s="80" t="s">
        <v>576</v>
      </c>
      <c r="C75" s="80" t="s">
        <v>577</v>
      </c>
      <c r="D75" s="80" t="s">
        <v>7182</v>
      </c>
      <c r="E75" s="80" t="s">
        <v>7183</v>
      </c>
      <c r="F75" s="80" t="s">
        <v>579</v>
      </c>
      <c r="G75" s="80" t="s">
        <v>162</v>
      </c>
      <c r="H75" s="80" t="s">
        <v>163</v>
      </c>
      <c r="I75" s="47">
        <v>44843</v>
      </c>
      <c r="J75" s="47">
        <v>45252</v>
      </c>
      <c r="K75" s="80" t="s">
        <v>129</v>
      </c>
      <c r="L75" s="80" t="s">
        <v>7184</v>
      </c>
      <c r="M75" s="80" t="s">
        <v>314</v>
      </c>
      <c r="N75">
        <v>45369</v>
      </c>
      <c r="O75" s="80" t="s">
        <v>196</v>
      </c>
      <c r="P75">
        <v>1</v>
      </c>
      <c r="Q75" s="56">
        <v>13.436268068331144</v>
      </c>
    </row>
    <row r="76" spans="1:17" x14ac:dyDescent="0.25">
      <c r="A76" s="80" t="s">
        <v>7185</v>
      </c>
      <c r="B76" s="80" t="s">
        <v>581</v>
      </c>
      <c r="C76" s="80" t="s">
        <v>582</v>
      </c>
      <c r="D76" s="80" t="s">
        <v>7186</v>
      </c>
      <c r="E76" s="80" t="s">
        <v>7187</v>
      </c>
      <c r="F76" s="80" t="s">
        <v>584</v>
      </c>
      <c r="G76" s="80" t="s">
        <v>268</v>
      </c>
      <c r="H76" s="80" t="s">
        <v>163</v>
      </c>
      <c r="I76" s="47">
        <v>45561</v>
      </c>
      <c r="J76" s="47">
        <v>45697</v>
      </c>
      <c r="K76" s="80" t="s">
        <v>129</v>
      </c>
      <c r="L76" s="80" t="s">
        <v>6965</v>
      </c>
      <c r="M76" s="80" t="s">
        <v>165</v>
      </c>
      <c r="N76">
        <v>22516</v>
      </c>
      <c r="O76" s="80" t="s">
        <v>196</v>
      </c>
      <c r="P76">
        <v>3</v>
      </c>
      <c r="Q76" s="56">
        <v>10.052562417871222</v>
      </c>
    </row>
    <row r="77" spans="1:17" x14ac:dyDescent="0.25">
      <c r="A77" s="80" t="s">
        <v>7188</v>
      </c>
      <c r="B77" s="80" t="s">
        <v>586</v>
      </c>
      <c r="C77" s="80" t="s">
        <v>587</v>
      </c>
      <c r="D77" s="80" t="s">
        <v>7189</v>
      </c>
      <c r="E77" s="80" t="s">
        <v>7190</v>
      </c>
      <c r="F77" s="80" t="s">
        <v>589</v>
      </c>
      <c r="G77" s="80" t="s">
        <v>516</v>
      </c>
      <c r="H77" s="80" t="s">
        <v>163</v>
      </c>
      <c r="I77" s="47">
        <v>45550</v>
      </c>
      <c r="J77" s="47">
        <v>45633</v>
      </c>
      <c r="K77" s="80" t="s">
        <v>129</v>
      </c>
      <c r="L77" s="80" t="s">
        <v>7007</v>
      </c>
      <c r="M77" s="80" t="s">
        <v>174</v>
      </c>
      <c r="N77">
        <v>7217</v>
      </c>
      <c r="O77" s="80" t="s">
        <v>196</v>
      </c>
      <c r="P77">
        <v>2</v>
      </c>
      <c r="Q77" s="56">
        <v>2.7266754270696452</v>
      </c>
    </row>
    <row r="78" spans="1:17" x14ac:dyDescent="0.25">
      <c r="A78" s="80" t="s">
        <v>7191</v>
      </c>
      <c r="B78" s="80" t="s">
        <v>591</v>
      </c>
      <c r="C78" s="80" t="s">
        <v>592</v>
      </c>
      <c r="D78" s="80" t="s">
        <v>7192</v>
      </c>
      <c r="E78" s="80" t="s">
        <v>7193</v>
      </c>
      <c r="F78" s="80" t="s">
        <v>594</v>
      </c>
      <c r="G78" s="80" t="s">
        <v>595</v>
      </c>
      <c r="H78" s="80" t="s">
        <v>163</v>
      </c>
      <c r="I78" s="47">
        <v>45523</v>
      </c>
      <c r="J78" s="47">
        <v>45696</v>
      </c>
      <c r="K78" s="80" t="s">
        <v>128</v>
      </c>
      <c r="L78" s="80" t="s">
        <v>7194</v>
      </c>
      <c r="M78" s="80" t="s">
        <v>174</v>
      </c>
      <c r="N78">
        <v>7625</v>
      </c>
      <c r="O78" s="80" t="s">
        <v>209</v>
      </c>
      <c r="P78">
        <v>3</v>
      </c>
      <c r="Q78" s="56">
        <v>10.052562417871222</v>
      </c>
    </row>
    <row r="79" spans="1:17" x14ac:dyDescent="0.25">
      <c r="A79" s="80" t="s">
        <v>7195</v>
      </c>
      <c r="B79" s="80" t="s">
        <v>597</v>
      </c>
      <c r="C79" s="80" t="s">
        <v>598</v>
      </c>
      <c r="D79" s="80" t="s">
        <v>7196</v>
      </c>
      <c r="E79" s="80" t="s">
        <v>7197</v>
      </c>
      <c r="F79" s="80" t="s">
        <v>600</v>
      </c>
      <c r="G79" s="80" t="s">
        <v>172</v>
      </c>
      <c r="H79" s="80" t="s">
        <v>163</v>
      </c>
      <c r="I79" s="47">
        <v>44880</v>
      </c>
      <c r="J79" s="47">
        <v>45231</v>
      </c>
      <c r="K79" s="80" t="s">
        <v>128</v>
      </c>
      <c r="L79" s="80" t="s">
        <v>6965</v>
      </c>
      <c r="M79" s="80" t="s">
        <v>314</v>
      </c>
      <c r="N79">
        <v>43921</v>
      </c>
      <c r="O79" s="80" t="s">
        <v>166</v>
      </c>
      <c r="P79">
        <v>5</v>
      </c>
      <c r="Q79" s="56">
        <v>11.530880420499342</v>
      </c>
    </row>
    <row r="80" spans="1:17" x14ac:dyDescent="0.25">
      <c r="A80" s="80" t="s">
        <v>7198</v>
      </c>
      <c r="B80" s="80" t="s">
        <v>602</v>
      </c>
      <c r="C80" s="80" t="s">
        <v>603</v>
      </c>
      <c r="D80" s="80" t="s">
        <v>7199</v>
      </c>
      <c r="E80" s="80" t="s">
        <v>7200</v>
      </c>
      <c r="F80" s="80" t="s">
        <v>605</v>
      </c>
      <c r="G80" s="80" t="s">
        <v>558</v>
      </c>
      <c r="H80" s="80" t="s">
        <v>163</v>
      </c>
      <c r="I80" s="47">
        <v>45476</v>
      </c>
      <c r="J80" s="47">
        <v>45693</v>
      </c>
      <c r="K80" s="80" t="s">
        <v>164</v>
      </c>
      <c r="L80" s="80" t="s">
        <v>6965</v>
      </c>
      <c r="M80" s="80" t="s">
        <v>228</v>
      </c>
      <c r="N80">
        <v>16957</v>
      </c>
      <c r="O80" s="80" t="s">
        <v>196</v>
      </c>
      <c r="P80">
        <v>4</v>
      </c>
      <c r="Q80" s="56">
        <v>10.052562417871222</v>
      </c>
    </row>
    <row r="81" spans="1:17" x14ac:dyDescent="0.25">
      <c r="A81" s="80" t="s">
        <v>7201</v>
      </c>
      <c r="B81" s="80" t="s">
        <v>607</v>
      </c>
      <c r="C81" s="80" t="s">
        <v>608</v>
      </c>
      <c r="D81" s="80" t="s">
        <v>7202</v>
      </c>
      <c r="E81" s="80" t="s">
        <v>7203</v>
      </c>
      <c r="F81" s="80" t="s">
        <v>610</v>
      </c>
      <c r="G81" s="80" t="s">
        <v>187</v>
      </c>
      <c r="H81" s="80" t="s">
        <v>163</v>
      </c>
      <c r="I81" s="47">
        <v>45531</v>
      </c>
      <c r="J81" s="47">
        <v>45486</v>
      </c>
      <c r="K81" s="80" t="s">
        <v>129</v>
      </c>
      <c r="L81" s="80" t="s">
        <v>6953</v>
      </c>
      <c r="M81" s="80" t="s">
        <v>174</v>
      </c>
      <c r="N81">
        <v>17571</v>
      </c>
      <c r="O81" s="80" t="s">
        <v>196</v>
      </c>
      <c r="P81">
        <v>4</v>
      </c>
      <c r="Q81" s="56">
        <v>1.4783180026281209</v>
      </c>
    </row>
    <row r="82" spans="1:17" x14ac:dyDescent="0.25">
      <c r="A82" s="80" t="s">
        <v>7204</v>
      </c>
      <c r="B82" s="80" t="s">
        <v>612</v>
      </c>
      <c r="C82" s="80" t="s">
        <v>613</v>
      </c>
      <c r="D82" s="80" t="s">
        <v>7205</v>
      </c>
      <c r="E82" s="80" t="s">
        <v>7206</v>
      </c>
      <c r="F82" s="80" t="s">
        <v>615</v>
      </c>
      <c r="G82" s="80" t="s">
        <v>616</v>
      </c>
      <c r="H82" s="80" t="s">
        <v>163</v>
      </c>
      <c r="I82" s="47">
        <v>45363</v>
      </c>
      <c r="J82" s="47">
        <v>45567</v>
      </c>
      <c r="K82" s="80" t="s">
        <v>128</v>
      </c>
      <c r="L82" s="80" t="s">
        <v>6965</v>
      </c>
      <c r="M82" s="80" t="s">
        <v>195</v>
      </c>
      <c r="N82">
        <v>33526</v>
      </c>
      <c r="O82" s="80" t="s">
        <v>166</v>
      </c>
      <c r="P82">
        <v>1</v>
      </c>
      <c r="Q82" s="56">
        <v>10.052562417871222</v>
      </c>
    </row>
    <row r="83" spans="1:17" x14ac:dyDescent="0.25">
      <c r="A83" s="80" t="s">
        <v>7207</v>
      </c>
      <c r="B83" s="80" t="s">
        <v>618</v>
      </c>
      <c r="C83" s="80" t="s">
        <v>619</v>
      </c>
      <c r="D83" s="80" t="s">
        <v>7208</v>
      </c>
      <c r="E83" s="80" t="s">
        <v>7209</v>
      </c>
      <c r="F83" s="80" t="s">
        <v>621</v>
      </c>
      <c r="G83" s="80" t="s">
        <v>221</v>
      </c>
      <c r="H83" s="80" t="s">
        <v>163</v>
      </c>
      <c r="I83" s="47">
        <v>44820</v>
      </c>
      <c r="J83" s="47">
        <v>45739</v>
      </c>
      <c r="K83" s="80" t="s">
        <v>269</v>
      </c>
      <c r="L83" s="80" t="s">
        <v>7210</v>
      </c>
      <c r="M83" s="80" t="s">
        <v>181</v>
      </c>
      <c r="N83">
        <v>12397</v>
      </c>
      <c r="O83" s="80" t="s">
        <v>196</v>
      </c>
      <c r="P83">
        <v>2</v>
      </c>
      <c r="Q83" s="56">
        <v>30.190538764783177</v>
      </c>
    </row>
    <row r="84" spans="1:17" x14ac:dyDescent="0.25">
      <c r="A84" s="80" t="s">
        <v>7211</v>
      </c>
      <c r="B84" s="80" t="s">
        <v>623</v>
      </c>
      <c r="C84" s="80" t="s">
        <v>624</v>
      </c>
      <c r="D84" s="80" t="s">
        <v>7212</v>
      </c>
      <c r="E84" s="80" t="s">
        <v>7213</v>
      </c>
      <c r="F84" s="80" t="s">
        <v>626</v>
      </c>
      <c r="G84" s="80" t="s">
        <v>595</v>
      </c>
      <c r="H84" s="80" t="s">
        <v>163</v>
      </c>
      <c r="I84" s="47">
        <v>44940</v>
      </c>
      <c r="J84" s="47">
        <v>45439</v>
      </c>
      <c r="K84" s="80" t="s">
        <v>128</v>
      </c>
      <c r="L84" s="80" t="s">
        <v>7214</v>
      </c>
      <c r="M84" s="80" t="s">
        <v>174</v>
      </c>
      <c r="N84">
        <v>37090</v>
      </c>
      <c r="O84" s="80" t="s">
        <v>166</v>
      </c>
      <c r="P84">
        <v>1</v>
      </c>
      <c r="Q84" s="56">
        <v>10.052562417871222</v>
      </c>
    </row>
    <row r="85" spans="1:17" x14ac:dyDescent="0.25">
      <c r="A85" s="80" t="s">
        <v>7215</v>
      </c>
      <c r="B85" s="80" t="s">
        <v>628</v>
      </c>
      <c r="C85" s="80" t="s">
        <v>629</v>
      </c>
      <c r="D85" s="80" t="s">
        <v>7216</v>
      </c>
      <c r="E85" s="80" t="s">
        <v>7217</v>
      </c>
      <c r="F85" s="80" t="s">
        <v>631</v>
      </c>
      <c r="G85" s="80" t="s">
        <v>473</v>
      </c>
      <c r="H85" s="80" t="s">
        <v>163</v>
      </c>
      <c r="I85" s="47">
        <v>44916</v>
      </c>
      <c r="J85" s="47">
        <v>45417</v>
      </c>
      <c r="K85" s="80" t="s">
        <v>164</v>
      </c>
      <c r="L85" s="80" t="s">
        <v>7218</v>
      </c>
      <c r="M85" s="80" t="s">
        <v>314</v>
      </c>
      <c r="N85">
        <v>49052</v>
      </c>
      <c r="O85" s="80" t="s">
        <v>203</v>
      </c>
      <c r="P85">
        <v>3</v>
      </c>
      <c r="Q85" s="56">
        <v>16.458607095926411</v>
      </c>
    </row>
    <row r="86" spans="1:17" x14ac:dyDescent="0.25">
      <c r="A86" s="80" t="s">
        <v>7219</v>
      </c>
      <c r="B86" s="80" t="s">
        <v>633</v>
      </c>
      <c r="C86" s="80" t="s">
        <v>634</v>
      </c>
      <c r="D86" s="80" t="s">
        <v>7220</v>
      </c>
      <c r="E86" s="80" t="s">
        <v>7221</v>
      </c>
      <c r="F86" s="80" t="s">
        <v>636</v>
      </c>
      <c r="G86" s="80" t="s">
        <v>227</v>
      </c>
      <c r="H86" s="80" t="s">
        <v>163</v>
      </c>
      <c r="I86" s="47">
        <v>45306</v>
      </c>
      <c r="J86" s="47">
        <v>45288</v>
      </c>
      <c r="K86" s="80" t="s">
        <v>129</v>
      </c>
      <c r="L86" s="80" t="s">
        <v>7007</v>
      </c>
      <c r="M86" s="80" t="s">
        <v>181</v>
      </c>
      <c r="N86">
        <v>16556</v>
      </c>
      <c r="O86" s="80" t="s">
        <v>203</v>
      </c>
      <c r="P86">
        <v>4</v>
      </c>
      <c r="Q86" s="56">
        <v>10.052562417871222</v>
      </c>
    </row>
    <row r="87" spans="1:17" x14ac:dyDescent="0.25">
      <c r="A87" s="80" t="s">
        <v>7222</v>
      </c>
      <c r="B87" s="80" t="s">
        <v>638</v>
      </c>
      <c r="C87" s="80" t="s">
        <v>639</v>
      </c>
      <c r="D87" s="80" t="s">
        <v>7223</v>
      </c>
      <c r="E87" s="80" t="s">
        <v>7224</v>
      </c>
      <c r="F87" s="80" t="s">
        <v>641</v>
      </c>
      <c r="G87" s="80" t="s">
        <v>642</v>
      </c>
      <c r="H87" s="80" t="s">
        <v>163</v>
      </c>
      <c r="I87" s="47">
        <v>45626</v>
      </c>
      <c r="J87" s="47">
        <v>45445</v>
      </c>
      <c r="K87" s="80" t="s">
        <v>128</v>
      </c>
      <c r="L87" s="80" t="s">
        <v>6965</v>
      </c>
      <c r="M87" s="80" t="s">
        <v>165</v>
      </c>
      <c r="N87">
        <v>35690</v>
      </c>
      <c r="O87" s="80" t="s">
        <v>203</v>
      </c>
      <c r="P87">
        <v>4</v>
      </c>
      <c r="Q87" s="56">
        <v>5.9461235216819972</v>
      </c>
    </row>
    <row r="88" spans="1:17" x14ac:dyDescent="0.25">
      <c r="A88" s="80" t="s">
        <v>7225</v>
      </c>
      <c r="B88" s="80" t="s">
        <v>644</v>
      </c>
      <c r="C88" s="80" t="s">
        <v>645</v>
      </c>
      <c r="D88" s="80" t="s">
        <v>7226</v>
      </c>
      <c r="E88" s="80" t="s">
        <v>7227</v>
      </c>
      <c r="F88" s="80" t="s">
        <v>647</v>
      </c>
      <c r="G88" s="80" t="s">
        <v>558</v>
      </c>
      <c r="H88" s="80" t="s">
        <v>163</v>
      </c>
      <c r="I88" s="47">
        <v>45654</v>
      </c>
      <c r="J88" s="47">
        <v>45563</v>
      </c>
      <c r="K88" s="80" t="s">
        <v>128</v>
      </c>
      <c r="L88" s="80" t="s">
        <v>6953</v>
      </c>
      <c r="M88" s="80" t="s">
        <v>181</v>
      </c>
      <c r="N88">
        <v>37148</v>
      </c>
      <c r="O88" s="80" t="s">
        <v>196</v>
      </c>
      <c r="P88">
        <v>2</v>
      </c>
      <c r="Q88" s="56">
        <v>10.052562417871222</v>
      </c>
    </row>
    <row r="89" spans="1:17" x14ac:dyDescent="0.25">
      <c r="A89" s="80" t="s">
        <v>7228</v>
      </c>
      <c r="B89" s="80" t="s">
        <v>649</v>
      </c>
      <c r="C89" s="80" t="s">
        <v>650</v>
      </c>
      <c r="D89" s="80" t="s">
        <v>7229</v>
      </c>
      <c r="E89" s="80" t="s">
        <v>7230</v>
      </c>
      <c r="F89" s="80" t="s">
        <v>652</v>
      </c>
      <c r="G89" s="80" t="s">
        <v>441</v>
      </c>
      <c r="H89" s="80" t="s">
        <v>163</v>
      </c>
      <c r="I89" s="47">
        <v>44975</v>
      </c>
      <c r="J89" s="47">
        <v>45711</v>
      </c>
      <c r="K89" s="80" t="s">
        <v>128</v>
      </c>
      <c r="L89" s="80" t="s">
        <v>6953</v>
      </c>
      <c r="M89" s="80" t="s">
        <v>165</v>
      </c>
      <c r="N89">
        <v>21726</v>
      </c>
      <c r="O89" s="80" t="s">
        <v>196</v>
      </c>
      <c r="P89">
        <v>5</v>
      </c>
      <c r="Q89" s="56">
        <v>24.178712220762154</v>
      </c>
    </row>
    <row r="90" spans="1:17" x14ac:dyDescent="0.25">
      <c r="A90" s="80" t="s">
        <v>7231</v>
      </c>
      <c r="B90" s="80" t="s">
        <v>654</v>
      </c>
      <c r="C90" s="80" t="s">
        <v>655</v>
      </c>
      <c r="D90" s="80" t="s">
        <v>7232</v>
      </c>
      <c r="E90" s="80" t="s">
        <v>7233</v>
      </c>
      <c r="F90" s="80" t="s">
        <v>657</v>
      </c>
      <c r="G90" s="80" t="s">
        <v>516</v>
      </c>
      <c r="H90" s="80" t="s">
        <v>163</v>
      </c>
      <c r="I90" s="47">
        <v>45512</v>
      </c>
      <c r="J90" s="47">
        <v>45607</v>
      </c>
      <c r="K90" s="80" t="s">
        <v>129</v>
      </c>
      <c r="L90" s="80" t="s">
        <v>7007</v>
      </c>
      <c r="M90" s="80" t="s">
        <v>174</v>
      </c>
      <c r="N90">
        <v>8526</v>
      </c>
      <c r="O90" s="80" t="s">
        <v>209</v>
      </c>
      <c r="P90">
        <v>5</v>
      </c>
      <c r="Q90" s="56">
        <v>10.052562417871222</v>
      </c>
    </row>
    <row r="91" spans="1:17" x14ac:dyDescent="0.25">
      <c r="A91" s="80" t="s">
        <v>7234</v>
      </c>
      <c r="B91" s="80" t="s">
        <v>659</v>
      </c>
      <c r="C91" s="80" t="s">
        <v>660</v>
      </c>
      <c r="D91" s="80" t="s">
        <v>7235</v>
      </c>
      <c r="E91" s="80" t="s">
        <v>7236</v>
      </c>
      <c r="F91" s="80" t="s">
        <v>662</v>
      </c>
      <c r="G91" s="80" t="s">
        <v>320</v>
      </c>
      <c r="H91" s="80" t="s">
        <v>163</v>
      </c>
      <c r="I91" s="47">
        <v>45679</v>
      </c>
      <c r="J91" s="47">
        <v>45356</v>
      </c>
      <c r="K91" s="80" t="s">
        <v>129</v>
      </c>
      <c r="L91" s="80" t="s">
        <v>7237</v>
      </c>
      <c r="M91" s="80" t="s">
        <v>181</v>
      </c>
      <c r="N91">
        <v>26940</v>
      </c>
      <c r="O91" s="80" t="s">
        <v>188</v>
      </c>
      <c r="P91">
        <v>4</v>
      </c>
      <c r="Q91" s="56">
        <v>10.611038107752956</v>
      </c>
    </row>
    <row r="92" spans="1:17" x14ac:dyDescent="0.25">
      <c r="A92" s="80" t="s">
        <v>7238</v>
      </c>
      <c r="B92" s="80" t="s">
        <v>664</v>
      </c>
      <c r="C92" s="80" t="s">
        <v>665</v>
      </c>
      <c r="D92" s="80" t="s">
        <v>7239</v>
      </c>
      <c r="E92" s="80" t="s">
        <v>7240</v>
      </c>
      <c r="F92" s="80" t="s">
        <v>667</v>
      </c>
      <c r="G92" s="80" t="s">
        <v>240</v>
      </c>
      <c r="H92" s="80" t="s">
        <v>163</v>
      </c>
      <c r="I92" s="47">
        <v>45133</v>
      </c>
      <c r="J92" s="47">
        <v>45504</v>
      </c>
      <c r="K92" s="80" t="s">
        <v>129</v>
      </c>
      <c r="L92" s="80" t="s">
        <v>7241</v>
      </c>
      <c r="M92" s="80" t="s">
        <v>195</v>
      </c>
      <c r="N92">
        <v>16424</v>
      </c>
      <c r="O92" s="80" t="s">
        <v>209</v>
      </c>
      <c r="P92">
        <v>4</v>
      </c>
      <c r="Q92" s="56">
        <v>10.052562417871222</v>
      </c>
    </row>
    <row r="93" spans="1:17" x14ac:dyDescent="0.25">
      <c r="A93" s="80" t="s">
        <v>7242</v>
      </c>
      <c r="B93" s="80" t="s">
        <v>669</v>
      </c>
      <c r="C93" s="80" t="s">
        <v>670</v>
      </c>
      <c r="D93" s="80" t="s">
        <v>7243</v>
      </c>
      <c r="E93" s="80" t="s">
        <v>7244</v>
      </c>
      <c r="F93" s="80" t="s">
        <v>672</v>
      </c>
      <c r="G93" s="80" t="s">
        <v>505</v>
      </c>
      <c r="H93" s="80" t="s">
        <v>163</v>
      </c>
      <c r="I93" s="47">
        <v>45074</v>
      </c>
      <c r="J93" s="47">
        <v>45174</v>
      </c>
      <c r="K93" s="80" t="s">
        <v>269</v>
      </c>
      <c r="L93" s="80" t="s">
        <v>7245</v>
      </c>
      <c r="M93" s="80" t="s">
        <v>165</v>
      </c>
      <c r="N93">
        <v>3509</v>
      </c>
      <c r="O93" s="80" t="s">
        <v>196</v>
      </c>
      <c r="P93">
        <v>4</v>
      </c>
      <c r="Q93" s="56">
        <v>3.2851511169513796</v>
      </c>
    </row>
    <row r="94" spans="1:17" x14ac:dyDescent="0.25">
      <c r="A94" s="80" t="s">
        <v>7246</v>
      </c>
      <c r="B94" s="80" t="s">
        <v>674</v>
      </c>
      <c r="C94" s="80" t="s">
        <v>675</v>
      </c>
      <c r="D94" s="80" t="s">
        <v>7247</v>
      </c>
      <c r="E94" s="80" t="s">
        <v>7248</v>
      </c>
      <c r="F94" s="80" t="s">
        <v>677</v>
      </c>
      <c r="G94" s="80" t="s">
        <v>381</v>
      </c>
      <c r="H94" s="80" t="s">
        <v>163</v>
      </c>
      <c r="I94" s="47">
        <v>45445</v>
      </c>
      <c r="J94" s="47">
        <v>45632</v>
      </c>
      <c r="K94" s="80" t="s">
        <v>269</v>
      </c>
      <c r="L94" s="80" t="s">
        <v>7249</v>
      </c>
      <c r="M94" s="80" t="s">
        <v>165</v>
      </c>
      <c r="N94">
        <v>27871</v>
      </c>
      <c r="O94" s="80" t="s">
        <v>196</v>
      </c>
      <c r="P94">
        <v>4</v>
      </c>
      <c r="Q94" s="56">
        <v>10.052562417871222</v>
      </c>
    </row>
    <row r="95" spans="1:17" x14ac:dyDescent="0.25">
      <c r="A95" s="80" t="s">
        <v>7250</v>
      </c>
      <c r="B95" s="80" t="s">
        <v>679</v>
      </c>
      <c r="C95" s="80" t="s">
        <v>680</v>
      </c>
      <c r="D95" s="80" t="s">
        <v>7251</v>
      </c>
      <c r="E95" s="80" t="s">
        <v>7252</v>
      </c>
      <c r="F95" s="80" t="s">
        <v>682</v>
      </c>
      <c r="G95" s="80" t="s">
        <v>370</v>
      </c>
      <c r="H95" s="80" t="s">
        <v>163</v>
      </c>
      <c r="I95" s="47">
        <v>45416</v>
      </c>
      <c r="J95" s="47">
        <v>45640</v>
      </c>
      <c r="K95" s="80" t="s">
        <v>128</v>
      </c>
      <c r="L95" s="80" t="s">
        <v>7253</v>
      </c>
      <c r="M95" s="80" t="s">
        <v>181</v>
      </c>
      <c r="N95">
        <v>9555</v>
      </c>
      <c r="O95" s="80" t="s">
        <v>203</v>
      </c>
      <c r="P95">
        <v>3</v>
      </c>
      <c r="Q95" s="56">
        <v>7.3587385019710903</v>
      </c>
    </row>
    <row r="96" spans="1:17" x14ac:dyDescent="0.25">
      <c r="A96" s="80" t="s">
        <v>7254</v>
      </c>
      <c r="B96" s="80" t="s">
        <v>684</v>
      </c>
      <c r="C96" s="80" t="s">
        <v>685</v>
      </c>
      <c r="D96" s="80" t="s">
        <v>7255</v>
      </c>
      <c r="E96" s="80" t="s">
        <v>7256</v>
      </c>
      <c r="F96" s="80" t="s">
        <v>687</v>
      </c>
      <c r="G96" s="80" t="s">
        <v>308</v>
      </c>
      <c r="H96" s="80" t="s">
        <v>163</v>
      </c>
      <c r="I96" s="47">
        <v>45078</v>
      </c>
      <c r="J96" s="47">
        <v>45528</v>
      </c>
      <c r="K96" s="80" t="s">
        <v>128</v>
      </c>
      <c r="L96" s="80" t="s">
        <v>7257</v>
      </c>
      <c r="M96" s="80" t="s">
        <v>195</v>
      </c>
      <c r="N96">
        <v>44809</v>
      </c>
      <c r="O96" s="80" t="s">
        <v>209</v>
      </c>
      <c r="P96">
        <v>4</v>
      </c>
      <c r="Q96" s="56">
        <v>10.052562417871222</v>
      </c>
    </row>
    <row r="97" spans="1:17" x14ac:dyDescent="0.25">
      <c r="A97" s="80" t="s">
        <v>7258</v>
      </c>
      <c r="B97" s="80" t="s">
        <v>689</v>
      </c>
      <c r="C97" s="80" t="s">
        <v>690</v>
      </c>
      <c r="D97" s="80" t="s">
        <v>7259</v>
      </c>
      <c r="E97" s="80" t="s">
        <v>7260</v>
      </c>
      <c r="F97" s="80" t="s">
        <v>692</v>
      </c>
      <c r="G97" s="80" t="s">
        <v>403</v>
      </c>
      <c r="H97" s="80" t="s">
        <v>163</v>
      </c>
      <c r="I97" s="47">
        <v>45536</v>
      </c>
      <c r="J97" s="47">
        <v>45470</v>
      </c>
      <c r="K97" s="80" t="s">
        <v>128</v>
      </c>
      <c r="L97" s="80" t="s">
        <v>6965</v>
      </c>
      <c r="M97" s="80" t="s">
        <v>195</v>
      </c>
      <c r="N97">
        <v>41982</v>
      </c>
      <c r="O97" s="80" t="s">
        <v>166</v>
      </c>
      <c r="P97">
        <v>1</v>
      </c>
      <c r="Q97" s="56">
        <v>2.1681997371879107</v>
      </c>
    </row>
    <row r="98" spans="1:17" x14ac:dyDescent="0.25">
      <c r="A98" s="80" t="s">
        <v>7261</v>
      </c>
      <c r="B98" s="80" t="s">
        <v>694</v>
      </c>
      <c r="C98" s="80" t="s">
        <v>695</v>
      </c>
      <c r="D98" s="80" t="s">
        <v>7262</v>
      </c>
      <c r="E98" s="80" t="s">
        <v>7263</v>
      </c>
      <c r="F98" s="80" t="s">
        <v>697</v>
      </c>
      <c r="G98" s="80" t="s">
        <v>473</v>
      </c>
      <c r="H98" s="80" t="s">
        <v>163</v>
      </c>
      <c r="I98" s="47">
        <v>44935</v>
      </c>
      <c r="J98" s="47">
        <v>45446</v>
      </c>
      <c r="K98" s="80" t="s">
        <v>269</v>
      </c>
      <c r="L98" s="80" t="s">
        <v>7264</v>
      </c>
      <c r="M98" s="80" t="s">
        <v>165</v>
      </c>
      <c r="N98">
        <v>27283</v>
      </c>
      <c r="O98" s="80" t="s">
        <v>166</v>
      </c>
      <c r="P98">
        <v>3</v>
      </c>
      <c r="Q98" s="56">
        <v>10.052562417871222</v>
      </c>
    </row>
    <row r="99" spans="1:17" x14ac:dyDescent="0.25">
      <c r="A99" s="80" t="s">
        <v>7265</v>
      </c>
      <c r="B99" s="80" t="s">
        <v>699</v>
      </c>
      <c r="C99" s="80" t="s">
        <v>700</v>
      </c>
      <c r="D99" s="80" t="s">
        <v>7266</v>
      </c>
      <c r="E99" s="80" t="s">
        <v>701</v>
      </c>
      <c r="F99" s="80" t="s">
        <v>702</v>
      </c>
      <c r="G99" s="80" t="s">
        <v>558</v>
      </c>
      <c r="H99" s="80" t="s">
        <v>163</v>
      </c>
      <c r="I99" s="47">
        <v>45499</v>
      </c>
      <c r="J99" s="47">
        <v>45742</v>
      </c>
      <c r="K99" s="80" t="s">
        <v>128</v>
      </c>
      <c r="L99" s="80" t="s">
        <v>6965</v>
      </c>
      <c r="M99" s="80" t="s">
        <v>314</v>
      </c>
      <c r="N99">
        <v>19811</v>
      </c>
      <c r="O99" s="80" t="s">
        <v>209</v>
      </c>
      <c r="P99">
        <v>3</v>
      </c>
      <c r="Q99" s="56">
        <v>7.9829172141918523</v>
      </c>
    </row>
    <row r="100" spans="1:17" x14ac:dyDescent="0.25">
      <c r="A100" s="80" t="s">
        <v>7267</v>
      </c>
      <c r="B100" s="80" t="s">
        <v>704</v>
      </c>
      <c r="C100" s="80" t="s">
        <v>705</v>
      </c>
      <c r="D100" s="80" t="s">
        <v>7268</v>
      </c>
      <c r="E100" s="80" t="s">
        <v>7269</v>
      </c>
      <c r="F100" s="80" t="s">
        <v>707</v>
      </c>
      <c r="G100" s="80" t="s">
        <v>595</v>
      </c>
      <c r="H100" s="80" t="s">
        <v>163</v>
      </c>
      <c r="I100" s="47">
        <v>45185</v>
      </c>
      <c r="J100" s="47">
        <v>45765</v>
      </c>
      <c r="K100" s="80" t="s">
        <v>164</v>
      </c>
      <c r="L100" s="80" t="s">
        <v>7270</v>
      </c>
      <c r="M100" s="80" t="s">
        <v>181</v>
      </c>
      <c r="N100">
        <v>4952</v>
      </c>
      <c r="O100" s="80" t="s">
        <v>209</v>
      </c>
      <c r="P100">
        <v>5</v>
      </c>
      <c r="Q100" s="56">
        <v>10.052562417871222</v>
      </c>
    </row>
    <row r="101" spans="1:17" x14ac:dyDescent="0.25">
      <c r="A101" s="80" t="s">
        <v>7271</v>
      </c>
      <c r="B101" s="80" t="s">
        <v>709</v>
      </c>
      <c r="C101" s="80" t="s">
        <v>710</v>
      </c>
      <c r="D101" s="80" t="s">
        <v>7272</v>
      </c>
      <c r="E101" s="80" t="s">
        <v>7273</v>
      </c>
      <c r="F101" s="80" t="s">
        <v>712</v>
      </c>
      <c r="G101" s="80" t="s">
        <v>364</v>
      </c>
      <c r="H101" s="80" t="s">
        <v>163</v>
      </c>
      <c r="I101" s="47">
        <v>45643</v>
      </c>
      <c r="J101" s="47">
        <v>45336</v>
      </c>
      <c r="K101" s="80" t="s">
        <v>164</v>
      </c>
      <c r="L101" s="80" t="s">
        <v>7274</v>
      </c>
      <c r="M101" s="80" t="s">
        <v>181</v>
      </c>
      <c r="N101">
        <v>45591</v>
      </c>
      <c r="O101" s="80" t="s">
        <v>209</v>
      </c>
      <c r="P101">
        <v>2</v>
      </c>
      <c r="Q101" s="56">
        <v>10.085413929040735</v>
      </c>
    </row>
    <row r="102" spans="1:17" x14ac:dyDescent="0.25">
      <c r="A102" s="80" t="s">
        <v>7275</v>
      </c>
      <c r="B102" s="80" t="s">
        <v>714</v>
      </c>
      <c r="C102" s="80" t="s">
        <v>715</v>
      </c>
      <c r="D102" s="80" t="s">
        <v>7276</v>
      </c>
      <c r="E102" s="80" t="s">
        <v>7277</v>
      </c>
      <c r="F102" s="80" t="s">
        <v>717</v>
      </c>
      <c r="G102" s="80" t="s">
        <v>341</v>
      </c>
      <c r="H102" s="80" t="s">
        <v>163</v>
      </c>
      <c r="I102" s="47">
        <v>44806</v>
      </c>
      <c r="J102" s="47">
        <v>45313</v>
      </c>
      <c r="K102" s="80" t="s">
        <v>173</v>
      </c>
      <c r="L102" s="80" t="s">
        <v>7278</v>
      </c>
      <c r="M102" s="80" t="s">
        <v>165</v>
      </c>
      <c r="N102">
        <v>29836</v>
      </c>
      <c r="O102" s="80" t="s">
        <v>196</v>
      </c>
      <c r="P102">
        <v>4</v>
      </c>
      <c r="Q102" s="56">
        <v>10.052562417871222</v>
      </c>
    </row>
    <row r="103" spans="1:17" x14ac:dyDescent="0.25">
      <c r="A103" s="80" t="s">
        <v>7279</v>
      </c>
      <c r="B103" s="80" t="s">
        <v>719</v>
      </c>
      <c r="C103" s="80" t="s">
        <v>720</v>
      </c>
      <c r="D103" s="80" t="s">
        <v>7280</v>
      </c>
      <c r="E103" s="80" t="s">
        <v>7281</v>
      </c>
      <c r="F103" s="80" t="s">
        <v>722</v>
      </c>
      <c r="G103" s="80" t="s">
        <v>341</v>
      </c>
      <c r="H103" s="80" t="s">
        <v>163</v>
      </c>
      <c r="I103" s="47">
        <v>45064</v>
      </c>
      <c r="J103" s="47">
        <v>45575</v>
      </c>
      <c r="K103" s="80" t="s">
        <v>269</v>
      </c>
      <c r="L103" s="80" t="s">
        <v>7007</v>
      </c>
      <c r="M103" s="80" t="s">
        <v>314</v>
      </c>
      <c r="N103">
        <v>13987</v>
      </c>
      <c r="O103" s="80" t="s">
        <v>209</v>
      </c>
      <c r="P103">
        <v>4</v>
      </c>
      <c r="Q103" s="56">
        <v>16.78712220762155</v>
      </c>
    </row>
    <row r="104" spans="1:17" x14ac:dyDescent="0.25">
      <c r="A104" s="80" t="s">
        <v>7282</v>
      </c>
      <c r="B104" s="80" t="s">
        <v>724</v>
      </c>
      <c r="C104" s="80" t="s">
        <v>725</v>
      </c>
      <c r="D104" s="80" t="s">
        <v>7283</v>
      </c>
      <c r="E104" s="80" t="s">
        <v>7284</v>
      </c>
      <c r="F104" s="80" t="s">
        <v>727</v>
      </c>
      <c r="G104" s="80" t="s">
        <v>552</v>
      </c>
      <c r="H104" s="80" t="s">
        <v>163</v>
      </c>
      <c r="I104" s="47">
        <v>45070</v>
      </c>
      <c r="J104" s="47">
        <v>45541</v>
      </c>
      <c r="K104" s="80" t="s">
        <v>173</v>
      </c>
      <c r="L104" s="80" t="s">
        <v>7285</v>
      </c>
      <c r="M104" s="80" t="s">
        <v>314</v>
      </c>
      <c r="N104">
        <v>42688</v>
      </c>
      <c r="O104" s="80" t="s">
        <v>209</v>
      </c>
      <c r="P104">
        <v>1</v>
      </c>
      <c r="Q104" s="56">
        <v>10.052562417871222</v>
      </c>
    </row>
    <row r="105" spans="1:17" x14ac:dyDescent="0.25">
      <c r="A105" s="80" t="s">
        <v>7286</v>
      </c>
      <c r="B105" s="80" t="s">
        <v>729</v>
      </c>
      <c r="C105" s="80" t="s">
        <v>730</v>
      </c>
      <c r="D105" s="80" t="s">
        <v>7287</v>
      </c>
      <c r="E105" s="80" t="s">
        <v>731</v>
      </c>
      <c r="F105" s="80" t="s">
        <v>732</v>
      </c>
      <c r="G105" s="80" t="s">
        <v>409</v>
      </c>
      <c r="H105" s="80" t="s">
        <v>163</v>
      </c>
      <c r="I105" s="47">
        <v>44919</v>
      </c>
      <c r="J105" s="47">
        <v>45541</v>
      </c>
      <c r="K105" s="80" t="s">
        <v>269</v>
      </c>
      <c r="L105" s="80" t="s">
        <v>6965</v>
      </c>
      <c r="M105" s="80" t="s">
        <v>195</v>
      </c>
      <c r="N105">
        <v>26660</v>
      </c>
      <c r="O105" s="80" t="s">
        <v>209</v>
      </c>
      <c r="P105">
        <v>5</v>
      </c>
      <c r="Q105" s="56">
        <v>20.43363994743758</v>
      </c>
    </row>
    <row r="106" spans="1:17" x14ac:dyDescent="0.25">
      <c r="A106" s="80" t="s">
        <v>7288</v>
      </c>
      <c r="B106" s="80" t="s">
        <v>734</v>
      </c>
      <c r="C106" s="80" t="s">
        <v>735</v>
      </c>
      <c r="D106" s="80" t="s">
        <v>7289</v>
      </c>
      <c r="E106" s="80" t="s">
        <v>7290</v>
      </c>
      <c r="F106" s="80" t="s">
        <v>737</v>
      </c>
      <c r="G106" s="80" t="s">
        <v>194</v>
      </c>
      <c r="H106" s="80" t="s">
        <v>163</v>
      </c>
      <c r="I106" s="47">
        <v>44985</v>
      </c>
      <c r="J106" s="47">
        <v>45233</v>
      </c>
      <c r="K106" s="80" t="s">
        <v>269</v>
      </c>
      <c r="L106" s="80" t="s">
        <v>6965</v>
      </c>
      <c r="M106" s="80" t="s">
        <v>195</v>
      </c>
      <c r="N106">
        <v>20065</v>
      </c>
      <c r="O106" s="80" t="s">
        <v>209</v>
      </c>
      <c r="P106">
        <v>4</v>
      </c>
      <c r="Q106" s="56">
        <v>10.052562417871222</v>
      </c>
    </row>
    <row r="107" spans="1:17" x14ac:dyDescent="0.25">
      <c r="A107" s="80" t="s">
        <v>7291</v>
      </c>
      <c r="B107" s="80" t="s">
        <v>739</v>
      </c>
      <c r="C107" s="80" t="s">
        <v>740</v>
      </c>
      <c r="D107" s="80" t="s">
        <v>7292</v>
      </c>
      <c r="E107" s="80" t="s">
        <v>7293</v>
      </c>
      <c r="F107" s="80" t="s">
        <v>742</v>
      </c>
      <c r="G107" s="80" t="s">
        <v>743</v>
      </c>
      <c r="H107" s="80" t="s">
        <v>163</v>
      </c>
      <c r="I107" s="47">
        <v>44997</v>
      </c>
      <c r="J107" s="47">
        <v>45343</v>
      </c>
      <c r="K107" s="80" t="s">
        <v>269</v>
      </c>
      <c r="L107" s="80" t="s">
        <v>7294</v>
      </c>
      <c r="M107" s="80" t="s">
        <v>228</v>
      </c>
      <c r="N107">
        <v>31791</v>
      </c>
      <c r="O107" s="80" t="s">
        <v>196</v>
      </c>
      <c r="P107">
        <v>4</v>
      </c>
      <c r="Q107" s="56">
        <v>11.366622864651774</v>
      </c>
    </row>
    <row r="108" spans="1:17" x14ac:dyDescent="0.25">
      <c r="A108" s="80" t="s">
        <v>7295</v>
      </c>
      <c r="B108" s="80" t="s">
        <v>745</v>
      </c>
      <c r="C108" s="80" t="s">
        <v>746</v>
      </c>
      <c r="D108" s="80" t="s">
        <v>7296</v>
      </c>
      <c r="E108" s="80" t="s">
        <v>7297</v>
      </c>
      <c r="F108" s="80" t="s">
        <v>748</v>
      </c>
      <c r="G108" s="80" t="s">
        <v>749</v>
      </c>
      <c r="H108" s="80" t="s">
        <v>163</v>
      </c>
      <c r="I108" s="47">
        <v>45026</v>
      </c>
      <c r="J108" s="47">
        <v>45403</v>
      </c>
      <c r="K108" s="80" t="s">
        <v>129</v>
      </c>
      <c r="L108" s="80" t="s">
        <v>6965</v>
      </c>
      <c r="M108" s="80" t="s">
        <v>174</v>
      </c>
      <c r="N108">
        <v>48571</v>
      </c>
      <c r="O108" s="80" t="s">
        <v>209</v>
      </c>
      <c r="P108">
        <v>1</v>
      </c>
      <c r="Q108" s="56">
        <v>10.052562417871222</v>
      </c>
    </row>
    <row r="109" spans="1:17" x14ac:dyDescent="0.25">
      <c r="A109" s="80" t="s">
        <v>7298</v>
      </c>
      <c r="B109" s="80" t="s">
        <v>751</v>
      </c>
      <c r="C109" s="80" t="s">
        <v>752</v>
      </c>
      <c r="D109" s="80" t="s">
        <v>7299</v>
      </c>
      <c r="E109" s="80" t="s">
        <v>7300</v>
      </c>
      <c r="F109" s="80" t="s">
        <v>754</v>
      </c>
      <c r="G109" s="80" t="s">
        <v>755</v>
      </c>
      <c r="H109" s="80" t="s">
        <v>163</v>
      </c>
      <c r="I109" s="47">
        <v>45092</v>
      </c>
      <c r="J109" s="47">
        <v>45510</v>
      </c>
      <c r="K109" s="80" t="s">
        <v>129</v>
      </c>
      <c r="L109" s="80" t="s">
        <v>7007</v>
      </c>
      <c r="M109" s="80" t="s">
        <v>314</v>
      </c>
      <c r="N109">
        <v>8218</v>
      </c>
      <c r="O109" s="80" t="s">
        <v>188</v>
      </c>
      <c r="P109">
        <v>1</v>
      </c>
      <c r="Q109" s="56">
        <v>13.731931668856767</v>
      </c>
    </row>
    <row r="110" spans="1:17" x14ac:dyDescent="0.25">
      <c r="A110" s="80" t="s">
        <v>7301</v>
      </c>
      <c r="B110" s="80" t="s">
        <v>757</v>
      </c>
      <c r="C110" s="80" t="s">
        <v>758</v>
      </c>
      <c r="D110" s="80" t="s">
        <v>7302</v>
      </c>
      <c r="E110" s="80" t="s">
        <v>7303</v>
      </c>
      <c r="F110" s="80" t="s">
        <v>760</v>
      </c>
      <c r="G110" s="80" t="s">
        <v>268</v>
      </c>
      <c r="H110" s="80" t="s">
        <v>163</v>
      </c>
      <c r="I110" s="47">
        <v>45672</v>
      </c>
      <c r="J110" s="47">
        <v>45448</v>
      </c>
      <c r="K110" s="80" t="s">
        <v>128</v>
      </c>
      <c r="L110" s="80" t="s">
        <v>7007</v>
      </c>
      <c r="M110" s="80" t="s">
        <v>174</v>
      </c>
      <c r="N110">
        <v>44143</v>
      </c>
      <c r="O110" s="80" t="s">
        <v>209</v>
      </c>
      <c r="P110">
        <v>4</v>
      </c>
      <c r="Q110" s="56">
        <v>10.052562417871222</v>
      </c>
    </row>
    <row r="111" spans="1:17" x14ac:dyDescent="0.25">
      <c r="A111" s="80" t="s">
        <v>7304</v>
      </c>
      <c r="B111" s="80" t="s">
        <v>762</v>
      </c>
      <c r="C111" s="80" t="s">
        <v>763</v>
      </c>
      <c r="D111" s="80" t="s">
        <v>7305</v>
      </c>
      <c r="E111" s="80" t="s">
        <v>7306</v>
      </c>
      <c r="F111" s="80" t="s">
        <v>765</v>
      </c>
      <c r="G111" s="80" t="s">
        <v>766</v>
      </c>
      <c r="H111" s="80" t="s">
        <v>163</v>
      </c>
      <c r="I111" s="47">
        <v>45236</v>
      </c>
      <c r="J111" s="47">
        <v>45617</v>
      </c>
      <c r="K111" s="80" t="s">
        <v>173</v>
      </c>
      <c r="L111" s="80" t="s">
        <v>7307</v>
      </c>
      <c r="M111" s="80" t="s">
        <v>181</v>
      </c>
      <c r="N111">
        <v>32179</v>
      </c>
      <c r="O111" s="80" t="s">
        <v>166</v>
      </c>
      <c r="P111">
        <v>5</v>
      </c>
      <c r="Q111" s="56">
        <v>12.516425755584756</v>
      </c>
    </row>
    <row r="112" spans="1:17" x14ac:dyDescent="0.25">
      <c r="A112" s="80" t="s">
        <v>7308</v>
      </c>
      <c r="B112" s="80" t="s">
        <v>768</v>
      </c>
      <c r="C112" s="80" t="s">
        <v>769</v>
      </c>
      <c r="D112" s="80" t="s">
        <v>7309</v>
      </c>
      <c r="E112" s="80" t="s">
        <v>7310</v>
      </c>
      <c r="F112" s="80" t="s">
        <v>771</v>
      </c>
      <c r="G112" s="80" t="s">
        <v>473</v>
      </c>
      <c r="H112" s="80" t="s">
        <v>163</v>
      </c>
      <c r="I112" s="47">
        <v>45147</v>
      </c>
      <c r="J112" s="47">
        <v>45170</v>
      </c>
      <c r="K112" s="80" t="s">
        <v>164</v>
      </c>
      <c r="L112" s="80" t="s">
        <v>7007</v>
      </c>
      <c r="M112" s="80" t="s">
        <v>195</v>
      </c>
      <c r="N112">
        <v>24213</v>
      </c>
      <c r="O112" s="80" t="s">
        <v>188</v>
      </c>
      <c r="P112">
        <v>2</v>
      </c>
      <c r="Q112" s="56">
        <v>10.052562417871222</v>
      </c>
    </row>
    <row r="113" spans="1:17" x14ac:dyDescent="0.25">
      <c r="A113" s="80" t="s">
        <v>7311</v>
      </c>
      <c r="B113" s="80" t="s">
        <v>773</v>
      </c>
      <c r="C113" s="80" t="s">
        <v>774</v>
      </c>
      <c r="D113" s="80" t="s">
        <v>7312</v>
      </c>
      <c r="E113" s="80" t="s">
        <v>7313</v>
      </c>
      <c r="F113" s="80" t="s">
        <v>776</v>
      </c>
      <c r="G113" s="80" t="s">
        <v>558</v>
      </c>
      <c r="H113" s="80" t="s">
        <v>163</v>
      </c>
      <c r="I113" s="47">
        <v>45601</v>
      </c>
      <c r="J113" s="47">
        <v>45339</v>
      </c>
      <c r="K113" s="80" t="s">
        <v>164</v>
      </c>
      <c r="L113" s="80" t="s">
        <v>7314</v>
      </c>
      <c r="M113" s="80" t="s">
        <v>165</v>
      </c>
      <c r="N113">
        <v>24213</v>
      </c>
      <c r="O113" s="80" t="s">
        <v>188</v>
      </c>
      <c r="P113">
        <v>5</v>
      </c>
      <c r="Q113" s="56">
        <v>8.6070959264126152</v>
      </c>
    </row>
    <row r="114" spans="1:17" x14ac:dyDescent="0.25">
      <c r="A114" s="80" t="s">
        <v>7315</v>
      </c>
      <c r="B114" s="80" t="s">
        <v>778</v>
      </c>
      <c r="C114" s="80" t="s">
        <v>779</v>
      </c>
      <c r="D114" s="80" t="s">
        <v>7316</v>
      </c>
      <c r="E114" s="80" t="s">
        <v>7317</v>
      </c>
      <c r="F114" s="80" t="s">
        <v>781</v>
      </c>
      <c r="G114" s="80" t="s">
        <v>755</v>
      </c>
      <c r="H114" s="80" t="s">
        <v>163</v>
      </c>
      <c r="I114" s="47">
        <v>44800</v>
      </c>
      <c r="J114" s="47">
        <v>45826</v>
      </c>
      <c r="K114" s="80" t="s">
        <v>164</v>
      </c>
      <c r="L114" s="80" t="s">
        <v>6953</v>
      </c>
      <c r="M114" s="80" t="s">
        <v>228</v>
      </c>
      <c r="N114">
        <v>37568</v>
      </c>
      <c r="O114" s="80" t="s">
        <v>166</v>
      </c>
      <c r="P114">
        <v>2</v>
      </c>
      <c r="Q114" s="56">
        <v>10.052562417871222</v>
      </c>
    </row>
    <row r="115" spans="1:17" x14ac:dyDescent="0.25">
      <c r="A115" s="80" t="s">
        <v>7318</v>
      </c>
      <c r="B115" s="80" t="s">
        <v>783</v>
      </c>
      <c r="C115" s="80" t="s">
        <v>784</v>
      </c>
      <c r="D115" s="80" t="s">
        <v>7319</v>
      </c>
      <c r="E115" s="80" t="s">
        <v>785</v>
      </c>
      <c r="F115" s="80" t="s">
        <v>786</v>
      </c>
      <c r="G115" s="80" t="s">
        <v>787</v>
      </c>
      <c r="H115" s="80" t="s">
        <v>163</v>
      </c>
      <c r="I115" s="47">
        <v>45418</v>
      </c>
      <c r="J115" s="47">
        <v>45301</v>
      </c>
      <c r="K115" s="80" t="s">
        <v>173</v>
      </c>
      <c r="L115" s="80" t="s">
        <v>6953</v>
      </c>
      <c r="M115" s="80" t="s">
        <v>165</v>
      </c>
      <c r="N115">
        <v>9258</v>
      </c>
      <c r="O115" s="80" t="s">
        <v>209</v>
      </c>
      <c r="P115">
        <v>4</v>
      </c>
      <c r="Q115" s="56">
        <v>3.8436268068331141</v>
      </c>
    </row>
    <row r="116" spans="1:17" x14ac:dyDescent="0.25">
      <c r="A116" s="80" t="s">
        <v>7320</v>
      </c>
      <c r="B116" s="80" t="s">
        <v>789</v>
      </c>
      <c r="C116" s="80" t="s">
        <v>790</v>
      </c>
      <c r="D116" s="80" t="s">
        <v>7321</v>
      </c>
      <c r="E116" s="80" t="s">
        <v>7322</v>
      </c>
      <c r="F116" s="80" t="s">
        <v>792</v>
      </c>
      <c r="G116" s="80" t="s">
        <v>595</v>
      </c>
      <c r="H116" s="80" t="s">
        <v>163</v>
      </c>
      <c r="I116" s="47">
        <v>44758</v>
      </c>
      <c r="J116" s="47">
        <v>45400</v>
      </c>
      <c r="K116" s="80" t="s">
        <v>173</v>
      </c>
      <c r="L116" s="80" t="s">
        <v>7007</v>
      </c>
      <c r="M116" s="80" t="s">
        <v>174</v>
      </c>
      <c r="N116">
        <v>5979</v>
      </c>
      <c r="O116" s="80" t="s">
        <v>166</v>
      </c>
      <c r="P116">
        <v>1</v>
      </c>
      <c r="Q116" s="56">
        <v>10.052562417871222</v>
      </c>
    </row>
    <row r="117" spans="1:17" x14ac:dyDescent="0.25">
      <c r="A117" s="80" t="s">
        <v>7323</v>
      </c>
      <c r="B117" s="80" t="s">
        <v>794</v>
      </c>
      <c r="C117" s="80" t="s">
        <v>795</v>
      </c>
      <c r="D117" s="80" t="s">
        <v>7324</v>
      </c>
      <c r="E117" s="80" t="s">
        <v>7325</v>
      </c>
      <c r="F117" s="80" t="s">
        <v>797</v>
      </c>
      <c r="G117" s="80" t="s">
        <v>403</v>
      </c>
      <c r="H117" s="80" t="s">
        <v>163</v>
      </c>
      <c r="I117" s="47">
        <v>45187</v>
      </c>
      <c r="J117" s="47">
        <v>45400</v>
      </c>
      <c r="K117" s="80" t="s">
        <v>269</v>
      </c>
      <c r="L117" s="80" t="s">
        <v>7326</v>
      </c>
      <c r="M117" s="80" t="s">
        <v>165</v>
      </c>
      <c r="N117">
        <v>35903</v>
      </c>
      <c r="O117" s="80" t="s">
        <v>209</v>
      </c>
      <c r="P117">
        <v>2</v>
      </c>
      <c r="Q117" s="56">
        <v>6.9973718791064385</v>
      </c>
    </row>
    <row r="118" spans="1:17" x14ac:dyDescent="0.25">
      <c r="A118" s="80" t="s">
        <v>7327</v>
      </c>
      <c r="B118" s="80" t="s">
        <v>799</v>
      </c>
      <c r="C118" s="80" t="s">
        <v>800</v>
      </c>
      <c r="D118" s="80" t="s">
        <v>7328</v>
      </c>
      <c r="E118" s="80" t="s">
        <v>7329</v>
      </c>
      <c r="F118" s="80" t="s">
        <v>802</v>
      </c>
      <c r="G118" s="80" t="s">
        <v>275</v>
      </c>
      <c r="H118" s="80" t="s">
        <v>163</v>
      </c>
      <c r="I118" s="47">
        <v>45436</v>
      </c>
      <c r="J118" s="47">
        <v>45735</v>
      </c>
      <c r="K118" s="80" t="s">
        <v>269</v>
      </c>
      <c r="L118" s="80" t="s">
        <v>7330</v>
      </c>
      <c r="M118" s="80" t="s">
        <v>195</v>
      </c>
      <c r="N118">
        <v>22238</v>
      </c>
      <c r="O118" s="80" t="s">
        <v>209</v>
      </c>
      <c r="P118">
        <v>2</v>
      </c>
      <c r="Q118" s="56">
        <v>10.052562417871222</v>
      </c>
    </row>
    <row r="119" spans="1:17" x14ac:dyDescent="0.25">
      <c r="A119" s="80" t="s">
        <v>7331</v>
      </c>
      <c r="B119" s="80" t="s">
        <v>804</v>
      </c>
      <c r="C119" s="80" t="s">
        <v>805</v>
      </c>
      <c r="D119" s="80" t="s">
        <v>7332</v>
      </c>
      <c r="E119" s="80" t="s">
        <v>7333</v>
      </c>
      <c r="F119" s="80" t="s">
        <v>807</v>
      </c>
      <c r="G119" s="80" t="s">
        <v>462</v>
      </c>
      <c r="H119" s="80" t="s">
        <v>163</v>
      </c>
      <c r="I119" s="47">
        <v>45058</v>
      </c>
      <c r="J119" s="47">
        <v>45575</v>
      </c>
      <c r="K119" s="80" t="s">
        <v>173</v>
      </c>
      <c r="L119" s="80" t="s">
        <v>6953</v>
      </c>
      <c r="M119" s="80" t="s">
        <v>195</v>
      </c>
      <c r="N119">
        <v>35725</v>
      </c>
      <c r="O119" s="80" t="s">
        <v>196</v>
      </c>
      <c r="P119">
        <v>2</v>
      </c>
      <c r="Q119" s="56">
        <v>16.984231274638631</v>
      </c>
    </row>
    <row r="120" spans="1:17" x14ac:dyDescent="0.25">
      <c r="A120" s="80" t="s">
        <v>7334</v>
      </c>
      <c r="B120" s="80" t="s">
        <v>809</v>
      </c>
      <c r="C120" s="80" t="s">
        <v>810</v>
      </c>
      <c r="D120" s="80" t="s">
        <v>7335</v>
      </c>
      <c r="E120" s="80" t="s">
        <v>7336</v>
      </c>
      <c r="F120" s="80" t="s">
        <v>812</v>
      </c>
      <c r="G120" s="80" t="s">
        <v>462</v>
      </c>
      <c r="H120" s="80" t="s">
        <v>163</v>
      </c>
      <c r="I120" s="47">
        <v>45802</v>
      </c>
      <c r="J120" s="47">
        <v>45270</v>
      </c>
      <c r="K120" s="80" t="s">
        <v>164</v>
      </c>
      <c r="L120" s="80" t="s">
        <v>6953</v>
      </c>
      <c r="M120" s="80" t="s">
        <v>195</v>
      </c>
      <c r="N120">
        <v>41580</v>
      </c>
      <c r="O120" s="80" t="s">
        <v>196</v>
      </c>
      <c r="P120">
        <v>5</v>
      </c>
      <c r="Q120" s="56">
        <v>10.052562417871222</v>
      </c>
    </row>
    <row r="121" spans="1:17" x14ac:dyDescent="0.25">
      <c r="A121" s="80" t="s">
        <v>7337</v>
      </c>
      <c r="B121" s="80" t="s">
        <v>814</v>
      </c>
      <c r="C121" s="80" t="s">
        <v>815</v>
      </c>
      <c r="D121" s="80" t="s">
        <v>7338</v>
      </c>
      <c r="E121" s="80" t="s">
        <v>816</v>
      </c>
      <c r="F121" s="80" t="s">
        <v>817</v>
      </c>
      <c r="G121" s="80" t="s">
        <v>180</v>
      </c>
      <c r="H121" s="80" t="s">
        <v>163</v>
      </c>
      <c r="I121" s="47">
        <v>44919</v>
      </c>
      <c r="J121" s="47">
        <v>45718</v>
      </c>
      <c r="K121" s="80" t="s">
        <v>173</v>
      </c>
      <c r="L121" s="80" t="s">
        <v>7339</v>
      </c>
      <c r="M121" s="80" t="s">
        <v>165</v>
      </c>
      <c r="N121">
        <v>44633</v>
      </c>
      <c r="O121" s="80" t="s">
        <v>196</v>
      </c>
      <c r="P121">
        <v>1</v>
      </c>
      <c r="Q121" s="56">
        <v>26.248357424441522</v>
      </c>
    </row>
    <row r="122" spans="1:17" x14ac:dyDescent="0.25">
      <c r="A122" s="80" t="s">
        <v>7340</v>
      </c>
      <c r="B122" s="80" t="s">
        <v>819</v>
      </c>
      <c r="C122" s="80" t="s">
        <v>820</v>
      </c>
      <c r="D122" s="80" t="s">
        <v>7341</v>
      </c>
      <c r="E122" s="80" t="s">
        <v>7342</v>
      </c>
      <c r="F122" s="80" t="s">
        <v>822</v>
      </c>
      <c r="G122" s="80" t="s">
        <v>281</v>
      </c>
      <c r="H122" s="80" t="s">
        <v>163</v>
      </c>
      <c r="I122" s="47">
        <v>45221</v>
      </c>
      <c r="J122" s="47">
        <v>45543</v>
      </c>
      <c r="K122" s="80" t="s">
        <v>129</v>
      </c>
      <c r="L122" s="80" t="s">
        <v>6953</v>
      </c>
      <c r="M122" s="80" t="s">
        <v>228</v>
      </c>
      <c r="N122">
        <v>20057</v>
      </c>
      <c r="O122" s="80" t="s">
        <v>209</v>
      </c>
      <c r="P122">
        <v>3</v>
      </c>
      <c r="Q122" s="56">
        <v>10.052562417871222</v>
      </c>
    </row>
    <row r="123" spans="1:17" x14ac:dyDescent="0.25">
      <c r="A123" s="80" t="s">
        <v>7343</v>
      </c>
      <c r="B123" s="80" t="s">
        <v>824</v>
      </c>
      <c r="C123" s="80" t="s">
        <v>825</v>
      </c>
      <c r="D123" s="80" t="s">
        <v>7344</v>
      </c>
      <c r="E123" s="80" t="s">
        <v>7345</v>
      </c>
      <c r="F123" s="80" t="s">
        <v>827</v>
      </c>
      <c r="G123" s="80" t="s">
        <v>262</v>
      </c>
      <c r="H123" s="80" t="s">
        <v>163</v>
      </c>
      <c r="I123" s="47">
        <v>45553</v>
      </c>
      <c r="J123" s="47">
        <v>45580</v>
      </c>
      <c r="K123" s="80" t="s">
        <v>128</v>
      </c>
      <c r="L123" s="80" t="s">
        <v>6953</v>
      </c>
      <c r="M123" s="80" t="s">
        <v>314</v>
      </c>
      <c r="N123">
        <v>2229</v>
      </c>
      <c r="O123" s="80" t="s">
        <v>196</v>
      </c>
      <c r="P123">
        <v>4</v>
      </c>
      <c r="Q123" s="56">
        <v>0.88699080157687249</v>
      </c>
    </row>
    <row r="124" spans="1:17" x14ac:dyDescent="0.25">
      <c r="A124" s="80" t="s">
        <v>7346</v>
      </c>
      <c r="B124" s="80" t="s">
        <v>829</v>
      </c>
      <c r="C124" s="80" t="s">
        <v>830</v>
      </c>
      <c r="D124" s="80" t="s">
        <v>7347</v>
      </c>
      <c r="E124" s="80" t="s">
        <v>7348</v>
      </c>
      <c r="F124" s="80" t="s">
        <v>832</v>
      </c>
      <c r="G124" s="80" t="s">
        <v>381</v>
      </c>
      <c r="H124" s="80" t="s">
        <v>163</v>
      </c>
      <c r="I124" s="47">
        <v>45076</v>
      </c>
      <c r="J124" s="47">
        <v>45648</v>
      </c>
      <c r="K124" s="80" t="s">
        <v>128</v>
      </c>
      <c r="L124" s="80" t="s">
        <v>6965</v>
      </c>
      <c r="M124" s="80" t="s">
        <v>314</v>
      </c>
      <c r="N124">
        <v>27763</v>
      </c>
      <c r="O124" s="80" t="s">
        <v>196</v>
      </c>
      <c r="P124">
        <v>2</v>
      </c>
      <c r="Q124" s="56">
        <v>10.052562417871222</v>
      </c>
    </row>
    <row r="125" spans="1:17" x14ac:dyDescent="0.25">
      <c r="A125" s="80" t="s">
        <v>7349</v>
      </c>
      <c r="B125" s="80" t="s">
        <v>834</v>
      </c>
      <c r="C125" s="80" t="s">
        <v>835</v>
      </c>
      <c r="D125" s="80" t="s">
        <v>7350</v>
      </c>
      <c r="E125" s="80" t="s">
        <v>7351</v>
      </c>
      <c r="F125" s="80" t="s">
        <v>837</v>
      </c>
      <c r="G125" s="80" t="s">
        <v>595</v>
      </c>
      <c r="H125" s="80" t="s">
        <v>163</v>
      </c>
      <c r="I125" s="47">
        <v>45352</v>
      </c>
      <c r="J125" s="47">
        <v>45648</v>
      </c>
      <c r="K125" s="80" t="s">
        <v>129</v>
      </c>
      <c r="L125" s="80" t="s">
        <v>6965</v>
      </c>
      <c r="M125" s="80" t="s">
        <v>181</v>
      </c>
      <c r="N125">
        <v>16824</v>
      </c>
      <c r="O125" s="80" t="s">
        <v>203</v>
      </c>
      <c r="P125">
        <v>3</v>
      </c>
      <c r="Q125" s="56">
        <v>9.7240473061760841</v>
      </c>
    </row>
    <row r="126" spans="1:17" x14ac:dyDescent="0.25">
      <c r="A126" s="80" t="s">
        <v>7352</v>
      </c>
      <c r="B126" s="80" t="s">
        <v>839</v>
      </c>
      <c r="C126" s="80" t="s">
        <v>840</v>
      </c>
      <c r="D126" s="80" t="s">
        <v>7353</v>
      </c>
      <c r="E126" s="80" t="s">
        <v>7354</v>
      </c>
      <c r="F126" s="80" t="s">
        <v>842</v>
      </c>
      <c r="G126" s="80" t="s">
        <v>227</v>
      </c>
      <c r="H126" s="80" t="s">
        <v>163</v>
      </c>
      <c r="I126" s="47">
        <v>45600</v>
      </c>
      <c r="J126" s="47">
        <v>45362</v>
      </c>
      <c r="K126" s="80" t="s">
        <v>129</v>
      </c>
      <c r="L126" s="80" t="s">
        <v>7355</v>
      </c>
      <c r="M126" s="80" t="s">
        <v>181</v>
      </c>
      <c r="N126">
        <v>8935</v>
      </c>
      <c r="O126" s="80" t="s">
        <v>196</v>
      </c>
      <c r="P126">
        <v>2</v>
      </c>
      <c r="Q126" s="56">
        <v>10.052562417871222</v>
      </c>
    </row>
    <row r="127" spans="1:17" x14ac:dyDescent="0.25">
      <c r="A127" s="80" t="s">
        <v>7356</v>
      </c>
      <c r="B127" s="80" t="s">
        <v>844</v>
      </c>
      <c r="C127" s="80" t="s">
        <v>845</v>
      </c>
      <c r="D127" s="80" t="s">
        <v>7357</v>
      </c>
      <c r="E127" s="80" t="s">
        <v>7358</v>
      </c>
      <c r="F127" s="80" t="s">
        <v>847</v>
      </c>
      <c r="G127" s="80" t="s">
        <v>749</v>
      </c>
      <c r="H127" s="80" t="s">
        <v>163</v>
      </c>
      <c r="I127" s="47">
        <v>45456</v>
      </c>
      <c r="J127" s="47">
        <v>45362</v>
      </c>
      <c r="K127" s="80" t="s">
        <v>173</v>
      </c>
      <c r="L127" s="80" t="s">
        <v>6953</v>
      </c>
      <c r="M127" s="80" t="s">
        <v>181</v>
      </c>
      <c r="N127">
        <v>24455</v>
      </c>
      <c r="O127" s="80" t="s">
        <v>196</v>
      </c>
      <c r="P127">
        <v>1</v>
      </c>
      <c r="Q127" s="56">
        <v>3.0880420499342969</v>
      </c>
    </row>
    <row r="128" spans="1:17" x14ac:dyDescent="0.25">
      <c r="A128" s="80" t="s">
        <v>7359</v>
      </c>
      <c r="B128" s="80" t="s">
        <v>849</v>
      </c>
      <c r="C128" s="80" t="s">
        <v>850</v>
      </c>
      <c r="D128" s="80" t="s">
        <v>7360</v>
      </c>
      <c r="E128" s="80" t="s">
        <v>7361</v>
      </c>
      <c r="F128" s="80" t="s">
        <v>852</v>
      </c>
      <c r="G128" s="80" t="s">
        <v>281</v>
      </c>
      <c r="H128" s="80" t="s">
        <v>163</v>
      </c>
      <c r="I128" s="47">
        <v>45218</v>
      </c>
      <c r="J128" s="47">
        <v>45295</v>
      </c>
      <c r="K128" s="80" t="s">
        <v>269</v>
      </c>
      <c r="L128" s="80" t="s">
        <v>7362</v>
      </c>
      <c r="M128" s="80" t="s">
        <v>314</v>
      </c>
      <c r="N128">
        <v>24881</v>
      </c>
      <c r="O128" s="80" t="s">
        <v>209</v>
      </c>
      <c r="P128">
        <v>5</v>
      </c>
      <c r="Q128" s="56">
        <v>10.052562417871222</v>
      </c>
    </row>
    <row r="129" spans="1:17" x14ac:dyDescent="0.25">
      <c r="A129" s="80" t="s">
        <v>7363</v>
      </c>
      <c r="B129" s="80" t="s">
        <v>854</v>
      </c>
      <c r="C129" s="80" t="s">
        <v>855</v>
      </c>
      <c r="D129" s="80" t="s">
        <v>7364</v>
      </c>
      <c r="E129" s="80" t="s">
        <v>856</v>
      </c>
      <c r="F129" s="80" t="s">
        <v>857</v>
      </c>
      <c r="G129" s="80" t="s">
        <v>268</v>
      </c>
      <c r="H129" s="80" t="s">
        <v>163</v>
      </c>
      <c r="I129" s="47">
        <v>45451</v>
      </c>
      <c r="J129" s="47">
        <v>45173</v>
      </c>
      <c r="K129" s="80" t="s">
        <v>164</v>
      </c>
      <c r="L129" s="80" t="s">
        <v>6953</v>
      </c>
      <c r="M129" s="80" t="s">
        <v>314</v>
      </c>
      <c r="N129">
        <v>40077</v>
      </c>
      <c r="O129" s="80" t="s">
        <v>209</v>
      </c>
      <c r="P129">
        <v>1</v>
      </c>
      <c r="Q129" s="56">
        <v>9.1327201051248359</v>
      </c>
    </row>
    <row r="130" spans="1:17" x14ac:dyDescent="0.25">
      <c r="A130" s="80" t="s">
        <v>7365</v>
      </c>
      <c r="B130" s="80" t="s">
        <v>859</v>
      </c>
      <c r="C130" s="80" t="s">
        <v>860</v>
      </c>
      <c r="D130" s="80" t="s">
        <v>7366</v>
      </c>
      <c r="E130" s="80" t="s">
        <v>7367</v>
      </c>
      <c r="F130" s="80" t="s">
        <v>862</v>
      </c>
      <c r="G130" s="80" t="s">
        <v>240</v>
      </c>
      <c r="H130" s="80" t="s">
        <v>163</v>
      </c>
      <c r="I130" s="47">
        <v>45469</v>
      </c>
      <c r="J130" s="47">
        <v>45731</v>
      </c>
      <c r="K130" s="80" t="s">
        <v>269</v>
      </c>
      <c r="L130" s="80" t="s">
        <v>7368</v>
      </c>
      <c r="M130" s="80" t="s">
        <v>228</v>
      </c>
      <c r="N130">
        <v>23996</v>
      </c>
      <c r="O130" s="80" t="s">
        <v>203</v>
      </c>
      <c r="P130">
        <v>1</v>
      </c>
      <c r="Q130" s="56">
        <v>10.052562417871222</v>
      </c>
    </row>
    <row r="131" spans="1:17" x14ac:dyDescent="0.25">
      <c r="A131" s="80" t="s">
        <v>7369</v>
      </c>
      <c r="B131" s="80" t="s">
        <v>864</v>
      </c>
      <c r="C131" s="80" t="s">
        <v>865</v>
      </c>
      <c r="D131" s="80" t="s">
        <v>7370</v>
      </c>
      <c r="E131" s="80" t="s">
        <v>7371</v>
      </c>
      <c r="F131" s="80" t="s">
        <v>867</v>
      </c>
      <c r="G131" s="80" t="s">
        <v>320</v>
      </c>
      <c r="H131" s="80" t="s">
        <v>163</v>
      </c>
      <c r="I131" s="47">
        <v>45508</v>
      </c>
      <c r="J131" s="47">
        <v>45356</v>
      </c>
      <c r="K131" s="80" t="s">
        <v>128</v>
      </c>
      <c r="L131" s="80" t="s">
        <v>6965</v>
      </c>
      <c r="M131" s="80" t="s">
        <v>195</v>
      </c>
      <c r="N131">
        <v>25240</v>
      </c>
      <c r="O131" s="80" t="s">
        <v>203</v>
      </c>
      <c r="P131">
        <v>5</v>
      </c>
      <c r="Q131" s="56">
        <v>4.9934296977660972</v>
      </c>
    </row>
    <row r="132" spans="1:17" x14ac:dyDescent="0.25">
      <c r="A132" s="80" t="s">
        <v>7372</v>
      </c>
      <c r="B132" s="80" t="s">
        <v>869</v>
      </c>
      <c r="C132" s="80" t="s">
        <v>870</v>
      </c>
      <c r="D132" s="80" t="s">
        <v>7373</v>
      </c>
      <c r="E132" s="80" t="s">
        <v>7374</v>
      </c>
      <c r="F132" s="80" t="s">
        <v>872</v>
      </c>
      <c r="G132" s="80" t="s">
        <v>873</v>
      </c>
      <c r="H132" s="80" t="s">
        <v>163</v>
      </c>
      <c r="I132" s="47">
        <v>45134</v>
      </c>
      <c r="J132" s="47">
        <v>45358</v>
      </c>
      <c r="K132" s="80" t="s">
        <v>269</v>
      </c>
      <c r="L132" s="80" t="s">
        <v>7007</v>
      </c>
      <c r="M132" s="80" t="s">
        <v>314</v>
      </c>
      <c r="N132">
        <v>19235</v>
      </c>
      <c r="O132" s="80" t="s">
        <v>203</v>
      </c>
      <c r="P132">
        <v>5</v>
      </c>
      <c r="Q132" s="56">
        <v>10.052562417871222</v>
      </c>
    </row>
    <row r="133" spans="1:17" x14ac:dyDescent="0.25">
      <c r="A133" s="80" t="s">
        <v>7375</v>
      </c>
      <c r="B133" s="80" t="s">
        <v>875</v>
      </c>
      <c r="C133" s="80" t="s">
        <v>876</v>
      </c>
      <c r="D133" s="80" t="s">
        <v>7376</v>
      </c>
      <c r="E133" s="80" t="s">
        <v>7377</v>
      </c>
      <c r="F133" s="80" t="s">
        <v>297</v>
      </c>
      <c r="G133" s="80" t="s">
        <v>749</v>
      </c>
      <c r="H133" s="80" t="s">
        <v>163</v>
      </c>
      <c r="I133" s="47">
        <v>44746</v>
      </c>
      <c r="J133" s="47">
        <v>45729</v>
      </c>
      <c r="K133" s="80" t="s">
        <v>129</v>
      </c>
      <c r="L133" s="80" t="s">
        <v>6953</v>
      </c>
      <c r="M133" s="80" t="s">
        <v>195</v>
      </c>
      <c r="N133">
        <v>38594</v>
      </c>
      <c r="O133" s="80" t="s">
        <v>188</v>
      </c>
      <c r="P133">
        <v>4</v>
      </c>
      <c r="Q133" s="56">
        <v>32.29303547963206</v>
      </c>
    </row>
    <row r="134" spans="1:17" x14ac:dyDescent="0.25">
      <c r="A134" s="80" t="s">
        <v>7378</v>
      </c>
      <c r="B134" s="80" t="s">
        <v>879</v>
      </c>
      <c r="C134" s="80" t="s">
        <v>880</v>
      </c>
      <c r="D134" s="80" t="s">
        <v>7379</v>
      </c>
      <c r="E134" s="80" t="s">
        <v>7380</v>
      </c>
      <c r="F134" s="80" t="s">
        <v>882</v>
      </c>
      <c r="G134" s="80" t="s">
        <v>292</v>
      </c>
      <c r="H134" s="80" t="s">
        <v>163</v>
      </c>
      <c r="I134" s="47">
        <v>45450</v>
      </c>
      <c r="J134" s="47">
        <v>45441</v>
      </c>
      <c r="K134" s="80" t="s">
        <v>129</v>
      </c>
      <c r="L134" s="80" t="s">
        <v>7381</v>
      </c>
      <c r="M134" s="80" t="s">
        <v>314</v>
      </c>
      <c r="N134">
        <v>14098</v>
      </c>
      <c r="O134" s="80" t="s">
        <v>196</v>
      </c>
      <c r="P134">
        <v>2</v>
      </c>
      <c r="Q134" s="56">
        <v>10.052562417871222</v>
      </c>
    </row>
    <row r="135" spans="1:17" x14ac:dyDescent="0.25">
      <c r="A135" s="80" t="s">
        <v>7382</v>
      </c>
      <c r="B135" s="80" t="s">
        <v>884</v>
      </c>
      <c r="C135" s="80" t="s">
        <v>885</v>
      </c>
      <c r="D135" s="80" t="s">
        <v>7383</v>
      </c>
      <c r="E135" s="80" t="s">
        <v>7384</v>
      </c>
      <c r="F135" s="80" t="s">
        <v>887</v>
      </c>
      <c r="G135" s="80" t="s">
        <v>234</v>
      </c>
      <c r="H135" s="80" t="s">
        <v>163</v>
      </c>
      <c r="I135" s="47">
        <v>44764</v>
      </c>
      <c r="J135" s="47">
        <v>45415</v>
      </c>
      <c r="K135" s="80" t="s">
        <v>164</v>
      </c>
      <c r="L135" s="80" t="s">
        <v>6965</v>
      </c>
      <c r="M135" s="80" t="s">
        <v>174</v>
      </c>
      <c r="N135">
        <v>14098</v>
      </c>
      <c r="O135" s="80" t="s">
        <v>188</v>
      </c>
      <c r="P135">
        <v>2</v>
      </c>
      <c r="Q135" s="56">
        <v>21.386333771353481</v>
      </c>
    </row>
    <row r="136" spans="1:17" x14ac:dyDescent="0.25">
      <c r="A136" s="80" t="s">
        <v>7385</v>
      </c>
      <c r="B136" s="80" t="s">
        <v>889</v>
      </c>
      <c r="C136" s="80" t="s">
        <v>890</v>
      </c>
      <c r="D136" s="80" t="s">
        <v>7386</v>
      </c>
      <c r="E136" s="80" t="s">
        <v>7387</v>
      </c>
      <c r="F136" s="80" t="s">
        <v>892</v>
      </c>
      <c r="G136" s="80" t="s">
        <v>787</v>
      </c>
      <c r="H136" s="80" t="s">
        <v>163</v>
      </c>
      <c r="I136" s="47">
        <v>45080</v>
      </c>
      <c r="J136" s="47">
        <v>45343</v>
      </c>
      <c r="K136" s="80" t="s">
        <v>128</v>
      </c>
      <c r="L136" s="80" t="s">
        <v>7388</v>
      </c>
      <c r="M136" s="80" t="s">
        <v>181</v>
      </c>
      <c r="N136">
        <v>17145</v>
      </c>
      <c r="O136" s="80" t="s">
        <v>188</v>
      </c>
      <c r="P136">
        <v>4</v>
      </c>
      <c r="Q136" s="56">
        <v>10.052562417871222</v>
      </c>
    </row>
    <row r="137" spans="1:17" x14ac:dyDescent="0.25">
      <c r="A137" s="80" t="s">
        <v>7389</v>
      </c>
      <c r="B137" s="80" t="s">
        <v>894</v>
      </c>
      <c r="C137" s="80" t="s">
        <v>895</v>
      </c>
      <c r="D137" s="80" t="s">
        <v>7390</v>
      </c>
      <c r="E137" s="80" t="s">
        <v>7391</v>
      </c>
      <c r="F137" s="80" t="s">
        <v>897</v>
      </c>
      <c r="G137" s="80" t="s">
        <v>766</v>
      </c>
      <c r="H137" s="80" t="s">
        <v>163</v>
      </c>
      <c r="I137" s="47">
        <v>45362</v>
      </c>
      <c r="J137" s="47">
        <v>45609</v>
      </c>
      <c r="K137" s="80" t="s">
        <v>128</v>
      </c>
      <c r="L137" s="80" t="s">
        <v>7392</v>
      </c>
      <c r="M137" s="80" t="s">
        <v>314</v>
      </c>
      <c r="N137">
        <v>17145</v>
      </c>
      <c r="O137" s="80" t="s">
        <v>203</v>
      </c>
      <c r="P137">
        <v>2</v>
      </c>
      <c r="Q137" s="56">
        <v>8.1143232588699075</v>
      </c>
    </row>
    <row r="138" spans="1:17" x14ac:dyDescent="0.25">
      <c r="A138" s="80" t="s">
        <v>7393</v>
      </c>
      <c r="B138" s="80" t="s">
        <v>899</v>
      </c>
      <c r="C138" s="80" t="s">
        <v>900</v>
      </c>
      <c r="D138" s="80" t="s">
        <v>7394</v>
      </c>
      <c r="E138" s="80" t="s">
        <v>7395</v>
      </c>
      <c r="F138" s="80" t="s">
        <v>902</v>
      </c>
      <c r="G138" s="80" t="s">
        <v>903</v>
      </c>
      <c r="H138" s="80" t="s">
        <v>163</v>
      </c>
      <c r="I138" s="47">
        <v>45335</v>
      </c>
      <c r="J138" s="47">
        <v>45213</v>
      </c>
      <c r="K138" s="80" t="s">
        <v>269</v>
      </c>
      <c r="L138" s="80" t="s">
        <v>6953</v>
      </c>
      <c r="M138" s="80" t="s">
        <v>181</v>
      </c>
      <c r="N138">
        <v>43190</v>
      </c>
      <c r="O138" s="80" t="s">
        <v>166</v>
      </c>
      <c r="P138">
        <v>3</v>
      </c>
      <c r="Q138" s="56">
        <v>10.052562417871222</v>
      </c>
    </row>
    <row r="139" spans="1:17" x14ac:dyDescent="0.25">
      <c r="A139" s="80" t="s">
        <v>7396</v>
      </c>
      <c r="B139" s="80" t="s">
        <v>905</v>
      </c>
      <c r="C139" s="80" t="s">
        <v>906</v>
      </c>
      <c r="D139" s="80" t="s">
        <v>7397</v>
      </c>
      <c r="E139" s="80" t="s">
        <v>7398</v>
      </c>
      <c r="F139" s="80" t="s">
        <v>908</v>
      </c>
      <c r="G139" s="80" t="s">
        <v>162</v>
      </c>
      <c r="H139" s="80" t="s">
        <v>163</v>
      </c>
      <c r="I139" s="47">
        <v>45375</v>
      </c>
      <c r="J139" s="47">
        <v>45254</v>
      </c>
      <c r="K139" s="80" t="s">
        <v>129</v>
      </c>
      <c r="L139" s="80" t="s">
        <v>7007</v>
      </c>
      <c r="M139" s="80" t="s">
        <v>165</v>
      </c>
      <c r="N139">
        <v>42019</v>
      </c>
      <c r="O139" s="80" t="s">
        <v>203</v>
      </c>
      <c r="P139">
        <v>4</v>
      </c>
      <c r="Q139" s="56">
        <v>3.9750328515111693</v>
      </c>
    </row>
    <row r="140" spans="1:17" x14ac:dyDescent="0.25">
      <c r="A140" s="80" t="s">
        <v>7399</v>
      </c>
      <c r="B140" s="80" t="s">
        <v>910</v>
      </c>
      <c r="C140" s="80" t="s">
        <v>911</v>
      </c>
      <c r="D140" s="80" t="s">
        <v>7400</v>
      </c>
      <c r="E140" s="80" t="s">
        <v>7401</v>
      </c>
      <c r="F140" s="80" t="s">
        <v>913</v>
      </c>
      <c r="G140" s="80" t="s">
        <v>403</v>
      </c>
      <c r="H140" s="80" t="s">
        <v>163</v>
      </c>
      <c r="I140" s="47">
        <v>45285</v>
      </c>
      <c r="J140" s="47">
        <v>45579</v>
      </c>
      <c r="K140" s="80" t="s">
        <v>129</v>
      </c>
      <c r="L140" s="80" t="s">
        <v>7402</v>
      </c>
      <c r="M140" s="80" t="s">
        <v>174</v>
      </c>
      <c r="N140">
        <v>14160</v>
      </c>
      <c r="O140" s="80" t="s">
        <v>209</v>
      </c>
      <c r="P140">
        <v>2</v>
      </c>
      <c r="Q140" s="56">
        <v>10.052562417871222</v>
      </c>
    </row>
    <row r="141" spans="1:17" x14ac:dyDescent="0.25">
      <c r="A141" s="80" t="s">
        <v>7403</v>
      </c>
      <c r="B141" s="80" t="s">
        <v>915</v>
      </c>
      <c r="C141" s="80" t="s">
        <v>916</v>
      </c>
      <c r="D141" s="80" t="s">
        <v>7404</v>
      </c>
      <c r="E141" s="80" t="s">
        <v>7405</v>
      </c>
      <c r="F141" s="80" t="s">
        <v>918</v>
      </c>
      <c r="G141" s="80" t="s">
        <v>262</v>
      </c>
      <c r="H141" s="80" t="s">
        <v>163</v>
      </c>
      <c r="I141" s="47">
        <v>45361</v>
      </c>
      <c r="J141" s="47">
        <v>45579</v>
      </c>
      <c r="K141" s="80" t="s">
        <v>129</v>
      </c>
      <c r="L141" s="80" t="s">
        <v>6965</v>
      </c>
      <c r="M141" s="80" t="s">
        <v>165</v>
      </c>
      <c r="N141">
        <v>21358</v>
      </c>
      <c r="O141" s="80" t="s">
        <v>196</v>
      </c>
      <c r="P141">
        <v>2</v>
      </c>
      <c r="Q141" s="56">
        <v>7.1616294349540075</v>
      </c>
    </row>
    <row r="142" spans="1:17" x14ac:dyDescent="0.25">
      <c r="A142" s="80" t="s">
        <v>7406</v>
      </c>
      <c r="B142" s="80" t="s">
        <v>920</v>
      </c>
      <c r="C142" s="80" t="s">
        <v>921</v>
      </c>
      <c r="D142" s="80" t="s">
        <v>7407</v>
      </c>
      <c r="E142" s="80" t="s">
        <v>7408</v>
      </c>
      <c r="F142" s="80" t="s">
        <v>923</v>
      </c>
      <c r="G142" s="80" t="s">
        <v>558</v>
      </c>
      <c r="H142" s="80" t="s">
        <v>163</v>
      </c>
      <c r="I142" s="47">
        <v>44756</v>
      </c>
      <c r="J142" s="47">
        <v>45318</v>
      </c>
      <c r="K142" s="80" t="s">
        <v>173</v>
      </c>
      <c r="L142" s="80" t="s">
        <v>6965</v>
      </c>
      <c r="M142" s="80" t="s">
        <v>165</v>
      </c>
      <c r="N142">
        <v>15197</v>
      </c>
      <c r="O142" s="80" t="s">
        <v>188</v>
      </c>
      <c r="P142">
        <v>5</v>
      </c>
      <c r="Q142" s="56">
        <v>10.052562417871222</v>
      </c>
    </row>
    <row r="143" spans="1:17" x14ac:dyDescent="0.25">
      <c r="A143" s="80" t="s">
        <v>7409</v>
      </c>
      <c r="B143" s="80" t="s">
        <v>925</v>
      </c>
      <c r="C143" s="80" t="s">
        <v>926</v>
      </c>
      <c r="D143" s="80" t="s">
        <v>7410</v>
      </c>
      <c r="E143" s="80" t="s">
        <v>7411</v>
      </c>
      <c r="F143" s="80" t="s">
        <v>928</v>
      </c>
      <c r="G143" s="80" t="s">
        <v>505</v>
      </c>
      <c r="H143" s="80" t="s">
        <v>163</v>
      </c>
      <c r="I143" s="47">
        <v>44742</v>
      </c>
      <c r="J143" s="47">
        <v>45109</v>
      </c>
      <c r="K143" s="80" t="s">
        <v>269</v>
      </c>
      <c r="L143" s="80" t="s">
        <v>7412</v>
      </c>
      <c r="M143" s="80" t="s">
        <v>181</v>
      </c>
      <c r="N143">
        <v>42214</v>
      </c>
      <c r="O143" s="80" t="s">
        <v>188</v>
      </c>
      <c r="P143">
        <v>5</v>
      </c>
      <c r="Q143" s="56">
        <v>12.056504599211562</v>
      </c>
    </row>
    <row r="144" spans="1:17" x14ac:dyDescent="0.25">
      <c r="A144" s="80" t="s">
        <v>7413</v>
      </c>
      <c r="B144" s="80" t="s">
        <v>930</v>
      </c>
      <c r="C144" s="80" t="s">
        <v>931</v>
      </c>
      <c r="D144" s="80" t="s">
        <v>7414</v>
      </c>
      <c r="E144" s="80" t="s">
        <v>7415</v>
      </c>
      <c r="F144" s="80" t="s">
        <v>933</v>
      </c>
      <c r="G144" s="80" t="s">
        <v>215</v>
      </c>
      <c r="H144" s="80" t="s">
        <v>163</v>
      </c>
      <c r="I144" s="47">
        <v>45781</v>
      </c>
      <c r="J144" s="47">
        <v>45220</v>
      </c>
      <c r="K144" s="80" t="s">
        <v>128</v>
      </c>
      <c r="L144" s="80" t="s">
        <v>6953</v>
      </c>
      <c r="M144" s="80" t="s">
        <v>181</v>
      </c>
      <c r="N144">
        <v>28409</v>
      </c>
      <c r="O144" s="80" t="s">
        <v>166</v>
      </c>
      <c r="P144">
        <v>1</v>
      </c>
      <c r="Q144" s="56">
        <v>10.052562417871222</v>
      </c>
    </row>
    <row r="145" spans="1:17" x14ac:dyDescent="0.25">
      <c r="A145" s="80" t="s">
        <v>7416</v>
      </c>
      <c r="B145" s="80" t="s">
        <v>935</v>
      </c>
      <c r="C145" s="80" t="s">
        <v>936</v>
      </c>
      <c r="D145" s="80" t="s">
        <v>7417</v>
      </c>
      <c r="E145" s="80" t="s">
        <v>7418</v>
      </c>
      <c r="F145" s="80" t="s">
        <v>938</v>
      </c>
      <c r="G145" s="80" t="s">
        <v>473</v>
      </c>
      <c r="H145" s="80" t="s">
        <v>163</v>
      </c>
      <c r="I145" s="47">
        <v>45434</v>
      </c>
      <c r="J145" s="47">
        <v>45588</v>
      </c>
      <c r="K145" s="80" t="s">
        <v>173</v>
      </c>
      <c r="L145" s="80" t="s">
        <v>7419</v>
      </c>
      <c r="M145" s="80" t="s">
        <v>181</v>
      </c>
      <c r="N145">
        <v>23705</v>
      </c>
      <c r="O145" s="80" t="s">
        <v>203</v>
      </c>
      <c r="P145">
        <v>2</v>
      </c>
      <c r="Q145" s="56">
        <v>5.0591327201051248</v>
      </c>
    </row>
    <row r="146" spans="1:17" x14ac:dyDescent="0.25">
      <c r="A146" s="80" t="s">
        <v>7420</v>
      </c>
      <c r="B146" s="80" t="s">
        <v>940</v>
      </c>
      <c r="C146" s="80" t="s">
        <v>941</v>
      </c>
      <c r="D146" s="80" t="s">
        <v>7421</v>
      </c>
      <c r="E146" s="80" t="s">
        <v>7422</v>
      </c>
      <c r="F146" s="80" t="s">
        <v>943</v>
      </c>
      <c r="G146" s="80" t="s">
        <v>202</v>
      </c>
      <c r="H146" s="80" t="s">
        <v>163</v>
      </c>
      <c r="I146" s="47">
        <v>45323</v>
      </c>
      <c r="J146" s="47">
        <v>45396</v>
      </c>
      <c r="K146" s="80" t="s">
        <v>269</v>
      </c>
      <c r="L146" s="80" t="s">
        <v>7423</v>
      </c>
      <c r="M146" s="80" t="s">
        <v>228</v>
      </c>
      <c r="N146">
        <v>22717</v>
      </c>
      <c r="O146" s="80" t="s">
        <v>209</v>
      </c>
      <c r="P146">
        <v>2</v>
      </c>
      <c r="Q146" s="56">
        <v>10.052562417871222</v>
      </c>
    </row>
    <row r="147" spans="1:17" x14ac:dyDescent="0.25">
      <c r="A147" s="80" t="s">
        <v>7424</v>
      </c>
      <c r="B147" s="80" t="s">
        <v>945</v>
      </c>
      <c r="C147" s="80" t="s">
        <v>946</v>
      </c>
      <c r="D147" s="80" t="s">
        <v>7425</v>
      </c>
      <c r="E147" s="80" t="s">
        <v>7426</v>
      </c>
      <c r="F147" s="80" t="s">
        <v>948</v>
      </c>
      <c r="G147" s="80" t="s">
        <v>234</v>
      </c>
      <c r="H147" s="80" t="s">
        <v>163</v>
      </c>
      <c r="I147" s="47">
        <v>44953</v>
      </c>
      <c r="J147" s="47">
        <v>45717</v>
      </c>
      <c r="K147" s="80" t="s">
        <v>269</v>
      </c>
      <c r="L147" s="80" t="s">
        <v>6953</v>
      </c>
      <c r="M147" s="80" t="s">
        <v>165</v>
      </c>
      <c r="N147">
        <v>44645</v>
      </c>
      <c r="O147" s="80" t="s">
        <v>188</v>
      </c>
      <c r="P147">
        <v>3</v>
      </c>
      <c r="Q147" s="56">
        <v>25.09855453350854</v>
      </c>
    </row>
    <row r="148" spans="1:17" x14ac:dyDescent="0.25">
      <c r="A148" s="80" t="s">
        <v>7427</v>
      </c>
      <c r="B148" s="80" t="s">
        <v>950</v>
      </c>
      <c r="C148" s="80" t="s">
        <v>951</v>
      </c>
      <c r="D148" s="80" t="s">
        <v>7428</v>
      </c>
      <c r="E148" s="80" t="s">
        <v>7429</v>
      </c>
      <c r="F148" s="80" t="s">
        <v>953</v>
      </c>
      <c r="G148" s="80" t="s">
        <v>308</v>
      </c>
      <c r="H148" s="80" t="s">
        <v>163</v>
      </c>
      <c r="I148" s="47">
        <v>44988</v>
      </c>
      <c r="J148" s="47">
        <v>45718</v>
      </c>
      <c r="K148" s="80" t="s">
        <v>129</v>
      </c>
      <c r="L148" s="80" t="s">
        <v>7430</v>
      </c>
      <c r="M148" s="80" t="s">
        <v>228</v>
      </c>
      <c r="N148">
        <v>14715</v>
      </c>
      <c r="O148" s="80" t="s">
        <v>196</v>
      </c>
      <c r="P148">
        <v>2</v>
      </c>
      <c r="Q148" s="56">
        <v>10.052562417871222</v>
      </c>
    </row>
    <row r="149" spans="1:17" x14ac:dyDescent="0.25">
      <c r="A149" s="80" t="s">
        <v>7431</v>
      </c>
      <c r="B149" s="80" t="s">
        <v>955</v>
      </c>
      <c r="C149" s="80" t="s">
        <v>956</v>
      </c>
      <c r="D149" s="80" t="s">
        <v>7432</v>
      </c>
      <c r="E149" s="80" t="s">
        <v>7433</v>
      </c>
      <c r="F149" s="80" t="s">
        <v>958</v>
      </c>
      <c r="G149" s="80" t="s">
        <v>308</v>
      </c>
      <c r="H149" s="80" t="s">
        <v>163</v>
      </c>
      <c r="I149" s="47">
        <v>45590</v>
      </c>
      <c r="J149" s="47">
        <v>45555</v>
      </c>
      <c r="K149" s="80" t="s">
        <v>164</v>
      </c>
      <c r="L149" s="80" t="s">
        <v>6953</v>
      </c>
      <c r="M149" s="80" t="s">
        <v>228</v>
      </c>
      <c r="N149">
        <v>40706</v>
      </c>
      <c r="O149" s="80" t="s">
        <v>203</v>
      </c>
      <c r="P149">
        <v>4</v>
      </c>
      <c r="Q149" s="56">
        <v>1.1498028909329829</v>
      </c>
    </row>
    <row r="150" spans="1:17" x14ac:dyDescent="0.25">
      <c r="A150" s="80" t="s">
        <v>7434</v>
      </c>
      <c r="B150" s="80" t="s">
        <v>960</v>
      </c>
      <c r="C150" s="80" t="s">
        <v>961</v>
      </c>
      <c r="D150" s="80" t="s">
        <v>7435</v>
      </c>
      <c r="E150" s="80" t="s">
        <v>7436</v>
      </c>
      <c r="F150" s="80" t="s">
        <v>963</v>
      </c>
      <c r="G150" s="80" t="s">
        <v>595</v>
      </c>
      <c r="H150" s="80" t="s">
        <v>163</v>
      </c>
      <c r="I150" s="47">
        <v>44977</v>
      </c>
      <c r="J150" s="47">
        <v>45691</v>
      </c>
      <c r="K150" s="80" t="s">
        <v>269</v>
      </c>
      <c r="L150" s="80" t="s">
        <v>7007</v>
      </c>
      <c r="M150" s="80" t="s">
        <v>165</v>
      </c>
      <c r="N150">
        <v>37969</v>
      </c>
      <c r="O150" s="80" t="s">
        <v>196</v>
      </c>
      <c r="P150">
        <v>4</v>
      </c>
      <c r="Q150" s="56">
        <v>10.052562417871222</v>
      </c>
    </row>
    <row r="151" spans="1:17" x14ac:dyDescent="0.25">
      <c r="A151" s="80" t="s">
        <v>7437</v>
      </c>
      <c r="B151" s="80" t="s">
        <v>965</v>
      </c>
      <c r="C151" s="80" t="s">
        <v>966</v>
      </c>
      <c r="D151" s="80" t="s">
        <v>7438</v>
      </c>
      <c r="E151" s="80" t="s">
        <v>7439</v>
      </c>
      <c r="F151" s="80" t="s">
        <v>968</v>
      </c>
      <c r="G151" s="80" t="s">
        <v>873</v>
      </c>
      <c r="H151" s="80" t="s">
        <v>163</v>
      </c>
      <c r="I151" s="47">
        <v>44923</v>
      </c>
      <c r="J151" s="47">
        <v>45110</v>
      </c>
      <c r="K151" s="80" t="s">
        <v>128</v>
      </c>
      <c r="L151" s="80" t="s">
        <v>6953</v>
      </c>
      <c r="M151" s="80" t="s">
        <v>165</v>
      </c>
      <c r="N151">
        <v>1862</v>
      </c>
      <c r="O151" s="80" t="s">
        <v>209</v>
      </c>
      <c r="P151">
        <v>3</v>
      </c>
      <c r="Q151" s="56">
        <v>6.14323258869908</v>
      </c>
    </row>
    <row r="152" spans="1:17" x14ac:dyDescent="0.25">
      <c r="A152" s="80" t="s">
        <v>7440</v>
      </c>
      <c r="B152" s="80" t="s">
        <v>970</v>
      </c>
      <c r="C152" s="80" t="s">
        <v>971</v>
      </c>
      <c r="D152" s="80" t="s">
        <v>7441</v>
      </c>
      <c r="E152" s="80" t="s">
        <v>7442</v>
      </c>
      <c r="F152" s="80" t="s">
        <v>973</v>
      </c>
      <c r="G152" s="80" t="s">
        <v>162</v>
      </c>
      <c r="H152" s="80" t="s">
        <v>163</v>
      </c>
      <c r="I152" s="47">
        <v>45018</v>
      </c>
      <c r="J152" s="47">
        <v>45759</v>
      </c>
      <c r="K152" s="80" t="s">
        <v>269</v>
      </c>
      <c r="L152" s="80" t="s">
        <v>6953</v>
      </c>
      <c r="M152" s="80" t="s">
        <v>195</v>
      </c>
      <c r="N152">
        <v>13996</v>
      </c>
      <c r="O152" s="80" t="s">
        <v>166</v>
      </c>
      <c r="P152">
        <v>1</v>
      </c>
      <c r="Q152" s="56">
        <v>10.052562417871222</v>
      </c>
    </row>
    <row r="153" spans="1:17" x14ac:dyDescent="0.25">
      <c r="A153" s="80" t="s">
        <v>7443</v>
      </c>
      <c r="B153" s="80" t="s">
        <v>975</v>
      </c>
      <c r="C153" s="80" t="s">
        <v>976</v>
      </c>
      <c r="D153" s="80" t="s">
        <v>7444</v>
      </c>
      <c r="E153" s="80" t="s">
        <v>7445</v>
      </c>
      <c r="F153" s="80" t="s">
        <v>978</v>
      </c>
      <c r="G153" s="80" t="s">
        <v>251</v>
      </c>
      <c r="H153" s="80" t="s">
        <v>163</v>
      </c>
      <c r="I153" s="47">
        <v>45804</v>
      </c>
      <c r="J153" s="47">
        <v>45533</v>
      </c>
      <c r="K153" s="80" t="s">
        <v>269</v>
      </c>
      <c r="L153" s="80" t="s">
        <v>6965</v>
      </c>
      <c r="M153" s="80" t="s">
        <v>181</v>
      </c>
      <c r="N153">
        <v>8069</v>
      </c>
      <c r="O153" s="80" t="s">
        <v>196</v>
      </c>
      <c r="P153">
        <v>5</v>
      </c>
      <c r="Q153" s="56">
        <v>8.9027595269382385</v>
      </c>
    </row>
    <row r="154" spans="1:17" x14ac:dyDescent="0.25">
      <c r="A154" s="80" t="s">
        <v>7446</v>
      </c>
      <c r="B154" s="80" t="s">
        <v>980</v>
      </c>
      <c r="C154" s="80" t="s">
        <v>981</v>
      </c>
      <c r="D154" s="80" t="s">
        <v>7447</v>
      </c>
      <c r="E154" s="80" t="s">
        <v>7448</v>
      </c>
      <c r="F154" s="80" t="s">
        <v>983</v>
      </c>
      <c r="G154" s="80" t="s">
        <v>180</v>
      </c>
      <c r="H154" s="80" t="s">
        <v>163</v>
      </c>
      <c r="I154" s="47">
        <v>45739</v>
      </c>
      <c r="J154" s="47">
        <v>45831</v>
      </c>
      <c r="K154" s="80" t="s">
        <v>129</v>
      </c>
      <c r="L154" s="80" t="s">
        <v>7449</v>
      </c>
      <c r="M154" s="80" t="s">
        <v>181</v>
      </c>
      <c r="N154">
        <v>13412</v>
      </c>
      <c r="O154" s="80" t="s">
        <v>196</v>
      </c>
      <c r="P154">
        <v>4</v>
      </c>
      <c r="Q154" s="56">
        <v>10.052562417871222</v>
      </c>
    </row>
    <row r="155" spans="1:17" x14ac:dyDescent="0.25">
      <c r="A155" s="80" t="s">
        <v>7450</v>
      </c>
      <c r="B155" s="80" t="s">
        <v>985</v>
      </c>
      <c r="C155" s="80" t="s">
        <v>986</v>
      </c>
      <c r="D155" s="80" t="s">
        <v>7451</v>
      </c>
      <c r="E155" s="80" t="s">
        <v>7452</v>
      </c>
      <c r="F155" s="80" t="s">
        <v>988</v>
      </c>
      <c r="G155" s="80" t="s">
        <v>221</v>
      </c>
      <c r="H155" s="80" t="s">
        <v>163</v>
      </c>
      <c r="I155" s="47">
        <v>45573</v>
      </c>
      <c r="J155" s="47">
        <v>45541</v>
      </c>
      <c r="K155" s="80" t="s">
        <v>129</v>
      </c>
      <c r="L155" s="80" t="s">
        <v>6965</v>
      </c>
      <c r="M155" s="80" t="s">
        <v>174</v>
      </c>
      <c r="N155">
        <v>5047</v>
      </c>
      <c r="O155" s="80" t="s">
        <v>188</v>
      </c>
      <c r="P155">
        <v>5</v>
      </c>
      <c r="Q155" s="56">
        <v>1.0512483574244416</v>
      </c>
    </row>
    <row r="156" spans="1:17" x14ac:dyDescent="0.25">
      <c r="A156" s="80" t="s">
        <v>7453</v>
      </c>
      <c r="B156" s="80" t="s">
        <v>990</v>
      </c>
      <c r="C156" s="80" t="s">
        <v>991</v>
      </c>
      <c r="D156" s="80" t="s">
        <v>7454</v>
      </c>
      <c r="E156" s="80" t="s">
        <v>7455</v>
      </c>
      <c r="F156" s="80" t="s">
        <v>993</v>
      </c>
      <c r="G156" s="80" t="s">
        <v>308</v>
      </c>
      <c r="H156" s="80" t="s">
        <v>163</v>
      </c>
      <c r="I156" s="47">
        <v>44934</v>
      </c>
      <c r="J156" s="47">
        <v>45727</v>
      </c>
      <c r="K156" s="80" t="s">
        <v>173</v>
      </c>
      <c r="L156" s="80" t="s">
        <v>7456</v>
      </c>
      <c r="M156" s="80" t="s">
        <v>228</v>
      </c>
      <c r="N156">
        <v>9927</v>
      </c>
      <c r="O156" s="80" t="s">
        <v>203</v>
      </c>
      <c r="P156">
        <v>1</v>
      </c>
      <c r="Q156" s="56">
        <v>10.052562417871222</v>
      </c>
    </row>
    <row r="157" spans="1:17" x14ac:dyDescent="0.25">
      <c r="A157" s="80" t="s">
        <v>7457</v>
      </c>
      <c r="B157" s="80" t="s">
        <v>995</v>
      </c>
      <c r="C157" s="80" t="s">
        <v>996</v>
      </c>
      <c r="D157" s="80" t="s">
        <v>7458</v>
      </c>
      <c r="E157" s="80" t="s">
        <v>7459</v>
      </c>
      <c r="F157" s="80" t="s">
        <v>998</v>
      </c>
      <c r="G157" s="80" t="s">
        <v>642</v>
      </c>
      <c r="H157" s="80" t="s">
        <v>163</v>
      </c>
      <c r="I157" s="47">
        <v>44924</v>
      </c>
      <c r="J157" s="47">
        <v>45393</v>
      </c>
      <c r="K157" s="80" t="s">
        <v>269</v>
      </c>
      <c r="L157" s="80" t="s">
        <v>7460</v>
      </c>
      <c r="M157" s="80" t="s">
        <v>228</v>
      </c>
      <c r="N157">
        <v>2564</v>
      </c>
      <c r="O157" s="80" t="s">
        <v>188</v>
      </c>
      <c r="P157">
        <v>5</v>
      </c>
      <c r="Q157" s="56">
        <v>15.407358738501971</v>
      </c>
    </row>
    <row r="158" spans="1:17" x14ac:dyDescent="0.25">
      <c r="A158" s="80" t="s">
        <v>7461</v>
      </c>
      <c r="B158" s="80" t="s">
        <v>1000</v>
      </c>
      <c r="C158" s="80" t="s">
        <v>1001</v>
      </c>
      <c r="D158" s="80" t="s">
        <v>7462</v>
      </c>
      <c r="E158" s="80" t="s">
        <v>7463</v>
      </c>
      <c r="F158" s="80" t="s">
        <v>1003</v>
      </c>
      <c r="G158" s="80" t="s">
        <v>162</v>
      </c>
      <c r="H158" s="80" t="s">
        <v>163</v>
      </c>
      <c r="I158" s="47">
        <v>45639</v>
      </c>
      <c r="J158" s="47">
        <v>45310</v>
      </c>
      <c r="K158" s="80" t="s">
        <v>269</v>
      </c>
      <c r="L158" s="80" t="s">
        <v>7464</v>
      </c>
      <c r="M158" s="80" t="s">
        <v>228</v>
      </c>
      <c r="N158">
        <v>22357</v>
      </c>
      <c r="O158" s="80" t="s">
        <v>188</v>
      </c>
      <c r="P158">
        <v>4</v>
      </c>
      <c r="Q158" s="56">
        <v>10.052562417871222</v>
      </c>
    </row>
    <row r="159" spans="1:17" x14ac:dyDescent="0.25">
      <c r="A159" s="80" t="s">
        <v>7465</v>
      </c>
      <c r="B159" s="80" t="s">
        <v>1005</v>
      </c>
      <c r="C159" s="80" t="s">
        <v>1006</v>
      </c>
      <c r="D159" s="80" t="s">
        <v>7466</v>
      </c>
      <c r="E159" s="80" t="s">
        <v>7467</v>
      </c>
      <c r="F159" s="80" t="s">
        <v>1008</v>
      </c>
      <c r="G159" s="80" t="s">
        <v>558</v>
      </c>
      <c r="H159" s="80" t="s">
        <v>163</v>
      </c>
      <c r="I159" s="47">
        <v>45067</v>
      </c>
      <c r="J159" s="47">
        <v>45696</v>
      </c>
      <c r="K159" s="80" t="s">
        <v>269</v>
      </c>
      <c r="L159" s="80" t="s">
        <v>6965</v>
      </c>
      <c r="M159" s="80" t="s">
        <v>174</v>
      </c>
      <c r="N159">
        <v>33708</v>
      </c>
      <c r="O159" s="80" t="s">
        <v>196</v>
      </c>
      <c r="P159">
        <v>1</v>
      </c>
      <c r="Q159" s="56">
        <v>20.663600525624179</v>
      </c>
    </row>
    <row r="160" spans="1:17" x14ac:dyDescent="0.25">
      <c r="A160" s="80" t="s">
        <v>7468</v>
      </c>
      <c r="B160" s="80" t="s">
        <v>1010</v>
      </c>
      <c r="C160" s="80" t="s">
        <v>1011</v>
      </c>
      <c r="D160" s="80" t="s">
        <v>7469</v>
      </c>
      <c r="E160" s="80" t="s">
        <v>7470</v>
      </c>
      <c r="F160" s="80" t="s">
        <v>1013</v>
      </c>
      <c r="G160" s="80" t="s">
        <v>743</v>
      </c>
      <c r="H160" s="80" t="s">
        <v>163</v>
      </c>
      <c r="I160" s="47">
        <v>45519</v>
      </c>
      <c r="J160" s="47">
        <v>45559</v>
      </c>
      <c r="K160" s="80" t="s">
        <v>173</v>
      </c>
      <c r="L160" s="80" t="s">
        <v>6953</v>
      </c>
      <c r="M160" s="80" t="s">
        <v>174</v>
      </c>
      <c r="N160">
        <v>31892</v>
      </c>
      <c r="O160" s="80" t="s">
        <v>196</v>
      </c>
      <c r="P160">
        <v>4</v>
      </c>
      <c r="Q160" s="56">
        <v>10.052562417871222</v>
      </c>
    </row>
    <row r="161" spans="1:17" x14ac:dyDescent="0.25">
      <c r="A161" s="80" t="s">
        <v>7471</v>
      </c>
      <c r="B161" s="80" t="s">
        <v>1015</v>
      </c>
      <c r="C161" s="80" t="s">
        <v>1016</v>
      </c>
      <c r="D161" s="80" t="s">
        <v>7472</v>
      </c>
      <c r="E161" s="80" t="s">
        <v>7473</v>
      </c>
      <c r="F161" s="80" t="s">
        <v>1018</v>
      </c>
      <c r="G161" s="80" t="s">
        <v>387</v>
      </c>
      <c r="H161" s="80" t="s">
        <v>163</v>
      </c>
      <c r="I161" s="47">
        <v>45382</v>
      </c>
      <c r="J161" s="47">
        <v>45403</v>
      </c>
      <c r="K161" s="80" t="s">
        <v>129</v>
      </c>
      <c r="L161" s="80" t="s">
        <v>6953</v>
      </c>
      <c r="M161" s="80" t="s">
        <v>314</v>
      </c>
      <c r="N161">
        <v>49449</v>
      </c>
      <c r="O161" s="80" t="s">
        <v>188</v>
      </c>
      <c r="P161">
        <v>2</v>
      </c>
      <c r="Q161" s="56">
        <v>0.68988173455978974</v>
      </c>
    </row>
    <row r="162" spans="1:17" x14ac:dyDescent="0.25">
      <c r="A162" s="80" t="s">
        <v>7474</v>
      </c>
      <c r="B162" s="80" t="s">
        <v>1020</v>
      </c>
      <c r="C162" s="80" t="s">
        <v>1021</v>
      </c>
      <c r="D162" s="80" t="s">
        <v>7475</v>
      </c>
      <c r="E162" s="80" t="s">
        <v>7476</v>
      </c>
      <c r="F162" s="80" t="s">
        <v>1023</v>
      </c>
      <c r="G162" s="80" t="s">
        <v>240</v>
      </c>
      <c r="H162" s="80" t="s">
        <v>163</v>
      </c>
      <c r="I162" s="47">
        <v>45571</v>
      </c>
      <c r="J162" s="47">
        <v>45405</v>
      </c>
      <c r="K162" s="80" t="s">
        <v>129</v>
      </c>
      <c r="L162" s="80" t="s">
        <v>6953</v>
      </c>
      <c r="M162" s="80" t="s">
        <v>228</v>
      </c>
      <c r="N162">
        <v>36699</v>
      </c>
      <c r="O162" s="80" t="s">
        <v>188</v>
      </c>
      <c r="P162">
        <v>3</v>
      </c>
      <c r="Q162" s="56">
        <v>10.052562417871222</v>
      </c>
    </row>
    <row r="163" spans="1:17" x14ac:dyDescent="0.25">
      <c r="A163" s="80" t="s">
        <v>7477</v>
      </c>
      <c r="B163" s="80" t="s">
        <v>1025</v>
      </c>
      <c r="C163" s="80" t="s">
        <v>1026</v>
      </c>
      <c r="D163" s="80" t="s">
        <v>7478</v>
      </c>
      <c r="E163" s="80" t="s">
        <v>7479</v>
      </c>
      <c r="F163" s="80" t="s">
        <v>1028</v>
      </c>
      <c r="G163" s="80" t="s">
        <v>202</v>
      </c>
      <c r="H163" s="80" t="s">
        <v>163</v>
      </c>
      <c r="I163" s="47">
        <v>44993</v>
      </c>
      <c r="J163" s="47">
        <v>45426</v>
      </c>
      <c r="K163" s="80" t="s">
        <v>129</v>
      </c>
      <c r="L163" s="80" t="s">
        <v>7480</v>
      </c>
      <c r="M163" s="80" t="s">
        <v>165</v>
      </c>
      <c r="N163">
        <v>23155</v>
      </c>
      <c r="O163" s="80" t="s">
        <v>209</v>
      </c>
      <c r="P163">
        <v>4</v>
      </c>
      <c r="Q163" s="56">
        <v>14.224704336399475</v>
      </c>
    </row>
    <row r="164" spans="1:17" x14ac:dyDescent="0.25">
      <c r="A164" s="80" t="s">
        <v>7481</v>
      </c>
      <c r="B164" s="80" t="s">
        <v>1030</v>
      </c>
      <c r="C164" s="80" t="s">
        <v>1031</v>
      </c>
      <c r="D164" s="80" t="s">
        <v>7482</v>
      </c>
      <c r="E164" s="80" t="s">
        <v>7483</v>
      </c>
      <c r="F164" s="80" t="s">
        <v>1033</v>
      </c>
      <c r="G164" s="80" t="s">
        <v>320</v>
      </c>
      <c r="H164" s="80" t="s">
        <v>163</v>
      </c>
      <c r="I164" s="47">
        <v>45483</v>
      </c>
      <c r="J164" s="47">
        <v>45620</v>
      </c>
      <c r="K164" s="80" t="s">
        <v>164</v>
      </c>
      <c r="L164" s="80" t="s">
        <v>7007</v>
      </c>
      <c r="M164" s="80" t="s">
        <v>174</v>
      </c>
      <c r="N164">
        <v>11909</v>
      </c>
      <c r="O164" s="80" t="s">
        <v>209</v>
      </c>
      <c r="P164">
        <v>4</v>
      </c>
      <c r="Q164" s="56">
        <v>10.052562417871222</v>
      </c>
    </row>
    <row r="165" spans="1:17" x14ac:dyDescent="0.25">
      <c r="A165" s="80" t="s">
        <v>7484</v>
      </c>
      <c r="B165" s="80" t="s">
        <v>1035</v>
      </c>
      <c r="C165" s="80" t="s">
        <v>1036</v>
      </c>
      <c r="D165" s="80" t="s">
        <v>7485</v>
      </c>
      <c r="E165" s="80" t="s">
        <v>7486</v>
      </c>
      <c r="F165" s="80" t="s">
        <v>1038</v>
      </c>
      <c r="G165" s="80" t="s">
        <v>873</v>
      </c>
      <c r="H165" s="80" t="s">
        <v>163</v>
      </c>
      <c r="I165" s="47">
        <v>45600</v>
      </c>
      <c r="J165" s="47">
        <v>45620</v>
      </c>
      <c r="K165" s="80" t="s">
        <v>164</v>
      </c>
      <c r="L165" s="80" t="s">
        <v>7487</v>
      </c>
      <c r="M165" s="80" t="s">
        <v>181</v>
      </c>
      <c r="N165">
        <v>27266</v>
      </c>
      <c r="O165" s="80" t="s">
        <v>203</v>
      </c>
      <c r="P165">
        <v>4</v>
      </c>
      <c r="Q165" s="56">
        <v>0.65703022339027595</v>
      </c>
    </row>
    <row r="166" spans="1:17" x14ac:dyDescent="0.25">
      <c r="A166" s="80" t="s">
        <v>7488</v>
      </c>
      <c r="B166" s="80" t="s">
        <v>1040</v>
      </c>
      <c r="C166" s="80" t="s">
        <v>1041</v>
      </c>
      <c r="D166" s="80" t="s">
        <v>7489</v>
      </c>
      <c r="E166" s="80" t="s">
        <v>7490</v>
      </c>
      <c r="F166" s="80" t="s">
        <v>1043</v>
      </c>
      <c r="G166" s="80" t="s">
        <v>202</v>
      </c>
      <c r="H166" s="80" t="s">
        <v>163</v>
      </c>
      <c r="I166" s="47">
        <v>45143</v>
      </c>
      <c r="J166" s="47">
        <v>45729</v>
      </c>
      <c r="K166" s="80" t="s">
        <v>269</v>
      </c>
      <c r="L166" s="80" t="s">
        <v>7491</v>
      </c>
      <c r="M166" s="80" t="s">
        <v>228</v>
      </c>
      <c r="N166">
        <v>3459</v>
      </c>
      <c r="O166" s="80" t="s">
        <v>209</v>
      </c>
      <c r="P166">
        <v>1</v>
      </c>
      <c r="Q166" s="56">
        <v>10.052562417871222</v>
      </c>
    </row>
    <row r="167" spans="1:17" x14ac:dyDescent="0.25">
      <c r="A167" s="80" t="s">
        <v>7492</v>
      </c>
      <c r="B167" s="80" t="s">
        <v>1045</v>
      </c>
      <c r="C167" s="80" t="s">
        <v>1046</v>
      </c>
      <c r="D167" s="80" t="s">
        <v>7493</v>
      </c>
      <c r="E167" s="80" t="s">
        <v>7494</v>
      </c>
      <c r="F167" s="80" t="s">
        <v>1048</v>
      </c>
      <c r="G167" s="80" t="s">
        <v>320</v>
      </c>
      <c r="H167" s="80" t="s">
        <v>163</v>
      </c>
      <c r="I167" s="47">
        <v>45421</v>
      </c>
      <c r="J167" s="47">
        <v>45505</v>
      </c>
      <c r="K167" s="80" t="s">
        <v>269</v>
      </c>
      <c r="L167" s="80" t="s">
        <v>7495</v>
      </c>
      <c r="M167" s="80" t="s">
        <v>195</v>
      </c>
      <c r="N167">
        <v>42482</v>
      </c>
      <c r="O167" s="80" t="s">
        <v>188</v>
      </c>
      <c r="P167">
        <v>1</v>
      </c>
      <c r="Q167" s="56">
        <v>2.759526938239159</v>
      </c>
    </row>
    <row r="168" spans="1:17" x14ac:dyDescent="0.25">
      <c r="A168" s="80" t="s">
        <v>7496</v>
      </c>
      <c r="B168" s="80" t="s">
        <v>1050</v>
      </c>
      <c r="C168" s="80" t="s">
        <v>1051</v>
      </c>
      <c r="D168" s="80" t="s">
        <v>7497</v>
      </c>
      <c r="E168" s="80" t="s">
        <v>7498</v>
      </c>
      <c r="F168" s="80" t="s">
        <v>1053</v>
      </c>
      <c r="G168" s="80" t="s">
        <v>341</v>
      </c>
      <c r="H168" s="80" t="s">
        <v>163</v>
      </c>
      <c r="I168" s="47">
        <v>44944</v>
      </c>
      <c r="J168" s="47">
        <v>45151</v>
      </c>
      <c r="K168" s="80" t="s">
        <v>164</v>
      </c>
      <c r="L168" s="80" t="s">
        <v>7007</v>
      </c>
      <c r="M168" s="80" t="s">
        <v>174</v>
      </c>
      <c r="N168">
        <v>32801</v>
      </c>
      <c r="O168" s="80" t="s">
        <v>203</v>
      </c>
      <c r="P168">
        <v>3</v>
      </c>
      <c r="Q168" s="56">
        <v>10.052562417871222</v>
      </c>
    </row>
    <row r="169" spans="1:17" x14ac:dyDescent="0.25">
      <c r="A169" s="80" t="s">
        <v>7499</v>
      </c>
      <c r="B169" s="80" t="s">
        <v>1055</v>
      </c>
      <c r="C169" s="80" t="s">
        <v>1056</v>
      </c>
      <c r="D169" s="80" t="s">
        <v>7500</v>
      </c>
      <c r="E169" s="80" t="s">
        <v>7501</v>
      </c>
      <c r="F169" s="80" t="s">
        <v>1058</v>
      </c>
      <c r="G169" s="80" t="s">
        <v>341</v>
      </c>
      <c r="H169" s="80" t="s">
        <v>163</v>
      </c>
      <c r="I169" s="47">
        <v>45399</v>
      </c>
      <c r="J169" s="47">
        <v>45151</v>
      </c>
      <c r="K169" s="80" t="s">
        <v>129</v>
      </c>
      <c r="L169" s="80" t="s">
        <v>7502</v>
      </c>
      <c r="M169" s="80" t="s">
        <v>174</v>
      </c>
      <c r="N169">
        <v>22951</v>
      </c>
      <c r="O169" s="80" t="s">
        <v>203</v>
      </c>
      <c r="P169">
        <v>1</v>
      </c>
      <c r="Q169" s="56">
        <v>8.1471747700394221</v>
      </c>
    </row>
    <row r="170" spans="1:17" x14ac:dyDescent="0.25">
      <c r="A170" s="80" t="s">
        <v>7503</v>
      </c>
      <c r="B170" s="80" t="s">
        <v>1060</v>
      </c>
      <c r="C170" s="80" t="s">
        <v>1061</v>
      </c>
      <c r="D170" s="80" t="s">
        <v>7504</v>
      </c>
      <c r="E170" s="80" t="s">
        <v>7505</v>
      </c>
      <c r="F170" s="80" t="s">
        <v>1063</v>
      </c>
      <c r="G170" s="80" t="s">
        <v>308</v>
      </c>
      <c r="H170" s="80" t="s">
        <v>163</v>
      </c>
      <c r="I170" s="47">
        <v>45143</v>
      </c>
      <c r="J170" s="47">
        <v>45799</v>
      </c>
      <c r="K170" s="80" t="s">
        <v>128</v>
      </c>
      <c r="L170" s="80" t="s">
        <v>6965</v>
      </c>
      <c r="M170" s="80" t="s">
        <v>195</v>
      </c>
      <c r="N170">
        <v>38921</v>
      </c>
      <c r="O170" s="80" t="s">
        <v>203</v>
      </c>
      <c r="P170">
        <v>4</v>
      </c>
      <c r="Q170" s="56">
        <v>10.052562417871222</v>
      </c>
    </row>
    <row r="171" spans="1:17" x14ac:dyDescent="0.25">
      <c r="A171" s="80" t="s">
        <v>7506</v>
      </c>
      <c r="B171" s="80" t="s">
        <v>1065</v>
      </c>
      <c r="C171" s="80" t="s">
        <v>1066</v>
      </c>
      <c r="D171" s="80" t="s">
        <v>7507</v>
      </c>
      <c r="E171" s="80" t="s">
        <v>7508</v>
      </c>
      <c r="F171" s="80" t="s">
        <v>1068</v>
      </c>
      <c r="G171" s="80" t="s">
        <v>162</v>
      </c>
      <c r="H171" s="80" t="s">
        <v>163</v>
      </c>
      <c r="I171" s="47">
        <v>45071</v>
      </c>
      <c r="J171" s="47">
        <v>45196</v>
      </c>
      <c r="K171" s="80" t="s">
        <v>269</v>
      </c>
      <c r="L171" s="80" t="s">
        <v>7509</v>
      </c>
      <c r="M171" s="80" t="s">
        <v>174</v>
      </c>
      <c r="N171">
        <v>24002</v>
      </c>
      <c r="O171" s="80" t="s">
        <v>188</v>
      </c>
      <c r="P171">
        <v>3</v>
      </c>
      <c r="Q171" s="56">
        <v>4.1064388961892249</v>
      </c>
    </row>
    <row r="172" spans="1:17" x14ac:dyDescent="0.25">
      <c r="A172" s="80" t="s">
        <v>7510</v>
      </c>
      <c r="B172" s="80" t="s">
        <v>1070</v>
      </c>
      <c r="C172" s="80" t="s">
        <v>1071</v>
      </c>
      <c r="D172" s="80" t="s">
        <v>7511</v>
      </c>
      <c r="E172" s="80" t="s">
        <v>7512</v>
      </c>
      <c r="F172" s="80" t="s">
        <v>1073</v>
      </c>
      <c r="G172" s="80" t="s">
        <v>341</v>
      </c>
      <c r="H172" s="80" t="s">
        <v>163</v>
      </c>
      <c r="I172" s="47">
        <v>45667</v>
      </c>
      <c r="J172" s="47">
        <v>45615</v>
      </c>
      <c r="K172" s="80" t="s">
        <v>164</v>
      </c>
      <c r="L172" s="80" t="s">
        <v>6953</v>
      </c>
      <c r="M172" s="80" t="s">
        <v>228</v>
      </c>
      <c r="N172">
        <v>15221</v>
      </c>
      <c r="O172" s="80" t="s">
        <v>188</v>
      </c>
      <c r="P172">
        <v>4</v>
      </c>
      <c r="Q172" s="56">
        <v>10.052562417871222</v>
      </c>
    </row>
    <row r="173" spans="1:17" x14ac:dyDescent="0.25">
      <c r="A173" s="80" t="s">
        <v>7513</v>
      </c>
      <c r="B173" s="80" t="s">
        <v>1075</v>
      </c>
      <c r="C173" s="80" t="s">
        <v>1076</v>
      </c>
      <c r="D173" s="80" t="s">
        <v>7514</v>
      </c>
      <c r="E173" s="80" t="s">
        <v>7515</v>
      </c>
      <c r="F173" s="80" t="s">
        <v>1078</v>
      </c>
      <c r="G173" s="80" t="s">
        <v>162</v>
      </c>
      <c r="H173" s="80" t="s">
        <v>163</v>
      </c>
      <c r="I173" s="47">
        <v>45056</v>
      </c>
      <c r="J173" s="47">
        <v>45519</v>
      </c>
      <c r="K173" s="80" t="s">
        <v>164</v>
      </c>
      <c r="L173" s="80" t="s">
        <v>7516</v>
      </c>
      <c r="M173" s="80" t="s">
        <v>174</v>
      </c>
      <c r="N173">
        <v>22210</v>
      </c>
      <c r="O173" s="80" t="s">
        <v>188</v>
      </c>
      <c r="P173">
        <v>4</v>
      </c>
      <c r="Q173" s="56">
        <v>15.210249671484888</v>
      </c>
    </row>
    <row r="174" spans="1:17" x14ac:dyDescent="0.25">
      <c r="A174" s="80" t="s">
        <v>7517</v>
      </c>
      <c r="B174" s="80" t="s">
        <v>1080</v>
      </c>
      <c r="C174" s="80" t="s">
        <v>1081</v>
      </c>
      <c r="D174" s="80" t="s">
        <v>7518</v>
      </c>
      <c r="E174" s="80" t="s">
        <v>7519</v>
      </c>
      <c r="F174" s="80" t="s">
        <v>1083</v>
      </c>
      <c r="G174" s="80" t="s">
        <v>616</v>
      </c>
      <c r="H174" s="80" t="s">
        <v>163</v>
      </c>
      <c r="I174" s="47">
        <v>45043</v>
      </c>
      <c r="J174" s="47">
        <v>45243</v>
      </c>
      <c r="K174" s="80" t="s">
        <v>129</v>
      </c>
      <c r="L174" s="80" t="s">
        <v>7520</v>
      </c>
      <c r="M174" s="80" t="s">
        <v>181</v>
      </c>
      <c r="N174">
        <v>31805</v>
      </c>
      <c r="O174" s="80" t="s">
        <v>196</v>
      </c>
      <c r="P174">
        <v>1</v>
      </c>
      <c r="Q174" s="56">
        <v>10.052562417871222</v>
      </c>
    </row>
    <row r="175" spans="1:17" x14ac:dyDescent="0.25">
      <c r="A175" s="80" t="s">
        <v>7521</v>
      </c>
      <c r="B175" s="80" t="s">
        <v>1085</v>
      </c>
      <c r="C175" s="80" t="s">
        <v>1086</v>
      </c>
      <c r="D175" s="80" t="s">
        <v>7522</v>
      </c>
      <c r="E175" s="80" t="s">
        <v>1087</v>
      </c>
      <c r="F175" s="80" t="s">
        <v>1088</v>
      </c>
      <c r="G175" s="80" t="s">
        <v>281</v>
      </c>
      <c r="H175" s="80" t="s">
        <v>163</v>
      </c>
      <c r="I175" s="47">
        <v>44754</v>
      </c>
      <c r="J175" s="47">
        <v>45754</v>
      </c>
      <c r="K175" s="80" t="s">
        <v>173</v>
      </c>
      <c r="L175" s="80" t="s">
        <v>6965</v>
      </c>
      <c r="M175" s="80" t="s">
        <v>165</v>
      </c>
      <c r="N175">
        <v>20569</v>
      </c>
      <c r="O175" s="80" t="s">
        <v>196</v>
      </c>
      <c r="P175">
        <v>2</v>
      </c>
      <c r="Q175" s="56">
        <v>32.851511169513799</v>
      </c>
    </row>
    <row r="176" spans="1:17" x14ac:dyDescent="0.25">
      <c r="A176" s="80" t="s">
        <v>7523</v>
      </c>
      <c r="B176" s="80" t="s">
        <v>1090</v>
      </c>
      <c r="C176" s="80" t="s">
        <v>1091</v>
      </c>
      <c r="D176" s="80" t="s">
        <v>7524</v>
      </c>
      <c r="E176" s="80" t="s">
        <v>7525</v>
      </c>
      <c r="F176" s="80" t="s">
        <v>1093</v>
      </c>
      <c r="G176" s="80" t="s">
        <v>595</v>
      </c>
      <c r="H176" s="80" t="s">
        <v>163</v>
      </c>
      <c r="I176" s="47">
        <v>45202</v>
      </c>
      <c r="J176" s="47">
        <v>45210</v>
      </c>
      <c r="K176" s="80" t="s">
        <v>128</v>
      </c>
      <c r="L176" s="80" t="s">
        <v>6965</v>
      </c>
      <c r="M176" s="80" t="s">
        <v>165</v>
      </c>
      <c r="N176">
        <v>7758</v>
      </c>
      <c r="O176" s="80" t="s">
        <v>203</v>
      </c>
      <c r="P176">
        <v>2</v>
      </c>
      <c r="Q176" s="56">
        <v>10.052562417871222</v>
      </c>
    </row>
    <row r="177" spans="1:17" x14ac:dyDescent="0.25">
      <c r="A177" s="80" t="s">
        <v>7526</v>
      </c>
      <c r="B177" s="80" t="s">
        <v>1095</v>
      </c>
      <c r="C177" s="80" t="s">
        <v>1096</v>
      </c>
      <c r="D177" s="80" t="s">
        <v>7527</v>
      </c>
      <c r="E177" s="80" t="s">
        <v>7528</v>
      </c>
      <c r="F177" s="80" t="s">
        <v>1098</v>
      </c>
      <c r="G177" s="80" t="s">
        <v>766</v>
      </c>
      <c r="H177" s="80" t="s">
        <v>163</v>
      </c>
      <c r="I177" s="47">
        <v>45296</v>
      </c>
      <c r="J177" s="47">
        <v>45549</v>
      </c>
      <c r="K177" s="80" t="s">
        <v>128</v>
      </c>
      <c r="L177" s="80" t="s">
        <v>7007</v>
      </c>
      <c r="M177" s="80" t="s">
        <v>181</v>
      </c>
      <c r="N177">
        <v>41653</v>
      </c>
      <c r="O177" s="80" t="s">
        <v>203</v>
      </c>
      <c r="P177">
        <v>2</v>
      </c>
      <c r="Q177" s="56">
        <v>8.3114323258869902</v>
      </c>
    </row>
    <row r="178" spans="1:17" x14ac:dyDescent="0.25">
      <c r="A178" s="80" t="s">
        <v>7529</v>
      </c>
      <c r="B178" s="80" t="s">
        <v>1100</v>
      </c>
      <c r="C178" s="80" t="s">
        <v>1101</v>
      </c>
      <c r="D178" s="80" t="s">
        <v>7530</v>
      </c>
      <c r="E178" s="80" t="s">
        <v>7531</v>
      </c>
      <c r="F178" s="80" t="s">
        <v>1103</v>
      </c>
      <c r="G178" s="80" t="s">
        <v>1104</v>
      </c>
      <c r="H178" s="80" t="s">
        <v>163</v>
      </c>
      <c r="I178" s="47">
        <v>45737</v>
      </c>
      <c r="J178" s="47">
        <v>45709</v>
      </c>
      <c r="K178" s="80" t="s">
        <v>128</v>
      </c>
      <c r="L178" s="80" t="s">
        <v>7007</v>
      </c>
      <c r="M178" s="80" t="s">
        <v>228</v>
      </c>
      <c r="N178">
        <v>44638</v>
      </c>
      <c r="O178" s="80" t="s">
        <v>203</v>
      </c>
      <c r="P178">
        <v>1</v>
      </c>
      <c r="Q178" s="56">
        <v>10.052562417871222</v>
      </c>
    </row>
    <row r="179" spans="1:17" x14ac:dyDescent="0.25">
      <c r="A179" s="80" t="s">
        <v>7532</v>
      </c>
      <c r="B179" s="80" t="s">
        <v>1106</v>
      </c>
      <c r="C179" s="80" t="s">
        <v>1107</v>
      </c>
      <c r="D179" s="80" t="s">
        <v>7533</v>
      </c>
      <c r="E179" s="80" t="s">
        <v>7534</v>
      </c>
      <c r="F179" s="80" t="s">
        <v>1109</v>
      </c>
      <c r="G179" s="80" t="s">
        <v>292</v>
      </c>
      <c r="H179" s="80" t="s">
        <v>163</v>
      </c>
      <c r="I179" s="47">
        <v>45647</v>
      </c>
      <c r="J179" s="47">
        <v>45716</v>
      </c>
      <c r="K179" s="80" t="s">
        <v>164</v>
      </c>
      <c r="L179" s="80" t="s">
        <v>6953</v>
      </c>
      <c r="M179" s="80" t="s">
        <v>181</v>
      </c>
      <c r="N179">
        <v>37804</v>
      </c>
      <c r="O179" s="80" t="s">
        <v>196</v>
      </c>
      <c r="P179">
        <v>5</v>
      </c>
      <c r="Q179" s="56">
        <v>2.2667542706964521</v>
      </c>
    </row>
    <row r="180" spans="1:17" x14ac:dyDescent="0.25">
      <c r="A180" s="80" t="s">
        <v>7535</v>
      </c>
      <c r="B180" s="80" t="s">
        <v>1111</v>
      </c>
      <c r="C180" s="80" t="s">
        <v>1112</v>
      </c>
      <c r="D180" s="80" t="s">
        <v>7536</v>
      </c>
      <c r="E180" s="80" t="s">
        <v>7537</v>
      </c>
      <c r="F180" s="80" t="s">
        <v>1114</v>
      </c>
      <c r="G180" s="80" t="s">
        <v>381</v>
      </c>
      <c r="H180" s="80" t="s">
        <v>163</v>
      </c>
      <c r="I180" s="47">
        <v>45406</v>
      </c>
      <c r="J180" s="47">
        <v>45215</v>
      </c>
      <c r="K180" s="80" t="s">
        <v>173</v>
      </c>
      <c r="L180" s="80" t="s">
        <v>6965</v>
      </c>
      <c r="M180" s="80" t="s">
        <v>195</v>
      </c>
      <c r="N180">
        <v>32459</v>
      </c>
      <c r="O180" s="80" t="s">
        <v>188</v>
      </c>
      <c r="P180">
        <v>4</v>
      </c>
      <c r="Q180" s="56">
        <v>10.052562417871222</v>
      </c>
    </row>
    <row r="181" spans="1:17" x14ac:dyDescent="0.25">
      <c r="A181" s="80" t="s">
        <v>7538</v>
      </c>
      <c r="B181" s="80" t="s">
        <v>1116</v>
      </c>
      <c r="C181" s="80" t="s">
        <v>1117</v>
      </c>
      <c r="D181" s="80" t="s">
        <v>7539</v>
      </c>
      <c r="E181" s="80" t="s">
        <v>7540</v>
      </c>
      <c r="F181" s="80" t="s">
        <v>1119</v>
      </c>
      <c r="G181" s="80" t="s">
        <v>202</v>
      </c>
      <c r="H181" s="80" t="s">
        <v>163</v>
      </c>
      <c r="I181" s="47">
        <v>45622</v>
      </c>
      <c r="J181" s="47">
        <v>45290</v>
      </c>
      <c r="K181" s="80" t="s">
        <v>173</v>
      </c>
      <c r="L181" s="80" t="s">
        <v>7541</v>
      </c>
      <c r="M181" s="80" t="s">
        <v>314</v>
      </c>
      <c r="N181">
        <v>28765</v>
      </c>
      <c r="O181" s="80" t="s">
        <v>196</v>
      </c>
      <c r="P181">
        <v>4</v>
      </c>
      <c r="Q181" s="56">
        <v>10.906701708278581</v>
      </c>
    </row>
    <row r="182" spans="1:17" x14ac:dyDescent="0.25">
      <c r="A182" s="80" t="s">
        <v>7542</v>
      </c>
      <c r="B182" s="80" t="s">
        <v>1121</v>
      </c>
      <c r="C182" s="80" t="s">
        <v>1122</v>
      </c>
      <c r="D182" s="80" t="s">
        <v>7543</v>
      </c>
      <c r="E182" s="80" t="s">
        <v>7544</v>
      </c>
      <c r="F182" s="80" t="s">
        <v>1124</v>
      </c>
      <c r="G182" s="80" t="s">
        <v>574</v>
      </c>
      <c r="H182" s="80" t="s">
        <v>163</v>
      </c>
      <c r="I182" s="47">
        <v>44995</v>
      </c>
      <c r="J182" s="47">
        <v>45618</v>
      </c>
      <c r="K182" s="80" t="s">
        <v>173</v>
      </c>
      <c r="L182" s="80" t="s">
        <v>7545</v>
      </c>
      <c r="M182" s="80" t="s">
        <v>195</v>
      </c>
      <c r="N182">
        <v>12487</v>
      </c>
      <c r="O182" s="80" t="s">
        <v>196</v>
      </c>
      <c r="P182">
        <v>1</v>
      </c>
      <c r="Q182" s="56">
        <v>10.052562417871222</v>
      </c>
    </row>
    <row r="183" spans="1:17" x14ac:dyDescent="0.25">
      <c r="A183" s="80" t="s">
        <v>7546</v>
      </c>
      <c r="B183" s="80" t="s">
        <v>1126</v>
      </c>
      <c r="C183" s="80" t="s">
        <v>1127</v>
      </c>
      <c r="D183" s="80" t="s">
        <v>7547</v>
      </c>
      <c r="E183" s="80" t="s">
        <v>7548</v>
      </c>
      <c r="F183" s="80" t="s">
        <v>1129</v>
      </c>
      <c r="G183" s="80" t="s">
        <v>595</v>
      </c>
      <c r="H183" s="80" t="s">
        <v>163</v>
      </c>
      <c r="I183" s="47">
        <v>45765</v>
      </c>
      <c r="J183" s="47">
        <v>45701</v>
      </c>
      <c r="K183" s="80" t="s">
        <v>269</v>
      </c>
      <c r="L183" s="80" t="s">
        <v>7007</v>
      </c>
      <c r="M183" s="80" t="s">
        <v>181</v>
      </c>
      <c r="N183">
        <v>7358</v>
      </c>
      <c r="O183" s="80" t="s">
        <v>166</v>
      </c>
      <c r="P183">
        <v>3</v>
      </c>
      <c r="Q183" s="56">
        <v>2.1024967148488831</v>
      </c>
    </row>
    <row r="184" spans="1:17" x14ac:dyDescent="0.25">
      <c r="A184" s="80" t="s">
        <v>7549</v>
      </c>
      <c r="B184" s="80" t="s">
        <v>1131</v>
      </c>
      <c r="C184" s="80" t="s">
        <v>1132</v>
      </c>
      <c r="D184" s="80" t="s">
        <v>7550</v>
      </c>
      <c r="E184" s="80" t="s">
        <v>7551</v>
      </c>
      <c r="F184" s="80" t="s">
        <v>1134</v>
      </c>
      <c r="G184" s="80" t="s">
        <v>364</v>
      </c>
      <c r="H184" s="80" t="s">
        <v>163</v>
      </c>
      <c r="I184" s="47">
        <v>44793</v>
      </c>
      <c r="J184" s="47">
        <v>45606</v>
      </c>
      <c r="K184" s="80" t="s">
        <v>269</v>
      </c>
      <c r="L184" s="80" t="s">
        <v>7007</v>
      </c>
      <c r="M184" s="80" t="s">
        <v>174</v>
      </c>
      <c r="N184">
        <v>49512</v>
      </c>
      <c r="O184" s="80" t="s">
        <v>188</v>
      </c>
      <c r="P184">
        <v>1</v>
      </c>
      <c r="Q184" s="56">
        <v>10.052562417871222</v>
      </c>
    </row>
    <row r="185" spans="1:17" x14ac:dyDescent="0.25">
      <c r="A185" s="80" t="s">
        <v>7552</v>
      </c>
      <c r="B185" s="80" t="s">
        <v>1136</v>
      </c>
      <c r="C185" s="80" t="s">
        <v>1137</v>
      </c>
      <c r="D185" s="80" t="s">
        <v>7553</v>
      </c>
      <c r="E185" s="80" t="s">
        <v>7554</v>
      </c>
      <c r="F185" s="80" t="s">
        <v>1139</v>
      </c>
      <c r="G185" s="80" t="s">
        <v>370</v>
      </c>
      <c r="H185" s="80" t="s">
        <v>163</v>
      </c>
      <c r="I185" s="47">
        <v>45361</v>
      </c>
      <c r="J185" s="47">
        <v>45591</v>
      </c>
      <c r="K185" s="80" t="s">
        <v>269</v>
      </c>
      <c r="L185" s="80" t="s">
        <v>7007</v>
      </c>
      <c r="M185" s="80" t="s">
        <v>314</v>
      </c>
      <c r="N185">
        <v>44561</v>
      </c>
      <c r="O185" s="80" t="s">
        <v>209</v>
      </c>
      <c r="P185">
        <v>2</v>
      </c>
      <c r="Q185" s="56">
        <v>7.555847568988173</v>
      </c>
    </row>
    <row r="186" spans="1:17" x14ac:dyDescent="0.25">
      <c r="A186" s="80" t="s">
        <v>7555</v>
      </c>
      <c r="B186" s="80" t="s">
        <v>1141</v>
      </c>
      <c r="C186" s="80" t="s">
        <v>1142</v>
      </c>
      <c r="D186" s="80" t="s">
        <v>7556</v>
      </c>
      <c r="E186" s="80" t="s">
        <v>7557</v>
      </c>
      <c r="F186" s="80" t="s">
        <v>1144</v>
      </c>
      <c r="G186" s="80" t="s">
        <v>341</v>
      </c>
      <c r="H186" s="80" t="s">
        <v>163</v>
      </c>
      <c r="I186" s="47">
        <v>45359</v>
      </c>
      <c r="J186" s="47">
        <v>45786</v>
      </c>
      <c r="K186" s="80" t="s">
        <v>164</v>
      </c>
      <c r="L186" s="80" t="s">
        <v>6953</v>
      </c>
      <c r="M186" s="80" t="s">
        <v>174</v>
      </c>
      <c r="N186">
        <v>11338</v>
      </c>
      <c r="O186" s="80" t="s">
        <v>209</v>
      </c>
      <c r="P186">
        <v>5</v>
      </c>
      <c r="Q186" s="56">
        <v>10.052562417871222</v>
      </c>
    </row>
    <row r="187" spans="1:17" x14ac:dyDescent="0.25">
      <c r="A187" s="80" t="s">
        <v>7558</v>
      </c>
      <c r="B187" s="80" t="s">
        <v>1146</v>
      </c>
      <c r="C187" s="80" t="s">
        <v>1147</v>
      </c>
      <c r="D187" s="80" t="s">
        <v>7559</v>
      </c>
      <c r="E187" s="80" t="s">
        <v>7560</v>
      </c>
      <c r="F187" s="80" t="s">
        <v>1149</v>
      </c>
      <c r="G187" s="80" t="s">
        <v>194</v>
      </c>
      <c r="H187" s="80" t="s">
        <v>163</v>
      </c>
      <c r="I187" s="47">
        <v>45762</v>
      </c>
      <c r="J187" s="47">
        <v>45603</v>
      </c>
      <c r="K187" s="80" t="s">
        <v>269</v>
      </c>
      <c r="L187" s="80" t="s">
        <v>7561</v>
      </c>
      <c r="M187" s="80" t="s">
        <v>165</v>
      </c>
      <c r="N187">
        <v>34104</v>
      </c>
      <c r="O187" s="80" t="s">
        <v>209</v>
      </c>
      <c r="P187">
        <v>4</v>
      </c>
      <c r="Q187" s="56">
        <v>5.2233902759526938</v>
      </c>
    </row>
    <row r="188" spans="1:17" x14ac:dyDescent="0.25">
      <c r="A188" s="80" t="s">
        <v>7562</v>
      </c>
      <c r="B188" s="80" t="s">
        <v>1151</v>
      </c>
      <c r="C188" s="80" t="s">
        <v>1152</v>
      </c>
      <c r="D188" s="80" t="s">
        <v>7563</v>
      </c>
      <c r="E188" s="80" t="s">
        <v>7564</v>
      </c>
      <c r="F188" s="80" t="s">
        <v>1154</v>
      </c>
      <c r="G188" s="80" t="s">
        <v>275</v>
      </c>
      <c r="H188" s="80" t="s">
        <v>163</v>
      </c>
      <c r="I188" s="47">
        <v>45353</v>
      </c>
      <c r="J188" s="47">
        <v>45207</v>
      </c>
      <c r="K188" s="80" t="s">
        <v>128</v>
      </c>
      <c r="L188" s="80" t="s">
        <v>6953</v>
      </c>
      <c r="M188" s="80" t="s">
        <v>165</v>
      </c>
      <c r="N188">
        <v>1587</v>
      </c>
      <c r="O188" s="80" t="s">
        <v>209</v>
      </c>
      <c r="P188">
        <v>5</v>
      </c>
      <c r="Q188" s="56">
        <v>10.052562417871222</v>
      </c>
    </row>
    <row r="189" spans="1:17" x14ac:dyDescent="0.25">
      <c r="A189" s="80" t="s">
        <v>7565</v>
      </c>
      <c r="B189" s="80" t="s">
        <v>1156</v>
      </c>
      <c r="C189" s="80" t="s">
        <v>1157</v>
      </c>
      <c r="D189" s="80" t="s">
        <v>7566</v>
      </c>
      <c r="E189" s="80" t="s">
        <v>7567</v>
      </c>
      <c r="F189" s="80" t="s">
        <v>1159</v>
      </c>
      <c r="G189" s="80" t="s">
        <v>595</v>
      </c>
      <c r="H189" s="80" t="s">
        <v>163</v>
      </c>
      <c r="I189" s="47">
        <v>44787</v>
      </c>
      <c r="J189" s="47">
        <v>45308</v>
      </c>
      <c r="K189" s="80" t="s">
        <v>128</v>
      </c>
      <c r="L189" s="80" t="s">
        <v>6965</v>
      </c>
      <c r="M189" s="80" t="s">
        <v>165</v>
      </c>
      <c r="N189">
        <v>12062</v>
      </c>
      <c r="O189" s="80" t="s">
        <v>203</v>
      </c>
      <c r="P189">
        <v>4</v>
      </c>
      <c r="Q189" s="56">
        <v>17.115637319316686</v>
      </c>
    </row>
    <row r="190" spans="1:17" x14ac:dyDescent="0.25">
      <c r="A190" s="80" t="s">
        <v>7568</v>
      </c>
      <c r="B190" s="80" t="s">
        <v>1161</v>
      </c>
      <c r="C190" s="80" t="s">
        <v>1162</v>
      </c>
      <c r="D190" s="80" t="s">
        <v>7569</v>
      </c>
      <c r="E190" s="80" t="s">
        <v>7570</v>
      </c>
      <c r="F190" s="80" t="s">
        <v>1164</v>
      </c>
      <c r="G190" s="80" t="s">
        <v>187</v>
      </c>
      <c r="H190" s="80" t="s">
        <v>163</v>
      </c>
      <c r="I190" s="47">
        <v>45161</v>
      </c>
      <c r="J190" s="47">
        <v>45400</v>
      </c>
      <c r="K190" s="80" t="s">
        <v>164</v>
      </c>
      <c r="L190" s="80" t="s">
        <v>7571</v>
      </c>
      <c r="M190" s="80" t="s">
        <v>174</v>
      </c>
      <c r="N190">
        <v>2997</v>
      </c>
      <c r="O190" s="80" t="s">
        <v>196</v>
      </c>
      <c r="P190">
        <v>4</v>
      </c>
      <c r="Q190" s="56">
        <v>10.052562417871222</v>
      </c>
    </row>
    <row r="191" spans="1:17" x14ac:dyDescent="0.25">
      <c r="A191" s="80" t="s">
        <v>7572</v>
      </c>
      <c r="B191" s="80" t="s">
        <v>1166</v>
      </c>
      <c r="C191" s="80" t="s">
        <v>1167</v>
      </c>
      <c r="D191" s="80" t="s">
        <v>7573</v>
      </c>
      <c r="E191" s="80" t="s">
        <v>7574</v>
      </c>
      <c r="F191" s="80" t="s">
        <v>1169</v>
      </c>
      <c r="G191" s="80" t="s">
        <v>616</v>
      </c>
      <c r="H191" s="80" t="s">
        <v>163</v>
      </c>
      <c r="I191" s="47">
        <v>45580</v>
      </c>
      <c r="J191" s="47">
        <v>45537</v>
      </c>
      <c r="K191" s="80" t="s">
        <v>129</v>
      </c>
      <c r="L191" s="80" t="s">
        <v>7575</v>
      </c>
      <c r="M191" s="80" t="s">
        <v>165</v>
      </c>
      <c r="N191">
        <v>18000</v>
      </c>
      <c r="O191" s="80" t="s">
        <v>166</v>
      </c>
      <c r="P191">
        <v>1</v>
      </c>
      <c r="Q191" s="56">
        <v>1.4126149802890933</v>
      </c>
    </row>
    <row r="192" spans="1:17" x14ac:dyDescent="0.25">
      <c r="A192" s="80" t="s">
        <v>7576</v>
      </c>
      <c r="B192" s="80" t="s">
        <v>1171</v>
      </c>
      <c r="C192" s="80" t="s">
        <v>1172</v>
      </c>
      <c r="D192" s="80" t="s">
        <v>7577</v>
      </c>
      <c r="E192" s="80" t="s">
        <v>7578</v>
      </c>
      <c r="F192" s="80" t="s">
        <v>1174</v>
      </c>
      <c r="G192" s="80" t="s">
        <v>341</v>
      </c>
      <c r="H192" s="80" t="s">
        <v>163</v>
      </c>
      <c r="I192" s="47">
        <v>45284</v>
      </c>
      <c r="J192" s="47">
        <v>45483</v>
      </c>
      <c r="K192" s="80" t="s">
        <v>129</v>
      </c>
      <c r="L192" s="80" t="s">
        <v>7579</v>
      </c>
      <c r="M192" s="80" t="s">
        <v>314</v>
      </c>
      <c r="N192">
        <v>246</v>
      </c>
      <c r="O192" s="80" t="s">
        <v>166</v>
      </c>
      <c r="P192">
        <v>1</v>
      </c>
      <c r="Q192" s="56">
        <v>10.052562417871222</v>
      </c>
    </row>
    <row r="193" spans="1:17" x14ac:dyDescent="0.25">
      <c r="A193" s="80" t="s">
        <v>7580</v>
      </c>
      <c r="B193" s="80" t="s">
        <v>1176</v>
      </c>
      <c r="C193" s="80" t="s">
        <v>1177</v>
      </c>
      <c r="D193" s="80" t="s">
        <v>7581</v>
      </c>
      <c r="E193" s="80" t="s">
        <v>7582</v>
      </c>
      <c r="F193" s="80" t="s">
        <v>1179</v>
      </c>
      <c r="G193" s="80" t="s">
        <v>341</v>
      </c>
      <c r="H193" s="80" t="s">
        <v>163</v>
      </c>
      <c r="I193" s="47">
        <v>45096</v>
      </c>
      <c r="J193" s="47">
        <v>45208</v>
      </c>
      <c r="K193" s="80" t="s">
        <v>129</v>
      </c>
      <c r="L193" s="80" t="s">
        <v>6965</v>
      </c>
      <c r="M193" s="80" t="s">
        <v>165</v>
      </c>
      <c r="N193">
        <v>14585</v>
      </c>
      <c r="O193" s="80" t="s">
        <v>166</v>
      </c>
      <c r="P193">
        <v>2</v>
      </c>
      <c r="Q193" s="56">
        <v>3.6793692509855451</v>
      </c>
    </row>
    <row r="194" spans="1:17" x14ac:dyDescent="0.25">
      <c r="A194" s="80" t="s">
        <v>7583</v>
      </c>
      <c r="B194" s="80" t="s">
        <v>1181</v>
      </c>
      <c r="C194" s="80" t="s">
        <v>1182</v>
      </c>
      <c r="D194" s="80" t="s">
        <v>7584</v>
      </c>
      <c r="E194" s="80" t="s">
        <v>7585</v>
      </c>
      <c r="F194" s="80" t="s">
        <v>1184</v>
      </c>
      <c r="G194" s="80" t="s">
        <v>180</v>
      </c>
      <c r="H194" s="80" t="s">
        <v>163</v>
      </c>
      <c r="I194" s="47">
        <v>44883</v>
      </c>
      <c r="J194" s="47">
        <v>45246</v>
      </c>
      <c r="K194" s="80" t="s">
        <v>129</v>
      </c>
      <c r="L194" s="80" t="s">
        <v>7007</v>
      </c>
      <c r="M194" s="80" t="s">
        <v>181</v>
      </c>
      <c r="N194">
        <v>14320</v>
      </c>
      <c r="O194" s="80" t="s">
        <v>203</v>
      </c>
      <c r="P194">
        <v>5</v>
      </c>
      <c r="Q194" s="56">
        <v>10.052562417871222</v>
      </c>
    </row>
    <row r="195" spans="1:17" x14ac:dyDescent="0.25">
      <c r="A195" s="80" t="s">
        <v>7586</v>
      </c>
      <c r="B195" s="80" t="s">
        <v>1186</v>
      </c>
      <c r="C195" s="80" t="s">
        <v>1187</v>
      </c>
      <c r="D195" s="80" t="s">
        <v>7587</v>
      </c>
      <c r="E195" s="80" t="s">
        <v>7588</v>
      </c>
      <c r="F195" s="80" t="s">
        <v>1189</v>
      </c>
      <c r="G195" s="80" t="s">
        <v>766</v>
      </c>
      <c r="H195" s="80" t="s">
        <v>163</v>
      </c>
      <c r="I195" s="47">
        <v>45019</v>
      </c>
      <c r="J195" s="47">
        <v>45803</v>
      </c>
      <c r="K195" s="80" t="s">
        <v>173</v>
      </c>
      <c r="L195" s="80" t="s">
        <v>7589</v>
      </c>
      <c r="M195" s="80" t="s">
        <v>181</v>
      </c>
      <c r="N195">
        <v>47918</v>
      </c>
      <c r="O195" s="80" t="s">
        <v>203</v>
      </c>
      <c r="P195">
        <v>1</v>
      </c>
      <c r="Q195" s="56">
        <v>25.755584756898816</v>
      </c>
    </row>
    <row r="196" spans="1:17" x14ac:dyDescent="0.25">
      <c r="A196" s="80" t="s">
        <v>7590</v>
      </c>
      <c r="B196" s="80" t="s">
        <v>1191</v>
      </c>
      <c r="C196" s="80" t="s">
        <v>1192</v>
      </c>
      <c r="D196" s="80" t="s">
        <v>7591</v>
      </c>
      <c r="E196" s="80" t="s">
        <v>7592</v>
      </c>
      <c r="F196" s="80" t="s">
        <v>1194</v>
      </c>
      <c r="G196" s="80" t="s">
        <v>221</v>
      </c>
      <c r="H196" s="80" t="s">
        <v>163</v>
      </c>
      <c r="I196" s="47">
        <v>45051</v>
      </c>
      <c r="J196" s="47">
        <v>45142</v>
      </c>
      <c r="K196" s="80" t="s">
        <v>173</v>
      </c>
      <c r="L196" s="80" t="s">
        <v>6953</v>
      </c>
      <c r="M196" s="80" t="s">
        <v>228</v>
      </c>
      <c r="N196">
        <v>36304</v>
      </c>
      <c r="O196" s="80" t="s">
        <v>166</v>
      </c>
      <c r="P196">
        <v>3</v>
      </c>
      <c r="Q196" s="56">
        <v>10.052562417871222</v>
      </c>
    </row>
    <row r="197" spans="1:17" x14ac:dyDescent="0.25">
      <c r="A197" s="80" t="s">
        <v>7593</v>
      </c>
      <c r="B197" s="80" t="s">
        <v>1196</v>
      </c>
      <c r="C197" s="80" t="s">
        <v>1197</v>
      </c>
      <c r="D197" s="80" t="s">
        <v>7594</v>
      </c>
      <c r="E197" s="80" t="s">
        <v>7595</v>
      </c>
      <c r="F197" s="80" t="s">
        <v>1199</v>
      </c>
      <c r="G197" s="80" t="s">
        <v>358</v>
      </c>
      <c r="H197" s="80" t="s">
        <v>163</v>
      </c>
      <c r="I197" s="47">
        <v>45129</v>
      </c>
      <c r="J197" s="47">
        <v>45277</v>
      </c>
      <c r="K197" s="80" t="s">
        <v>164</v>
      </c>
      <c r="L197" s="80" t="s">
        <v>7596</v>
      </c>
      <c r="M197" s="80" t="s">
        <v>228</v>
      </c>
      <c r="N197">
        <v>16985</v>
      </c>
      <c r="O197" s="80" t="s">
        <v>166</v>
      </c>
      <c r="P197">
        <v>3</v>
      </c>
      <c r="Q197" s="56">
        <v>4.8620236530880421</v>
      </c>
    </row>
    <row r="198" spans="1:17" x14ac:dyDescent="0.25">
      <c r="A198" s="80" t="s">
        <v>7597</v>
      </c>
      <c r="B198" s="80" t="s">
        <v>1201</v>
      </c>
      <c r="C198" s="80" t="s">
        <v>1202</v>
      </c>
      <c r="D198" s="80" t="s">
        <v>7598</v>
      </c>
      <c r="E198" s="80" t="s">
        <v>7599</v>
      </c>
      <c r="F198" s="80" t="s">
        <v>1204</v>
      </c>
      <c r="G198" s="80" t="s">
        <v>441</v>
      </c>
      <c r="H198" s="80" t="s">
        <v>163</v>
      </c>
      <c r="I198" s="47">
        <v>45752</v>
      </c>
      <c r="J198" s="47">
        <v>45465</v>
      </c>
      <c r="K198" s="80" t="s">
        <v>128</v>
      </c>
      <c r="L198" s="80" t="s">
        <v>6953</v>
      </c>
      <c r="M198" s="80" t="s">
        <v>174</v>
      </c>
      <c r="N198">
        <v>46139</v>
      </c>
      <c r="O198" s="80" t="s">
        <v>203</v>
      </c>
      <c r="P198">
        <v>1</v>
      </c>
      <c r="Q198" s="56">
        <v>10.052562417871222</v>
      </c>
    </row>
    <row r="199" spans="1:17" x14ac:dyDescent="0.25">
      <c r="A199" s="80" t="s">
        <v>7600</v>
      </c>
      <c r="B199" s="80" t="s">
        <v>1206</v>
      </c>
      <c r="C199" s="80" t="s">
        <v>1207</v>
      </c>
      <c r="D199" s="80" t="s">
        <v>7601</v>
      </c>
      <c r="E199" s="80" t="s">
        <v>7602</v>
      </c>
      <c r="F199" s="80" t="s">
        <v>1209</v>
      </c>
      <c r="G199" s="80" t="s">
        <v>172</v>
      </c>
      <c r="H199" s="80" t="s">
        <v>163</v>
      </c>
      <c r="I199" s="47">
        <v>45148</v>
      </c>
      <c r="J199" s="47">
        <v>45263</v>
      </c>
      <c r="K199" s="80" t="s">
        <v>128</v>
      </c>
      <c r="L199" s="80" t="s">
        <v>7603</v>
      </c>
      <c r="M199" s="80" t="s">
        <v>174</v>
      </c>
      <c r="N199">
        <v>22022</v>
      </c>
      <c r="O199" s="80" t="s">
        <v>209</v>
      </c>
      <c r="P199">
        <v>1</v>
      </c>
      <c r="Q199" s="56">
        <v>3.7779237844940865</v>
      </c>
    </row>
    <row r="200" spans="1:17" x14ac:dyDescent="0.25">
      <c r="A200" s="80" t="s">
        <v>7604</v>
      </c>
      <c r="B200" s="80" t="s">
        <v>1211</v>
      </c>
      <c r="C200" s="80" t="s">
        <v>1212</v>
      </c>
      <c r="D200" s="80" t="s">
        <v>7605</v>
      </c>
      <c r="E200" s="80" t="s">
        <v>7606</v>
      </c>
      <c r="F200" s="80" t="s">
        <v>1214</v>
      </c>
      <c r="G200" s="80" t="s">
        <v>234</v>
      </c>
      <c r="H200" s="80" t="s">
        <v>163</v>
      </c>
      <c r="I200" s="47">
        <v>45056</v>
      </c>
      <c r="J200" s="47">
        <v>45280</v>
      </c>
      <c r="K200" s="80" t="s">
        <v>128</v>
      </c>
      <c r="L200" s="80" t="s">
        <v>6965</v>
      </c>
      <c r="M200" s="80" t="s">
        <v>314</v>
      </c>
      <c r="N200">
        <v>7720</v>
      </c>
      <c r="O200" s="80" t="s">
        <v>203</v>
      </c>
      <c r="P200">
        <v>1</v>
      </c>
      <c r="Q200" s="56">
        <v>10.052562417871222</v>
      </c>
    </row>
    <row r="201" spans="1:17" x14ac:dyDescent="0.25">
      <c r="A201" s="80" t="s">
        <v>7607</v>
      </c>
      <c r="B201" s="80" t="s">
        <v>1216</v>
      </c>
      <c r="C201" s="80" t="s">
        <v>1217</v>
      </c>
      <c r="D201" s="80" t="s">
        <v>7608</v>
      </c>
      <c r="E201" s="80" t="s">
        <v>7609</v>
      </c>
      <c r="F201" s="80" t="s">
        <v>1219</v>
      </c>
      <c r="G201" s="80" t="s">
        <v>234</v>
      </c>
      <c r="H201" s="80" t="s">
        <v>163</v>
      </c>
      <c r="I201" s="47">
        <v>45265</v>
      </c>
      <c r="J201" s="47">
        <v>45479</v>
      </c>
      <c r="K201" s="80" t="s">
        <v>128</v>
      </c>
      <c r="L201" s="80" t="s">
        <v>7610</v>
      </c>
      <c r="M201" s="80" t="s">
        <v>228</v>
      </c>
      <c r="N201">
        <v>6740</v>
      </c>
      <c r="O201" s="80" t="s">
        <v>209</v>
      </c>
      <c r="P201">
        <v>2</v>
      </c>
      <c r="Q201" s="56">
        <v>7.0302233902759523</v>
      </c>
    </row>
    <row r="202" spans="1:17" x14ac:dyDescent="0.25">
      <c r="A202" s="80" t="s">
        <v>7611</v>
      </c>
      <c r="B202" s="80" t="s">
        <v>1221</v>
      </c>
      <c r="C202" s="80" t="s">
        <v>1222</v>
      </c>
      <c r="D202" s="80" t="s">
        <v>7612</v>
      </c>
      <c r="E202" s="80" t="s">
        <v>7613</v>
      </c>
      <c r="F202" s="80" t="s">
        <v>1224</v>
      </c>
      <c r="G202" s="80" t="s">
        <v>499</v>
      </c>
      <c r="H202" s="80" t="s">
        <v>163</v>
      </c>
      <c r="I202" s="47">
        <v>45546</v>
      </c>
      <c r="J202" s="47">
        <v>45651</v>
      </c>
      <c r="K202" s="80" t="s">
        <v>164</v>
      </c>
      <c r="L202" s="80" t="s">
        <v>7614</v>
      </c>
      <c r="M202" s="80" t="s">
        <v>228</v>
      </c>
      <c r="N202">
        <v>8618</v>
      </c>
      <c r="O202" s="80" t="s">
        <v>188</v>
      </c>
      <c r="P202">
        <v>5</v>
      </c>
      <c r="Q202" s="56">
        <v>10.052562417871222</v>
      </c>
    </row>
    <row r="203" spans="1:17" x14ac:dyDescent="0.25">
      <c r="A203" s="80" t="s">
        <v>7615</v>
      </c>
      <c r="B203" s="80" t="s">
        <v>1226</v>
      </c>
      <c r="C203" s="80" t="s">
        <v>1227</v>
      </c>
      <c r="D203" s="80" t="s">
        <v>7616</v>
      </c>
      <c r="E203" s="80" t="s">
        <v>7617</v>
      </c>
      <c r="F203" s="80" t="s">
        <v>1229</v>
      </c>
      <c r="G203" s="80" t="s">
        <v>473</v>
      </c>
      <c r="H203" s="80" t="s">
        <v>163</v>
      </c>
      <c r="I203" s="47">
        <v>45167</v>
      </c>
      <c r="J203" s="47">
        <v>45535</v>
      </c>
      <c r="K203" s="80" t="s">
        <v>173</v>
      </c>
      <c r="L203" s="80" t="s">
        <v>6953</v>
      </c>
      <c r="M203" s="80" t="s">
        <v>314</v>
      </c>
      <c r="N203">
        <v>25365</v>
      </c>
      <c r="O203" s="80" t="s">
        <v>196</v>
      </c>
      <c r="P203">
        <v>5</v>
      </c>
      <c r="Q203" s="56">
        <v>12.089356110381077</v>
      </c>
    </row>
    <row r="204" spans="1:17" x14ac:dyDescent="0.25">
      <c r="A204" s="80" t="s">
        <v>7618</v>
      </c>
      <c r="B204" s="80" t="s">
        <v>1231</v>
      </c>
      <c r="C204" s="80" t="s">
        <v>1232</v>
      </c>
      <c r="D204" s="80" t="s">
        <v>7619</v>
      </c>
      <c r="E204" s="80" t="s">
        <v>7620</v>
      </c>
      <c r="F204" s="80" t="s">
        <v>1234</v>
      </c>
      <c r="G204" s="80" t="s">
        <v>308</v>
      </c>
      <c r="H204" s="80" t="s">
        <v>163</v>
      </c>
      <c r="I204" s="47">
        <v>45635</v>
      </c>
      <c r="J204" s="47">
        <v>45702</v>
      </c>
      <c r="K204" s="80" t="s">
        <v>128</v>
      </c>
      <c r="L204" s="80" t="s">
        <v>7621</v>
      </c>
      <c r="M204" s="80" t="s">
        <v>195</v>
      </c>
      <c r="N204">
        <v>43538</v>
      </c>
      <c r="O204" s="80" t="s">
        <v>196</v>
      </c>
      <c r="P204">
        <v>4</v>
      </c>
      <c r="Q204" s="56">
        <v>10.052562417871222</v>
      </c>
    </row>
    <row r="205" spans="1:17" x14ac:dyDescent="0.25">
      <c r="A205" s="80" t="s">
        <v>7622</v>
      </c>
      <c r="B205" s="80" t="s">
        <v>1236</v>
      </c>
      <c r="C205" s="80" t="s">
        <v>1237</v>
      </c>
      <c r="D205" s="80" t="s">
        <v>7623</v>
      </c>
      <c r="E205" s="80" t="s">
        <v>7624</v>
      </c>
      <c r="F205" s="80" t="s">
        <v>1239</v>
      </c>
      <c r="G205" s="80" t="s">
        <v>172</v>
      </c>
      <c r="H205" s="80" t="s">
        <v>163</v>
      </c>
      <c r="I205" s="47">
        <v>45610</v>
      </c>
      <c r="J205" s="47">
        <v>45311</v>
      </c>
      <c r="K205" s="80" t="s">
        <v>128</v>
      </c>
      <c r="L205" s="80" t="s">
        <v>6953</v>
      </c>
      <c r="M205" s="80" t="s">
        <v>165</v>
      </c>
      <c r="N205">
        <v>41288</v>
      </c>
      <c r="O205" s="80" t="s">
        <v>166</v>
      </c>
      <c r="P205">
        <v>4</v>
      </c>
      <c r="Q205" s="56">
        <v>9.8226018396846246</v>
      </c>
    </row>
    <row r="206" spans="1:17" x14ac:dyDescent="0.25">
      <c r="A206" s="80" t="s">
        <v>7625</v>
      </c>
      <c r="B206" s="80" t="s">
        <v>1241</v>
      </c>
      <c r="C206" s="80" t="s">
        <v>1242</v>
      </c>
      <c r="D206" s="80" t="s">
        <v>7626</v>
      </c>
      <c r="E206" s="80" t="s">
        <v>7627</v>
      </c>
      <c r="F206" s="80" t="s">
        <v>1244</v>
      </c>
      <c r="G206" s="80" t="s">
        <v>558</v>
      </c>
      <c r="H206" s="80" t="s">
        <v>163</v>
      </c>
      <c r="I206" s="47">
        <v>44879</v>
      </c>
      <c r="J206" s="47">
        <v>45143</v>
      </c>
      <c r="K206" s="80" t="s">
        <v>173</v>
      </c>
      <c r="L206" s="80" t="s">
        <v>6953</v>
      </c>
      <c r="M206" s="80" t="s">
        <v>314</v>
      </c>
      <c r="N206">
        <v>41839</v>
      </c>
      <c r="O206" s="80" t="s">
        <v>166</v>
      </c>
      <c r="P206">
        <v>4</v>
      </c>
      <c r="Q206" s="56">
        <v>10.052562417871222</v>
      </c>
    </row>
    <row r="207" spans="1:17" x14ac:dyDescent="0.25">
      <c r="A207" s="80" t="s">
        <v>7628</v>
      </c>
      <c r="B207" s="80" t="s">
        <v>1246</v>
      </c>
      <c r="C207" s="80" t="s">
        <v>1247</v>
      </c>
      <c r="D207" s="80" t="s">
        <v>7629</v>
      </c>
      <c r="E207" s="80" t="s">
        <v>7630</v>
      </c>
      <c r="F207" s="80" t="s">
        <v>1249</v>
      </c>
      <c r="G207" s="80" t="s">
        <v>749</v>
      </c>
      <c r="H207" s="80" t="s">
        <v>163</v>
      </c>
      <c r="I207" s="47">
        <v>44911</v>
      </c>
      <c r="J207" s="47">
        <v>45402</v>
      </c>
      <c r="K207" s="80" t="s">
        <v>173</v>
      </c>
      <c r="L207" s="80" t="s">
        <v>7631</v>
      </c>
      <c r="M207" s="80" t="s">
        <v>174</v>
      </c>
      <c r="N207">
        <v>14501</v>
      </c>
      <c r="O207" s="80" t="s">
        <v>209</v>
      </c>
      <c r="P207">
        <v>3</v>
      </c>
      <c r="Q207" s="56">
        <v>16.130091984231274</v>
      </c>
    </row>
    <row r="208" spans="1:17" x14ac:dyDescent="0.25">
      <c r="A208" s="80" t="s">
        <v>7632</v>
      </c>
      <c r="B208" s="80" t="s">
        <v>1251</v>
      </c>
      <c r="C208" s="80" t="s">
        <v>1252</v>
      </c>
      <c r="D208" s="80" t="s">
        <v>7633</v>
      </c>
      <c r="E208" s="80" t="s">
        <v>7634</v>
      </c>
      <c r="F208" s="80" t="s">
        <v>1254</v>
      </c>
      <c r="G208" s="80" t="s">
        <v>187</v>
      </c>
      <c r="H208" s="80" t="s">
        <v>163</v>
      </c>
      <c r="I208" s="47">
        <v>45546</v>
      </c>
      <c r="J208" s="47">
        <v>45626</v>
      </c>
      <c r="K208" s="80" t="s">
        <v>173</v>
      </c>
      <c r="L208" s="80" t="s">
        <v>6965</v>
      </c>
      <c r="M208" s="80" t="s">
        <v>165</v>
      </c>
      <c r="N208">
        <v>47190</v>
      </c>
      <c r="O208" s="80" t="s">
        <v>209</v>
      </c>
      <c r="P208">
        <v>3</v>
      </c>
      <c r="Q208" s="56">
        <v>10.052562417871222</v>
      </c>
    </row>
    <row r="209" spans="1:17" x14ac:dyDescent="0.25">
      <c r="A209" s="80" t="s">
        <v>7635</v>
      </c>
      <c r="B209" s="80" t="s">
        <v>1256</v>
      </c>
      <c r="C209" s="80" t="s">
        <v>1257</v>
      </c>
      <c r="D209" s="80" t="s">
        <v>7636</v>
      </c>
      <c r="E209" s="80" t="s">
        <v>1258</v>
      </c>
      <c r="F209" s="80" t="s">
        <v>1259</v>
      </c>
      <c r="G209" s="80" t="s">
        <v>387</v>
      </c>
      <c r="H209" s="80" t="s">
        <v>163</v>
      </c>
      <c r="I209" s="47">
        <v>45758</v>
      </c>
      <c r="J209" s="47">
        <v>45655</v>
      </c>
      <c r="K209" s="80" t="s">
        <v>129</v>
      </c>
      <c r="L209" s="80" t="s">
        <v>7007</v>
      </c>
      <c r="M209" s="80" t="s">
        <v>174</v>
      </c>
      <c r="N209">
        <v>10019</v>
      </c>
      <c r="O209" s="80" t="s">
        <v>188</v>
      </c>
      <c r="P209">
        <v>1</v>
      </c>
      <c r="Q209" s="56">
        <v>3.383705650459921</v>
      </c>
    </row>
    <row r="210" spans="1:17" x14ac:dyDescent="0.25">
      <c r="A210" s="80" t="s">
        <v>7637</v>
      </c>
      <c r="B210" s="80" t="s">
        <v>1261</v>
      </c>
      <c r="C210" s="80" t="s">
        <v>1262</v>
      </c>
      <c r="D210" s="80" t="s">
        <v>7638</v>
      </c>
      <c r="E210" s="80" t="s">
        <v>7639</v>
      </c>
      <c r="F210" s="80" t="s">
        <v>1264</v>
      </c>
      <c r="G210" s="80" t="s">
        <v>172</v>
      </c>
      <c r="H210" s="80" t="s">
        <v>163</v>
      </c>
      <c r="I210" s="47">
        <v>45217</v>
      </c>
      <c r="J210" s="47">
        <v>45151</v>
      </c>
      <c r="K210" s="80" t="s">
        <v>129</v>
      </c>
      <c r="L210" s="80" t="s">
        <v>6953</v>
      </c>
      <c r="M210" s="80" t="s">
        <v>181</v>
      </c>
      <c r="N210">
        <v>45449</v>
      </c>
      <c r="O210" s="80" t="s">
        <v>209</v>
      </c>
      <c r="P210">
        <v>1</v>
      </c>
      <c r="Q210" s="56">
        <v>10.052562417871222</v>
      </c>
    </row>
    <row r="211" spans="1:17" x14ac:dyDescent="0.25">
      <c r="A211" s="80" t="s">
        <v>7640</v>
      </c>
      <c r="B211" s="80" t="s">
        <v>1266</v>
      </c>
      <c r="C211" s="80" t="s">
        <v>1267</v>
      </c>
      <c r="D211" s="80" t="s">
        <v>7641</v>
      </c>
      <c r="E211" s="80" t="s">
        <v>7642</v>
      </c>
      <c r="F211" s="80" t="s">
        <v>1269</v>
      </c>
      <c r="G211" s="80" t="s">
        <v>473</v>
      </c>
      <c r="H211" s="80" t="s">
        <v>163</v>
      </c>
      <c r="I211" s="47">
        <v>45409</v>
      </c>
      <c r="J211" s="47">
        <v>45260</v>
      </c>
      <c r="K211" s="80" t="s">
        <v>164</v>
      </c>
      <c r="L211" s="80" t="s">
        <v>7643</v>
      </c>
      <c r="M211" s="80" t="s">
        <v>174</v>
      </c>
      <c r="N211">
        <v>10191</v>
      </c>
      <c r="O211" s="80" t="s">
        <v>209</v>
      </c>
      <c r="P211">
        <v>1</v>
      </c>
      <c r="Q211" s="56">
        <v>4.8948751642575559</v>
      </c>
    </row>
    <row r="212" spans="1:17" x14ac:dyDescent="0.25">
      <c r="A212" s="80" t="s">
        <v>7644</v>
      </c>
      <c r="B212" s="80" t="s">
        <v>1271</v>
      </c>
      <c r="C212" s="80" t="s">
        <v>1272</v>
      </c>
      <c r="D212" s="80" t="s">
        <v>7645</v>
      </c>
      <c r="E212" s="80" t="s">
        <v>7646</v>
      </c>
      <c r="F212" s="80" t="s">
        <v>1274</v>
      </c>
      <c r="G212" s="80" t="s">
        <v>320</v>
      </c>
      <c r="H212" s="80" t="s">
        <v>163</v>
      </c>
      <c r="I212" s="47">
        <v>45283</v>
      </c>
      <c r="J212" s="47">
        <v>45501</v>
      </c>
      <c r="K212" s="80" t="s">
        <v>164</v>
      </c>
      <c r="L212" s="80" t="s">
        <v>7647</v>
      </c>
      <c r="M212" s="80" t="s">
        <v>181</v>
      </c>
      <c r="N212">
        <v>30550</v>
      </c>
      <c r="O212" s="80" t="s">
        <v>196</v>
      </c>
      <c r="P212">
        <v>5</v>
      </c>
      <c r="Q212" s="56">
        <v>10.052562417871222</v>
      </c>
    </row>
    <row r="213" spans="1:17" x14ac:dyDescent="0.25">
      <c r="A213" s="80" t="s">
        <v>7648</v>
      </c>
      <c r="B213" s="80" t="s">
        <v>1276</v>
      </c>
      <c r="C213" s="80" t="s">
        <v>1277</v>
      </c>
      <c r="D213" s="80" t="s">
        <v>7649</v>
      </c>
      <c r="E213" s="80" t="s">
        <v>7650</v>
      </c>
      <c r="F213" s="80" t="s">
        <v>1279</v>
      </c>
      <c r="G213" s="80" t="s">
        <v>240</v>
      </c>
      <c r="H213" s="80" t="s">
        <v>163</v>
      </c>
      <c r="I213" s="47">
        <v>44889</v>
      </c>
      <c r="J213" s="47">
        <v>45423</v>
      </c>
      <c r="K213" s="80" t="s">
        <v>173</v>
      </c>
      <c r="L213" s="80" t="s">
        <v>7651</v>
      </c>
      <c r="M213" s="80" t="s">
        <v>195</v>
      </c>
      <c r="N213">
        <v>39460</v>
      </c>
      <c r="O213" s="80" t="s">
        <v>166</v>
      </c>
      <c r="P213">
        <v>1</v>
      </c>
      <c r="Q213" s="56">
        <v>17.542706964520367</v>
      </c>
    </row>
    <row r="214" spans="1:17" x14ac:dyDescent="0.25">
      <c r="A214" s="80" t="s">
        <v>7652</v>
      </c>
      <c r="B214" s="80" t="s">
        <v>1281</v>
      </c>
      <c r="C214" s="80" t="s">
        <v>1282</v>
      </c>
      <c r="D214" s="80" t="s">
        <v>7653</v>
      </c>
      <c r="E214" s="80" t="s">
        <v>7654</v>
      </c>
      <c r="F214" s="80" t="s">
        <v>1284</v>
      </c>
      <c r="G214" s="80" t="s">
        <v>462</v>
      </c>
      <c r="H214" s="80" t="s">
        <v>163</v>
      </c>
      <c r="I214" s="47">
        <v>44976</v>
      </c>
      <c r="J214" s="47">
        <v>45484</v>
      </c>
      <c r="K214" s="80" t="s">
        <v>164</v>
      </c>
      <c r="L214" s="80" t="s">
        <v>7655</v>
      </c>
      <c r="M214" s="80" t="s">
        <v>181</v>
      </c>
      <c r="N214">
        <v>25963</v>
      </c>
      <c r="O214" s="80" t="s">
        <v>166</v>
      </c>
      <c r="P214">
        <v>4</v>
      </c>
      <c r="Q214" s="56">
        <v>10.052562417871222</v>
      </c>
    </row>
    <row r="215" spans="1:17" x14ac:dyDescent="0.25">
      <c r="A215" s="80" t="s">
        <v>7656</v>
      </c>
      <c r="B215" s="80" t="s">
        <v>1286</v>
      </c>
      <c r="C215" s="80" t="s">
        <v>1287</v>
      </c>
      <c r="D215" s="80" t="s">
        <v>7657</v>
      </c>
      <c r="E215" s="80" t="s">
        <v>7658</v>
      </c>
      <c r="F215" s="80" t="s">
        <v>1289</v>
      </c>
      <c r="G215" s="80" t="s">
        <v>227</v>
      </c>
      <c r="H215" s="80" t="s">
        <v>163</v>
      </c>
      <c r="I215" s="47">
        <v>45143</v>
      </c>
      <c r="J215" s="47">
        <v>45816</v>
      </c>
      <c r="K215" s="80" t="s">
        <v>164</v>
      </c>
      <c r="L215" s="80" t="s">
        <v>7659</v>
      </c>
      <c r="M215" s="80" t="s">
        <v>195</v>
      </c>
      <c r="N215">
        <v>15592</v>
      </c>
      <c r="O215" s="80" t="s">
        <v>209</v>
      </c>
      <c r="P215">
        <v>1</v>
      </c>
      <c r="Q215" s="56">
        <v>22.109067017082786</v>
      </c>
    </row>
    <row r="216" spans="1:17" x14ac:dyDescent="0.25">
      <c r="A216" s="80" t="s">
        <v>7660</v>
      </c>
      <c r="B216" s="80" t="s">
        <v>1291</v>
      </c>
      <c r="C216" s="80" t="s">
        <v>1292</v>
      </c>
      <c r="D216" s="80" t="s">
        <v>7661</v>
      </c>
      <c r="E216" s="80" t="s">
        <v>7662</v>
      </c>
      <c r="F216" s="80" t="s">
        <v>1294</v>
      </c>
      <c r="G216" s="80" t="s">
        <v>194</v>
      </c>
      <c r="H216" s="80" t="s">
        <v>163</v>
      </c>
      <c r="I216" s="47">
        <v>45018</v>
      </c>
      <c r="J216" s="47">
        <v>45335</v>
      </c>
      <c r="K216" s="80" t="s">
        <v>164</v>
      </c>
      <c r="L216" s="80" t="s">
        <v>7663</v>
      </c>
      <c r="M216" s="80" t="s">
        <v>174</v>
      </c>
      <c r="N216">
        <v>47023</v>
      </c>
      <c r="O216" s="80" t="s">
        <v>209</v>
      </c>
      <c r="P216">
        <v>1</v>
      </c>
      <c r="Q216" s="56">
        <v>10.052562417871222</v>
      </c>
    </row>
    <row r="217" spans="1:17" x14ac:dyDescent="0.25">
      <c r="A217" s="80" t="s">
        <v>7664</v>
      </c>
      <c r="B217" s="80" t="s">
        <v>1296</v>
      </c>
      <c r="C217" s="80" t="s">
        <v>1297</v>
      </c>
      <c r="D217" s="80" t="s">
        <v>7665</v>
      </c>
      <c r="E217" s="80" t="s">
        <v>7666</v>
      </c>
      <c r="F217" s="80" t="s">
        <v>1299</v>
      </c>
      <c r="G217" s="80" t="s">
        <v>409</v>
      </c>
      <c r="H217" s="80" t="s">
        <v>163</v>
      </c>
      <c r="I217" s="47">
        <v>44920</v>
      </c>
      <c r="J217" s="47">
        <v>45651</v>
      </c>
      <c r="K217" s="80" t="s">
        <v>269</v>
      </c>
      <c r="L217" s="80" t="s">
        <v>6965</v>
      </c>
      <c r="M217" s="80" t="s">
        <v>228</v>
      </c>
      <c r="N217">
        <v>14800</v>
      </c>
      <c r="O217" s="80" t="s">
        <v>209</v>
      </c>
      <c r="P217">
        <v>1</v>
      </c>
      <c r="Q217" s="56">
        <v>24.014454664914584</v>
      </c>
    </row>
    <row r="218" spans="1:17" x14ac:dyDescent="0.25">
      <c r="A218" s="80" t="s">
        <v>7667</v>
      </c>
      <c r="B218" s="80" t="s">
        <v>1301</v>
      </c>
      <c r="C218" s="80" t="s">
        <v>1302</v>
      </c>
      <c r="D218" s="80" t="s">
        <v>7668</v>
      </c>
      <c r="E218" s="80" t="s">
        <v>7669</v>
      </c>
      <c r="F218" s="80" t="s">
        <v>1304</v>
      </c>
      <c r="G218" s="80" t="s">
        <v>616</v>
      </c>
      <c r="H218" s="80" t="s">
        <v>163</v>
      </c>
      <c r="I218" s="47">
        <v>44782</v>
      </c>
      <c r="J218" s="47">
        <v>45788</v>
      </c>
      <c r="K218" s="80" t="s">
        <v>269</v>
      </c>
      <c r="L218" s="80" t="s">
        <v>7670</v>
      </c>
      <c r="M218" s="80" t="s">
        <v>195</v>
      </c>
      <c r="N218">
        <v>5427</v>
      </c>
      <c r="O218" s="80" t="s">
        <v>188</v>
      </c>
      <c r="P218">
        <v>2</v>
      </c>
      <c r="Q218" s="56">
        <v>10.052562417871222</v>
      </c>
    </row>
    <row r="219" spans="1:17" x14ac:dyDescent="0.25">
      <c r="A219" s="80" t="s">
        <v>7671</v>
      </c>
      <c r="B219" s="80" t="s">
        <v>1306</v>
      </c>
      <c r="C219" s="80" t="s">
        <v>1307</v>
      </c>
      <c r="D219" s="80" t="s">
        <v>7672</v>
      </c>
      <c r="E219" s="80" t="s">
        <v>7673</v>
      </c>
      <c r="F219" s="80" t="s">
        <v>1309</v>
      </c>
      <c r="G219" s="80" t="s">
        <v>462</v>
      </c>
      <c r="H219" s="80" t="s">
        <v>163</v>
      </c>
      <c r="I219" s="47">
        <v>45340</v>
      </c>
      <c r="J219" s="47">
        <v>45506</v>
      </c>
      <c r="K219" s="80" t="s">
        <v>128</v>
      </c>
      <c r="L219" s="80" t="s">
        <v>7674</v>
      </c>
      <c r="M219" s="80" t="s">
        <v>195</v>
      </c>
      <c r="N219">
        <v>20540</v>
      </c>
      <c r="O219" s="80" t="s">
        <v>203</v>
      </c>
      <c r="P219">
        <v>1</v>
      </c>
      <c r="Q219" s="56">
        <v>5.4533508541392903</v>
      </c>
    </row>
    <row r="220" spans="1:17" x14ac:dyDescent="0.25">
      <c r="A220" s="80" t="s">
        <v>7675</v>
      </c>
      <c r="B220" s="80" t="s">
        <v>1311</v>
      </c>
      <c r="C220" s="80" t="s">
        <v>1312</v>
      </c>
      <c r="D220" s="80" t="s">
        <v>7676</v>
      </c>
      <c r="E220" s="80" t="s">
        <v>7677</v>
      </c>
      <c r="F220" s="80" t="s">
        <v>1314</v>
      </c>
      <c r="G220" s="80" t="s">
        <v>743</v>
      </c>
      <c r="H220" s="80" t="s">
        <v>163</v>
      </c>
      <c r="I220" s="47">
        <v>45102</v>
      </c>
      <c r="J220" s="47">
        <v>45355</v>
      </c>
      <c r="K220" s="80" t="s">
        <v>269</v>
      </c>
      <c r="L220" s="80" t="s">
        <v>7678</v>
      </c>
      <c r="M220" s="80" t="s">
        <v>165</v>
      </c>
      <c r="N220">
        <v>24567</v>
      </c>
      <c r="O220" s="80" t="s">
        <v>209</v>
      </c>
      <c r="P220">
        <v>3</v>
      </c>
      <c r="Q220" s="56">
        <v>10.052562417871222</v>
      </c>
    </row>
    <row r="221" spans="1:17" x14ac:dyDescent="0.25">
      <c r="A221" s="80" t="s">
        <v>7679</v>
      </c>
      <c r="B221" s="80" t="s">
        <v>1316</v>
      </c>
      <c r="C221" s="80" t="s">
        <v>1317</v>
      </c>
      <c r="D221" s="80" t="s">
        <v>7680</v>
      </c>
      <c r="E221" s="80" t="s">
        <v>7681</v>
      </c>
      <c r="F221" s="80" t="s">
        <v>1319</v>
      </c>
      <c r="G221" s="80" t="s">
        <v>743</v>
      </c>
      <c r="H221" s="80" t="s">
        <v>163</v>
      </c>
      <c r="I221" s="47">
        <v>45463</v>
      </c>
      <c r="J221" s="47">
        <v>45487</v>
      </c>
      <c r="K221" s="80" t="s">
        <v>173</v>
      </c>
      <c r="L221" s="80" t="s">
        <v>7682</v>
      </c>
      <c r="M221" s="80" t="s">
        <v>195</v>
      </c>
      <c r="N221">
        <v>39609</v>
      </c>
      <c r="O221" s="80" t="s">
        <v>166</v>
      </c>
      <c r="P221">
        <v>1</v>
      </c>
      <c r="Q221" s="56">
        <v>0.78843626806833111</v>
      </c>
    </row>
    <row r="222" spans="1:17" x14ac:dyDescent="0.25">
      <c r="A222" s="80" t="s">
        <v>7683</v>
      </c>
      <c r="B222" s="80" t="s">
        <v>1321</v>
      </c>
      <c r="C222" s="80" t="s">
        <v>1322</v>
      </c>
      <c r="D222" s="80" t="s">
        <v>7684</v>
      </c>
      <c r="E222" s="80" t="s">
        <v>7685</v>
      </c>
      <c r="F222" s="80" t="s">
        <v>958</v>
      </c>
      <c r="G222" s="80" t="s">
        <v>341</v>
      </c>
      <c r="H222" s="80" t="s">
        <v>163</v>
      </c>
      <c r="I222" s="47">
        <v>45602</v>
      </c>
      <c r="J222" s="47">
        <v>45491</v>
      </c>
      <c r="K222" s="80" t="s">
        <v>129</v>
      </c>
      <c r="L222" s="80" t="s">
        <v>7007</v>
      </c>
      <c r="M222" s="80" t="s">
        <v>195</v>
      </c>
      <c r="N222">
        <v>11794</v>
      </c>
      <c r="O222" s="80" t="s">
        <v>166</v>
      </c>
      <c r="P222">
        <v>1</v>
      </c>
      <c r="Q222" s="56">
        <v>10.052562417871222</v>
      </c>
    </row>
    <row r="223" spans="1:17" x14ac:dyDescent="0.25">
      <c r="A223" s="80" t="s">
        <v>7686</v>
      </c>
      <c r="B223" s="80" t="s">
        <v>1325</v>
      </c>
      <c r="C223" s="80" t="s">
        <v>1326</v>
      </c>
      <c r="D223" s="80" t="s">
        <v>7687</v>
      </c>
      <c r="E223" s="80" t="s">
        <v>7688</v>
      </c>
      <c r="F223" s="80" t="s">
        <v>1328</v>
      </c>
      <c r="G223" s="80" t="s">
        <v>268</v>
      </c>
      <c r="H223" s="80" t="s">
        <v>163</v>
      </c>
      <c r="I223" s="47">
        <v>45796</v>
      </c>
      <c r="J223" s="47">
        <v>45291</v>
      </c>
      <c r="K223" s="80" t="s">
        <v>128</v>
      </c>
      <c r="L223" s="80" t="s">
        <v>7007</v>
      </c>
      <c r="M223" s="80" t="s">
        <v>165</v>
      </c>
      <c r="N223">
        <v>31148</v>
      </c>
      <c r="O223" s="80" t="s">
        <v>203</v>
      </c>
      <c r="P223">
        <v>5</v>
      </c>
      <c r="Q223" s="56">
        <v>16.590013140604466</v>
      </c>
    </row>
    <row r="224" spans="1:17" x14ac:dyDescent="0.25">
      <c r="A224" s="80" t="s">
        <v>7689</v>
      </c>
      <c r="B224" s="80" t="s">
        <v>1330</v>
      </c>
      <c r="C224" s="80" t="s">
        <v>1331</v>
      </c>
      <c r="D224" s="80" t="s">
        <v>7690</v>
      </c>
      <c r="E224" s="80" t="s">
        <v>1332</v>
      </c>
      <c r="F224" s="80" t="s">
        <v>1333</v>
      </c>
      <c r="G224" s="80" t="s">
        <v>234</v>
      </c>
      <c r="H224" s="80" t="s">
        <v>163</v>
      </c>
      <c r="I224" s="47">
        <v>44874</v>
      </c>
      <c r="J224" s="47">
        <v>45141</v>
      </c>
      <c r="K224" s="80" t="s">
        <v>173</v>
      </c>
      <c r="L224" s="80" t="s">
        <v>7691</v>
      </c>
      <c r="M224" s="80" t="s">
        <v>314</v>
      </c>
      <c r="N224">
        <v>42170</v>
      </c>
      <c r="O224" s="80" t="s">
        <v>203</v>
      </c>
      <c r="P224">
        <v>2</v>
      </c>
      <c r="Q224" s="56">
        <v>10.052562417871222</v>
      </c>
    </row>
    <row r="225" spans="1:17" x14ac:dyDescent="0.25">
      <c r="A225" s="80" t="s">
        <v>7692</v>
      </c>
      <c r="B225" s="80" t="s">
        <v>1335</v>
      </c>
      <c r="C225" s="80" t="s">
        <v>1336</v>
      </c>
      <c r="D225" s="80" t="s">
        <v>7693</v>
      </c>
      <c r="E225" s="80" t="s">
        <v>7694</v>
      </c>
      <c r="F225" s="80" t="s">
        <v>1338</v>
      </c>
      <c r="G225" s="80" t="s">
        <v>1104</v>
      </c>
      <c r="H225" s="80" t="s">
        <v>163</v>
      </c>
      <c r="I225" s="47">
        <v>45473</v>
      </c>
      <c r="J225" s="47">
        <v>45822</v>
      </c>
      <c r="K225" s="80" t="s">
        <v>128</v>
      </c>
      <c r="L225" s="80" t="s">
        <v>7695</v>
      </c>
      <c r="M225" s="80" t="s">
        <v>314</v>
      </c>
      <c r="N225">
        <v>7555</v>
      </c>
      <c r="O225" s="80" t="s">
        <v>203</v>
      </c>
      <c r="P225">
        <v>3</v>
      </c>
      <c r="Q225" s="56">
        <v>11.465177398160314</v>
      </c>
    </row>
    <row r="226" spans="1:17" x14ac:dyDescent="0.25">
      <c r="A226" s="80" t="s">
        <v>7696</v>
      </c>
      <c r="B226" s="80" t="s">
        <v>1340</v>
      </c>
      <c r="C226" s="80" t="s">
        <v>1341</v>
      </c>
      <c r="D226" s="80" t="s">
        <v>7697</v>
      </c>
      <c r="E226" s="80" t="s">
        <v>7698</v>
      </c>
      <c r="F226" s="80" t="s">
        <v>1343</v>
      </c>
      <c r="G226" s="80" t="s">
        <v>262</v>
      </c>
      <c r="H226" s="80" t="s">
        <v>163</v>
      </c>
      <c r="I226" s="47">
        <v>44766</v>
      </c>
      <c r="J226" s="47">
        <v>45308</v>
      </c>
      <c r="K226" s="80" t="s">
        <v>128</v>
      </c>
      <c r="L226" s="80" t="s">
        <v>6965</v>
      </c>
      <c r="M226" s="80" t="s">
        <v>195</v>
      </c>
      <c r="N226">
        <v>6616</v>
      </c>
      <c r="O226" s="80" t="s">
        <v>166</v>
      </c>
      <c r="P226">
        <v>2</v>
      </c>
      <c r="Q226" s="56">
        <v>10.052562417871222</v>
      </c>
    </row>
    <row r="227" spans="1:17" x14ac:dyDescent="0.25">
      <c r="A227" s="80" t="s">
        <v>7699</v>
      </c>
      <c r="B227" s="80" t="s">
        <v>1345</v>
      </c>
      <c r="C227" s="80" t="s">
        <v>1346</v>
      </c>
      <c r="D227" s="80" t="s">
        <v>7700</v>
      </c>
      <c r="E227" s="80" t="s">
        <v>7701</v>
      </c>
      <c r="F227" s="80" t="s">
        <v>1348</v>
      </c>
      <c r="G227" s="80" t="s">
        <v>642</v>
      </c>
      <c r="H227" s="80" t="s">
        <v>163</v>
      </c>
      <c r="I227" s="47">
        <v>45213</v>
      </c>
      <c r="J227" s="47">
        <v>45713</v>
      </c>
      <c r="K227" s="80" t="s">
        <v>164</v>
      </c>
      <c r="L227" s="80" t="s">
        <v>7702</v>
      </c>
      <c r="M227" s="80" t="s">
        <v>165</v>
      </c>
      <c r="N227">
        <v>36438</v>
      </c>
      <c r="O227" s="80" t="s">
        <v>166</v>
      </c>
      <c r="P227">
        <v>5</v>
      </c>
      <c r="Q227" s="56">
        <v>16.425755584756899</v>
      </c>
    </row>
    <row r="228" spans="1:17" x14ac:dyDescent="0.25">
      <c r="A228" s="80" t="s">
        <v>7703</v>
      </c>
      <c r="B228" s="80" t="s">
        <v>1350</v>
      </c>
      <c r="C228" s="80" t="s">
        <v>1351</v>
      </c>
      <c r="D228" s="80" t="s">
        <v>7704</v>
      </c>
      <c r="E228" s="80" t="s">
        <v>1352</v>
      </c>
      <c r="F228" s="80" t="s">
        <v>1353</v>
      </c>
      <c r="G228" s="80" t="s">
        <v>370</v>
      </c>
      <c r="H228" s="80" t="s">
        <v>163</v>
      </c>
      <c r="I228" s="47">
        <v>45605</v>
      </c>
      <c r="J228" s="47">
        <v>45358</v>
      </c>
      <c r="K228" s="80" t="s">
        <v>129</v>
      </c>
      <c r="L228" s="80" t="s">
        <v>6965</v>
      </c>
      <c r="M228" s="80" t="s">
        <v>314</v>
      </c>
      <c r="N228">
        <v>2220</v>
      </c>
      <c r="O228" s="80" t="s">
        <v>203</v>
      </c>
      <c r="P228">
        <v>5</v>
      </c>
      <c r="Q228" s="56">
        <v>10.052562417871222</v>
      </c>
    </row>
    <row r="229" spans="1:17" x14ac:dyDescent="0.25">
      <c r="A229" s="80" t="s">
        <v>7705</v>
      </c>
      <c r="B229" s="80" t="s">
        <v>1355</v>
      </c>
      <c r="C229" s="80" t="s">
        <v>1356</v>
      </c>
      <c r="D229" s="80" t="s">
        <v>7706</v>
      </c>
      <c r="E229" s="80" t="s">
        <v>7707</v>
      </c>
      <c r="F229" s="80" t="s">
        <v>1358</v>
      </c>
      <c r="G229" s="80" t="s">
        <v>275</v>
      </c>
      <c r="H229" s="80" t="s">
        <v>163</v>
      </c>
      <c r="I229" s="47">
        <v>45087</v>
      </c>
      <c r="J229" s="47">
        <v>45356</v>
      </c>
      <c r="K229" s="80" t="s">
        <v>269</v>
      </c>
      <c r="L229" s="80" t="s">
        <v>7708</v>
      </c>
      <c r="M229" s="80" t="s">
        <v>174</v>
      </c>
      <c r="N229">
        <v>25387</v>
      </c>
      <c r="O229" s="80" t="s">
        <v>196</v>
      </c>
      <c r="P229">
        <v>3</v>
      </c>
      <c r="Q229" s="56">
        <v>8.8370565045992109</v>
      </c>
    </row>
    <row r="230" spans="1:17" x14ac:dyDescent="0.25">
      <c r="A230" s="80" t="s">
        <v>7709</v>
      </c>
      <c r="B230" s="80" t="s">
        <v>1360</v>
      </c>
      <c r="C230" s="80" t="s">
        <v>1361</v>
      </c>
      <c r="D230" s="80" t="s">
        <v>7710</v>
      </c>
      <c r="E230" s="80" t="s">
        <v>7711</v>
      </c>
      <c r="F230" s="80" t="s">
        <v>1363</v>
      </c>
      <c r="G230" s="80" t="s">
        <v>180</v>
      </c>
      <c r="H230" s="80" t="s">
        <v>163</v>
      </c>
      <c r="I230" s="47">
        <v>45321</v>
      </c>
      <c r="J230" s="47">
        <v>45555</v>
      </c>
      <c r="K230" s="80" t="s">
        <v>173</v>
      </c>
      <c r="L230" s="80" t="s">
        <v>6965</v>
      </c>
      <c r="M230" s="80" t="s">
        <v>195</v>
      </c>
      <c r="N230">
        <v>1369</v>
      </c>
      <c r="O230" s="80" t="s">
        <v>196</v>
      </c>
      <c r="P230">
        <v>1</v>
      </c>
      <c r="Q230" s="56">
        <v>10.052562417871222</v>
      </c>
    </row>
    <row r="231" spans="1:17" x14ac:dyDescent="0.25">
      <c r="A231" s="80" t="s">
        <v>7712</v>
      </c>
      <c r="B231" s="80" t="s">
        <v>1365</v>
      </c>
      <c r="C231" s="80" t="s">
        <v>1366</v>
      </c>
      <c r="D231" s="80" t="s">
        <v>7713</v>
      </c>
      <c r="E231" s="80" t="s">
        <v>7714</v>
      </c>
      <c r="F231" s="80" t="s">
        <v>1368</v>
      </c>
      <c r="G231" s="80" t="s">
        <v>873</v>
      </c>
      <c r="H231" s="80" t="s">
        <v>163</v>
      </c>
      <c r="I231" s="47">
        <v>45129</v>
      </c>
      <c r="J231" s="47">
        <v>45401</v>
      </c>
      <c r="K231" s="80" t="s">
        <v>164</v>
      </c>
      <c r="L231" s="80" t="s">
        <v>7715</v>
      </c>
      <c r="M231" s="80" t="s">
        <v>228</v>
      </c>
      <c r="N231">
        <v>34051</v>
      </c>
      <c r="O231" s="80" t="s">
        <v>166</v>
      </c>
      <c r="P231">
        <v>3</v>
      </c>
      <c r="Q231" s="56">
        <v>8.9356110381077531</v>
      </c>
    </row>
    <row r="232" spans="1:17" x14ac:dyDescent="0.25">
      <c r="A232" s="80" t="s">
        <v>7716</v>
      </c>
      <c r="B232" s="80" t="s">
        <v>1370</v>
      </c>
      <c r="C232" s="80" t="s">
        <v>1371</v>
      </c>
      <c r="D232" s="80" t="s">
        <v>7717</v>
      </c>
      <c r="E232" s="80" t="s">
        <v>7718</v>
      </c>
      <c r="F232" s="80" t="s">
        <v>1373</v>
      </c>
      <c r="G232" s="80" t="s">
        <v>616</v>
      </c>
      <c r="H232" s="80" t="s">
        <v>163</v>
      </c>
      <c r="I232" s="47">
        <v>45709</v>
      </c>
      <c r="J232" s="47">
        <v>45635</v>
      </c>
      <c r="K232" s="80" t="s">
        <v>128</v>
      </c>
      <c r="L232" s="80" t="s">
        <v>6965</v>
      </c>
      <c r="M232" s="80" t="s">
        <v>165</v>
      </c>
      <c r="N232">
        <v>19916</v>
      </c>
      <c r="O232" s="80" t="s">
        <v>166</v>
      </c>
      <c r="P232">
        <v>5</v>
      </c>
      <c r="Q232" s="56">
        <v>10.052562417871222</v>
      </c>
    </row>
    <row r="233" spans="1:17" x14ac:dyDescent="0.25">
      <c r="A233" s="80" t="s">
        <v>7719</v>
      </c>
      <c r="B233" s="80" t="s">
        <v>1375</v>
      </c>
      <c r="C233" s="80" t="s">
        <v>1376</v>
      </c>
      <c r="D233" s="80" t="s">
        <v>7720</v>
      </c>
      <c r="E233" s="80" t="s">
        <v>7721</v>
      </c>
      <c r="F233" s="80" t="s">
        <v>1378</v>
      </c>
      <c r="G233" s="80" t="s">
        <v>180</v>
      </c>
      <c r="H233" s="80" t="s">
        <v>163</v>
      </c>
      <c r="I233" s="47">
        <v>45558</v>
      </c>
      <c r="J233" s="47">
        <v>45723</v>
      </c>
      <c r="K233" s="80" t="s">
        <v>128</v>
      </c>
      <c r="L233" s="80" t="s">
        <v>7722</v>
      </c>
      <c r="M233" s="80" t="s">
        <v>174</v>
      </c>
      <c r="N233">
        <v>25850</v>
      </c>
      <c r="O233" s="80" t="s">
        <v>209</v>
      </c>
      <c r="P233">
        <v>5</v>
      </c>
      <c r="Q233" s="56">
        <v>5.4204993429697765</v>
      </c>
    </row>
    <row r="234" spans="1:17" x14ac:dyDescent="0.25">
      <c r="A234" s="80" t="s">
        <v>7723</v>
      </c>
      <c r="B234" s="80" t="s">
        <v>1380</v>
      </c>
      <c r="C234" s="80" t="s">
        <v>1381</v>
      </c>
      <c r="D234" s="80" t="s">
        <v>7724</v>
      </c>
      <c r="E234" s="80" t="s">
        <v>7725</v>
      </c>
      <c r="F234" s="80" t="s">
        <v>1383</v>
      </c>
      <c r="G234" s="80" t="s">
        <v>441</v>
      </c>
      <c r="H234" s="80" t="s">
        <v>163</v>
      </c>
      <c r="I234" s="47">
        <v>44884</v>
      </c>
      <c r="J234" s="47">
        <v>45811</v>
      </c>
      <c r="K234" s="80" t="s">
        <v>128</v>
      </c>
      <c r="L234" s="80" t="s">
        <v>7007</v>
      </c>
      <c r="M234" s="80" t="s">
        <v>228</v>
      </c>
      <c r="N234">
        <v>2249</v>
      </c>
      <c r="O234" s="80" t="s">
        <v>166</v>
      </c>
      <c r="P234">
        <v>3</v>
      </c>
      <c r="Q234" s="56">
        <v>10.052562417871222</v>
      </c>
    </row>
    <row r="235" spans="1:17" x14ac:dyDescent="0.25">
      <c r="A235" s="80" t="s">
        <v>7726</v>
      </c>
      <c r="B235" s="80" t="s">
        <v>1385</v>
      </c>
      <c r="C235" s="80" t="s">
        <v>1386</v>
      </c>
      <c r="D235" s="80" t="s">
        <v>7727</v>
      </c>
      <c r="E235" s="80" t="s">
        <v>1387</v>
      </c>
      <c r="F235" s="80" t="s">
        <v>1388</v>
      </c>
      <c r="G235" s="80" t="s">
        <v>240</v>
      </c>
      <c r="H235" s="80" t="s">
        <v>163</v>
      </c>
      <c r="I235" s="47">
        <v>44866</v>
      </c>
      <c r="J235" s="47">
        <v>45792</v>
      </c>
      <c r="K235" s="80" t="s">
        <v>129</v>
      </c>
      <c r="L235" s="80" t="s">
        <v>7007</v>
      </c>
      <c r="M235" s="80" t="s">
        <v>181</v>
      </c>
      <c r="N235">
        <v>19330</v>
      </c>
      <c r="O235" s="80" t="s">
        <v>166</v>
      </c>
      <c r="P235">
        <v>2</v>
      </c>
      <c r="Q235" s="56">
        <v>30.420499342969777</v>
      </c>
    </row>
    <row r="236" spans="1:17" x14ac:dyDescent="0.25">
      <c r="A236" s="80" t="s">
        <v>7728</v>
      </c>
      <c r="B236" s="80" t="s">
        <v>1390</v>
      </c>
      <c r="C236" s="80" t="s">
        <v>1391</v>
      </c>
      <c r="D236" s="80" t="s">
        <v>7729</v>
      </c>
      <c r="E236" s="80" t="s">
        <v>7730</v>
      </c>
      <c r="F236" s="80" t="s">
        <v>1393</v>
      </c>
      <c r="G236" s="80" t="s">
        <v>308</v>
      </c>
      <c r="H236" s="80" t="s">
        <v>163</v>
      </c>
      <c r="I236" s="47">
        <v>45807</v>
      </c>
      <c r="J236" s="47">
        <v>45792</v>
      </c>
      <c r="K236" s="80" t="s">
        <v>269</v>
      </c>
      <c r="L236" s="80" t="s">
        <v>7731</v>
      </c>
      <c r="M236" s="80" t="s">
        <v>165</v>
      </c>
      <c r="N236">
        <v>40519</v>
      </c>
      <c r="O236" s="80" t="s">
        <v>166</v>
      </c>
      <c r="P236">
        <v>5</v>
      </c>
      <c r="Q236" s="56">
        <v>10.052562417871222</v>
      </c>
    </row>
    <row r="237" spans="1:17" x14ac:dyDescent="0.25">
      <c r="A237" s="80" t="s">
        <v>7732</v>
      </c>
      <c r="B237" s="80" t="s">
        <v>1395</v>
      </c>
      <c r="C237" s="80" t="s">
        <v>1396</v>
      </c>
      <c r="D237" s="80" t="s">
        <v>7733</v>
      </c>
      <c r="E237" s="80" t="s">
        <v>7734</v>
      </c>
      <c r="F237" s="80" t="s">
        <v>1398</v>
      </c>
      <c r="G237" s="80" t="s">
        <v>358</v>
      </c>
      <c r="H237" s="80" t="s">
        <v>163</v>
      </c>
      <c r="I237" s="47">
        <v>45375</v>
      </c>
      <c r="J237" s="47">
        <v>45354</v>
      </c>
      <c r="K237" s="80" t="s">
        <v>173</v>
      </c>
      <c r="L237" s="80" t="s">
        <v>7735</v>
      </c>
      <c r="M237" s="80" t="s">
        <v>165</v>
      </c>
      <c r="N237">
        <v>12093</v>
      </c>
      <c r="O237" s="80" t="s">
        <v>166</v>
      </c>
      <c r="P237">
        <v>3</v>
      </c>
      <c r="Q237" s="56">
        <v>0.68988173455978974</v>
      </c>
    </row>
    <row r="238" spans="1:17" x14ac:dyDescent="0.25">
      <c r="A238" s="80" t="s">
        <v>7736</v>
      </c>
      <c r="B238" s="80" t="s">
        <v>1400</v>
      </c>
      <c r="C238" s="80" t="s">
        <v>1401</v>
      </c>
      <c r="D238" s="80" t="s">
        <v>7737</v>
      </c>
      <c r="E238" s="80" t="s">
        <v>7738</v>
      </c>
      <c r="F238" s="80" t="s">
        <v>1403</v>
      </c>
      <c r="G238" s="80" t="s">
        <v>347</v>
      </c>
      <c r="H238" s="80" t="s">
        <v>163</v>
      </c>
      <c r="I238" s="47">
        <v>45262</v>
      </c>
      <c r="J238" s="47">
        <v>45626</v>
      </c>
      <c r="K238" s="80" t="s">
        <v>173</v>
      </c>
      <c r="L238" s="80" t="s">
        <v>7739</v>
      </c>
      <c r="M238" s="80" t="s">
        <v>181</v>
      </c>
      <c r="N238">
        <v>46473</v>
      </c>
      <c r="O238" s="80" t="s">
        <v>166</v>
      </c>
      <c r="P238">
        <v>1</v>
      </c>
      <c r="Q238" s="56">
        <v>10.052562417871222</v>
      </c>
    </row>
    <row r="239" spans="1:17" x14ac:dyDescent="0.25">
      <c r="A239" s="80" t="s">
        <v>7740</v>
      </c>
      <c r="B239" s="80" t="s">
        <v>1405</v>
      </c>
      <c r="C239" s="80" t="s">
        <v>1406</v>
      </c>
      <c r="D239" s="80" t="s">
        <v>7741</v>
      </c>
      <c r="E239" s="80" t="s">
        <v>7742</v>
      </c>
      <c r="F239" s="80" t="s">
        <v>1408</v>
      </c>
      <c r="G239" s="80" t="s">
        <v>462</v>
      </c>
      <c r="H239" s="80" t="s">
        <v>163</v>
      </c>
      <c r="I239" s="47">
        <v>45637</v>
      </c>
      <c r="J239" s="47">
        <v>45704</v>
      </c>
      <c r="K239" s="80" t="s">
        <v>269</v>
      </c>
      <c r="L239" s="80" t="s">
        <v>6965</v>
      </c>
      <c r="M239" s="80" t="s">
        <v>174</v>
      </c>
      <c r="N239">
        <v>30683</v>
      </c>
      <c r="O239" s="80" t="s">
        <v>196</v>
      </c>
      <c r="P239">
        <v>5</v>
      </c>
      <c r="Q239" s="56">
        <v>2.2010512483574245</v>
      </c>
    </row>
    <row r="240" spans="1:17" x14ac:dyDescent="0.25">
      <c r="A240" s="80" t="s">
        <v>7743</v>
      </c>
      <c r="B240" s="80" t="s">
        <v>1410</v>
      </c>
      <c r="C240" s="80" t="s">
        <v>1411</v>
      </c>
      <c r="D240" s="80" t="s">
        <v>7744</v>
      </c>
      <c r="E240" s="80" t="s">
        <v>7745</v>
      </c>
      <c r="F240" s="80" t="s">
        <v>1413</v>
      </c>
      <c r="G240" s="80" t="s">
        <v>262</v>
      </c>
      <c r="H240" s="80" t="s">
        <v>163</v>
      </c>
      <c r="I240" s="47">
        <v>45280</v>
      </c>
      <c r="J240" s="47">
        <v>45451</v>
      </c>
      <c r="K240" s="80" t="s">
        <v>173</v>
      </c>
      <c r="L240" s="80" t="s">
        <v>6965</v>
      </c>
      <c r="M240" s="80" t="s">
        <v>228</v>
      </c>
      <c r="N240">
        <v>31487</v>
      </c>
      <c r="O240" s="80" t="s">
        <v>209</v>
      </c>
      <c r="P240">
        <v>5</v>
      </c>
      <c r="Q240" s="56">
        <v>10.052562417871222</v>
      </c>
    </row>
    <row r="241" spans="1:17" x14ac:dyDescent="0.25">
      <c r="A241" s="80" t="s">
        <v>7746</v>
      </c>
      <c r="B241" s="80" t="s">
        <v>1415</v>
      </c>
      <c r="C241" s="80" t="s">
        <v>1416</v>
      </c>
      <c r="D241" s="80" t="s">
        <v>7747</v>
      </c>
      <c r="E241" s="80" t="s">
        <v>7748</v>
      </c>
      <c r="F241" s="80" t="s">
        <v>1418</v>
      </c>
      <c r="G241" s="80" t="s">
        <v>409</v>
      </c>
      <c r="H241" s="80" t="s">
        <v>163</v>
      </c>
      <c r="I241" s="47">
        <v>45298</v>
      </c>
      <c r="J241" s="47">
        <v>45616</v>
      </c>
      <c r="K241" s="80" t="s">
        <v>173</v>
      </c>
      <c r="L241" s="80" t="s">
        <v>6953</v>
      </c>
      <c r="M241" s="80" t="s">
        <v>228</v>
      </c>
      <c r="N241">
        <v>36948</v>
      </c>
      <c r="O241" s="80" t="s">
        <v>196</v>
      </c>
      <c r="P241">
        <v>3</v>
      </c>
      <c r="Q241" s="56">
        <v>10.446780551905388</v>
      </c>
    </row>
    <row r="242" spans="1:17" x14ac:dyDescent="0.25">
      <c r="A242" s="80" t="s">
        <v>7749</v>
      </c>
      <c r="B242" s="80" t="s">
        <v>1420</v>
      </c>
      <c r="C242" s="80" t="s">
        <v>1421</v>
      </c>
      <c r="D242" s="80" t="s">
        <v>7750</v>
      </c>
      <c r="E242" s="80" t="s">
        <v>7751</v>
      </c>
      <c r="F242" s="80" t="s">
        <v>1423</v>
      </c>
      <c r="G242" s="80" t="s">
        <v>755</v>
      </c>
      <c r="H242" s="80" t="s">
        <v>163</v>
      </c>
      <c r="I242" s="47">
        <v>45595</v>
      </c>
      <c r="J242" s="47">
        <v>45412</v>
      </c>
      <c r="K242" s="80" t="s">
        <v>164</v>
      </c>
      <c r="L242" s="80" t="s">
        <v>7752</v>
      </c>
      <c r="M242" s="80" t="s">
        <v>174</v>
      </c>
      <c r="N242">
        <v>5529</v>
      </c>
      <c r="O242" s="80" t="s">
        <v>188</v>
      </c>
      <c r="P242">
        <v>3</v>
      </c>
      <c r="Q242" s="56">
        <v>10.052562417871222</v>
      </c>
    </row>
    <row r="243" spans="1:17" x14ac:dyDescent="0.25">
      <c r="A243" s="80" t="s">
        <v>7753</v>
      </c>
      <c r="B243" s="80" t="s">
        <v>1425</v>
      </c>
      <c r="C243" s="80" t="s">
        <v>1426</v>
      </c>
      <c r="D243" s="80" t="s">
        <v>7754</v>
      </c>
      <c r="E243" s="80" t="s">
        <v>7755</v>
      </c>
      <c r="F243" s="80" t="s">
        <v>1428</v>
      </c>
      <c r="G243" s="80" t="s">
        <v>292</v>
      </c>
      <c r="H243" s="80" t="s">
        <v>163</v>
      </c>
      <c r="I243" s="47">
        <v>45708</v>
      </c>
      <c r="J243" s="47">
        <v>45608</v>
      </c>
      <c r="K243" s="80" t="s">
        <v>129</v>
      </c>
      <c r="L243" s="80" t="s">
        <v>6953</v>
      </c>
      <c r="M243" s="80" t="s">
        <v>174</v>
      </c>
      <c r="N243">
        <v>12924</v>
      </c>
      <c r="O243" s="80" t="s">
        <v>209</v>
      </c>
      <c r="P243">
        <v>1</v>
      </c>
      <c r="Q243" s="56">
        <v>3.2851511169513796</v>
      </c>
    </row>
    <row r="244" spans="1:17" x14ac:dyDescent="0.25">
      <c r="A244" s="80" t="s">
        <v>7756</v>
      </c>
      <c r="B244" s="80" t="s">
        <v>1430</v>
      </c>
      <c r="C244" s="80" t="s">
        <v>1431</v>
      </c>
      <c r="D244" s="80" t="s">
        <v>7757</v>
      </c>
      <c r="E244" s="80" t="s">
        <v>7758</v>
      </c>
      <c r="F244" s="80" t="s">
        <v>1433</v>
      </c>
      <c r="G244" s="80" t="s">
        <v>262</v>
      </c>
      <c r="H244" s="80" t="s">
        <v>163</v>
      </c>
      <c r="I244" s="47">
        <v>45315</v>
      </c>
      <c r="J244" s="47">
        <v>45738</v>
      </c>
      <c r="K244" s="80" t="s">
        <v>128</v>
      </c>
      <c r="L244" s="80" t="s">
        <v>7759</v>
      </c>
      <c r="M244" s="80" t="s">
        <v>174</v>
      </c>
      <c r="N244">
        <v>35962</v>
      </c>
      <c r="O244" s="80" t="s">
        <v>203</v>
      </c>
      <c r="P244">
        <v>2</v>
      </c>
      <c r="Q244" s="56">
        <v>10.052562417871222</v>
      </c>
    </row>
    <row r="245" spans="1:17" x14ac:dyDescent="0.25">
      <c r="A245" s="80" t="s">
        <v>7760</v>
      </c>
      <c r="B245" s="80" t="s">
        <v>1435</v>
      </c>
      <c r="C245" s="80" t="s">
        <v>1436</v>
      </c>
      <c r="D245" s="80" t="s">
        <v>7761</v>
      </c>
      <c r="E245" s="80" t="s">
        <v>7762</v>
      </c>
      <c r="F245" s="80" t="s">
        <v>1438</v>
      </c>
      <c r="G245" s="80" t="s">
        <v>381</v>
      </c>
      <c r="H245" s="80" t="s">
        <v>163</v>
      </c>
      <c r="I245" s="47">
        <v>45626</v>
      </c>
      <c r="J245" s="47">
        <v>45619</v>
      </c>
      <c r="K245" s="80" t="s">
        <v>128</v>
      </c>
      <c r="L245" s="80" t="s">
        <v>6965</v>
      </c>
      <c r="M245" s="80" t="s">
        <v>228</v>
      </c>
      <c r="N245">
        <v>16990</v>
      </c>
      <c r="O245" s="80" t="s">
        <v>203</v>
      </c>
      <c r="P245">
        <v>3</v>
      </c>
      <c r="Q245" s="56">
        <v>0.22996057818659657</v>
      </c>
    </row>
    <row r="246" spans="1:17" x14ac:dyDescent="0.25">
      <c r="A246" s="80" t="s">
        <v>7763</v>
      </c>
      <c r="B246" s="80" t="s">
        <v>1440</v>
      </c>
      <c r="C246" s="80" t="s">
        <v>1441</v>
      </c>
      <c r="D246" s="80" t="s">
        <v>7764</v>
      </c>
      <c r="E246" s="80" t="s">
        <v>7765</v>
      </c>
      <c r="F246" s="80" t="s">
        <v>1443</v>
      </c>
      <c r="G246" s="80" t="s">
        <v>903</v>
      </c>
      <c r="H246" s="80" t="s">
        <v>163</v>
      </c>
      <c r="I246" s="47">
        <v>45137</v>
      </c>
      <c r="J246" s="47">
        <v>45813</v>
      </c>
      <c r="K246" s="80" t="s">
        <v>128</v>
      </c>
      <c r="L246" s="80" t="s">
        <v>7007</v>
      </c>
      <c r="M246" s="80" t="s">
        <v>181</v>
      </c>
      <c r="N246">
        <v>21635</v>
      </c>
      <c r="O246" s="80" t="s">
        <v>203</v>
      </c>
      <c r="P246">
        <v>4</v>
      </c>
      <c r="Q246" s="56">
        <v>10.052562417871222</v>
      </c>
    </row>
    <row r="247" spans="1:17" x14ac:dyDescent="0.25">
      <c r="A247" s="80" t="s">
        <v>7766</v>
      </c>
      <c r="B247" s="80" t="s">
        <v>1445</v>
      </c>
      <c r="C247" s="80" t="s">
        <v>1446</v>
      </c>
      <c r="D247" s="80" t="s">
        <v>7767</v>
      </c>
      <c r="E247" s="80" t="s">
        <v>7768</v>
      </c>
      <c r="F247" s="80" t="s">
        <v>1448</v>
      </c>
      <c r="G247" s="80" t="s">
        <v>275</v>
      </c>
      <c r="H247" s="80" t="s">
        <v>163</v>
      </c>
      <c r="I247" s="47">
        <v>44996</v>
      </c>
      <c r="J247" s="47">
        <v>45716</v>
      </c>
      <c r="K247" s="80" t="s">
        <v>128</v>
      </c>
      <c r="L247" s="80" t="s">
        <v>7769</v>
      </c>
      <c r="M247" s="80" t="s">
        <v>195</v>
      </c>
      <c r="N247">
        <v>34403</v>
      </c>
      <c r="O247" s="80" t="s">
        <v>196</v>
      </c>
      <c r="P247">
        <v>5</v>
      </c>
      <c r="Q247" s="56">
        <v>23.653088042049934</v>
      </c>
    </row>
    <row r="248" spans="1:17" x14ac:dyDescent="0.25">
      <c r="A248" s="80" t="s">
        <v>7770</v>
      </c>
      <c r="B248" s="80" t="s">
        <v>1450</v>
      </c>
      <c r="C248" s="80" t="s">
        <v>1451</v>
      </c>
      <c r="D248" s="80" t="s">
        <v>7771</v>
      </c>
      <c r="E248" s="80" t="s">
        <v>1452</v>
      </c>
      <c r="F248" s="80" t="s">
        <v>1453</v>
      </c>
      <c r="G248" s="80" t="s">
        <v>743</v>
      </c>
      <c r="H248" s="80" t="s">
        <v>163</v>
      </c>
      <c r="I248" s="47">
        <v>44850</v>
      </c>
      <c r="J248" s="47">
        <v>45390</v>
      </c>
      <c r="K248" s="80" t="s">
        <v>173</v>
      </c>
      <c r="L248" s="80" t="s">
        <v>7772</v>
      </c>
      <c r="M248" s="80" t="s">
        <v>174</v>
      </c>
      <c r="N248">
        <v>12091</v>
      </c>
      <c r="O248" s="80" t="s">
        <v>188</v>
      </c>
      <c r="P248">
        <v>1</v>
      </c>
      <c r="Q248" s="56">
        <v>10.052562417871222</v>
      </c>
    </row>
    <row r="249" spans="1:17" x14ac:dyDescent="0.25">
      <c r="A249" s="80" t="s">
        <v>7773</v>
      </c>
      <c r="B249" s="80" t="s">
        <v>1455</v>
      </c>
      <c r="C249" s="80" t="s">
        <v>1456</v>
      </c>
      <c r="D249" s="80" t="s">
        <v>7774</v>
      </c>
      <c r="E249" s="80" t="s">
        <v>7775</v>
      </c>
      <c r="F249" s="80" t="s">
        <v>1458</v>
      </c>
      <c r="G249" s="80" t="s">
        <v>364</v>
      </c>
      <c r="H249" s="80" t="s">
        <v>163</v>
      </c>
      <c r="I249" s="47">
        <v>45704</v>
      </c>
      <c r="J249" s="47">
        <v>45743</v>
      </c>
      <c r="K249" s="80" t="s">
        <v>128</v>
      </c>
      <c r="L249" s="80" t="s">
        <v>6953</v>
      </c>
      <c r="M249" s="80" t="s">
        <v>174</v>
      </c>
      <c r="N249">
        <v>47180</v>
      </c>
      <c r="O249" s="80" t="s">
        <v>203</v>
      </c>
      <c r="P249">
        <v>2</v>
      </c>
      <c r="Q249" s="56">
        <v>1.2812089356110381</v>
      </c>
    </row>
    <row r="250" spans="1:17" x14ac:dyDescent="0.25">
      <c r="A250" s="80" t="s">
        <v>7776</v>
      </c>
      <c r="B250" s="80" t="s">
        <v>1460</v>
      </c>
      <c r="C250" s="80" t="s">
        <v>1461</v>
      </c>
      <c r="D250" s="80" t="s">
        <v>7777</v>
      </c>
      <c r="E250" s="80" t="s">
        <v>7778</v>
      </c>
      <c r="F250" s="80" t="s">
        <v>1463</v>
      </c>
      <c r="G250" s="80" t="s">
        <v>172</v>
      </c>
      <c r="H250" s="80" t="s">
        <v>163</v>
      </c>
      <c r="I250" s="47">
        <v>45120</v>
      </c>
      <c r="J250" s="47">
        <v>45724</v>
      </c>
      <c r="K250" s="80" t="s">
        <v>269</v>
      </c>
      <c r="L250" s="80" t="s">
        <v>6953</v>
      </c>
      <c r="M250" s="80" t="s">
        <v>228</v>
      </c>
      <c r="N250">
        <v>20848</v>
      </c>
      <c r="O250" s="80" t="s">
        <v>203</v>
      </c>
      <c r="P250">
        <v>2</v>
      </c>
      <c r="Q250" s="56">
        <v>10.052562417871222</v>
      </c>
    </row>
    <row r="251" spans="1:17" x14ac:dyDescent="0.25">
      <c r="A251" s="80" t="s">
        <v>7779</v>
      </c>
      <c r="B251" s="80" t="s">
        <v>1465</v>
      </c>
      <c r="C251" s="80" t="s">
        <v>1466</v>
      </c>
      <c r="D251" s="80" t="s">
        <v>7780</v>
      </c>
      <c r="E251" s="80" t="s">
        <v>7781</v>
      </c>
      <c r="F251" s="80" t="s">
        <v>414</v>
      </c>
      <c r="G251" s="80" t="s">
        <v>1104</v>
      </c>
      <c r="H251" s="80" t="s">
        <v>163</v>
      </c>
      <c r="I251" s="47">
        <v>45513</v>
      </c>
      <c r="J251" s="47">
        <v>45459</v>
      </c>
      <c r="K251" s="80" t="s">
        <v>269</v>
      </c>
      <c r="L251" s="80" t="s">
        <v>6965</v>
      </c>
      <c r="M251" s="80" t="s">
        <v>228</v>
      </c>
      <c r="N251">
        <v>43743</v>
      </c>
      <c r="O251" s="80" t="s">
        <v>196</v>
      </c>
      <c r="P251">
        <v>1</v>
      </c>
      <c r="Q251" s="56">
        <v>1.773981603153745</v>
      </c>
    </row>
    <row r="252" spans="1:17" x14ac:dyDescent="0.25">
      <c r="A252" s="80" t="s">
        <v>7782</v>
      </c>
      <c r="B252" s="80" t="s">
        <v>1469</v>
      </c>
      <c r="C252" s="80" t="s">
        <v>1470</v>
      </c>
      <c r="D252" s="80" t="s">
        <v>7783</v>
      </c>
      <c r="E252" s="80" t="s">
        <v>7784</v>
      </c>
      <c r="F252" s="80" t="s">
        <v>1472</v>
      </c>
      <c r="G252" s="80" t="s">
        <v>341</v>
      </c>
      <c r="H252" s="80" t="s">
        <v>163</v>
      </c>
      <c r="I252" s="47">
        <v>45628</v>
      </c>
      <c r="J252" s="47">
        <v>45492</v>
      </c>
      <c r="K252" s="80" t="s">
        <v>164</v>
      </c>
      <c r="L252" s="80" t="s">
        <v>6953</v>
      </c>
      <c r="M252" s="80" t="s">
        <v>165</v>
      </c>
      <c r="N252">
        <v>11532</v>
      </c>
      <c r="O252" s="80" t="s">
        <v>166</v>
      </c>
      <c r="P252">
        <v>1</v>
      </c>
      <c r="Q252" s="56">
        <v>10.052562417871222</v>
      </c>
    </row>
    <row r="253" spans="1:17" x14ac:dyDescent="0.25">
      <c r="A253" s="80" t="s">
        <v>7785</v>
      </c>
      <c r="B253" s="80" t="s">
        <v>1474</v>
      </c>
      <c r="C253" s="80" t="s">
        <v>1475</v>
      </c>
      <c r="D253" s="80" t="s">
        <v>7786</v>
      </c>
      <c r="E253" s="80" t="s">
        <v>7787</v>
      </c>
      <c r="F253" s="80" t="s">
        <v>1477</v>
      </c>
      <c r="G253" s="80" t="s">
        <v>505</v>
      </c>
      <c r="H253" s="80" t="s">
        <v>163</v>
      </c>
      <c r="I253" s="47">
        <v>45043</v>
      </c>
      <c r="J253" s="47">
        <v>45401</v>
      </c>
      <c r="K253" s="80" t="s">
        <v>269</v>
      </c>
      <c r="L253" s="80" t="s">
        <v>7788</v>
      </c>
      <c r="M253" s="80" t="s">
        <v>165</v>
      </c>
      <c r="N253">
        <v>11532</v>
      </c>
      <c r="O253" s="80" t="s">
        <v>188</v>
      </c>
      <c r="P253">
        <v>1</v>
      </c>
      <c r="Q253" s="56">
        <v>11.760840998685939</v>
      </c>
    </row>
    <row r="254" spans="1:17" x14ac:dyDescent="0.25">
      <c r="A254" s="80" t="s">
        <v>7789</v>
      </c>
      <c r="B254" s="80" t="s">
        <v>1479</v>
      </c>
      <c r="C254" s="80" t="s">
        <v>1480</v>
      </c>
      <c r="D254" s="80" t="s">
        <v>7790</v>
      </c>
      <c r="E254" s="80" t="s">
        <v>7791</v>
      </c>
      <c r="F254" s="80" t="s">
        <v>1482</v>
      </c>
      <c r="G254" s="80" t="s">
        <v>787</v>
      </c>
      <c r="H254" s="80" t="s">
        <v>163</v>
      </c>
      <c r="I254" s="47">
        <v>44899</v>
      </c>
      <c r="J254" s="47">
        <v>45401</v>
      </c>
      <c r="K254" s="80" t="s">
        <v>128</v>
      </c>
      <c r="L254" s="80" t="s">
        <v>7792</v>
      </c>
      <c r="M254" s="80" t="s">
        <v>195</v>
      </c>
      <c r="N254">
        <v>48689</v>
      </c>
      <c r="O254" s="80" t="s">
        <v>196</v>
      </c>
      <c r="P254">
        <v>1</v>
      </c>
      <c r="Q254" s="56">
        <v>10.052562417871222</v>
      </c>
    </row>
    <row r="255" spans="1:17" x14ac:dyDescent="0.25">
      <c r="A255" s="80" t="s">
        <v>7793</v>
      </c>
      <c r="B255" s="80" t="s">
        <v>1484</v>
      </c>
      <c r="C255" s="80" t="s">
        <v>1485</v>
      </c>
      <c r="D255" s="80" t="s">
        <v>7794</v>
      </c>
      <c r="E255" s="80" t="s">
        <v>7795</v>
      </c>
      <c r="F255" s="80" t="s">
        <v>1487</v>
      </c>
      <c r="G255" s="80" t="s">
        <v>162</v>
      </c>
      <c r="H255" s="80" t="s">
        <v>163</v>
      </c>
      <c r="I255" s="47">
        <v>45061</v>
      </c>
      <c r="J255" s="47">
        <v>45538</v>
      </c>
      <c r="K255" s="80" t="s">
        <v>269</v>
      </c>
      <c r="L255" s="80" t="s">
        <v>6965</v>
      </c>
      <c r="M255" s="80" t="s">
        <v>195</v>
      </c>
      <c r="N255">
        <v>36054</v>
      </c>
      <c r="O255" s="80" t="s">
        <v>196</v>
      </c>
      <c r="P255">
        <v>2</v>
      </c>
      <c r="Q255" s="56">
        <v>15.670170827858081</v>
      </c>
    </row>
    <row r="256" spans="1:17" x14ac:dyDescent="0.25">
      <c r="A256" s="80" t="s">
        <v>7796</v>
      </c>
      <c r="B256" s="80" t="s">
        <v>1489</v>
      </c>
      <c r="C256" s="80" t="s">
        <v>1490</v>
      </c>
      <c r="D256" s="80" t="s">
        <v>7797</v>
      </c>
      <c r="E256" s="80" t="s">
        <v>7798</v>
      </c>
      <c r="F256" s="80" t="s">
        <v>1492</v>
      </c>
      <c r="G256" s="80" t="s">
        <v>743</v>
      </c>
      <c r="H256" s="80" t="s">
        <v>163</v>
      </c>
      <c r="I256" s="47">
        <v>45374</v>
      </c>
      <c r="J256" s="47">
        <v>45627</v>
      </c>
      <c r="K256" s="80" t="s">
        <v>129</v>
      </c>
      <c r="L256" s="80" t="s">
        <v>7799</v>
      </c>
      <c r="M256" s="80" t="s">
        <v>228</v>
      </c>
      <c r="N256">
        <v>49047</v>
      </c>
      <c r="O256" s="80" t="s">
        <v>188</v>
      </c>
      <c r="P256">
        <v>2</v>
      </c>
      <c r="Q256" s="56">
        <v>10.052562417871222</v>
      </c>
    </row>
    <row r="257" spans="1:17" x14ac:dyDescent="0.25">
      <c r="A257" s="80" t="s">
        <v>7800</v>
      </c>
      <c r="B257" s="80" t="s">
        <v>1494</v>
      </c>
      <c r="C257" s="80" t="s">
        <v>1495</v>
      </c>
      <c r="D257" s="80" t="s">
        <v>7801</v>
      </c>
      <c r="E257" s="80" t="s">
        <v>7802</v>
      </c>
      <c r="F257" s="80" t="s">
        <v>1497</v>
      </c>
      <c r="G257" s="80" t="s">
        <v>341</v>
      </c>
      <c r="H257" s="80" t="s">
        <v>163</v>
      </c>
      <c r="I257" s="47">
        <v>45037</v>
      </c>
      <c r="J257" s="47">
        <v>45103</v>
      </c>
      <c r="K257" s="80" t="s">
        <v>128</v>
      </c>
      <c r="L257" s="80" t="s">
        <v>7803</v>
      </c>
      <c r="M257" s="80" t="s">
        <v>195</v>
      </c>
      <c r="N257">
        <v>18329</v>
      </c>
      <c r="O257" s="80" t="s">
        <v>209</v>
      </c>
      <c r="P257">
        <v>2</v>
      </c>
      <c r="Q257" s="56">
        <v>2.1681997371879107</v>
      </c>
    </row>
    <row r="258" spans="1:17" x14ac:dyDescent="0.25">
      <c r="A258" s="80" t="s">
        <v>7804</v>
      </c>
      <c r="B258" s="80" t="s">
        <v>1499</v>
      </c>
      <c r="C258" s="80" t="s">
        <v>1500</v>
      </c>
      <c r="D258" s="80" t="s">
        <v>7805</v>
      </c>
      <c r="E258" s="80" t="s">
        <v>7806</v>
      </c>
      <c r="F258" s="80" t="s">
        <v>1502</v>
      </c>
      <c r="G258" s="80" t="s">
        <v>194</v>
      </c>
      <c r="H258" s="80" t="s">
        <v>163</v>
      </c>
      <c r="I258" s="47">
        <v>45807</v>
      </c>
      <c r="J258" s="47">
        <v>45144</v>
      </c>
      <c r="K258" s="80" t="s">
        <v>128</v>
      </c>
      <c r="L258" s="80" t="s">
        <v>6965</v>
      </c>
      <c r="M258" s="80" t="s">
        <v>165</v>
      </c>
      <c r="N258">
        <v>47059</v>
      </c>
      <c r="O258" s="80" t="s">
        <v>188</v>
      </c>
      <c r="P258">
        <v>5</v>
      </c>
      <c r="Q258" s="56">
        <v>10.052562417871222</v>
      </c>
    </row>
    <row r="259" spans="1:17" x14ac:dyDescent="0.25">
      <c r="A259" s="80" t="s">
        <v>7807</v>
      </c>
      <c r="B259" s="80" t="s">
        <v>1504</v>
      </c>
      <c r="C259" s="80" t="s">
        <v>1505</v>
      </c>
      <c r="D259" s="80" t="s">
        <v>7808</v>
      </c>
      <c r="E259" s="80" t="s">
        <v>7809</v>
      </c>
      <c r="F259" s="80" t="s">
        <v>1507</v>
      </c>
      <c r="G259" s="80" t="s">
        <v>240</v>
      </c>
      <c r="H259" s="80" t="s">
        <v>163</v>
      </c>
      <c r="I259" s="47">
        <v>45348</v>
      </c>
      <c r="J259" s="47">
        <v>45790</v>
      </c>
      <c r="K259" s="80" t="s">
        <v>269</v>
      </c>
      <c r="L259" s="80" t="s">
        <v>7007</v>
      </c>
      <c r="M259" s="80" t="s">
        <v>228</v>
      </c>
      <c r="N259">
        <v>25034</v>
      </c>
      <c r="O259" s="80" t="s">
        <v>196</v>
      </c>
      <c r="P259">
        <v>5</v>
      </c>
      <c r="Q259" s="56">
        <v>14.520367936925098</v>
      </c>
    </row>
    <row r="260" spans="1:17" x14ac:dyDescent="0.25">
      <c r="A260" s="80" t="s">
        <v>7810</v>
      </c>
      <c r="B260" s="80" t="s">
        <v>1509</v>
      </c>
      <c r="C260" s="80" t="s">
        <v>1510</v>
      </c>
      <c r="D260" s="80" t="s">
        <v>7811</v>
      </c>
      <c r="E260" s="80" t="s">
        <v>7812</v>
      </c>
      <c r="F260" s="80" t="s">
        <v>1512</v>
      </c>
      <c r="G260" s="80" t="s">
        <v>202</v>
      </c>
      <c r="H260" s="80" t="s">
        <v>163</v>
      </c>
      <c r="I260" s="47">
        <v>45259</v>
      </c>
      <c r="J260" s="47">
        <v>45375</v>
      </c>
      <c r="K260" s="80" t="s">
        <v>269</v>
      </c>
      <c r="L260" s="80" t="s">
        <v>7813</v>
      </c>
      <c r="M260" s="80" t="s">
        <v>165</v>
      </c>
      <c r="N260">
        <v>49301</v>
      </c>
      <c r="O260" s="80" t="s">
        <v>166</v>
      </c>
      <c r="P260">
        <v>5</v>
      </c>
      <c r="Q260" s="56">
        <v>10.052562417871222</v>
      </c>
    </row>
    <row r="261" spans="1:17" x14ac:dyDescent="0.25">
      <c r="A261" s="80" t="s">
        <v>7814</v>
      </c>
      <c r="B261" s="80" t="s">
        <v>1514</v>
      </c>
      <c r="C261" s="80" t="s">
        <v>1515</v>
      </c>
      <c r="D261" s="80" t="s">
        <v>7815</v>
      </c>
      <c r="E261" s="80" t="s">
        <v>7816</v>
      </c>
      <c r="F261" s="80" t="s">
        <v>1517</v>
      </c>
      <c r="G261" s="80" t="s">
        <v>202</v>
      </c>
      <c r="H261" s="80" t="s">
        <v>163</v>
      </c>
      <c r="I261" s="47">
        <v>45632</v>
      </c>
      <c r="J261" s="47">
        <v>45364</v>
      </c>
      <c r="K261" s="80" t="s">
        <v>129</v>
      </c>
      <c r="L261" s="80" t="s">
        <v>7817</v>
      </c>
      <c r="M261" s="80" t="s">
        <v>165</v>
      </c>
      <c r="N261">
        <v>9073</v>
      </c>
      <c r="O261" s="80" t="s">
        <v>166</v>
      </c>
      <c r="P261">
        <v>5</v>
      </c>
      <c r="Q261" s="56">
        <v>8.804204993429698</v>
      </c>
    </row>
    <row r="262" spans="1:17" x14ac:dyDescent="0.25">
      <c r="A262" s="80" t="s">
        <v>7818</v>
      </c>
      <c r="B262" s="80" t="s">
        <v>1519</v>
      </c>
      <c r="C262" s="80" t="s">
        <v>1520</v>
      </c>
      <c r="D262" s="80" t="s">
        <v>7819</v>
      </c>
      <c r="E262" s="80" t="s">
        <v>7820</v>
      </c>
      <c r="F262" s="80" t="s">
        <v>1522</v>
      </c>
      <c r="G262" s="80" t="s">
        <v>251</v>
      </c>
      <c r="H262" s="80" t="s">
        <v>163</v>
      </c>
      <c r="I262" s="47">
        <v>45508</v>
      </c>
      <c r="J262" s="47">
        <v>45154</v>
      </c>
      <c r="K262" s="80" t="s">
        <v>128</v>
      </c>
      <c r="L262" s="80" t="s">
        <v>7821</v>
      </c>
      <c r="M262" s="80" t="s">
        <v>314</v>
      </c>
      <c r="N262">
        <v>9073</v>
      </c>
      <c r="O262" s="80" t="s">
        <v>209</v>
      </c>
      <c r="P262">
        <v>3</v>
      </c>
      <c r="Q262" s="56">
        <v>10.052562417871222</v>
      </c>
    </row>
    <row r="263" spans="1:17" x14ac:dyDescent="0.25">
      <c r="A263" s="80" t="s">
        <v>7822</v>
      </c>
      <c r="B263" s="80" t="s">
        <v>1524</v>
      </c>
      <c r="C263" s="80" t="s">
        <v>1525</v>
      </c>
      <c r="D263" s="80" t="s">
        <v>7823</v>
      </c>
      <c r="E263" s="80" t="s">
        <v>7824</v>
      </c>
      <c r="F263" s="80" t="s">
        <v>1527</v>
      </c>
      <c r="G263" s="80" t="s">
        <v>873</v>
      </c>
      <c r="H263" s="80" t="s">
        <v>163</v>
      </c>
      <c r="I263" s="47">
        <v>45012</v>
      </c>
      <c r="J263" s="47">
        <v>45154</v>
      </c>
      <c r="K263" s="80" t="s">
        <v>129</v>
      </c>
      <c r="L263" s="80" t="s">
        <v>7825</v>
      </c>
      <c r="M263" s="80" t="s">
        <v>174</v>
      </c>
      <c r="N263">
        <v>40964</v>
      </c>
      <c r="O263" s="80" t="s">
        <v>203</v>
      </c>
      <c r="P263">
        <v>3</v>
      </c>
      <c r="Q263" s="56">
        <v>4.6649145860709593</v>
      </c>
    </row>
    <row r="264" spans="1:17" x14ac:dyDescent="0.25">
      <c r="A264" s="80" t="s">
        <v>7826</v>
      </c>
      <c r="B264" s="80" t="s">
        <v>1529</v>
      </c>
      <c r="C264" s="80" t="s">
        <v>1530</v>
      </c>
      <c r="D264" s="80" t="s">
        <v>7827</v>
      </c>
      <c r="E264" s="80" t="s">
        <v>1531</v>
      </c>
      <c r="F264" s="80" t="s">
        <v>1532</v>
      </c>
      <c r="G264" s="80" t="s">
        <v>358</v>
      </c>
      <c r="H264" s="80" t="s">
        <v>163</v>
      </c>
      <c r="I264" s="47">
        <v>45496</v>
      </c>
      <c r="J264" s="47">
        <v>45762</v>
      </c>
      <c r="K264" s="80" t="s">
        <v>128</v>
      </c>
      <c r="L264" s="80" t="s">
        <v>7828</v>
      </c>
      <c r="M264" s="80" t="s">
        <v>195</v>
      </c>
      <c r="N264">
        <v>31497</v>
      </c>
      <c r="O264" s="80" t="s">
        <v>196</v>
      </c>
      <c r="P264">
        <v>2</v>
      </c>
      <c r="Q264" s="56">
        <v>10.052562417871222</v>
      </c>
    </row>
    <row r="265" spans="1:17" x14ac:dyDescent="0.25">
      <c r="A265" s="80" t="s">
        <v>7829</v>
      </c>
      <c r="B265" s="80" t="s">
        <v>1534</v>
      </c>
      <c r="C265" s="80" t="s">
        <v>1535</v>
      </c>
      <c r="D265" s="80" t="s">
        <v>7830</v>
      </c>
      <c r="E265" s="80" t="s">
        <v>7831</v>
      </c>
      <c r="F265" s="80" t="s">
        <v>1537</v>
      </c>
      <c r="G265" s="80" t="s">
        <v>202</v>
      </c>
      <c r="H265" s="80" t="s">
        <v>163</v>
      </c>
      <c r="I265" s="47">
        <v>45357</v>
      </c>
      <c r="J265" s="47">
        <v>45672</v>
      </c>
      <c r="K265" s="80" t="s">
        <v>128</v>
      </c>
      <c r="L265" s="80" t="s">
        <v>6937</v>
      </c>
      <c r="M265" s="80" t="s">
        <v>314</v>
      </c>
      <c r="N265">
        <v>49063</v>
      </c>
      <c r="O265" s="80" t="s">
        <v>203</v>
      </c>
      <c r="P265">
        <v>5</v>
      </c>
      <c r="Q265" s="56">
        <v>10.348226018396845</v>
      </c>
    </row>
    <row r="266" spans="1:17" x14ac:dyDescent="0.25">
      <c r="A266" s="80" t="s">
        <v>7832</v>
      </c>
      <c r="B266" s="80" t="s">
        <v>1539</v>
      </c>
      <c r="C266" s="80" t="s">
        <v>1540</v>
      </c>
      <c r="D266" s="80" t="s">
        <v>7833</v>
      </c>
      <c r="E266" s="80" t="s">
        <v>7834</v>
      </c>
      <c r="F266" s="80" t="s">
        <v>1542</v>
      </c>
      <c r="G266" s="80" t="s">
        <v>787</v>
      </c>
      <c r="H266" s="80" t="s">
        <v>163</v>
      </c>
      <c r="I266" s="47">
        <v>45453</v>
      </c>
      <c r="J266" s="47">
        <v>45204</v>
      </c>
      <c r="K266" s="80" t="s">
        <v>164</v>
      </c>
      <c r="L266" s="80" t="s">
        <v>7835</v>
      </c>
      <c r="M266" s="80" t="s">
        <v>314</v>
      </c>
      <c r="N266">
        <v>252</v>
      </c>
      <c r="O266" s="80" t="s">
        <v>209</v>
      </c>
      <c r="P266">
        <v>5</v>
      </c>
      <c r="Q266" s="56">
        <v>10.052562417871222</v>
      </c>
    </row>
    <row r="267" spans="1:17" x14ac:dyDescent="0.25">
      <c r="A267" s="80" t="s">
        <v>7836</v>
      </c>
      <c r="B267" s="80" t="s">
        <v>1544</v>
      </c>
      <c r="C267" s="80" t="s">
        <v>1545</v>
      </c>
      <c r="D267" s="80" t="s">
        <v>7837</v>
      </c>
      <c r="E267" s="80" t="s">
        <v>7838</v>
      </c>
      <c r="F267" s="80" t="s">
        <v>1547</v>
      </c>
      <c r="G267" s="80" t="s">
        <v>441</v>
      </c>
      <c r="H267" s="80" t="s">
        <v>163</v>
      </c>
      <c r="I267" s="47">
        <v>45401</v>
      </c>
      <c r="J267" s="47">
        <v>45813</v>
      </c>
      <c r="K267" s="80" t="s">
        <v>164</v>
      </c>
      <c r="L267" s="80" t="s">
        <v>7007</v>
      </c>
      <c r="M267" s="80" t="s">
        <v>181</v>
      </c>
      <c r="N267">
        <v>49888</v>
      </c>
      <c r="O267" s="80" t="s">
        <v>209</v>
      </c>
      <c r="P267">
        <v>5</v>
      </c>
      <c r="Q267" s="56">
        <v>13.534822601839684</v>
      </c>
    </row>
    <row r="268" spans="1:17" x14ac:dyDescent="0.25">
      <c r="A268" s="80" t="s">
        <v>7839</v>
      </c>
      <c r="B268" s="80" t="s">
        <v>1549</v>
      </c>
      <c r="C268" s="80" t="s">
        <v>1550</v>
      </c>
      <c r="D268" s="80" t="s">
        <v>7840</v>
      </c>
      <c r="E268" s="80" t="s">
        <v>7841</v>
      </c>
      <c r="F268" s="80" t="s">
        <v>1552</v>
      </c>
      <c r="G268" s="80" t="s">
        <v>215</v>
      </c>
      <c r="H268" s="80" t="s">
        <v>163</v>
      </c>
      <c r="I268" s="47">
        <v>45544</v>
      </c>
      <c r="J268" s="47">
        <v>45409</v>
      </c>
      <c r="K268" s="80" t="s">
        <v>129</v>
      </c>
      <c r="L268" s="80" t="s">
        <v>6965</v>
      </c>
      <c r="M268" s="80" t="s">
        <v>181</v>
      </c>
      <c r="N268">
        <v>35663</v>
      </c>
      <c r="O268" s="80" t="s">
        <v>209</v>
      </c>
      <c r="P268">
        <v>4</v>
      </c>
      <c r="Q268" s="56">
        <v>10.052562417871222</v>
      </c>
    </row>
    <row r="269" spans="1:17" x14ac:dyDescent="0.25">
      <c r="A269" s="80" t="s">
        <v>7842</v>
      </c>
      <c r="B269" s="80" t="s">
        <v>1554</v>
      </c>
      <c r="C269" s="80" t="s">
        <v>1555</v>
      </c>
      <c r="D269" s="80" t="s">
        <v>7843</v>
      </c>
      <c r="E269" s="80" t="s">
        <v>7844</v>
      </c>
      <c r="F269" s="80" t="s">
        <v>1557</v>
      </c>
      <c r="G269" s="80" t="s">
        <v>642</v>
      </c>
      <c r="H269" s="80" t="s">
        <v>163</v>
      </c>
      <c r="I269" s="47">
        <v>45501</v>
      </c>
      <c r="J269" s="47">
        <v>45596</v>
      </c>
      <c r="K269" s="80" t="s">
        <v>128</v>
      </c>
      <c r="L269" s="80" t="s">
        <v>7007</v>
      </c>
      <c r="M269" s="80" t="s">
        <v>181</v>
      </c>
      <c r="N269">
        <v>14351</v>
      </c>
      <c r="O269" s="80" t="s">
        <v>209</v>
      </c>
      <c r="P269">
        <v>3</v>
      </c>
      <c r="Q269" s="56">
        <v>3.1208935611038107</v>
      </c>
    </row>
    <row r="270" spans="1:17" x14ac:dyDescent="0.25">
      <c r="A270" s="80" t="s">
        <v>7845</v>
      </c>
      <c r="B270" s="80" t="s">
        <v>1559</v>
      </c>
      <c r="C270" s="80" t="s">
        <v>1560</v>
      </c>
      <c r="D270" s="80" t="s">
        <v>7846</v>
      </c>
      <c r="E270" s="80" t="s">
        <v>7847</v>
      </c>
      <c r="F270" s="80" t="s">
        <v>1562</v>
      </c>
      <c r="G270" s="80" t="s">
        <v>743</v>
      </c>
      <c r="H270" s="80" t="s">
        <v>163</v>
      </c>
      <c r="I270" s="47">
        <v>45476</v>
      </c>
      <c r="J270" s="47">
        <v>45683</v>
      </c>
      <c r="K270" s="80" t="s">
        <v>128</v>
      </c>
      <c r="L270" s="80" t="s">
        <v>6965</v>
      </c>
      <c r="M270" s="80" t="s">
        <v>314</v>
      </c>
      <c r="N270">
        <v>19978</v>
      </c>
      <c r="O270" s="80" t="s">
        <v>188</v>
      </c>
      <c r="P270">
        <v>4</v>
      </c>
      <c r="Q270" s="56">
        <v>10.052562417871222</v>
      </c>
    </row>
    <row r="271" spans="1:17" x14ac:dyDescent="0.25">
      <c r="A271" s="80" t="s">
        <v>7848</v>
      </c>
      <c r="B271" s="80" t="s">
        <v>1564</v>
      </c>
      <c r="C271" s="80" t="s">
        <v>1565</v>
      </c>
      <c r="D271" s="80" t="s">
        <v>7849</v>
      </c>
      <c r="E271" s="80" t="s">
        <v>7850</v>
      </c>
      <c r="F271" s="80" t="s">
        <v>1567</v>
      </c>
      <c r="G271" s="80" t="s">
        <v>275</v>
      </c>
      <c r="H271" s="80" t="s">
        <v>163</v>
      </c>
      <c r="I271" s="47">
        <v>45495</v>
      </c>
      <c r="J271" s="47">
        <v>45474</v>
      </c>
      <c r="K271" s="80" t="s">
        <v>128</v>
      </c>
      <c r="L271" s="80" t="s">
        <v>6953</v>
      </c>
      <c r="M271" s="80" t="s">
        <v>314</v>
      </c>
      <c r="N271">
        <v>18570</v>
      </c>
      <c r="O271" s="80" t="s">
        <v>203</v>
      </c>
      <c r="P271">
        <v>4</v>
      </c>
      <c r="Q271" s="56">
        <v>0.68988173455978974</v>
      </c>
    </row>
    <row r="272" spans="1:17" x14ac:dyDescent="0.25">
      <c r="A272" s="80" t="s">
        <v>7851</v>
      </c>
      <c r="B272" s="80" t="s">
        <v>1569</v>
      </c>
      <c r="C272" s="80" t="s">
        <v>1570</v>
      </c>
      <c r="D272" s="80" t="s">
        <v>7852</v>
      </c>
      <c r="E272" s="80" t="s">
        <v>7853</v>
      </c>
      <c r="F272" s="80" t="s">
        <v>1572</v>
      </c>
      <c r="G272" s="80" t="s">
        <v>903</v>
      </c>
      <c r="H272" s="80" t="s">
        <v>163</v>
      </c>
      <c r="I272" s="47">
        <v>45305</v>
      </c>
      <c r="J272" s="47">
        <v>45608</v>
      </c>
      <c r="K272" s="80" t="s">
        <v>128</v>
      </c>
      <c r="L272" s="80" t="s">
        <v>7007</v>
      </c>
      <c r="M272" s="80" t="s">
        <v>314</v>
      </c>
      <c r="N272">
        <v>8591</v>
      </c>
      <c r="O272" s="80" t="s">
        <v>166</v>
      </c>
      <c r="P272">
        <v>4</v>
      </c>
      <c r="Q272" s="56">
        <v>10.052562417871222</v>
      </c>
    </row>
    <row r="273" spans="1:17" x14ac:dyDescent="0.25">
      <c r="A273" s="80" t="s">
        <v>7854</v>
      </c>
      <c r="B273" s="80" t="s">
        <v>1574</v>
      </c>
      <c r="C273" s="80" t="s">
        <v>1575</v>
      </c>
      <c r="D273" s="80" t="s">
        <v>7855</v>
      </c>
      <c r="E273" s="80" t="s">
        <v>7856</v>
      </c>
      <c r="F273" s="80" t="s">
        <v>1577</v>
      </c>
      <c r="G273" s="80" t="s">
        <v>499</v>
      </c>
      <c r="H273" s="80" t="s">
        <v>163</v>
      </c>
      <c r="I273" s="47">
        <v>45619</v>
      </c>
      <c r="J273" s="47">
        <v>45431</v>
      </c>
      <c r="K273" s="80" t="s">
        <v>128</v>
      </c>
      <c r="L273" s="80" t="s">
        <v>7715</v>
      </c>
      <c r="M273" s="80" t="s">
        <v>314</v>
      </c>
      <c r="N273">
        <v>18973</v>
      </c>
      <c r="O273" s="80" t="s">
        <v>166</v>
      </c>
      <c r="P273">
        <v>4</v>
      </c>
      <c r="Q273" s="56">
        <v>6.1760840998685937</v>
      </c>
    </row>
    <row r="274" spans="1:17" x14ac:dyDescent="0.25">
      <c r="A274" s="80" t="s">
        <v>7857</v>
      </c>
      <c r="B274" s="80" t="s">
        <v>1579</v>
      </c>
      <c r="C274" s="80" t="s">
        <v>1580</v>
      </c>
      <c r="D274" s="80" t="s">
        <v>7858</v>
      </c>
      <c r="E274" s="80" t="s">
        <v>7859</v>
      </c>
      <c r="F274" s="80" t="s">
        <v>1582</v>
      </c>
      <c r="G274" s="80" t="s">
        <v>787</v>
      </c>
      <c r="H274" s="80" t="s">
        <v>163</v>
      </c>
      <c r="I274" s="47">
        <v>45062</v>
      </c>
      <c r="J274" s="47">
        <v>45304</v>
      </c>
      <c r="K274" s="80" t="s">
        <v>173</v>
      </c>
      <c r="L274" s="80" t="s">
        <v>7007</v>
      </c>
      <c r="M274" s="80" t="s">
        <v>181</v>
      </c>
      <c r="N274">
        <v>36636</v>
      </c>
      <c r="O274" s="80" t="s">
        <v>188</v>
      </c>
      <c r="P274">
        <v>3</v>
      </c>
      <c r="Q274" s="56">
        <v>10.052562417871222</v>
      </c>
    </row>
    <row r="275" spans="1:17" x14ac:dyDescent="0.25">
      <c r="A275" s="80" t="s">
        <v>7860</v>
      </c>
      <c r="B275" s="80" t="s">
        <v>1584</v>
      </c>
      <c r="C275" s="80" t="s">
        <v>1585</v>
      </c>
      <c r="D275" s="80" t="s">
        <v>7861</v>
      </c>
      <c r="E275" s="80" t="s">
        <v>7862</v>
      </c>
      <c r="F275" s="80" t="s">
        <v>1587</v>
      </c>
      <c r="G275" s="80" t="s">
        <v>194</v>
      </c>
      <c r="H275" s="80" t="s">
        <v>163</v>
      </c>
      <c r="I275" s="47">
        <v>45297</v>
      </c>
      <c r="J275" s="47">
        <v>45598</v>
      </c>
      <c r="K275" s="80" t="s">
        <v>128</v>
      </c>
      <c r="L275" s="80" t="s">
        <v>7007</v>
      </c>
      <c r="M275" s="80" t="s">
        <v>195</v>
      </c>
      <c r="N275">
        <v>16141</v>
      </c>
      <c r="O275" s="80" t="s">
        <v>188</v>
      </c>
      <c r="P275">
        <v>4</v>
      </c>
      <c r="Q275" s="56">
        <v>9.8883048620236522</v>
      </c>
    </row>
    <row r="276" spans="1:17" x14ac:dyDescent="0.25">
      <c r="A276" s="80" t="s">
        <v>7863</v>
      </c>
      <c r="B276" s="80" t="s">
        <v>1589</v>
      </c>
      <c r="C276" s="80" t="s">
        <v>1590</v>
      </c>
      <c r="D276" s="80" t="s">
        <v>7864</v>
      </c>
      <c r="E276" s="80" t="s">
        <v>7865</v>
      </c>
      <c r="F276" s="80" t="s">
        <v>1592</v>
      </c>
      <c r="G276" s="80" t="s">
        <v>595</v>
      </c>
      <c r="H276" s="80" t="s">
        <v>163</v>
      </c>
      <c r="I276" s="47">
        <v>45605</v>
      </c>
      <c r="J276" s="47">
        <v>45300</v>
      </c>
      <c r="K276" s="80" t="s">
        <v>129</v>
      </c>
      <c r="L276" s="80" t="s">
        <v>6965</v>
      </c>
      <c r="M276" s="80" t="s">
        <v>165</v>
      </c>
      <c r="N276">
        <v>44218</v>
      </c>
      <c r="O276" s="80" t="s">
        <v>188</v>
      </c>
      <c r="P276">
        <v>2</v>
      </c>
      <c r="Q276" s="56">
        <v>10.052562417871222</v>
      </c>
    </row>
    <row r="277" spans="1:17" x14ac:dyDescent="0.25">
      <c r="A277" s="80" t="s">
        <v>7866</v>
      </c>
      <c r="B277" s="80" t="s">
        <v>1594</v>
      </c>
      <c r="C277" s="80" t="s">
        <v>1595</v>
      </c>
      <c r="D277" s="80" t="s">
        <v>7867</v>
      </c>
      <c r="E277" s="80" t="s">
        <v>1596</v>
      </c>
      <c r="F277" s="80" t="s">
        <v>1597</v>
      </c>
      <c r="G277" s="80" t="s">
        <v>234</v>
      </c>
      <c r="H277" s="80" t="s">
        <v>163</v>
      </c>
      <c r="I277" s="47">
        <v>45397</v>
      </c>
      <c r="J277" s="47">
        <v>45832</v>
      </c>
      <c r="K277" s="80" t="s">
        <v>129</v>
      </c>
      <c r="L277" s="80" t="s">
        <v>6953</v>
      </c>
      <c r="M277" s="80" t="s">
        <v>165</v>
      </c>
      <c r="N277">
        <v>46711</v>
      </c>
      <c r="O277" s="80" t="s">
        <v>203</v>
      </c>
      <c r="P277">
        <v>3</v>
      </c>
      <c r="Q277" s="56">
        <v>14.290407358738502</v>
      </c>
    </row>
    <row r="278" spans="1:17" x14ac:dyDescent="0.25">
      <c r="A278" s="80" t="s">
        <v>7868</v>
      </c>
      <c r="B278" s="80" t="s">
        <v>1599</v>
      </c>
      <c r="C278" s="80" t="s">
        <v>1600</v>
      </c>
      <c r="D278" s="80" t="s">
        <v>7869</v>
      </c>
      <c r="E278" s="80" t="s">
        <v>7870</v>
      </c>
      <c r="F278" s="80" t="s">
        <v>330</v>
      </c>
      <c r="G278" s="80" t="s">
        <v>187</v>
      </c>
      <c r="H278" s="80" t="s">
        <v>163</v>
      </c>
      <c r="I278" s="47">
        <v>44848</v>
      </c>
      <c r="J278" s="47">
        <v>45569</v>
      </c>
      <c r="K278" s="80" t="s">
        <v>129</v>
      </c>
      <c r="L278" s="80" t="s">
        <v>7871</v>
      </c>
      <c r="M278" s="80" t="s">
        <v>165</v>
      </c>
      <c r="N278">
        <v>38044</v>
      </c>
      <c r="O278" s="80" t="s">
        <v>209</v>
      </c>
      <c r="P278">
        <v>2</v>
      </c>
      <c r="Q278" s="56">
        <v>10.052562417871222</v>
      </c>
    </row>
    <row r="279" spans="1:17" x14ac:dyDescent="0.25">
      <c r="A279" s="80" t="s">
        <v>7872</v>
      </c>
      <c r="B279" s="80" t="s">
        <v>1603</v>
      </c>
      <c r="C279" s="80" t="s">
        <v>1604</v>
      </c>
      <c r="D279" s="80" t="s">
        <v>7873</v>
      </c>
      <c r="E279" s="80" t="s">
        <v>1605</v>
      </c>
      <c r="F279" s="80" t="s">
        <v>1606</v>
      </c>
      <c r="G279" s="80" t="s">
        <v>749</v>
      </c>
      <c r="H279" s="80" t="s">
        <v>163</v>
      </c>
      <c r="I279" s="47">
        <v>45061</v>
      </c>
      <c r="J279" s="47">
        <v>45307</v>
      </c>
      <c r="K279" s="80" t="s">
        <v>129</v>
      </c>
      <c r="L279" s="80" t="s">
        <v>7874</v>
      </c>
      <c r="M279" s="80" t="s">
        <v>165</v>
      </c>
      <c r="N279">
        <v>15041</v>
      </c>
      <c r="O279" s="80" t="s">
        <v>196</v>
      </c>
      <c r="P279">
        <v>3</v>
      </c>
      <c r="Q279" s="56">
        <v>8.0814717477003946</v>
      </c>
    </row>
    <row r="280" spans="1:17" x14ac:dyDescent="0.25">
      <c r="A280" s="80" t="s">
        <v>7875</v>
      </c>
      <c r="B280" s="80" t="s">
        <v>1608</v>
      </c>
      <c r="C280" s="80" t="s">
        <v>1609</v>
      </c>
      <c r="D280" s="80" t="s">
        <v>7876</v>
      </c>
      <c r="E280" s="80" t="s">
        <v>7877</v>
      </c>
      <c r="F280" s="80" t="s">
        <v>1611</v>
      </c>
      <c r="G280" s="80" t="s">
        <v>473</v>
      </c>
      <c r="H280" s="80" t="s">
        <v>163</v>
      </c>
      <c r="I280" s="47">
        <v>45216</v>
      </c>
      <c r="J280" s="47">
        <v>45268</v>
      </c>
      <c r="K280" s="80" t="s">
        <v>129</v>
      </c>
      <c r="L280" s="80" t="s">
        <v>6953</v>
      </c>
      <c r="M280" s="80" t="s">
        <v>174</v>
      </c>
      <c r="N280">
        <v>20510</v>
      </c>
      <c r="O280" s="80" t="s">
        <v>209</v>
      </c>
      <c r="P280">
        <v>3</v>
      </c>
      <c r="Q280" s="56">
        <v>10.052562417871222</v>
      </c>
    </row>
    <row r="281" spans="1:17" x14ac:dyDescent="0.25">
      <c r="A281" s="80" t="s">
        <v>7878</v>
      </c>
      <c r="B281" s="80" t="s">
        <v>1613</v>
      </c>
      <c r="C281" s="80" t="s">
        <v>1614</v>
      </c>
      <c r="D281" s="80" t="s">
        <v>7879</v>
      </c>
      <c r="E281" s="80" t="s">
        <v>7880</v>
      </c>
      <c r="F281" s="80" t="s">
        <v>1616</v>
      </c>
      <c r="G281" s="80" t="s">
        <v>595</v>
      </c>
      <c r="H281" s="80" t="s">
        <v>163</v>
      </c>
      <c r="I281" s="47">
        <v>44875</v>
      </c>
      <c r="J281" s="47">
        <v>45423</v>
      </c>
      <c r="K281" s="80" t="s">
        <v>164</v>
      </c>
      <c r="L281" s="80" t="s">
        <v>7881</v>
      </c>
      <c r="M281" s="80" t="s">
        <v>228</v>
      </c>
      <c r="N281">
        <v>33220</v>
      </c>
      <c r="O281" s="80" t="s">
        <v>166</v>
      </c>
      <c r="P281">
        <v>3</v>
      </c>
      <c r="Q281" s="56">
        <v>18.002628120893561</v>
      </c>
    </row>
    <row r="282" spans="1:17" x14ac:dyDescent="0.25">
      <c r="A282" s="80" t="s">
        <v>7882</v>
      </c>
      <c r="B282" s="80" t="s">
        <v>1618</v>
      </c>
      <c r="C282" s="80" t="s">
        <v>1619</v>
      </c>
      <c r="D282" s="80" t="s">
        <v>7883</v>
      </c>
      <c r="E282" s="80" t="s">
        <v>7884</v>
      </c>
      <c r="F282" s="80" t="s">
        <v>1621</v>
      </c>
      <c r="G282" s="80" t="s">
        <v>215</v>
      </c>
      <c r="H282" s="80" t="s">
        <v>163</v>
      </c>
      <c r="I282" s="47">
        <v>45491</v>
      </c>
      <c r="J282" s="47">
        <v>45813</v>
      </c>
      <c r="K282" s="80" t="s">
        <v>269</v>
      </c>
      <c r="L282" s="80" t="s">
        <v>7885</v>
      </c>
      <c r="M282" s="80" t="s">
        <v>314</v>
      </c>
      <c r="N282">
        <v>49643</v>
      </c>
      <c r="O282" s="80" t="s">
        <v>203</v>
      </c>
      <c r="P282">
        <v>1</v>
      </c>
      <c r="Q282" s="56">
        <v>10.052562417871222</v>
      </c>
    </row>
    <row r="283" spans="1:17" x14ac:dyDescent="0.25">
      <c r="A283" s="80" t="s">
        <v>7886</v>
      </c>
      <c r="B283" s="80" t="s">
        <v>1623</v>
      </c>
      <c r="C283" s="80" t="s">
        <v>1624</v>
      </c>
      <c r="D283" s="80" t="s">
        <v>7887</v>
      </c>
      <c r="E283" s="80" t="s">
        <v>7888</v>
      </c>
      <c r="F283" s="80" t="s">
        <v>1626</v>
      </c>
      <c r="G283" s="80" t="s">
        <v>1627</v>
      </c>
      <c r="H283" s="80" t="s">
        <v>163</v>
      </c>
      <c r="I283" s="47">
        <v>45135</v>
      </c>
      <c r="J283" s="47">
        <v>45276</v>
      </c>
      <c r="K283" s="80" t="s">
        <v>173</v>
      </c>
      <c r="L283" s="80" t="s">
        <v>6953</v>
      </c>
      <c r="M283" s="80" t="s">
        <v>181</v>
      </c>
      <c r="N283">
        <v>16831</v>
      </c>
      <c r="O283" s="80" t="s">
        <v>196</v>
      </c>
      <c r="P283">
        <v>1</v>
      </c>
      <c r="Q283" s="56">
        <v>4.6320630749014455</v>
      </c>
    </row>
    <row r="284" spans="1:17" x14ac:dyDescent="0.25">
      <c r="A284" s="80" t="s">
        <v>7889</v>
      </c>
      <c r="B284" s="80" t="s">
        <v>1629</v>
      </c>
      <c r="C284" s="80" t="s">
        <v>1630</v>
      </c>
      <c r="D284" s="80" t="s">
        <v>7890</v>
      </c>
      <c r="E284" s="80" t="s">
        <v>7891</v>
      </c>
      <c r="F284" s="80" t="s">
        <v>1632</v>
      </c>
      <c r="G284" s="80" t="s">
        <v>409</v>
      </c>
      <c r="H284" s="80" t="s">
        <v>163</v>
      </c>
      <c r="I284" s="47">
        <v>45662</v>
      </c>
      <c r="J284" s="47">
        <v>45230</v>
      </c>
      <c r="K284" s="80" t="s">
        <v>269</v>
      </c>
      <c r="L284" s="80" t="s">
        <v>7892</v>
      </c>
      <c r="M284" s="80" t="s">
        <v>181</v>
      </c>
      <c r="N284">
        <v>6737</v>
      </c>
      <c r="O284" s="80" t="s">
        <v>196</v>
      </c>
      <c r="P284">
        <v>1</v>
      </c>
      <c r="Q284" s="56">
        <v>10.052562417871222</v>
      </c>
    </row>
    <row r="285" spans="1:17" x14ac:dyDescent="0.25">
      <c r="A285" s="80" t="s">
        <v>7893</v>
      </c>
      <c r="B285" s="80" t="s">
        <v>1634</v>
      </c>
      <c r="C285" s="80" t="s">
        <v>1635</v>
      </c>
      <c r="D285" s="80" t="s">
        <v>7894</v>
      </c>
      <c r="E285" s="80" t="s">
        <v>7895</v>
      </c>
      <c r="F285" s="80" t="s">
        <v>1637</v>
      </c>
      <c r="G285" s="80" t="s">
        <v>435</v>
      </c>
      <c r="H285" s="80" t="s">
        <v>163</v>
      </c>
      <c r="I285" s="47">
        <v>44850</v>
      </c>
      <c r="J285" s="47">
        <v>45464</v>
      </c>
      <c r="K285" s="80" t="s">
        <v>164</v>
      </c>
      <c r="L285" s="80" t="s">
        <v>7007</v>
      </c>
      <c r="M285" s="80" t="s">
        <v>174</v>
      </c>
      <c r="N285">
        <v>46465</v>
      </c>
      <c r="O285" s="80" t="s">
        <v>188</v>
      </c>
      <c r="P285">
        <v>1</v>
      </c>
      <c r="Q285" s="56">
        <v>20.17082785808147</v>
      </c>
    </row>
    <row r="286" spans="1:17" x14ac:dyDescent="0.25">
      <c r="A286" s="80" t="s">
        <v>7896</v>
      </c>
      <c r="B286" s="80" t="s">
        <v>1639</v>
      </c>
      <c r="C286" s="80" t="s">
        <v>1640</v>
      </c>
      <c r="D286" s="80" t="s">
        <v>7897</v>
      </c>
      <c r="E286" s="80" t="s">
        <v>7898</v>
      </c>
      <c r="F286" s="80" t="s">
        <v>1642</v>
      </c>
      <c r="G286" s="80" t="s">
        <v>574</v>
      </c>
      <c r="H286" s="80" t="s">
        <v>163</v>
      </c>
      <c r="I286" s="47">
        <v>45645</v>
      </c>
      <c r="J286" s="47">
        <v>45130</v>
      </c>
      <c r="K286" s="80" t="s">
        <v>269</v>
      </c>
      <c r="L286" s="80" t="s">
        <v>7007</v>
      </c>
      <c r="M286" s="80" t="s">
        <v>174</v>
      </c>
      <c r="N286">
        <v>8796</v>
      </c>
      <c r="O286" s="80" t="s">
        <v>196</v>
      </c>
      <c r="P286">
        <v>4</v>
      </c>
      <c r="Q286" s="56">
        <v>10.052562417871222</v>
      </c>
    </row>
    <row r="287" spans="1:17" x14ac:dyDescent="0.25">
      <c r="A287" s="80" t="s">
        <v>7899</v>
      </c>
      <c r="B287" s="80" t="s">
        <v>1644</v>
      </c>
      <c r="C287" s="80" t="s">
        <v>1645</v>
      </c>
      <c r="D287" s="80" t="s">
        <v>7900</v>
      </c>
      <c r="E287" s="80" t="s">
        <v>7901</v>
      </c>
      <c r="F287" s="80" t="s">
        <v>1647</v>
      </c>
      <c r="G287" s="80" t="s">
        <v>227</v>
      </c>
      <c r="H287" s="80" t="s">
        <v>163</v>
      </c>
      <c r="I287" s="47">
        <v>45274</v>
      </c>
      <c r="J287" s="47">
        <v>45387</v>
      </c>
      <c r="K287" s="80" t="s">
        <v>129</v>
      </c>
      <c r="L287" s="80" t="s">
        <v>7057</v>
      </c>
      <c r="M287" s="80" t="s">
        <v>181</v>
      </c>
      <c r="N287">
        <v>14156</v>
      </c>
      <c r="O287" s="80" t="s">
        <v>188</v>
      </c>
      <c r="P287">
        <v>3</v>
      </c>
      <c r="Q287" s="56">
        <v>3.7122207621550589</v>
      </c>
    </row>
    <row r="288" spans="1:17" x14ac:dyDescent="0.25">
      <c r="A288" s="80" t="s">
        <v>7902</v>
      </c>
      <c r="B288" s="80" t="s">
        <v>1649</v>
      </c>
      <c r="C288" s="80" t="s">
        <v>1650</v>
      </c>
      <c r="D288" s="80" t="s">
        <v>7903</v>
      </c>
      <c r="E288" s="80" t="s">
        <v>7904</v>
      </c>
      <c r="F288" s="80" t="s">
        <v>1652</v>
      </c>
      <c r="G288" s="80" t="s">
        <v>162</v>
      </c>
      <c r="H288" s="80" t="s">
        <v>163</v>
      </c>
      <c r="I288" s="47">
        <v>45078</v>
      </c>
      <c r="J288" s="47">
        <v>45421</v>
      </c>
      <c r="K288" s="80" t="s">
        <v>269</v>
      </c>
      <c r="L288" s="80" t="s">
        <v>7905</v>
      </c>
      <c r="M288" s="80" t="s">
        <v>165</v>
      </c>
      <c r="N288">
        <v>21457</v>
      </c>
      <c r="O288" s="80" t="s">
        <v>166</v>
      </c>
      <c r="P288">
        <v>1</v>
      </c>
      <c r="Q288" s="56">
        <v>10.052562417871222</v>
      </c>
    </row>
    <row r="289" spans="1:17" x14ac:dyDescent="0.25">
      <c r="A289" s="80" t="s">
        <v>7906</v>
      </c>
      <c r="B289" s="80" t="s">
        <v>1654</v>
      </c>
      <c r="C289" s="80" t="s">
        <v>1655</v>
      </c>
      <c r="D289" s="80" t="s">
        <v>7907</v>
      </c>
      <c r="E289" s="80" t="s">
        <v>7908</v>
      </c>
      <c r="F289" s="80" t="s">
        <v>1657</v>
      </c>
      <c r="G289" s="80" t="s">
        <v>387</v>
      </c>
      <c r="H289" s="80" t="s">
        <v>163</v>
      </c>
      <c r="I289" s="47">
        <v>45599</v>
      </c>
      <c r="J289" s="47">
        <v>45185</v>
      </c>
      <c r="K289" s="80" t="s">
        <v>129</v>
      </c>
      <c r="L289" s="80" t="s">
        <v>7909</v>
      </c>
      <c r="M289" s="80" t="s">
        <v>165</v>
      </c>
      <c r="N289">
        <v>45427</v>
      </c>
      <c r="O289" s="80" t="s">
        <v>188</v>
      </c>
      <c r="P289">
        <v>1</v>
      </c>
      <c r="Q289" s="56">
        <v>13.600525624178712</v>
      </c>
    </row>
    <row r="290" spans="1:17" x14ac:dyDescent="0.25">
      <c r="A290" s="80" t="s">
        <v>7910</v>
      </c>
      <c r="B290" s="80" t="s">
        <v>1659</v>
      </c>
      <c r="C290" s="80" t="s">
        <v>1660</v>
      </c>
      <c r="D290" s="80" t="s">
        <v>7911</v>
      </c>
      <c r="E290" s="80" t="s">
        <v>7912</v>
      </c>
      <c r="F290" s="80" t="s">
        <v>1662</v>
      </c>
      <c r="G290" s="80" t="s">
        <v>435</v>
      </c>
      <c r="H290" s="80" t="s">
        <v>163</v>
      </c>
      <c r="I290" s="47">
        <v>44773</v>
      </c>
      <c r="J290" s="47">
        <v>45300</v>
      </c>
      <c r="K290" s="80" t="s">
        <v>128</v>
      </c>
      <c r="L290" s="80" t="s">
        <v>7913</v>
      </c>
      <c r="M290" s="80" t="s">
        <v>228</v>
      </c>
      <c r="N290">
        <v>16343</v>
      </c>
      <c r="O290" s="80" t="s">
        <v>166</v>
      </c>
      <c r="P290">
        <v>5</v>
      </c>
      <c r="Q290" s="56">
        <v>10.052562417871222</v>
      </c>
    </row>
    <row r="291" spans="1:17" x14ac:dyDescent="0.25">
      <c r="A291" s="80" t="s">
        <v>7914</v>
      </c>
      <c r="B291" s="80" t="s">
        <v>1664</v>
      </c>
      <c r="C291" s="80" t="s">
        <v>1665</v>
      </c>
      <c r="D291" s="80" t="s">
        <v>7915</v>
      </c>
      <c r="E291" s="80" t="s">
        <v>7916</v>
      </c>
      <c r="F291" s="80" t="s">
        <v>1667</v>
      </c>
      <c r="G291" s="80" t="s">
        <v>262</v>
      </c>
      <c r="H291" s="80" t="s">
        <v>163</v>
      </c>
      <c r="I291" s="47">
        <v>45587</v>
      </c>
      <c r="J291" s="47">
        <v>45439</v>
      </c>
      <c r="K291" s="80" t="s">
        <v>128</v>
      </c>
      <c r="L291" s="80" t="s">
        <v>7917</v>
      </c>
      <c r="M291" s="80" t="s">
        <v>181</v>
      </c>
      <c r="N291">
        <v>37589</v>
      </c>
      <c r="O291" s="80" t="s">
        <v>166</v>
      </c>
      <c r="P291">
        <v>3</v>
      </c>
      <c r="Q291" s="56">
        <v>4.8620236530880421</v>
      </c>
    </row>
    <row r="292" spans="1:17" x14ac:dyDescent="0.25">
      <c r="A292" s="80" t="s">
        <v>7918</v>
      </c>
      <c r="B292" s="80" t="s">
        <v>1669</v>
      </c>
      <c r="C292" s="80" t="s">
        <v>1670</v>
      </c>
      <c r="D292" s="80" t="s">
        <v>7919</v>
      </c>
      <c r="E292" s="80" t="s">
        <v>7920</v>
      </c>
      <c r="F292" s="80" t="s">
        <v>1672</v>
      </c>
      <c r="G292" s="80" t="s">
        <v>499</v>
      </c>
      <c r="H292" s="80" t="s">
        <v>163</v>
      </c>
      <c r="I292" s="47">
        <v>45750</v>
      </c>
      <c r="J292" s="47">
        <v>45377</v>
      </c>
      <c r="K292" s="80" t="s">
        <v>128</v>
      </c>
      <c r="L292" s="80" t="s">
        <v>6965</v>
      </c>
      <c r="M292" s="80" t="s">
        <v>174</v>
      </c>
      <c r="N292">
        <v>36095</v>
      </c>
      <c r="O292" s="80" t="s">
        <v>196</v>
      </c>
      <c r="P292">
        <v>1</v>
      </c>
      <c r="Q292" s="56">
        <v>10.052562417871222</v>
      </c>
    </row>
    <row r="293" spans="1:17" x14ac:dyDescent="0.25">
      <c r="A293" s="80" t="s">
        <v>7921</v>
      </c>
      <c r="B293" s="80" t="s">
        <v>1674</v>
      </c>
      <c r="C293" s="80" t="s">
        <v>1675</v>
      </c>
      <c r="D293" s="80" t="s">
        <v>7922</v>
      </c>
      <c r="E293" s="80" t="s">
        <v>7923</v>
      </c>
      <c r="F293" s="80" t="s">
        <v>1677</v>
      </c>
      <c r="G293" s="80" t="s">
        <v>616</v>
      </c>
      <c r="H293" s="80" t="s">
        <v>163</v>
      </c>
      <c r="I293" s="47">
        <v>45582</v>
      </c>
      <c r="J293" s="47">
        <v>45251</v>
      </c>
      <c r="K293" s="80" t="s">
        <v>173</v>
      </c>
      <c r="L293" s="80" t="s">
        <v>6953</v>
      </c>
      <c r="M293" s="80" t="s">
        <v>195</v>
      </c>
      <c r="N293">
        <v>20298</v>
      </c>
      <c r="O293" s="80" t="s">
        <v>196</v>
      </c>
      <c r="P293">
        <v>2</v>
      </c>
      <c r="Q293" s="56">
        <v>10.873850197109066</v>
      </c>
    </row>
    <row r="294" spans="1:17" x14ac:dyDescent="0.25">
      <c r="A294" s="80" t="s">
        <v>7924</v>
      </c>
      <c r="B294" s="80" t="s">
        <v>1679</v>
      </c>
      <c r="C294" s="80" t="s">
        <v>1680</v>
      </c>
      <c r="D294" s="80" t="s">
        <v>7925</v>
      </c>
      <c r="E294" s="80" t="s">
        <v>7926</v>
      </c>
      <c r="F294" s="80" t="s">
        <v>1682</v>
      </c>
      <c r="G294" s="80" t="s">
        <v>766</v>
      </c>
      <c r="H294" s="80" t="s">
        <v>163</v>
      </c>
      <c r="I294" s="47">
        <v>45199</v>
      </c>
      <c r="J294" s="47">
        <v>45787</v>
      </c>
      <c r="K294" s="80" t="s">
        <v>129</v>
      </c>
      <c r="L294" s="80" t="s">
        <v>7927</v>
      </c>
      <c r="M294" s="80" t="s">
        <v>195</v>
      </c>
      <c r="N294">
        <v>10871</v>
      </c>
      <c r="O294" s="80" t="s">
        <v>166</v>
      </c>
      <c r="P294">
        <v>1</v>
      </c>
      <c r="Q294" s="56">
        <v>10.052562417871222</v>
      </c>
    </row>
    <row r="295" spans="1:17" x14ac:dyDescent="0.25">
      <c r="A295" s="80" t="s">
        <v>7928</v>
      </c>
      <c r="B295" s="80" t="s">
        <v>1684</v>
      </c>
      <c r="C295" s="80" t="s">
        <v>1685</v>
      </c>
      <c r="D295" s="80" t="s">
        <v>7929</v>
      </c>
      <c r="E295" s="80" t="s">
        <v>7930</v>
      </c>
      <c r="F295" s="80" t="s">
        <v>1687</v>
      </c>
      <c r="G295" s="80" t="s">
        <v>749</v>
      </c>
      <c r="H295" s="80" t="s">
        <v>163</v>
      </c>
      <c r="I295" s="47">
        <v>45015</v>
      </c>
      <c r="J295" s="47">
        <v>45297</v>
      </c>
      <c r="K295" s="80" t="s">
        <v>129</v>
      </c>
      <c r="L295" s="80" t="s">
        <v>6965</v>
      </c>
      <c r="M295" s="80" t="s">
        <v>165</v>
      </c>
      <c r="N295">
        <v>14227</v>
      </c>
      <c r="O295" s="80" t="s">
        <v>196</v>
      </c>
      <c r="P295">
        <v>4</v>
      </c>
      <c r="Q295" s="56">
        <v>9.2641261498028911</v>
      </c>
    </row>
    <row r="296" spans="1:17" x14ac:dyDescent="0.25">
      <c r="A296" s="80" t="s">
        <v>7931</v>
      </c>
      <c r="B296" s="80" t="s">
        <v>1689</v>
      </c>
      <c r="C296" s="80" t="s">
        <v>1690</v>
      </c>
      <c r="D296" s="80" t="s">
        <v>7932</v>
      </c>
      <c r="E296" s="80" t="s">
        <v>7933</v>
      </c>
      <c r="F296" s="80" t="s">
        <v>1692</v>
      </c>
      <c r="G296" s="80" t="s">
        <v>262</v>
      </c>
      <c r="H296" s="80" t="s">
        <v>163</v>
      </c>
      <c r="I296" s="47">
        <v>45408</v>
      </c>
      <c r="J296" s="47">
        <v>45723</v>
      </c>
      <c r="K296" s="80" t="s">
        <v>129</v>
      </c>
      <c r="L296" s="80" t="s">
        <v>6953</v>
      </c>
      <c r="M296" s="80" t="s">
        <v>174</v>
      </c>
      <c r="N296">
        <v>3754</v>
      </c>
      <c r="O296" s="80" t="s">
        <v>166</v>
      </c>
      <c r="P296">
        <v>5</v>
      </c>
      <c r="Q296" s="56">
        <v>10.052562417871222</v>
      </c>
    </row>
    <row r="297" spans="1:17" x14ac:dyDescent="0.25">
      <c r="A297" s="80" t="s">
        <v>7934</v>
      </c>
      <c r="B297" s="80" t="s">
        <v>1694</v>
      </c>
      <c r="C297" s="80" t="s">
        <v>1695</v>
      </c>
      <c r="D297" s="80" t="s">
        <v>7935</v>
      </c>
      <c r="E297" s="80" t="s">
        <v>7936</v>
      </c>
      <c r="F297" s="80" t="s">
        <v>1697</v>
      </c>
      <c r="G297" s="80" t="s">
        <v>499</v>
      </c>
      <c r="H297" s="80" t="s">
        <v>163</v>
      </c>
      <c r="I297" s="47">
        <v>45500</v>
      </c>
      <c r="J297" s="47">
        <v>45723</v>
      </c>
      <c r="K297" s="80" t="s">
        <v>173</v>
      </c>
      <c r="L297" s="80" t="s">
        <v>7007</v>
      </c>
      <c r="M297" s="80" t="s">
        <v>314</v>
      </c>
      <c r="N297">
        <v>48218</v>
      </c>
      <c r="O297" s="80" t="s">
        <v>209</v>
      </c>
      <c r="P297">
        <v>2</v>
      </c>
      <c r="Q297" s="56">
        <v>7.3258869908015765</v>
      </c>
    </row>
    <row r="298" spans="1:17" x14ac:dyDescent="0.25">
      <c r="A298" s="80" t="s">
        <v>7937</v>
      </c>
      <c r="B298" s="80" t="s">
        <v>1699</v>
      </c>
      <c r="C298" s="80" t="s">
        <v>1700</v>
      </c>
      <c r="D298" s="80" t="s">
        <v>7938</v>
      </c>
      <c r="E298" s="80" t="s">
        <v>1701</v>
      </c>
      <c r="F298" s="80" t="s">
        <v>1702</v>
      </c>
      <c r="G298" s="80" t="s">
        <v>320</v>
      </c>
      <c r="H298" s="80" t="s">
        <v>163</v>
      </c>
      <c r="I298" s="47">
        <v>44939</v>
      </c>
      <c r="J298" s="47">
        <v>45298</v>
      </c>
      <c r="K298" s="80" t="s">
        <v>129</v>
      </c>
      <c r="L298" s="80" t="s">
        <v>7939</v>
      </c>
      <c r="M298" s="80" t="s">
        <v>195</v>
      </c>
      <c r="N298">
        <v>8492</v>
      </c>
      <c r="O298" s="80" t="s">
        <v>203</v>
      </c>
      <c r="P298">
        <v>1</v>
      </c>
      <c r="Q298" s="56">
        <v>10.052562417871222</v>
      </c>
    </row>
    <row r="299" spans="1:17" x14ac:dyDescent="0.25">
      <c r="A299" s="80" t="s">
        <v>7940</v>
      </c>
      <c r="B299" s="80" t="s">
        <v>1704</v>
      </c>
      <c r="C299" s="80" t="s">
        <v>1705</v>
      </c>
      <c r="D299" s="80" t="s">
        <v>7941</v>
      </c>
      <c r="E299" s="80" t="s">
        <v>7942</v>
      </c>
      <c r="F299" s="80" t="s">
        <v>1707</v>
      </c>
      <c r="G299" s="80" t="s">
        <v>162</v>
      </c>
      <c r="H299" s="80" t="s">
        <v>163</v>
      </c>
      <c r="I299" s="47">
        <v>45035</v>
      </c>
      <c r="J299" s="47">
        <v>45239</v>
      </c>
      <c r="K299" s="80" t="s">
        <v>129</v>
      </c>
      <c r="L299" s="80" t="s">
        <v>7943</v>
      </c>
      <c r="M299" s="80" t="s">
        <v>165</v>
      </c>
      <c r="N299">
        <v>32375</v>
      </c>
      <c r="O299" s="80" t="s">
        <v>188</v>
      </c>
      <c r="P299">
        <v>2</v>
      </c>
      <c r="Q299" s="56">
        <v>6.7017082785808144</v>
      </c>
    </row>
    <row r="300" spans="1:17" x14ac:dyDescent="0.25">
      <c r="A300" s="80" t="s">
        <v>7944</v>
      </c>
      <c r="B300" s="80" t="s">
        <v>1709</v>
      </c>
      <c r="C300" s="80" t="s">
        <v>1710</v>
      </c>
      <c r="D300" s="80" t="s">
        <v>7945</v>
      </c>
      <c r="E300" s="80" t="s">
        <v>7946</v>
      </c>
      <c r="F300" s="80" t="s">
        <v>1712</v>
      </c>
      <c r="G300" s="80" t="s">
        <v>755</v>
      </c>
      <c r="H300" s="80" t="s">
        <v>163</v>
      </c>
      <c r="I300" s="47">
        <v>45048</v>
      </c>
      <c r="J300" s="47">
        <v>45134</v>
      </c>
      <c r="K300" s="80" t="s">
        <v>129</v>
      </c>
      <c r="L300" s="80" t="s">
        <v>7947</v>
      </c>
      <c r="M300" s="80" t="s">
        <v>195</v>
      </c>
      <c r="N300">
        <v>46341</v>
      </c>
      <c r="O300" s="80" t="s">
        <v>203</v>
      </c>
      <c r="P300">
        <v>5</v>
      </c>
      <c r="Q300" s="56">
        <v>10.052562417871222</v>
      </c>
    </row>
    <row r="301" spans="1:17" x14ac:dyDescent="0.25">
      <c r="A301" s="80" t="s">
        <v>7948</v>
      </c>
      <c r="B301" s="80" t="s">
        <v>1714</v>
      </c>
      <c r="C301" s="80" t="s">
        <v>1715</v>
      </c>
      <c r="D301" s="80" t="s">
        <v>7949</v>
      </c>
      <c r="E301" s="80" t="s">
        <v>7950</v>
      </c>
      <c r="F301" s="80" t="s">
        <v>1717</v>
      </c>
      <c r="G301" s="80" t="s">
        <v>749</v>
      </c>
      <c r="H301" s="80" t="s">
        <v>163</v>
      </c>
      <c r="I301" s="47">
        <v>45681</v>
      </c>
      <c r="J301" s="47">
        <v>45149</v>
      </c>
      <c r="K301" s="80" t="s">
        <v>164</v>
      </c>
      <c r="L301" s="80" t="s">
        <v>6965</v>
      </c>
      <c r="M301" s="80" t="s">
        <v>181</v>
      </c>
      <c r="N301">
        <v>6959</v>
      </c>
      <c r="O301" s="80" t="s">
        <v>196</v>
      </c>
      <c r="P301">
        <v>4</v>
      </c>
      <c r="Q301" s="56">
        <v>17.477003942181341</v>
      </c>
    </row>
    <row r="302" spans="1:17" x14ac:dyDescent="0.25">
      <c r="A302" s="80" t="s">
        <v>7951</v>
      </c>
      <c r="B302" s="80" t="s">
        <v>1719</v>
      </c>
      <c r="C302" s="80" t="s">
        <v>1720</v>
      </c>
      <c r="D302" s="80" t="s">
        <v>7952</v>
      </c>
      <c r="E302" s="80" t="s">
        <v>7953</v>
      </c>
      <c r="F302" s="80" t="s">
        <v>1722</v>
      </c>
      <c r="G302" s="80" t="s">
        <v>755</v>
      </c>
      <c r="H302" s="80" t="s">
        <v>163</v>
      </c>
      <c r="I302" s="47">
        <v>45679</v>
      </c>
      <c r="J302" s="47">
        <v>45328</v>
      </c>
      <c r="K302" s="80" t="s">
        <v>173</v>
      </c>
      <c r="L302" s="80" t="s">
        <v>7954</v>
      </c>
      <c r="M302" s="80" t="s">
        <v>174</v>
      </c>
      <c r="N302">
        <v>28928</v>
      </c>
      <c r="O302" s="80" t="s">
        <v>209</v>
      </c>
      <c r="P302">
        <v>5</v>
      </c>
      <c r="Q302" s="56">
        <v>10.052562417871222</v>
      </c>
    </row>
    <row r="303" spans="1:17" x14ac:dyDescent="0.25">
      <c r="A303" s="80" t="s">
        <v>7955</v>
      </c>
      <c r="B303" s="80" t="s">
        <v>1724</v>
      </c>
      <c r="C303" s="80" t="s">
        <v>1725</v>
      </c>
      <c r="D303" s="80" t="s">
        <v>7956</v>
      </c>
      <c r="E303" s="80" t="s">
        <v>7957</v>
      </c>
      <c r="F303" s="80" t="s">
        <v>1727</v>
      </c>
      <c r="G303" s="80" t="s">
        <v>240</v>
      </c>
      <c r="H303" s="80" t="s">
        <v>163</v>
      </c>
      <c r="I303" s="47">
        <v>44757</v>
      </c>
      <c r="J303" s="47">
        <v>45219</v>
      </c>
      <c r="K303" s="80" t="s">
        <v>269</v>
      </c>
      <c r="L303" s="80" t="s">
        <v>6965</v>
      </c>
      <c r="M303" s="80" t="s">
        <v>228</v>
      </c>
      <c r="N303">
        <v>35070</v>
      </c>
      <c r="O303" s="80" t="s">
        <v>196</v>
      </c>
      <c r="P303">
        <v>3</v>
      </c>
      <c r="Q303" s="56">
        <v>15.177398160315374</v>
      </c>
    </row>
    <row r="304" spans="1:17" x14ac:dyDescent="0.25">
      <c r="A304" s="80" t="s">
        <v>7958</v>
      </c>
      <c r="B304" s="80" t="s">
        <v>1729</v>
      </c>
      <c r="C304" s="80" t="s">
        <v>1730</v>
      </c>
      <c r="D304" s="80" t="s">
        <v>7959</v>
      </c>
      <c r="E304" s="80" t="s">
        <v>7960</v>
      </c>
      <c r="F304" s="80" t="s">
        <v>1732</v>
      </c>
      <c r="G304" s="80" t="s">
        <v>341</v>
      </c>
      <c r="H304" s="80" t="s">
        <v>163</v>
      </c>
      <c r="I304" s="47">
        <v>45792</v>
      </c>
      <c r="J304" s="47">
        <v>45170</v>
      </c>
      <c r="K304" s="80" t="s">
        <v>269</v>
      </c>
      <c r="L304" s="80" t="s">
        <v>7118</v>
      </c>
      <c r="M304" s="80" t="s">
        <v>165</v>
      </c>
      <c r="N304">
        <v>2247</v>
      </c>
      <c r="O304" s="80" t="s">
        <v>166</v>
      </c>
      <c r="P304">
        <v>3</v>
      </c>
      <c r="Q304" s="56">
        <v>10.052562417871222</v>
      </c>
    </row>
    <row r="305" spans="1:17" x14ac:dyDescent="0.25">
      <c r="A305" s="80" t="s">
        <v>7961</v>
      </c>
      <c r="B305" s="80" t="s">
        <v>1734</v>
      </c>
      <c r="C305" s="80" t="s">
        <v>1735</v>
      </c>
      <c r="D305" s="80" t="s">
        <v>7962</v>
      </c>
      <c r="E305" s="80" t="s">
        <v>7963</v>
      </c>
      <c r="F305" s="80" t="s">
        <v>1737</v>
      </c>
      <c r="G305" s="80" t="s">
        <v>499</v>
      </c>
      <c r="H305" s="80" t="s">
        <v>163</v>
      </c>
      <c r="I305" s="47">
        <v>45498</v>
      </c>
      <c r="J305" s="47">
        <v>45634</v>
      </c>
      <c r="K305" s="80" t="s">
        <v>173</v>
      </c>
      <c r="L305" s="80" t="s">
        <v>7964</v>
      </c>
      <c r="M305" s="80" t="s">
        <v>228</v>
      </c>
      <c r="N305">
        <v>38021</v>
      </c>
      <c r="O305" s="80" t="s">
        <v>196</v>
      </c>
      <c r="P305">
        <v>3</v>
      </c>
      <c r="Q305" s="56">
        <v>4.4678055190538766</v>
      </c>
    </row>
    <row r="306" spans="1:17" x14ac:dyDescent="0.25">
      <c r="A306" s="80" t="s">
        <v>7965</v>
      </c>
      <c r="B306" s="80" t="s">
        <v>1739</v>
      </c>
      <c r="C306" s="80" t="s">
        <v>1740</v>
      </c>
      <c r="D306" s="80" t="s">
        <v>7966</v>
      </c>
      <c r="E306" s="80" t="s">
        <v>1741</v>
      </c>
      <c r="F306" s="80" t="s">
        <v>1742</v>
      </c>
      <c r="G306" s="80" t="s">
        <v>292</v>
      </c>
      <c r="H306" s="80" t="s">
        <v>163</v>
      </c>
      <c r="I306" s="47">
        <v>45367</v>
      </c>
      <c r="J306" s="47">
        <v>45498</v>
      </c>
      <c r="K306" s="80" t="s">
        <v>173</v>
      </c>
      <c r="L306" s="80" t="s">
        <v>6953</v>
      </c>
      <c r="M306" s="80" t="s">
        <v>195</v>
      </c>
      <c r="N306">
        <v>11865</v>
      </c>
      <c r="O306" s="80" t="s">
        <v>188</v>
      </c>
      <c r="P306">
        <v>3</v>
      </c>
      <c r="Q306" s="56">
        <v>10.052562417871222</v>
      </c>
    </row>
    <row r="307" spans="1:17" x14ac:dyDescent="0.25">
      <c r="A307" s="80" t="s">
        <v>7967</v>
      </c>
      <c r="B307" s="80" t="s">
        <v>1744</v>
      </c>
      <c r="C307" s="80" t="s">
        <v>1745</v>
      </c>
      <c r="D307" s="80" t="s">
        <v>7968</v>
      </c>
      <c r="E307" s="80" t="s">
        <v>7969</v>
      </c>
      <c r="F307" s="80" t="s">
        <v>1747</v>
      </c>
      <c r="G307" s="80" t="s">
        <v>275</v>
      </c>
      <c r="H307" s="80" t="s">
        <v>163</v>
      </c>
      <c r="I307" s="47">
        <v>44915</v>
      </c>
      <c r="J307" s="47">
        <v>45436</v>
      </c>
      <c r="K307" s="80" t="s">
        <v>173</v>
      </c>
      <c r="L307" s="80" t="s">
        <v>7007</v>
      </c>
      <c r="M307" s="80" t="s">
        <v>181</v>
      </c>
      <c r="N307">
        <v>2719</v>
      </c>
      <c r="O307" s="80" t="s">
        <v>188</v>
      </c>
      <c r="P307">
        <v>1</v>
      </c>
      <c r="Q307" s="56">
        <v>17.115637319316686</v>
      </c>
    </row>
    <row r="308" spans="1:17" x14ac:dyDescent="0.25">
      <c r="A308" s="80" t="s">
        <v>7970</v>
      </c>
      <c r="B308" s="80" t="s">
        <v>1749</v>
      </c>
      <c r="C308" s="80" t="s">
        <v>1750</v>
      </c>
      <c r="D308" s="80" t="s">
        <v>7971</v>
      </c>
      <c r="E308" s="80" t="s">
        <v>1751</v>
      </c>
      <c r="F308" s="80" t="s">
        <v>1752</v>
      </c>
      <c r="G308" s="80" t="s">
        <v>499</v>
      </c>
      <c r="H308" s="80" t="s">
        <v>163</v>
      </c>
      <c r="I308" s="47">
        <v>45301</v>
      </c>
      <c r="J308" s="47">
        <v>45446</v>
      </c>
      <c r="K308" s="80" t="s">
        <v>129</v>
      </c>
      <c r="L308" s="80" t="s">
        <v>6965</v>
      </c>
      <c r="M308" s="80" t="s">
        <v>228</v>
      </c>
      <c r="N308">
        <v>46651</v>
      </c>
      <c r="O308" s="80" t="s">
        <v>209</v>
      </c>
      <c r="P308">
        <v>4</v>
      </c>
      <c r="Q308" s="56">
        <v>10.052562417871222</v>
      </c>
    </row>
    <row r="309" spans="1:17" x14ac:dyDescent="0.25">
      <c r="A309" s="80" t="s">
        <v>7972</v>
      </c>
      <c r="B309" s="80" t="s">
        <v>1754</v>
      </c>
      <c r="C309" s="80" t="s">
        <v>1755</v>
      </c>
      <c r="D309" s="80" t="s">
        <v>7973</v>
      </c>
      <c r="E309" s="80" t="s">
        <v>7974</v>
      </c>
      <c r="F309" s="80" t="s">
        <v>1757</v>
      </c>
      <c r="G309" s="80" t="s">
        <v>755</v>
      </c>
      <c r="H309" s="80" t="s">
        <v>163</v>
      </c>
      <c r="I309" s="47">
        <v>44779</v>
      </c>
      <c r="J309" s="47">
        <v>45296</v>
      </c>
      <c r="K309" s="80" t="s">
        <v>164</v>
      </c>
      <c r="L309" s="80" t="s">
        <v>6965</v>
      </c>
      <c r="M309" s="80" t="s">
        <v>165</v>
      </c>
      <c r="N309">
        <v>13836</v>
      </c>
      <c r="O309" s="80" t="s">
        <v>196</v>
      </c>
      <c r="P309">
        <v>1</v>
      </c>
      <c r="Q309" s="56">
        <v>16.984231274638631</v>
      </c>
    </row>
    <row r="310" spans="1:17" x14ac:dyDescent="0.25">
      <c r="A310" s="80" t="s">
        <v>7975</v>
      </c>
      <c r="B310" s="80" t="s">
        <v>1759</v>
      </c>
      <c r="C310" s="80" t="s">
        <v>1760</v>
      </c>
      <c r="D310" s="80" t="s">
        <v>7976</v>
      </c>
      <c r="E310" s="80" t="s">
        <v>7977</v>
      </c>
      <c r="F310" s="80" t="s">
        <v>1762</v>
      </c>
      <c r="G310" s="80" t="s">
        <v>749</v>
      </c>
      <c r="H310" s="80" t="s">
        <v>163</v>
      </c>
      <c r="I310" s="47">
        <v>44788</v>
      </c>
      <c r="J310" s="47">
        <v>45456</v>
      </c>
      <c r="K310" s="80" t="s">
        <v>129</v>
      </c>
      <c r="L310" s="80" t="s">
        <v>7978</v>
      </c>
      <c r="M310" s="80" t="s">
        <v>165</v>
      </c>
      <c r="N310">
        <v>25188</v>
      </c>
      <c r="O310" s="80" t="s">
        <v>203</v>
      </c>
      <c r="P310">
        <v>5</v>
      </c>
      <c r="Q310" s="56">
        <v>10.052562417871222</v>
      </c>
    </row>
    <row r="311" spans="1:17" x14ac:dyDescent="0.25">
      <c r="A311" s="80" t="s">
        <v>7979</v>
      </c>
      <c r="B311" s="80" t="s">
        <v>1764</v>
      </c>
      <c r="C311" s="80" t="s">
        <v>1765</v>
      </c>
      <c r="D311" s="80" t="s">
        <v>7980</v>
      </c>
      <c r="E311" s="80" t="s">
        <v>7981</v>
      </c>
      <c r="F311" s="80" t="s">
        <v>1767</v>
      </c>
      <c r="G311" s="80" t="s">
        <v>320</v>
      </c>
      <c r="H311" s="80" t="s">
        <v>163</v>
      </c>
      <c r="I311" s="47">
        <v>44882</v>
      </c>
      <c r="J311" s="47">
        <v>45657</v>
      </c>
      <c r="K311" s="80" t="s">
        <v>128</v>
      </c>
      <c r="L311" s="80" t="s">
        <v>6965</v>
      </c>
      <c r="M311" s="80" t="s">
        <v>165</v>
      </c>
      <c r="N311">
        <v>14733</v>
      </c>
      <c r="O311" s="80" t="s">
        <v>188</v>
      </c>
      <c r="P311">
        <v>4</v>
      </c>
      <c r="Q311" s="56">
        <v>25.459921156373191</v>
      </c>
    </row>
    <row r="312" spans="1:17" x14ac:dyDescent="0.25">
      <c r="A312" s="80" t="s">
        <v>7982</v>
      </c>
      <c r="B312" s="80" t="s">
        <v>1769</v>
      </c>
      <c r="C312" s="80" t="s">
        <v>1770</v>
      </c>
      <c r="D312" s="80" t="s">
        <v>7983</v>
      </c>
      <c r="E312" s="80" t="s">
        <v>7984</v>
      </c>
      <c r="F312" s="80" t="s">
        <v>1772</v>
      </c>
      <c r="G312" s="80" t="s">
        <v>162</v>
      </c>
      <c r="H312" s="80" t="s">
        <v>163</v>
      </c>
      <c r="I312" s="47">
        <v>44853</v>
      </c>
      <c r="J312" s="47">
        <v>45657</v>
      </c>
      <c r="K312" s="80" t="s">
        <v>173</v>
      </c>
      <c r="L312" s="80" t="s">
        <v>6953</v>
      </c>
      <c r="M312" s="80" t="s">
        <v>228</v>
      </c>
      <c r="N312">
        <v>18587</v>
      </c>
      <c r="O312" s="80" t="s">
        <v>188</v>
      </c>
      <c r="P312">
        <v>2</v>
      </c>
      <c r="Q312" s="56">
        <v>10.052562417871222</v>
      </c>
    </row>
    <row r="313" spans="1:17" x14ac:dyDescent="0.25">
      <c r="A313" s="80" t="s">
        <v>7985</v>
      </c>
      <c r="B313" s="80" t="s">
        <v>1774</v>
      </c>
      <c r="C313" s="80" t="s">
        <v>1775</v>
      </c>
      <c r="D313" s="80" t="s">
        <v>7986</v>
      </c>
      <c r="E313" s="80" t="s">
        <v>7987</v>
      </c>
      <c r="F313" s="80" t="s">
        <v>1777</v>
      </c>
      <c r="G313" s="80" t="s">
        <v>180</v>
      </c>
      <c r="H313" s="80" t="s">
        <v>163</v>
      </c>
      <c r="I313" s="47">
        <v>44864</v>
      </c>
      <c r="J313" s="47">
        <v>45179</v>
      </c>
      <c r="K313" s="80" t="s">
        <v>269</v>
      </c>
      <c r="L313" s="80" t="s">
        <v>7007</v>
      </c>
      <c r="M313" s="80" t="s">
        <v>195</v>
      </c>
      <c r="N313">
        <v>12907</v>
      </c>
      <c r="O313" s="80" t="s">
        <v>166</v>
      </c>
      <c r="P313">
        <v>5</v>
      </c>
      <c r="Q313" s="56">
        <v>10.348226018396845</v>
      </c>
    </row>
    <row r="314" spans="1:17" x14ac:dyDescent="0.25">
      <c r="A314" s="80" t="s">
        <v>7988</v>
      </c>
      <c r="B314" s="80" t="s">
        <v>1779</v>
      </c>
      <c r="C314" s="80" t="s">
        <v>1780</v>
      </c>
      <c r="D314" s="80" t="s">
        <v>7989</v>
      </c>
      <c r="E314" s="80" t="s">
        <v>7990</v>
      </c>
      <c r="F314" s="80" t="s">
        <v>1782</v>
      </c>
      <c r="G314" s="80" t="s">
        <v>403</v>
      </c>
      <c r="H314" s="80" t="s">
        <v>163</v>
      </c>
      <c r="I314" s="47">
        <v>45084</v>
      </c>
      <c r="J314" s="47">
        <v>45774</v>
      </c>
      <c r="K314" s="80" t="s">
        <v>164</v>
      </c>
      <c r="L314" s="80" t="s">
        <v>6965</v>
      </c>
      <c r="M314" s="80" t="s">
        <v>165</v>
      </c>
      <c r="N314">
        <v>14926</v>
      </c>
      <c r="O314" s="80" t="s">
        <v>166</v>
      </c>
      <c r="P314">
        <v>3</v>
      </c>
      <c r="Q314" s="56">
        <v>10.052562417871222</v>
      </c>
    </row>
    <row r="315" spans="1:17" x14ac:dyDescent="0.25">
      <c r="A315" s="80" t="s">
        <v>7991</v>
      </c>
      <c r="B315" s="80" t="s">
        <v>1784</v>
      </c>
      <c r="C315" s="80" t="s">
        <v>1785</v>
      </c>
      <c r="D315" s="80" t="s">
        <v>7992</v>
      </c>
      <c r="E315" s="80" t="s">
        <v>7993</v>
      </c>
      <c r="F315" s="80" t="s">
        <v>1787</v>
      </c>
      <c r="G315" s="80" t="s">
        <v>347</v>
      </c>
      <c r="H315" s="80" t="s">
        <v>163</v>
      </c>
      <c r="I315" s="47">
        <v>45684</v>
      </c>
      <c r="J315" s="47">
        <v>45388</v>
      </c>
      <c r="K315" s="80" t="s">
        <v>164</v>
      </c>
      <c r="L315" s="80" t="s">
        <v>6953</v>
      </c>
      <c r="M315" s="80" t="s">
        <v>165</v>
      </c>
      <c r="N315">
        <v>14926</v>
      </c>
      <c r="O315" s="80" t="s">
        <v>166</v>
      </c>
      <c r="P315">
        <v>5</v>
      </c>
      <c r="Q315" s="56">
        <v>9.7240473061760841</v>
      </c>
    </row>
    <row r="316" spans="1:17" x14ac:dyDescent="0.25">
      <c r="A316" s="80" t="s">
        <v>7994</v>
      </c>
      <c r="B316" s="80" t="s">
        <v>1789</v>
      </c>
      <c r="C316" s="80" t="s">
        <v>1790</v>
      </c>
      <c r="D316" s="80" t="s">
        <v>7995</v>
      </c>
      <c r="E316" s="80" t="s">
        <v>7996</v>
      </c>
      <c r="F316" s="80" t="s">
        <v>1792</v>
      </c>
      <c r="G316" s="80" t="s">
        <v>292</v>
      </c>
      <c r="H316" s="80" t="s">
        <v>163</v>
      </c>
      <c r="I316" s="47">
        <v>44902</v>
      </c>
      <c r="J316" s="47">
        <v>45208</v>
      </c>
      <c r="K316" s="80" t="s">
        <v>269</v>
      </c>
      <c r="L316" s="80" t="s">
        <v>7997</v>
      </c>
      <c r="M316" s="80" t="s">
        <v>174</v>
      </c>
      <c r="N316">
        <v>14926</v>
      </c>
      <c r="O316" s="80" t="s">
        <v>188</v>
      </c>
      <c r="P316">
        <v>3</v>
      </c>
      <c r="Q316" s="56">
        <v>10.052562417871222</v>
      </c>
    </row>
    <row r="317" spans="1:17" x14ac:dyDescent="0.25">
      <c r="A317" s="80" t="s">
        <v>7998</v>
      </c>
      <c r="B317" s="80" t="s">
        <v>1794</v>
      </c>
      <c r="C317" s="80" t="s">
        <v>1795</v>
      </c>
      <c r="D317" s="80" t="s">
        <v>7999</v>
      </c>
      <c r="E317" s="80" t="s">
        <v>8000</v>
      </c>
      <c r="F317" s="80" t="s">
        <v>1797</v>
      </c>
      <c r="G317" s="80" t="s">
        <v>180</v>
      </c>
      <c r="H317" s="80" t="s">
        <v>163</v>
      </c>
      <c r="I317" s="47">
        <v>45256</v>
      </c>
      <c r="J317" s="47">
        <v>45141</v>
      </c>
      <c r="K317" s="80" t="s">
        <v>128</v>
      </c>
      <c r="L317" s="80" t="s">
        <v>6953</v>
      </c>
      <c r="M317" s="80" t="s">
        <v>314</v>
      </c>
      <c r="N317">
        <v>3590</v>
      </c>
      <c r="O317" s="80" t="s">
        <v>188</v>
      </c>
      <c r="P317">
        <v>1</v>
      </c>
      <c r="Q317" s="56">
        <v>3.7779237844940865</v>
      </c>
    </row>
    <row r="318" spans="1:17" x14ac:dyDescent="0.25">
      <c r="A318" s="80" t="s">
        <v>8001</v>
      </c>
      <c r="B318" s="80" t="s">
        <v>1799</v>
      </c>
      <c r="C318" s="80" t="s">
        <v>1800</v>
      </c>
      <c r="D318" s="80" t="s">
        <v>7151</v>
      </c>
      <c r="E318" s="80" t="s">
        <v>8002</v>
      </c>
      <c r="F318" s="80" t="s">
        <v>1802</v>
      </c>
      <c r="G318" s="80" t="s">
        <v>162</v>
      </c>
      <c r="H318" s="80" t="s">
        <v>163</v>
      </c>
      <c r="I318" s="47">
        <v>45215</v>
      </c>
      <c r="J318" s="47">
        <v>45295</v>
      </c>
      <c r="K318" s="80" t="s">
        <v>128</v>
      </c>
      <c r="L318" s="80" t="s">
        <v>8003</v>
      </c>
      <c r="M318" s="80" t="s">
        <v>228</v>
      </c>
      <c r="N318">
        <v>1129</v>
      </c>
      <c r="O318" s="80" t="s">
        <v>188</v>
      </c>
      <c r="P318">
        <v>3</v>
      </c>
      <c r="Q318" s="56">
        <v>10.052562417871222</v>
      </c>
    </row>
    <row r="319" spans="1:17" x14ac:dyDescent="0.25">
      <c r="A319" s="80" t="s">
        <v>8004</v>
      </c>
      <c r="B319" s="80" t="s">
        <v>1804</v>
      </c>
      <c r="C319" s="80" t="s">
        <v>1805</v>
      </c>
      <c r="D319" s="80" t="s">
        <v>8005</v>
      </c>
      <c r="E319" s="80" t="s">
        <v>8006</v>
      </c>
      <c r="F319" s="80" t="s">
        <v>1807</v>
      </c>
      <c r="G319" s="80" t="s">
        <v>787</v>
      </c>
      <c r="H319" s="80" t="s">
        <v>163</v>
      </c>
      <c r="I319" s="47">
        <v>45553</v>
      </c>
      <c r="J319" s="47">
        <v>45295</v>
      </c>
      <c r="K319" s="80" t="s">
        <v>129</v>
      </c>
      <c r="L319" s="80" t="s">
        <v>8007</v>
      </c>
      <c r="M319" s="80" t="s">
        <v>195</v>
      </c>
      <c r="N319">
        <v>11109</v>
      </c>
      <c r="O319" s="80" t="s">
        <v>203</v>
      </c>
      <c r="P319">
        <v>2</v>
      </c>
      <c r="Q319" s="56">
        <v>8.4756898817345601</v>
      </c>
    </row>
    <row r="320" spans="1:17" x14ac:dyDescent="0.25">
      <c r="A320" s="80" t="s">
        <v>8008</v>
      </c>
      <c r="B320" s="80" t="s">
        <v>1809</v>
      </c>
      <c r="C320" s="80" t="s">
        <v>1810</v>
      </c>
      <c r="D320" s="80" t="s">
        <v>8009</v>
      </c>
      <c r="E320" s="80" t="s">
        <v>8010</v>
      </c>
      <c r="F320" s="80" t="s">
        <v>1812</v>
      </c>
      <c r="G320" s="80" t="s">
        <v>574</v>
      </c>
      <c r="H320" s="80" t="s">
        <v>163</v>
      </c>
      <c r="I320" s="47">
        <v>44737</v>
      </c>
      <c r="J320" s="47">
        <v>45355</v>
      </c>
      <c r="K320" s="80" t="s">
        <v>173</v>
      </c>
      <c r="L320" s="80" t="s">
        <v>8011</v>
      </c>
      <c r="M320" s="80" t="s">
        <v>195</v>
      </c>
      <c r="N320">
        <v>31718</v>
      </c>
      <c r="O320" s="80" t="s">
        <v>188</v>
      </c>
      <c r="P320">
        <v>4</v>
      </c>
      <c r="Q320" s="56">
        <v>10.052562417871222</v>
      </c>
    </row>
    <row r="321" spans="1:17" x14ac:dyDescent="0.25">
      <c r="A321" s="80" t="s">
        <v>8012</v>
      </c>
      <c r="B321" s="80" t="s">
        <v>1814</v>
      </c>
      <c r="C321" s="80" t="s">
        <v>1815</v>
      </c>
      <c r="D321" s="80" t="s">
        <v>8013</v>
      </c>
      <c r="E321" s="80" t="s">
        <v>8014</v>
      </c>
      <c r="F321" s="80" t="s">
        <v>1817</v>
      </c>
      <c r="G321" s="80" t="s">
        <v>505</v>
      </c>
      <c r="H321" s="80" t="s">
        <v>163</v>
      </c>
      <c r="I321" s="47">
        <v>45215</v>
      </c>
      <c r="J321" s="47">
        <v>45166</v>
      </c>
      <c r="K321" s="80" t="s">
        <v>128</v>
      </c>
      <c r="L321" s="80" t="s">
        <v>8015</v>
      </c>
      <c r="M321" s="80" t="s">
        <v>195</v>
      </c>
      <c r="N321">
        <v>32815</v>
      </c>
      <c r="O321" s="80" t="s">
        <v>196</v>
      </c>
      <c r="P321">
        <v>2</v>
      </c>
      <c r="Q321" s="56">
        <v>1.609724047306176</v>
      </c>
    </row>
    <row r="322" spans="1:17" x14ac:dyDescent="0.25">
      <c r="A322" s="80" t="s">
        <v>8016</v>
      </c>
      <c r="B322" s="80" t="s">
        <v>1819</v>
      </c>
      <c r="C322" s="80" t="s">
        <v>1820</v>
      </c>
      <c r="D322" s="80" t="s">
        <v>8017</v>
      </c>
      <c r="E322" s="80" t="s">
        <v>1821</v>
      </c>
      <c r="F322" s="80" t="s">
        <v>1822</v>
      </c>
      <c r="G322" s="80" t="s">
        <v>516</v>
      </c>
      <c r="H322" s="80" t="s">
        <v>163</v>
      </c>
      <c r="I322" s="47">
        <v>45176</v>
      </c>
      <c r="J322" s="47">
        <v>45592</v>
      </c>
      <c r="K322" s="80" t="s">
        <v>128</v>
      </c>
      <c r="L322" s="80" t="s">
        <v>6953</v>
      </c>
      <c r="M322" s="80" t="s">
        <v>174</v>
      </c>
      <c r="N322">
        <v>691</v>
      </c>
      <c r="O322" s="80" t="s">
        <v>196</v>
      </c>
      <c r="P322">
        <v>1</v>
      </c>
      <c r="Q322" s="56">
        <v>10.052562417871222</v>
      </c>
    </row>
    <row r="323" spans="1:17" x14ac:dyDescent="0.25">
      <c r="A323" s="80" t="s">
        <v>8018</v>
      </c>
      <c r="B323" s="80" t="s">
        <v>1824</v>
      </c>
      <c r="C323" s="80" t="s">
        <v>1825</v>
      </c>
      <c r="D323" s="80" t="s">
        <v>8019</v>
      </c>
      <c r="E323" s="80" t="s">
        <v>1826</v>
      </c>
      <c r="F323" s="80" t="s">
        <v>1827</v>
      </c>
      <c r="G323" s="80" t="s">
        <v>743</v>
      </c>
      <c r="H323" s="80" t="s">
        <v>163</v>
      </c>
      <c r="I323" s="47">
        <v>45021</v>
      </c>
      <c r="J323" s="47">
        <v>45548</v>
      </c>
      <c r="K323" s="80" t="s">
        <v>269</v>
      </c>
      <c r="L323" s="80" t="s">
        <v>6953</v>
      </c>
      <c r="M323" s="80" t="s">
        <v>195</v>
      </c>
      <c r="N323">
        <v>12462</v>
      </c>
      <c r="O323" s="80" t="s">
        <v>196</v>
      </c>
      <c r="P323">
        <v>5</v>
      </c>
      <c r="Q323" s="56">
        <v>17.312746386333771</v>
      </c>
    </row>
    <row r="324" spans="1:17" x14ac:dyDescent="0.25">
      <c r="A324" s="80" t="s">
        <v>8020</v>
      </c>
      <c r="B324" s="80" t="s">
        <v>1829</v>
      </c>
      <c r="C324" s="80" t="s">
        <v>1830</v>
      </c>
      <c r="D324" s="80" t="s">
        <v>8021</v>
      </c>
      <c r="E324" s="80" t="s">
        <v>8022</v>
      </c>
      <c r="F324" s="80" t="s">
        <v>1832</v>
      </c>
      <c r="G324" s="80" t="s">
        <v>162</v>
      </c>
      <c r="H324" s="80" t="s">
        <v>163</v>
      </c>
      <c r="I324" s="47">
        <v>45045</v>
      </c>
      <c r="J324" s="47">
        <v>45173</v>
      </c>
      <c r="K324" s="80" t="s">
        <v>173</v>
      </c>
      <c r="L324" s="80" t="s">
        <v>7007</v>
      </c>
      <c r="M324" s="80" t="s">
        <v>228</v>
      </c>
      <c r="N324">
        <v>9260</v>
      </c>
      <c r="O324" s="80" t="s">
        <v>196</v>
      </c>
      <c r="P324">
        <v>2</v>
      </c>
      <c r="Q324" s="56">
        <v>10.052562417871222</v>
      </c>
    </row>
    <row r="325" spans="1:17" x14ac:dyDescent="0.25">
      <c r="A325" s="80" t="s">
        <v>8023</v>
      </c>
      <c r="B325" s="80" t="s">
        <v>1834</v>
      </c>
      <c r="C325" s="80" t="s">
        <v>1835</v>
      </c>
      <c r="D325" s="80" t="s">
        <v>8024</v>
      </c>
      <c r="E325" s="80" t="s">
        <v>8025</v>
      </c>
      <c r="F325" s="80" t="s">
        <v>1837</v>
      </c>
      <c r="G325" s="80" t="s">
        <v>202</v>
      </c>
      <c r="H325" s="80" t="s">
        <v>163</v>
      </c>
      <c r="I325" s="47">
        <v>45378</v>
      </c>
      <c r="J325" s="47">
        <v>45546</v>
      </c>
      <c r="K325" s="80" t="s">
        <v>128</v>
      </c>
      <c r="L325" s="80" t="s">
        <v>8026</v>
      </c>
      <c r="M325" s="80" t="s">
        <v>181</v>
      </c>
      <c r="N325">
        <v>2419</v>
      </c>
      <c r="O325" s="80" t="s">
        <v>196</v>
      </c>
      <c r="P325">
        <v>1</v>
      </c>
      <c r="Q325" s="56">
        <v>5.5190538764783179</v>
      </c>
    </row>
    <row r="326" spans="1:17" x14ac:dyDescent="0.25">
      <c r="A326" s="80" t="s">
        <v>8027</v>
      </c>
      <c r="B326" s="80" t="s">
        <v>1839</v>
      </c>
      <c r="C326" s="80" t="s">
        <v>1840</v>
      </c>
      <c r="D326" s="80" t="s">
        <v>8028</v>
      </c>
      <c r="E326" s="80" t="s">
        <v>8029</v>
      </c>
      <c r="F326" s="80" t="s">
        <v>1842</v>
      </c>
      <c r="G326" s="80" t="s">
        <v>1627</v>
      </c>
      <c r="H326" s="80" t="s">
        <v>163</v>
      </c>
      <c r="I326" s="47">
        <v>45127</v>
      </c>
      <c r="J326" s="47">
        <v>45511</v>
      </c>
      <c r="K326" s="80" t="s">
        <v>128</v>
      </c>
      <c r="L326" s="80" t="s">
        <v>8030</v>
      </c>
      <c r="M326" s="80" t="s">
        <v>174</v>
      </c>
      <c r="N326">
        <v>13153</v>
      </c>
      <c r="O326" s="80" t="s">
        <v>196</v>
      </c>
      <c r="P326">
        <v>5</v>
      </c>
      <c r="Q326" s="56">
        <v>10.052562417871222</v>
      </c>
    </row>
    <row r="327" spans="1:17" x14ac:dyDescent="0.25">
      <c r="A327" s="80" t="s">
        <v>8031</v>
      </c>
      <c r="B327" s="80" t="s">
        <v>1844</v>
      </c>
      <c r="C327" s="80" t="s">
        <v>1845</v>
      </c>
      <c r="D327" s="80" t="s">
        <v>8032</v>
      </c>
      <c r="E327" s="80" t="s">
        <v>8033</v>
      </c>
      <c r="F327" s="80" t="s">
        <v>1847</v>
      </c>
      <c r="G327" s="80" t="s">
        <v>234</v>
      </c>
      <c r="H327" s="80" t="s">
        <v>163</v>
      </c>
      <c r="I327" s="47">
        <v>45512</v>
      </c>
      <c r="J327" s="47">
        <v>45371</v>
      </c>
      <c r="K327" s="80" t="s">
        <v>164</v>
      </c>
      <c r="L327" s="80" t="s">
        <v>8034</v>
      </c>
      <c r="M327" s="80" t="s">
        <v>174</v>
      </c>
      <c r="N327">
        <v>24482</v>
      </c>
      <c r="O327" s="80" t="s">
        <v>188</v>
      </c>
      <c r="P327">
        <v>5</v>
      </c>
      <c r="Q327" s="56">
        <v>4.6320630749014455</v>
      </c>
    </row>
    <row r="328" spans="1:17" x14ac:dyDescent="0.25">
      <c r="A328" s="80" t="s">
        <v>8035</v>
      </c>
      <c r="B328" s="80" t="s">
        <v>1849</v>
      </c>
      <c r="C328" s="80" t="s">
        <v>1850</v>
      </c>
      <c r="D328" s="80" t="s">
        <v>8036</v>
      </c>
      <c r="E328" s="80" t="s">
        <v>8037</v>
      </c>
      <c r="F328" s="80" t="s">
        <v>1852</v>
      </c>
      <c r="G328" s="80" t="s">
        <v>749</v>
      </c>
      <c r="H328" s="80" t="s">
        <v>163</v>
      </c>
      <c r="I328" s="47">
        <v>45697</v>
      </c>
      <c r="J328" s="47">
        <v>45622</v>
      </c>
      <c r="K328" s="80" t="s">
        <v>128</v>
      </c>
      <c r="L328" s="80" t="s">
        <v>8038</v>
      </c>
      <c r="M328" s="80" t="s">
        <v>195</v>
      </c>
      <c r="N328">
        <v>42440</v>
      </c>
      <c r="O328" s="80" t="s">
        <v>166</v>
      </c>
      <c r="P328">
        <v>5</v>
      </c>
      <c r="Q328" s="56">
        <v>10.052562417871222</v>
      </c>
    </row>
    <row r="329" spans="1:17" x14ac:dyDescent="0.25">
      <c r="A329" s="80" t="s">
        <v>8039</v>
      </c>
      <c r="B329" s="80" t="s">
        <v>1854</v>
      </c>
      <c r="C329" s="80" t="s">
        <v>1855</v>
      </c>
      <c r="D329" s="80" t="s">
        <v>8040</v>
      </c>
      <c r="E329" s="80" t="s">
        <v>8041</v>
      </c>
      <c r="F329" s="80" t="s">
        <v>1857</v>
      </c>
      <c r="G329" s="80" t="s">
        <v>172</v>
      </c>
      <c r="H329" s="80" t="s">
        <v>163</v>
      </c>
      <c r="I329" s="47">
        <v>44979</v>
      </c>
      <c r="J329" s="47">
        <v>45622</v>
      </c>
      <c r="K329" s="80" t="s">
        <v>128</v>
      </c>
      <c r="L329" s="80" t="s">
        <v>7913</v>
      </c>
      <c r="M329" s="80" t="s">
        <v>228</v>
      </c>
      <c r="N329">
        <v>21730</v>
      </c>
      <c r="O329" s="80" t="s">
        <v>203</v>
      </c>
      <c r="P329">
        <v>4</v>
      </c>
      <c r="Q329" s="56">
        <v>21.123521681997371</v>
      </c>
    </row>
    <row r="330" spans="1:17" x14ac:dyDescent="0.25">
      <c r="A330" s="80" t="s">
        <v>8042</v>
      </c>
      <c r="B330" s="80" t="s">
        <v>1859</v>
      </c>
      <c r="C330" s="80" t="s">
        <v>1860</v>
      </c>
      <c r="D330" s="80" t="s">
        <v>8043</v>
      </c>
      <c r="E330" s="80" t="s">
        <v>8044</v>
      </c>
      <c r="F330" s="80" t="s">
        <v>1862</v>
      </c>
      <c r="G330" s="80" t="s">
        <v>441</v>
      </c>
      <c r="H330" s="80" t="s">
        <v>163</v>
      </c>
      <c r="I330" s="47">
        <v>44852</v>
      </c>
      <c r="J330" s="47">
        <v>45612</v>
      </c>
      <c r="K330" s="80" t="s">
        <v>128</v>
      </c>
      <c r="L330" s="80" t="s">
        <v>8045</v>
      </c>
      <c r="M330" s="80" t="s">
        <v>165</v>
      </c>
      <c r="N330">
        <v>45013</v>
      </c>
      <c r="O330" s="80" t="s">
        <v>166</v>
      </c>
      <c r="P330">
        <v>4</v>
      </c>
      <c r="Q330" s="56">
        <v>10.052562417871222</v>
      </c>
    </row>
    <row r="331" spans="1:17" x14ac:dyDescent="0.25">
      <c r="A331" s="80" t="s">
        <v>8046</v>
      </c>
      <c r="B331" s="80" t="s">
        <v>1864</v>
      </c>
      <c r="C331" s="80" t="s">
        <v>1865</v>
      </c>
      <c r="D331" s="80" t="s">
        <v>8047</v>
      </c>
      <c r="E331" s="80" t="s">
        <v>8048</v>
      </c>
      <c r="F331" s="80" t="s">
        <v>1867</v>
      </c>
      <c r="G331" s="80" t="s">
        <v>381</v>
      </c>
      <c r="H331" s="80" t="s">
        <v>163</v>
      </c>
      <c r="I331" s="47">
        <v>45143</v>
      </c>
      <c r="J331" s="47">
        <v>45118</v>
      </c>
      <c r="K331" s="80" t="s">
        <v>173</v>
      </c>
      <c r="L331" s="80" t="s">
        <v>6965</v>
      </c>
      <c r="M331" s="80" t="s">
        <v>165</v>
      </c>
      <c r="N331">
        <v>45148</v>
      </c>
      <c r="O331" s="80" t="s">
        <v>209</v>
      </c>
      <c r="P331">
        <v>4</v>
      </c>
      <c r="Q331" s="56">
        <v>0.82128777923784491</v>
      </c>
    </row>
    <row r="332" spans="1:17" x14ac:dyDescent="0.25">
      <c r="A332" s="80" t="s">
        <v>8049</v>
      </c>
      <c r="B332" s="80" t="s">
        <v>1869</v>
      </c>
      <c r="C332" s="80" t="s">
        <v>1870</v>
      </c>
      <c r="D332" s="80" t="s">
        <v>8050</v>
      </c>
      <c r="E332" s="80" t="s">
        <v>1871</v>
      </c>
      <c r="F332" s="80" t="s">
        <v>1872</v>
      </c>
      <c r="G332" s="80" t="s">
        <v>370</v>
      </c>
      <c r="H332" s="80" t="s">
        <v>163</v>
      </c>
      <c r="I332" s="47">
        <v>45645</v>
      </c>
      <c r="J332" s="47">
        <v>45726</v>
      </c>
      <c r="K332" s="80" t="s">
        <v>173</v>
      </c>
      <c r="L332" s="80" t="s">
        <v>7007</v>
      </c>
      <c r="M332" s="80" t="s">
        <v>228</v>
      </c>
      <c r="N332">
        <v>9608</v>
      </c>
      <c r="O332" s="80" t="s">
        <v>196</v>
      </c>
      <c r="P332">
        <v>1</v>
      </c>
      <c r="Q332" s="56">
        <v>10.052562417871222</v>
      </c>
    </row>
    <row r="333" spans="1:17" x14ac:dyDescent="0.25">
      <c r="A333" s="80" t="s">
        <v>8051</v>
      </c>
      <c r="B333" s="80" t="s">
        <v>1874</v>
      </c>
      <c r="C333" s="80" t="s">
        <v>1875</v>
      </c>
      <c r="D333" s="80" t="s">
        <v>8052</v>
      </c>
      <c r="E333" s="80" t="s">
        <v>8053</v>
      </c>
      <c r="F333" s="80" t="s">
        <v>1877</v>
      </c>
      <c r="G333" s="80" t="s">
        <v>552</v>
      </c>
      <c r="H333" s="80" t="s">
        <v>163</v>
      </c>
      <c r="I333" s="47">
        <v>45674</v>
      </c>
      <c r="J333" s="47">
        <v>45366</v>
      </c>
      <c r="K333" s="80" t="s">
        <v>129</v>
      </c>
      <c r="L333" s="80" t="s">
        <v>6965</v>
      </c>
      <c r="M333" s="80" t="s">
        <v>228</v>
      </c>
      <c r="N333">
        <v>46002</v>
      </c>
      <c r="O333" s="80" t="s">
        <v>196</v>
      </c>
      <c r="P333">
        <v>1</v>
      </c>
      <c r="Q333" s="56">
        <v>10.11826544021025</v>
      </c>
    </row>
    <row r="334" spans="1:17" x14ac:dyDescent="0.25">
      <c r="A334" s="80" t="s">
        <v>8054</v>
      </c>
      <c r="B334" s="80" t="s">
        <v>1879</v>
      </c>
      <c r="C334" s="80" t="s">
        <v>1880</v>
      </c>
      <c r="D334" s="80" t="s">
        <v>8055</v>
      </c>
      <c r="E334" s="80" t="s">
        <v>8056</v>
      </c>
      <c r="F334" s="80" t="s">
        <v>1882</v>
      </c>
      <c r="G334" s="80" t="s">
        <v>387</v>
      </c>
      <c r="H334" s="80" t="s">
        <v>163</v>
      </c>
      <c r="I334" s="47">
        <v>44756</v>
      </c>
      <c r="J334" s="47">
        <v>45419</v>
      </c>
      <c r="K334" s="80" t="s">
        <v>173</v>
      </c>
      <c r="L334" s="80" t="s">
        <v>6965</v>
      </c>
      <c r="M334" s="80" t="s">
        <v>228</v>
      </c>
      <c r="N334">
        <v>11994</v>
      </c>
      <c r="O334" s="80" t="s">
        <v>188</v>
      </c>
      <c r="P334">
        <v>3</v>
      </c>
      <c r="Q334" s="56">
        <v>10.052562417871222</v>
      </c>
    </row>
    <row r="335" spans="1:17" x14ac:dyDescent="0.25">
      <c r="A335" s="80" t="s">
        <v>8057</v>
      </c>
      <c r="B335" s="80" t="s">
        <v>1884</v>
      </c>
      <c r="C335" s="80" t="s">
        <v>1885</v>
      </c>
      <c r="D335" s="80" t="s">
        <v>8058</v>
      </c>
      <c r="E335" s="80" t="s">
        <v>8059</v>
      </c>
      <c r="F335" s="80" t="s">
        <v>1887</v>
      </c>
      <c r="G335" s="80" t="s">
        <v>202</v>
      </c>
      <c r="H335" s="80" t="s">
        <v>163</v>
      </c>
      <c r="I335" s="47">
        <v>44872</v>
      </c>
      <c r="J335" s="47">
        <v>45392</v>
      </c>
      <c r="K335" s="80" t="s">
        <v>128</v>
      </c>
      <c r="L335" s="80" t="s">
        <v>8060</v>
      </c>
      <c r="M335" s="80" t="s">
        <v>314</v>
      </c>
      <c r="N335">
        <v>11994</v>
      </c>
      <c r="O335" s="80" t="s">
        <v>188</v>
      </c>
      <c r="P335">
        <v>5</v>
      </c>
      <c r="Q335" s="56">
        <v>17.082785808147175</v>
      </c>
    </row>
    <row r="336" spans="1:17" x14ac:dyDescent="0.25">
      <c r="A336" s="80" t="s">
        <v>8061</v>
      </c>
      <c r="B336" s="80" t="s">
        <v>1889</v>
      </c>
      <c r="C336" s="80" t="s">
        <v>1890</v>
      </c>
      <c r="D336" s="80" t="s">
        <v>8062</v>
      </c>
      <c r="E336" s="80" t="s">
        <v>8063</v>
      </c>
      <c r="F336" s="80" t="s">
        <v>1892</v>
      </c>
      <c r="G336" s="80" t="s">
        <v>441</v>
      </c>
      <c r="H336" s="80" t="s">
        <v>163</v>
      </c>
      <c r="I336" s="47">
        <v>44740</v>
      </c>
      <c r="J336" s="47">
        <v>45589</v>
      </c>
      <c r="K336" s="80" t="s">
        <v>173</v>
      </c>
      <c r="L336" s="80" t="s">
        <v>6965</v>
      </c>
      <c r="M336" s="80" t="s">
        <v>181</v>
      </c>
      <c r="N336">
        <v>21895</v>
      </c>
      <c r="O336" s="80" t="s">
        <v>209</v>
      </c>
      <c r="P336">
        <v>5</v>
      </c>
      <c r="Q336" s="56">
        <v>10.052562417871222</v>
      </c>
    </row>
    <row r="337" spans="1:17" x14ac:dyDescent="0.25">
      <c r="A337" s="80" t="s">
        <v>8064</v>
      </c>
      <c r="B337" s="80" t="s">
        <v>1894</v>
      </c>
      <c r="C337" s="80" t="s">
        <v>1895</v>
      </c>
      <c r="D337" s="80" t="s">
        <v>8065</v>
      </c>
      <c r="E337" s="80" t="s">
        <v>8066</v>
      </c>
      <c r="F337" s="80" t="s">
        <v>1897</v>
      </c>
      <c r="G337" s="80" t="s">
        <v>462</v>
      </c>
      <c r="H337" s="80" t="s">
        <v>163</v>
      </c>
      <c r="I337" s="47">
        <v>45551</v>
      </c>
      <c r="J337" s="47">
        <v>45180</v>
      </c>
      <c r="K337" s="80" t="s">
        <v>164</v>
      </c>
      <c r="L337" s="80" t="s">
        <v>6965</v>
      </c>
      <c r="M337" s="80" t="s">
        <v>165</v>
      </c>
      <c r="N337">
        <v>292</v>
      </c>
      <c r="O337" s="80" t="s">
        <v>209</v>
      </c>
      <c r="P337">
        <v>5</v>
      </c>
      <c r="Q337" s="56">
        <v>12.187910643889618</v>
      </c>
    </row>
    <row r="338" spans="1:17" x14ac:dyDescent="0.25">
      <c r="A338" s="80" t="s">
        <v>8067</v>
      </c>
      <c r="B338" s="80" t="s">
        <v>1899</v>
      </c>
      <c r="C338" s="80" t="s">
        <v>1900</v>
      </c>
      <c r="D338" s="80" t="s">
        <v>8068</v>
      </c>
      <c r="E338" s="80" t="s">
        <v>8069</v>
      </c>
      <c r="F338" s="80" t="s">
        <v>1902</v>
      </c>
      <c r="G338" s="80" t="s">
        <v>642</v>
      </c>
      <c r="H338" s="80" t="s">
        <v>163</v>
      </c>
      <c r="I338" s="47">
        <v>45348</v>
      </c>
      <c r="J338" s="47">
        <v>45180</v>
      </c>
      <c r="K338" s="80" t="s">
        <v>129</v>
      </c>
      <c r="L338" s="80" t="s">
        <v>8070</v>
      </c>
      <c r="M338" s="80" t="s">
        <v>228</v>
      </c>
      <c r="N338">
        <v>20314</v>
      </c>
      <c r="O338" s="80" t="s">
        <v>166</v>
      </c>
      <c r="P338">
        <v>5</v>
      </c>
      <c r="Q338" s="56">
        <v>10.052562417871222</v>
      </c>
    </row>
    <row r="339" spans="1:17" x14ac:dyDescent="0.25">
      <c r="A339" s="80" t="s">
        <v>8071</v>
      </c>
      <c r="B339" s="80" t="s">
        <v>1904</v>
      </c>
      <c r="C339" s="80" t="s">
        <v>1905</v>
      </c>
      <c r="D339" s="80" t="s">
        <v>8072</v>
      </c>
      <c r="E339" s="80" t="s">
        <v>8073</v>
      </c>
      <c r="F339" s="80" t="s">
        <v>1907</v>
      </c>
      <c r="G339" s="80" t="s">
        <v>308</v>
      </c>
      <c r="H339" s="80" t="s">
        <v>163</v>
      </c>
      <c r="I339" s="47">
        <v>44888</v>
      </c>
      <c r="J339" s="47">
        <v>45284</v>
      </c>
      <c r="K339" s="80" t="s">
        <v>269</v>
      </c>
      <c r="L339" s="80" t="s">
        <v>8074</v>
      </c>
      <c r="M339" s="80" t="s">
        <v>165</v>
      </c>
      <c r="N339">
        <v>6808</v>
      </c>
      <c r="O339" s="80" t="s">
        <v>209</v>
      </c>
      <c r="P339">
        <v>4</v>
      </c>
      <c r="Q339" s="56">
        <v>13.009198423127463</v>
      </c>
    </row>
    <row r="340" spans="1:17" x14ac:dyDescent="0.25">
      <c r="A340" s="80" t="s">
        <v>8075</v>
      </c>
      <c r="B340" s="80" t="s">
        <v>1909</v>
      </c>
      <c r="C340" s="80" t="s">
        <v>1910</v>
      </c>
      <c r="D340" s="80" t="s">
        <v>8076</v>
      </c>
      <c r="E340" s="80" t="s">
        <v>8077</v>
      </c>
      <c r="F340" s="80" t="s">
        <v>1453</v>
      </c>
      <c r="G340" s="80" t="s">
        <v>234</v>
      </c>
      <c r="H340" s="80" t="s">
        <v>163</v>
      </c>
      <c r="I340" s="47">
        <v>45334</v>
      </c>
      <c r="J340" s="47">
        <v>45275</v>
      </c>
      <c r="K340" s="80" t="s">
        <v>129</v>
      </c>
      <c r="L340" s="80" t="s">
        <v>8078</v>
      </c>
      <c r="M340" s="80" t="s">
        <v>195</v>
      </c>
      <c r="N340">
        <v>6629</v>
      </c>
      <c r="O340" s="80" t="s">
        <v>203</v>
      </c>
      <c r="P340">
        <v>1</v>
      </c>
      <c r="Q340" s="56">
        <v>10.052562417871222</v>
      </c>
    </row>
    <row r="341" spans="1:17" x14ac:dyDescent="0.25">
      <c r="A341" s="80" t="s">
        <v>8079</v>
      </c>
      <c r="B341" s="80" t="s">
        <v>1913</v>
      </c>
      <c r="C341" s="80" t="s">
        <v>1914</v>
      </c>
      <c r="D341" s="80" t="s">
        <v>8080</v>
      </c>
      <c r="E341" s="80" t="s">
        <v>8081</v>
      </c>
      <c r="F341" s="80" t="s">
        <v>1916</v>
      </c>
      <c r="G341" s="80" t="s">
        <v>172</v>
      </c>
      <c r="H341" s="80" t="s">
        <v>163</v>
      </c>
      <c r="I341" s="47">
        <v>45125</v>
      </c>
      <c r="J341" s="47">
        <v>45347</v>
      </c>
      <c r="K341" s="80" t="s">
        <v>164</v>
      </c>
      <c r="L341" s="80" t="s">
        <v>8082</v>
      </c>
      <c r="M341" s="80" t="s">
        <v>314</v>
      </c>
      <c r="N341">
        <v>31879</v>
      </c>
      <c r="O341" s="80" t="s">
        <v>166</v>
      </c>
      <c r="P341">
        <v>3</v>
      </c>
      <c r="Q341" s="56">
        <v>7.2930354796320627</v>
      </c>
    </row>
    <row r="342" spans="1:17" x14ac:dyDescent="0.25">
      <c r="A342" s="80" t="s">
        <v>8083</v>
      </c>
      <c r="B342" s="80" t="s">
        <v>1918</v>
      </c>
      <c r="C342" s="80" t="s">
        <v>1919</v>
      </c>
      <c r="D342" s="80" t="s">
        <v>8084</v>
      </c>
      <c r="E342" s="80" t="s">
        <v>8085</v>
      </c>
      <c r="F342" s="80" t="s">
        <v>1921</v>
      </c>
      <c r="G342" s="80" t="s">
        <v>180</v>
      </c>
      <c r="H342" s="80" t="s">
        <v>163</v>
      </c>
      <c r="I342" s="47">
        <v>45452</v>
      </c>
      <c r="J342" s="47">
        <v>45784</v>
      </c>
      <c r="K342" s="80" t="s">
        <v>164</v>
      </c>
      <c r="L342" s="80" t="s">
        <v>8086</v>
      </c>
      <c r="M342" s="80" t="s">
        <v>228</v>
      </c>
      <c r="N342">
        <v>5988</v>
      </c>
      <c r="O342" s="80" t="s">
        <v>166</v>
      </c>
      <c r="P342">
        <v>3</v>
      </c>
      <c r="Q342" s="56">
        <v>10.052562417871222</v>
      </c>
    </row>
    <row r="343" spans="1:17" x14ac:dyDescent="0.25">
      <c r="A343" s="80" t="s">
        <v>8087</v>
      </c>
      <c r="B343" s="80" t="s">
        <v>1923</v>
      </c>
      <c r="C343" s="80" t="s">
        <v>1924</v>
      </c>
      <c r="D343" s="80" t="s">
        <v>8088</v>
      </c>
      <c r="E343" s="80" t="s">
        <v>1925</v>
      </c>
      <c r="F343" s="80" t="s">
        <v>1926</v>
      </c>
      <c r="G343" s="80" t="s">
        <v>180</v>
      </c>
      <c r="H343" s="80" t="s">
        <v>163</v>
      </c>
      <c r="I343" s="47">
        <v>45830</v>
      </c>
      <c r="J343" s="47">
        <v>45763</v>
      </c>
      <c r="K343" s="80" t="s">
        <v>173</v>
      </c>
      <c r="L343" s="80" t="s">
        <v>6953</v>
      </c>
      <c r="M343" s="80" t="s">
        <v>181</v>
      </c>
      <c r="N343">
        <v>40854</v>
      </c>
      <c r="O343" s="80" t="s">
        <v>166</v>
      </c>
      <c r="P343">
        <v>1</v>
      </c>
      <c r="Q343" s="56">
        <v>2.2010512483574245</v>
      </c>
    </row>
    <row r="344" spans="1:17" x14ac:dyDescent="0.25">
      <c r="A344" s="80" t="s">
        <v>8089</v>
      </c>
      <c r="B344" s="80" t="s">
        <v>1928</v>
      </c>
      <c r="C344" s="80" t="s">
        <v>1929</v>
      </c>
      <c r="D344" s="80" t="s">
        <v>8090</v>
      </c>
      <c r="E344" s="80" t="s">
        <v>8091</v>
      </c>
      <c r="F344" s="80" t="s">
        <v>1931</v>
      </c>
      <c r="G344" s="80" t="s">
        <v>766</v>
      </c>
      <c r="H344" s="80" t="s">
        <v>163</v>
      </c>
      <c r="I344" s="47">
        <v>45677</v>
      </c>
      <c r="J344" s="47">
        <v>45527</v>
      </c>
      <c r="K344" s="80" t="s">
        <v>173</v>
      </c>
      <c r="L344" s="80" t="s">
        <v>8092</v>
      </c>
      <c r="M344" s="80" t="s">
        <v>174</v>
      </c>
      <c r="N344">
        <v>42203</v>
      </c>
      <c r="O344" s="80" t="s">
        <v>209</v>
      </c>
      <c r="P344">
        <v>1</v>
      </c>
      <c r="Q344" s="56">
        <v>10.052562417871222</v>
      </c>
    </row>
    <row r="345" spans="1:17" x14ac:dyDescent="0.25">
      <c r="A345" s="80" t="s">
        <v>8093</v>
      </c>
      <c r="B345" s="80" t="s">
        <v>1933</v>
      </c>
      <c r="C345" s="80" t="s">
        <v>1934</v>
      </c>
      <c r="D345" s="80" t="s">
        <v>8094</v>
      </c>
      <c r="E345" s="80" t="s">
        <v>8095</v>
      </c>
      <c r="F345" s="80" t="s">
        <v>1936</v>
      </c>
      <c r="G345" s="80" t="s">
        <v>499</v>
      </c>
      <c r="H345" s="80" t="s">
        <v>163</v>
      </c>
      <c r="I345" s="47">
        <v>44765</v>
      </c>
      <c r="J345" s="47">
        <v>45350</v>
      </c>
      <c r="K345" s="80" t="s">
        <v>128</v>
      </c>
      <c r="L345" s="80" t="s">
        <v>8096</v>
      </c>
      <c r="M345" s="80" t="s">
        <v>174</v>
      </c>
      <c r="N345">
        <v>39598</v>
      </c>
      <c r="O345" s="80" t="s">
        <v>209</v>
      </c>
      <c r="P345">
        <v>3</v>
      </c>
      <c r="Q345" s="56">
        <v>19.218134034165569</v>
      </c>
    </row>
    <row r="346" spans="1:17" x14ac:dyDescent="0.25">
      <c r="A346" s="80" t="s">
        <v>8097</v>
      </c>
      <c r="B346" s="80" t="s">
        <v>1938</v>
      </c>
      <c r="C346" s="80" t="s">
        <v>1939</v>
      </c>
      <c r="D346" s="80" t="s">
        <v>8098</v>
      </c>
      <c r="E346" s="80" t="s">
        <v>8099</v>
      </c>
      <c r="F346" s="80" t="s">
        <v>1941</v>
      </c>
      <c r="G346" s="80" t="s">
        <v>505</v>
      </c>
      <c r="H346" s="80" t="s">
        <v>163</v>
      </c>
      <c r="I346" s="47">
        <v>45221</v>
      </c>
      <c r="J346" s="47">
        <v>45140</v>
      </c>
      <c r="K346" s="80" t="s">
        <v>128</v>
      </c>
      <c r="L346" s="80" t="s">
        <v>6953</v>
      </c>
      <c r="M346" s="80" t="s">
        <v>314</v>
      </c>
      <c r="N346">
        <v>38894</v>
      </c>
      <c r="O346" s="80" t="s">
        <v>203</v>
      </c>
      <c r="P346">
        <v>1</v>
      </c>
      <c r="Q346" s="56">
        <v>10.052562417871222</v>
      </c>
    </row>
    <row r="347" spans="1:17" x14ac:dyDescent="0.25">
      <c r="A347" s="80" t="s">
        <v>8100</v>
      </c>
      <c r="B347" s="80" t="s">
        <v>1943</v>
      </c>
      <c r="C347" s="80" t="s">
        <v>1944</v>
      </c>
      <c r="D347" s="80" t="s">
        <v>8101</v>
      </c>
      <c r="E347" s="80" t="s">
        <v>8102</v>
      </c>
      <c r="F347" s="80" t="s">
        <v>1946</v>
      </c>
      <c r="G347" s="80" t="s">
        <v>162</v>
      </c>
      <c r="H347" s="80" t="s">
        <v>163</v>
      </c>
      <c r="I347" s="47">
        <v>45713</v>
      </c>
      <c r="J347" s="47">
        <v>45524</v>
      </c>
      <c r="K347" s="80" t="s">
        <v>173</v>
      </c>
      <c r="L347" s="80" t="s">
        <v>8103</v>
      </c>
      <c r="M347" s="80" t="s">
        <v>195</v>
      </c>
      <c r="N347">
        <v>15599</v>
      </c>
      <c r="O347" s="80" t="s">
        <v>196</v>
      </c>
      <c r="P347">
        <v>4</v>
      </c>
      <c r="Q347" s="56">
        <v>6.2089356110381075</v>
      </c>
    </row>
    <row r="348" spans="1:17" x14ac:dyDescent="0.25">
      <c r="A348" s="80" t="s">
        <v>8104</v>
      </c>
      <c r="B348" s="80" t="s">
        <v>1948</v>
      </c>
      <c r="C348" s="80" t="s">
        <v>1949</v>
      </c>
      <c r="D348" s="80" t="s">
        <v>8105</v>
      </c>
      <c r="E348" s="80" t="s">
        <v>8106</v>
      </c>
      <c r="F348" s="80" t="s">
        <v>1951</v>
      </c>
      <c r="G348" s="80" t="s">
        <v>499</v>
      </c>
      <c r="H348" s="80" t="s">
        <v>163</v>
      </c>
      <c r="I348" s="47">
        <v>45760</v>
      </c>
      <c r="J348" s="47">
        <v>45170</v>
      </c>
      <c r="K348" s="80" t="s">
        <v>128</v>
      </c>
      <c r="L348" s="80" t="s">
        <v>6965</v>
      </c>
      <c r="M348" s="80" t="s">
        <v>195</v>
      </c>
      <c r="N348">
        <v>42292</v>
      </c>
      <c r="O348" s="80" t="s">
        <v>166</v>
      </c>
      <c r="P348">
        <v>4</v>
      </c>
      <c r="Q348" s="56">
        <v>10.052562417871222</v>
      </c>
    </row>
    <row r="349" spans="1:17" x14ac:dyDescent="0.25">
      <c r="A349" s="80" t="s">
        <v>8107</v>
      </c>
      <c r="B349" s="80" t="s">
        <v>1953</v>
      </c>
      <c r="C349" s="80" t="s">
        <v>1954</v>
      </c>
      <c r="D349" s="80" t="s">
        <v>8108</v>
      </c>
      <c r="E349" s="80" t="s">
        <v>8109</v>
      </c>
      <c r="F349" s="80" t="s">
        <v>1956</v>
      </c>
      <c r="G349" s="80" t="s">
        <v>262</v>
      </c>
      <c r="H349" s="80" t="s">
        <v>163</v>
      </c>
      <c r="I349" s="47">
        <v>45673</v>
      </c>
      <c r="J349" s="47">
        <v>45588</v>
      </c>
      <c r="K349" s="80" t="s">
        <v>129</v>
      </c>
      <c r="L349" s="80" t="s">
        <v>6953</v>
      </c>
      <c r="M349" s="80" t="s">
        <v>195</v>
      </c>
      <c r="N349">
        <v>42292</v>
      </c>
      <c r="O349" s="80" t="s">
        <v>196</v>
      </c>
      <c r="P349">
        <v>3</v>
      </c>
      <c r="Q349" s="56">
        <v>2.7923784494086727</v>
      </c>
    </row>
    <row r="350" spans="1:17" x14ac:dyDescent="0.25">
      <c r="A350" s="80" t="s">
        <v>8110</v>
      </c>
      <c r="B350" s="80" t="s">
        <v>1958</v>
      </c>
      <c r="C350" s="80" t="s">
        <v>1959</v>
      </c>
      <c r="D350" s="80" t="s">
        <v>8111</v>
      </c>
      <c r="E350" s="80" t="s">
        <v>8112</v>
      </c>
      <c r="F350" s="80" t="s">
        <v>1961</v>
      </c>
      <c r="G350" s="80" t="s">
        <v>194</v>
      </c>
      <c r="H350" s="80" t="s">
        <v>163</v>
      </c>
      <c r="I350" s="47">
        <v>45623</v>
      </c>
      <c r="J350" s="47">
        <v>45306</v>
      </c>
      <c r="K350" s="80" t="s">
        <v>129</v>
      </c>
      <c r="L350" s="80" t="s">
        <v>8113</v>
      </c>
      <c r="M350" s="80" t="s">
        <v>195</v>
      </c>
      <c r="N350">
        <v>19113</v>
      </c>
      <c r="O350" s="80" t="s">
        <v>188</v>
      </c>
      <c r="P350">
        <v>1</v>
      </c>
      <c r="Q350" s="56">
        <v>10.052562417871222</v>
      </c>
    </row>
    <row r="351" spans="1:17" x14ac:dyDescent="0.25">
      <c r="A351" s="80" t="s">
        <v>8114</v>
      </c>
      <c r="B351" s="80" t="s">
        <v>1963</v>
      </c>
      <c r="C351" s="80" t="s">
        <v>1964</v>
      </c>
      <c r="D351" s="80" t="s">
        <v>8115</v>
      </c>
      <c r="E351" s="80" t="s">
        <v>8116</v>
      </c>
      <c r="F351" s="80" t="s">
        <v>1966</v>
      </c>
      <c r="G351" s="80" t="s">
        <v>462</v>
      </c>
      <c r="H351" s="80" t="s">
        <v>163</v>
      </c>
      <c r="I351" s="47">
        <v>44876</v>
      </c>
      <c r="J351" s="47">
        <v>45247</v>
      </c>
      <c r="K351" s="80" t="s">
        <v>164</v>
      </c>
      <c r="L351" s="80" t="s">
        <v>8117</v>
      </c>
      <c r="M351" s="80" t="s">
        <v>228</v>
      </c>
      <c r="N351">
        <v>45000</v>
      </c>
      <c r="O351" s="80" t="s">
        <v>188</v>
      </c>
      <c r="P351">
        <v>1</v>
      </c>
      <c r="Q351" s="56">
        <v>12.187910643889618</v>
      </c>
    </row>
    <row r="352" spans="1:17" x14ac:dyDescent="0.25">
      <c r="A352" s="80" t="s">
        <v>8118</v>
      </c>
      <c r="B352" s="80" t="s">
        <v>1968</v>
      </c>
      <c r="C352" s="80" t="s">
        <v>1969</v>
      </c>
      <c r="D352" s="80" t="s">
        <v>8119</v>
      </c>
      <c r="E352" s="80" t="s">
        <v>8120</v>
      </c>
      <c r="F352" s="80" t="s">
        <v>1971</v>
      </c>
      <c r="G352" s="80" t="s">
        <v>462</v>
      </c>
      <c r="H352" s="80" t="s">
        <v>163</v>
      </c>
      <c r="I352" s="47">
        <v>45269</v>
      </c>
      <c r="J352" s="47">
        <v>45810</v>
      </c>
      <c r="K352" s="80" t="s">
        <v>269</v>
      </c>
      <c r="L352" s="80" t="s">
        <v>6953</v>
      </c>
      <c r="M352" s="80" t="s">
        <v>195</v>
      </c>
      <c r="N352">
        <v>34812</v>
      </c>
      <c r="O352" s="80" t="s">
        <v>188</v>
      </c>
      <c r="P352">
        <v>4</v>
      </c>
      <c r="Q352" s="56">
        <v>10.052562417871222</v>
      </c>
    </row>
    <row r="353" spans="1:17" x14ac:dyDescent="0.25">
      <c r="A353" s="80" t="s">
        <v>8121</v>
      </c>
      <c r="B353" s="80" t="s">
        <v>1973</v>
      </c>
      <c r="C353" s="80" t="s">
        <v>1974</v>
      </c>
      <c r="D353" s="80" t="s">
        <v>8122</v>
      </c>
      <c r="E353" s="80" t="s">
        <v>8123</v>
      </c>
      <c r="F353" s="80" t="s">
        <v>1976</v>
      </c>
      <c r="G353" s="80" t="s">
        <v>364</v>
      </c>
      <c r="H353" s="80" t="s">
        <v>163</v>
      </c>
      <c r="I353" s="47">
        <v>45484</v>
      </c>
      <c r="J353" s="47">
        <v>45246</v>
      </c>
      <c r="K353" s="80" t="s">
        <v>269</v>
      </c>
      <c r="L353" s="80" t="s">
        <v>6965</v>
      </c>
      <c r="M353" s="80" t="s">
        <v>165</v>
      </c>
      <c r="N353">
        <v>28520</v>
      </c>
      <c r="O353" s="80" t="s">
        <v>188</v>
      </c>
      <c r="P353">
        <v>5</v>
      </c>
      <c r="Q353" s="56">
        <v>7.8186596583442833</v>
      </c>
    </row>
    <row r="354" spans="1:17" x14ac:dyDescent="0.25">
      <c r="A354" s="80" t="s">
        <v>8124</v>
      </c>
      <c r="B354" s="80" t="s">
        <v>1978</v>
      </c>
      <c r="C354" s="80" t="s">
        <v>1979</v>
      </c>
      <c r="D354" s="80" t="s">
        <v>8125</v>
      </c>
      <c r="E354" s="80" t="s">
        <v>8126</v>
      </c>
      <c r="F354" s="80" t="s">
        <v>1981</v>
      </c>
      <c r="G354" s="80" t="s">
        <v>505</v>
      </c>
      <c r="H354" s="80" t="s">
        <v>163</v>
      </c>
      <c r="I354" s="47">
        <v>45085</v>
      </c>
      <c r="J354" s="47">
        <v>45748</v>
      </c>
      <c r="K354" s="80" t="s">
        <v>269</v>
      </c>
      <c r="L354" s="80" t="s">
        <v>8127</v>
      </c>
      <c r="M354" s="80" t="s">
        <v>174</v>
      </c>
      <c r="N354">
        <v>42816</v>
      </c>
      <c r="O354" s="80" t="s">
        <v>203</v>
      </c>
      <c r="P354">
        <v>2</v>
      </c>
      <c r="Q354" s="56">
        <v>10.052562417871222</v>
      </c>
    </row>
    <row r="355" spans="1:17" x14ac:dyDescent="0.25">
      <c r="A355" s="80" t="s">
        <v>8128</v>
      </c>
      <c r="B355" s="80" t="s">
        <v>1983</v>
      </c>
      <c r="C355" s="80" t="s">
        <v>1984</v>
      </c>
      <c r="D355" s="80" t="s">
        <v>8129</v>
      </c>
      <c r="E355" s="80" t="s">
        <v>8130</v>
      </c>
      <c r="F355" s="80" t="s">
        <v>1986</v>
      </c>
      <c r="G355" s="80" t="s">
        <v>187</v>
      </c>
      <c r="H355" s="80" t="s">
        <v>163</v>
      </c>
      <c r="I355" s="47">
        <v>45560</v>
      </c>
      <c r="J355" s="47">
        <v>45246</v>
      </c>
      <c r="K355" s="80" t="s">
        <v>128</v>
      </c>
      <c r="L355" s="80" t="s">
        <v>6953</v>
      </c>
      <c r="M355" s="80" t="s">
        <v>174</v>
      </c>
      <c r="N355">
        <v>29145</v>
      </c>
      <c r="O355" s="80" t="s">
        <v>166</v>
      </c>
      <c r="P355">
        <v>2</v>
      </c>
      <c r="Q355" s="56">
        <v>10.315374507227332</v>
      </c>
    </row>
    <row r="356" spans="1:17" x14ac:dyDescent="0.25">
      <c r="A356" s="80" t="s">
        <v>8131</v>
      </c>
      <c r="B356" s="80" t="s">
        <v>1988</v>
      </c>
      <c r="C356" s="80" t="s">
        <v>1989</v>
      </c>
      <c r="D356" s="80" t="s">
        <v>8132</v>
      </c>
      <c r="E356" s="80" t="s">
        <v>8133</v>
      </c>
      <c r="F356" s="80" t="s">
        <v>1991</v>
      </c>
      <c r="G356" s="80" t="s">
        <v>187</v>
      </c>
      <c r="H356" s="80" t="s">
        <v>163</v>
      </c>
      <c r="I356" s="47">
        <v>45764</v>
      </c>
      <c r="J356" s="47">
        <v>45653</v>
      </c>
      <c r="K356" s="80" t="s">
        <v>173</v>
      </c>
      <c r="L356" s="80" t="s">
        <v>6965</v>
      </c>
      <c r="M356" s="80" t="s">
        <v>181</v>
      </c>
      <c r="N356">
        <v>12383</v>
      </c>
      <c r="O356" s="80" t="s">
        <v>166</v>
      </c>
      <c r="P356">
        <v>4</v>
      </c>
      <c r="Q356" s="56">
        <v>10.052562417871222</v>
      </c>
    </row>
    <row r="357" spans="1:17" x14ac:dyDescent="0.25">
      <c r="A357" s="80" t="s">
        <v>8134</v>
      </c>
      <c r="B357" s="80" t="s">
        <v>1993</v>
      </c>
      <c r="C357" s="80" t="s">
        <v>1994</v>
      </c>
      <c r="D357" s="80" t="s">
        <v>8135</v>
      </c>
      <c r="E357" s="80" t="s">
        <v>8136</v>
      </c>
      <c r="F357" s="80" t="s">
        <v>1996</v>
      </c>
      <c r="G357" s="80" t="s">
        <v>642</v>
      </c>
      <c r="H357" s="80" t="s">
        <v>163</v>
      </c>
      <c r="I357" s="47">
        <v>44778</v>
      </c>
      <c r="J357" s="47">
        <v>45539</v>
      </c>
      <c r="K357" s="80" t="s">
        <v>173</v>
      </c>
      <c r="L357" s="80" t="s">
        <v>6953</v>
      </c>
      <c r="M357" s="80" t="s">
        <v>165</v>
      </c>
      <c r="N357">
        <v>39221</v>
      </c>
      <c r="O357" s="80" t="s">
        <v>188</v>
      </c>
      <c r="P357">
        <v>4</v>
      </c>
      <c r="Q357" s="56">
        <v>25</v>
      </c>
    </row>
    <row r="358" spans="1:17" x14ac:dyDescent="0.25">
      <c r="A358" s="80" t="s">
        <v>8137</v>
      </c>
      <c r="B358" s="80" t="s">
        <v>1998</v>
      </c>
      <c r="C358" s="80" t="s">
        <v>1999</v>
      </c>
      <c r="D358" s="80" t="s">
        <v>8138</v>
      </c>
      <c r="E358" s="80" t="s">
        <v>8139</v>
      </c>
      <c r="F358" s="80" t="s">
        <v>2001</v>
      </c>
      <c r="G358" s="80" t="s">
        <v>743</v>
      </c>
      <c r="H358" s="80" t="s">
        <v>163</v>
      </c>
      <c r="I358" s="47">
        <v>45329</v>
      </c>
      <c r="J358" s="47">
        <v>45539</v>
      </c>
      <c r="K358" s="80" t="s">
        <v>129</v>
      </c>
      <c r="L358" s="80" t="s">
        <v>8140</v>
      </c>
      <c r="M358" s="80" t="s">
        <v>165</v>
      </c>
      <c r="N358">
        <v>41307</v>
      </c>
      <c r="O358" s="80" t="s">
        <v>209</v>
      </c>
      <c r="P358">
        <v>3</v>
      </c>
      <c r="Q358" s="56">
        <v>10.052562417871222</v>
      </c>
    </row>
    <row r="359" spans="1:17" x14ac:dyDescent="0.25">
      <c r="A359" s="80" t="s">
        <v>8141</v>
      </c>
      <c r="B359" s="80" t="s">
        <v>2003</v>
      </c>
      <c r="C359" s="80" t="s">
        <v>2004</v>
      </c>
      <c r="D359" s="80" t="s">
        <v>8142</v>
      </c>
      <c r="E359" s="80" t="s">
        <v>8143</v>
      </c>
      <c r="F359" s="80" t="s">
        <v>2006</v>
      </c>
      <c r="G359" s="80" t="s">
        <v>558</v>
      </c>
      <c r="H359" s="80" t="s">
        <v>163</v>
      </c>
      <c r="I359" s="47">
        <v>45442</v>
      </c>
      <c r="J359" s="47">
        <v>45490</v>
      </c>
      <c r="K359" s="80" t="s">
        <v>173</v>
      </c>
      <c r="L359" s="80" t="s">
        <v>6965</v>
      </c>
      <c r="M359" s="80" t="s">
        <v>314</v>
      </c>
      <c r="N359">
        <v>28369</v>
      </c>
      <c r="O359" s="80" t="s">
        <v>188</v>
      </c>
      <c r="P359">
        <v>2</v>
      </c>
      <c r="Q359" s="56">
        <v>1.5768725361366622</v>
      </c>
    </row>
    <row r="360" spans="1:17" x14ac:dyDescent="0.25">
      <c r="A360" s="80" t="s">
        <v>8144</v>
      </c>
      <c r="B360" s="80" t="s">
        <v>2008</v>
      </c>
      <c r="C360" s="80" t="s">
        <v>2009</v>
      </c>
      <c r="D360" s="80" t="s">
        <v>8145</v>
      </c>
      <c r="E360" s="80" t="s">
        <v>8146</v>
      </c>
      <c r="F360" s="80" t="s">
        <v>2011</v>
      </c>
      <c r="G360" s="80" t="s">
        <v>281</v>
      </c>
      <c r="H360" s="80" t="s">
        <v>163</v>
      </c>
      <c r="I360" s="47">
        <v>45689</v>
      </c>
      <c r="J360" s="47">
        <v>45776</v>
      </c>
      <c r="K360" s="80" t="s">
        <v>269</v>
      </c>
      <c r="L360" s="80" t="s">
        <v>7007</v>
      </c>
      <c r="M360" s="80" t="s">
        <v>314</v>
      </c>
      <c r="N360">
        <v>12798</v>
      </c>
      <c r="O360" s="80" t="s">
        <v>188</v>
      </c>
      <c r="P360">
        <v>2</v>
      </c>
      <c r="Q360" s="56">
        <v>10.052562417871222</v>
      </c>
    </row>
    <row r="361" spans="1:17" x14ac:dyDescent="0.25">
      <c r="A361" s="80" t="s">
        <v>8147</v>
      </c>
      <c r="B361" s="80" t="s">
        <v>2013</v>
      </c>
      <c r="C361" s="80" t="s">
        <v>2014</v>
      </c>
      <c r="D361" s="80" t="s">
        <v>8148</v>
      </c>
      <c r="E361" s="80" t="s">
        <v>8149</v>
      </c>
      <c r="F361" s="80" t="s">
        <v>2016</v>
      </c>
      <c r="G361" s="80" t="s">
        <v>215</v>
      </c>
      <c r="H361" s="80" t="s">
        <v>163</v>
      </c>
      <c r="I361" s="47">
        <v>45626</v>
      </c>
      <c r="J361" s="47">
        <v>45823</v>
      </c>
      <c r="K361" s="80" t="s">
        <v>173</v>
      </c>
      <c r="L361" s="80" t="s">
        <v>8150</v>
      </c>
      <c r="M361" s="80" t="s">
        <v>195</v>
      </c>
      <c r="N361">
        <v>29221</v>
      </c>
      <c r="O361" s="80" t="s">
        <v>196</v>
      </c>
      <c r="P361">
        <v>1</v>
      </c>
      <c r="Q361" s="56">
        <v>6.4717477003942179</v>
      </c>
    </row>
    <row r="362" spans="1:17" x14ac:dyDescent="0.25">
      <c r="A362" s="80" t="s">
        <v>8151</v>
      </c>
      <c r="B362" s="80" t="s">
        <v>2018</v>
      </c>
      <c r="C362" s="80" t="s">
        <v>2019</v>
      </c>
      <c r="D362" s="80" t="s">
        <v>8152</v>
      </c>
      <c r="E362" s="80" t="s">
        <v>8153</v>
      </c>
      <c r="F362" s="80" t="s">
        <v>2021</v>
      </c>
      <c r="G362" s="80" t="s">
        <v>749</v>
      </c>
      <c r="H362" s="80" t="s">
        <v>163</v>
      </c>
      <c r="I362" s="47">
        <v>45328</v>
      </c>
      <c r="J362" s="47">
        <v>45471</v>
      </c>
      <c r="K362" s="80" t="s">
        <v>128</v>
      </c>
      <c r="L362" s="80" t="s">
        <v>8154</v>
      </c>
      <c r="M362" s="80" t="s">
        <v>174</v>
      </c>
      <c r="N362">
        <v>32244</v>
      </c>
      <c r="O362" s="80" t="s">
        <v>196</v>
      </c>
      <c r="P362">
        <v>1</v>
      </c>
      <c r="Q362" s="56">
        <v>10.052562417871222</v>
      </c>
    </row>
    <row r="363" spans="1:17" x14ac:dyDescent="0.25">
      <c r="A363" s="80" t="s">
        <v>8155</v>
      </c>
      <c r="B363" s="80" t="s">
        <v>2023</v>
      </c>
      <c r="C363" s="80" t="s">
        <v>2024</v>
      </c>
      <c r="D363" s="80" t="s">
        <v>8156</v>
      </c>
      <c r="E363" s="80" t="s">
        <v>8157</v>
      </c>
      <c r="F363" s="80" t="s">
        <v>2026</v>
      </c>
      <c r="G363" s="80" t="s">
        <v>409</v>
      </c>
      <c r="H363" s="80" t="s">
        <v>163</v>
      </c>
      <c r="I363" s="47">
        <v>45454</v>
      </c>
      <c r="J363" s="47">
        <v>45800</v>
      </c>
      <c r="K363" s="80" t="s">
        <v>129</v>
      </c>
      <c r="L363" s="80" t="s">
        <v>6953</v>
      </c>
      <c r="M363" s="80" t="s">
        <v>195</v>
      </c>
      <c r="N363">
        <v>1709</v>
      </c>
      <c r="O363" s="80" t="s">
        <v>166</v>
      </c>
      <c r="P363">
        <v>3</v>
      </c>
      <c r="Q363" s="56">
        <v>11.366622864651774</v>
      </c>
    </row>
    <row r="364" spans="1:17" x14ac:dyDescent="0.25">
      <c r="A364" s="80" t="s">
        <v>8158</v>
      </c>
      <c r="B364" s="80" t="s">
        <v>2028</v>
      </c>
      <c r="C364" s="80" t="s">
        <v>2029</v>
      </c>
      <c r="D364" s="80" t="s">
        <v>8159</v>
      </c>
      <c r="E364" s="80" t="s">
        <v>8160</v>
      </c>
      <c r="F364" s="80" t="s">
        <v>2031</v>
      </c>
      <c r="G364" s="80" t="s">
        <v>574</v>
      </c>
      <c r="H364" s="80" t="s">
        <v>163</v>
      </c>
      <c r="I364" s="47">
        <v>45772</v>
      </c>
      <c r="J364" s="47">
        <v>45430</v>
      </c>
      <c r="K364" s="80" t="s">
        <v>164</v>
      </c>
      <c r="L364" s="80" t="s">
        <v>6965</v>
      </c>
      <c r="M364" s="80" t="s">
        <v>314</v>
      </c>
      <c r="N364">
        <v>20294</v>
      </c>
      <c r="O364" s="80" t="s">
        <v>166</v>
      </c>
      <c r="P364">
        <v>5</v>
      </c>
      <c r="Q364" s="56">
        <v>10.052562417871222</v>
      </c>
    </row>
    <row r="365" spans="1:17" x14ac:dyDescent="0.25">
      <c r="A365" s="80" t="s">
        <v>8161</v>
      </c>
      <c r="B365" s="80" t="s">
        <v>2033</v>
      </c>
      <c r="C365" s="80" t="s">
        <v>2034</v>
      </c>
      <c r="D365" s="80" t="s">
        <v>8162</v>
      </c>
      <c r="E365" s="80" t="s">
        <v>8163</v>
      </c>
      <c r="F365" s="80" t="s">
        <v>2036</v>
      </c>
      <c r="G365" s="80" t="s">
        <v>275</v>
      </c>
      <c r="H365" s="80" t="s">
        <v>163</v>
      </c>
      <c r="I365" s="47">
        <v>45096</v>
      </c>
      <c r="J365" s="47">
        <v>45421</v>
      </c>
      <c r="K365" s="80" t="s">
        <v>269</v>
      </c>
      <c r="L365" s="80" t="s">
        <v>6953</v>
      </c>
      <c r="M365" s="80" t="s">
        <v>195</v>
      </c>
      <c r="N365">
        <v>8767</v>
      </c>
      <c r="O365" s="80" t="s">
        <v>209</v>
      </c>
      <c r="P365">
        <v>5</v>
      </c>
      <c r="Q365" s="56">
        <v>10.676741130091983</v>
      </c>
    </row>
    <row r="366" spans="1:17" x14ac:dyDescent="0.25">
      <c r="A366" s="80" t="s">
        <v>8164</v>
      </c>
      <c r="B366" s="80" t="s">
        <v>2038</v>
      </c>
      <c r="C366" s="80" t="s">
        <v>2039</v>
      </c>
      <c r="D366" s="80" t="s">
        <v>8165</v>
      </c>
      <c r="E366" s="80" t="s">
        <v>8166</v>
      </c>
      <c r="F366" s="80" t="s">
        <v>2041</v>
      </c>
      <c r="G366" s="80" t="s">
        <v>873</v>
      </c>
      <c r="H366" s="80" t="s">
        <v>163</v>
      </c>
      <c r="I366" s="47">
        <v>45338</v>
      </c>
      <c r="J366" s="47">
        <v>45653</v>
      </c>
      <c r="K366" s="80" t="s">
        <v>128</v>
      </c>
      <c r="L366" s="80" t="s">
        <v>8167</v>
      </c>
      <c r="M366" s="80" t="s">
        <v>314</v>
      </c>
      <c r="N366">
        <v>28466</v>
      </c>
      <c r="O366" s="80" t="s">
        <v>203</v>
      </c>
      <c r="P366">
        <v>2</v>
      </c>
      <c r="Q366" s="56">
        <v>10.052562417871222</v>
      </c>
    </row>
    <row r="367" spans="1:17" x14ac:dyDescent="0.25">
      <c r="A367" s="80" t="s">
        <v>8168</v>
      </c>
      <c r="B367" s="80" t="s">
        <v>2043</v>
      </c>
      <c r="C367" s="80" t="s">
        <v>2044</v>
      </c>
      <c r="D367" s="80" t="s">
        <v>8169</v>
      </c>
      <c r="E367" s="80" t="s">
        <v>8170</v>
      </c>
      <c r="F367" s="80" t="s">
        <v>2046</v>
      </c>
      <c r="G367" s="80" t="s">
        <v>595</v>
      </c>
      <c r="H367" s="80" t="s">
        <v>163</v>
      </c>
      <c r="I367" s="47">
        <v>45439</v>
      </c>
      <c r="J367" s="47">
        <v>45261</v>
      </c>
      <c r="K367" s="80" t="s">
        <v>128</v>
      </c>
      <c r="L367" s="80" t="s">
        <v>8171</v>
      </c>
      <c r="M367" s="80" t="s">
        <v>314</v>
      </c>
      <c r="N367">
        <v>5135</v>
      </c>
      <c r="O367" s="80" t="s">
        <v>196</v>
      </c>
      <c r="P367">
        <v>2</v>
      </c>
      <c r="Q367" s="56">
        <v>5.8475689881734558</v>
      </c>
    </row>
    <row r="368" spans="1:17" x14ac:dyDescent="0.25">
      <c r="A368" s="80" t="s">
        <v>8172</v>
      </c>
      <c r="B368" s="80" t="s">
        <v>2048</v>
      </c>
      <c r="C368" s="80" t="s">
        <v>2049</v>
      </c>
      <c r="D368" s="80" t="s">
        <v>8173</v>
      </c>
      <c r="E368" s="80" t="s">
        <v>8174</v>
      </c>
      <c r="F368" s="80" t="s">
        <v>2051</v>
      </c>
      <c r="G368" s="80" t="s">
        <v>558</v>
      </c>
      <c r="H368" s="80" t="s">
        <v>163</v>
      </c>
      <c r="I368" s="47">
        <v>45018</v>
      </c>
      <c r="J368" s="47">
        <v>45261</v>
      </c>
      <c r="K368" s="80" t="s">
        <v>129</v>
      </c>
      <c r="L368" s="80" t="s">
        <v>7007</v>
      </c>
      <c r="M368" s="80" t="s">
        <v>314</v>
      </c>
      <c r="N368">
        <v>5135</v>
      </c>
      <c r="O368" s="80" t="s">
        <v>196</v>
      </c>
      <c r="P368">
        <v>3</v>
      </c>
      <c r="Q368" s="56">
        <v>10.052562417871222</v>
      </c>
    </row>
    <row r="369" spans="1:17" x14ac:dyDescent="0.25">
      <c r="A369" s="80" t="s">
        <v>8175</v>
      </c>
      <c r="B369" s="80" t="s">
        <v>2053</v>
      </c>
      <c r="C369" s="80" t="s">
        <v>2054</v>
      </c>
      <c r="D369" s="80" t="s">
        <v>8176</v>
      </c>
      <c r="E369" s="80" t="s">
        <v>8177</v>
      </c>
      <c r="F369" s="80" t="s">
        <v>2056</v>
      </c>
      <c r="G369" s="80" t="s">
        <v>516</v>
      </c>
      <c r="H369" s="80" t="s">
        <v>163</v>
      </c>
      <c r="I369" s="47">
        <v>44793</v>
      </c>
      <c r="J369" s="47">
        <v>45246</v>
      </c>
      <c r="K369" s="80" t="s">
        <v>164</v>
      </c>
      <c r="L369" s="80" t="s">
        <v>6965</v>
      </c>
      <c r="M369" s="80" t="s">
        <v>228</v>
      </c>
      <c r="N369">
        <v>28726</v>
      </c>
      <c r="O369" s="80" t="s">
        <v>196</v>
      </c>
      <c r="P369">
        <v>3</v>
      </c>
      <c r="Q369" s="56">
        <v>14.88173455978975</v>
      </c>
    </row>
    <row r="370" spans="1:17" x14ac:dyDescent="0.25">
      <c r="A370" s="80" t="s">
        <v>8178</v>
      </c>
      <c r="B370" s="80" t="s">
        <v>2058</v>
      </c>
      <c r="C370" s="80" t="s">
        <v>2059</v>
      </c>
      <c r="D370" s="80" t="s">
        <v>8179</v>
      </c>
      <c r="E370" s="80" t="s">
        <v>8180</v>
      </c>
      <c r="F370" s="80" t="s">
        <v>2061</v>
      </c>
      <c r="G370" s="80" t="s">
        <v>616</v>
      </c>
      <c r="H370" s="80" t="s">
        <v>163</v>
      </c>
      <c r="I370" s="47">
        <v>45644</v>
      </c>
      <c r="J370" s="47">
        <v>45765</v>
      </c>
      <c r="K370" s="80" t="s">
        <v>128</v>
      </c>
      <c r="L370" s="80" t="s">
        <v>6953</v>
      </c>
      <c r="M370" s="80" t="s">
        <v>228</v>
      </c>
      <c r="N370">
        <v>18038</v>
      </c>
      <c r="O370" s="80" t="s">
        <v>196</v>
      </c>
      <c r="P370">
        <v>4</v>
      </c>
      <c r="Q370" s="56">
        <v>10.052562417871222</v>
      </c>
    </row>
    <row r="371" spans="1:17" x14ac:dyDescent="0.25">
      <c r="A371" s="80" t="s">
        <v>8181</v>
      </c>
      <c r="B371" s="80" t="s">
        <v>2063</v>
      </c>
      <c r="C371" s="80" t="s">
        <v>2064</v>
      </c>
      <c r="D371" s="80" t="s">
        <v>8182</v>
      </c>
      <c r="E371" s="80" t="s">
        <v>8183</v>
      </c>
      <c r="F371" s="80" t="s">
        <v>2066</v>
      </c>
      <c r="G371" s="80" t="s">
        <v>409</v>
      </c>
      <c r="H371" s="80" t="s">
        <v>163</v>
      </c>
      <c r="I371" s="47">
        <v>45786</v>
      </c>
      <c r="J371" s="47">
        <v>45482</v>
      </c>
      <c r="K371" s="80" t="s">
        <v>269</v>
      </c>
      <c r="L371" s="80" t="s">
        <v>8184</v>
      </c>
      <c r="M371" s="80" t="s">
        <v>165</v>
      </c>
      <c r="N371">
        <v>30266</v>
      </c>
      <c r="O371" s="80" t="s">
        <v>203</v>
      </c>
      <c r="P371">
        <v>3</v>
      </c>
      <c r="Q371" s="56">
        <v>9.9868593955321945</v>
      </c>
    </row>
    <row r="372" spans="1:17" x14ac:dyDescent="0.25">
      <c r="A372" s="80" t="s">
        <v>8185</v>
      </c>
      <c r="B372" s="80" t="s">
        <v>2068</v>
      </c>
      <c r="C372" s="80" t="s">
        <v>2069</v>
      </c>
      <c r="D372" s="80" t="s">
        <v>8186</v>
      </c>
      <c r="E372" s="80" t="s">
        <v>8187</v>
      </c>
      <c r="F372" s="80" t="s">
        <v>2071</v>
      </c>
      <c r="G372" s="80" t="s">
        <v>234</v>
      </c>
      <c r="H372" s="80" t="s">
        <v>163</v>
      </c>
      <c r="I372" s="47">
        <v>45349</v>
      </c>
      <c r="J372" s="47">
        <v>45482</v>
      </c>
      <c r="K372" s="80" t="s">
        <v>269</v>
      </c>
      <c r="L372" s="80" t="s">
        <v>6953</v>
      </c>
      <c r="M372" s="80" t="s">
        <v>314</v>
      </c>
      <c r="N372">
        <v>18377</v>
      </c>
      <c r="O372" s="80" t="s">
        <v>209</v>
      </c>
      <c r="P372">
        <v>1</v>
      </c>
      <c r="Q372" s="56">
        <v>10.052562417871222</v>
      </c>
    </row>
    <row r="373" spans="1:17" x14ac:dyDescent="0.25">
      <c r="A373" s="80" t="s">
        <v>8188</v>
      </c>
      <c r="B373" s="80" t="s">
        <v>2073</v>
      </c>
      <c r="C373" s="80" t="s">
        <v>2074</v>
      </c>
      <c r="D373" s="80" t="s">
        <v>8189</v>
      </c>
      <c r="E373" s="80" t="s">
        <v>8190</v>
      </c>
      <c r="F373" s="80" t="s">
        <v>2076</v>
      </c>
      <c r="G373" s="80" t="s">
        <v>435</v>
      </c>
      <c r="H373" s="80" t="s">
        <v>163</v>
      </c>
      <c r="I373" s="47">
        <v>44920</v>
      </c>
      <c r="J373" s="47">
        <v>45623</v>
      </c>
      <c r="K373" s="80" t="s">
        <v>128</v>
      </c>
      <c r="L373" s="80" t="s">
        <v>8191</v>
      </c>
      <c r="M373" s="80" t="s">
        <v>174</v>
      </c>
      <c r="N373">
        <v>20693</v>
      </c>
      <c r="O373" s="80" t="s">
        <v>166</v>
      </c>
      <c r="P373">
        <v>4</v>
      </c>
      <c r="Q373" s="56">
        <v>23.094612352168198</v>
      </c>
    </row>
    <row r="374" spans="1:17" x14ac:dyDescent="0.25">
      <c r="A374" s="80" t="s">
        <v>8192</v>
      </c>
      <c r="B374" s="80" t="s">
        <v>2078</v>
      </c>
      <c r="C374" s="80" t="s">
        <v>2079</v>
      </c>
      <c r="D374" s="80" t="s">
        <v>8193</v>
      </c>
      <c r="E374" s="80" t="s">
        <v>8194</v>
      </c>
      <c r="F374" s="80" t="s">
        <v>2081</v>
      </c>
      <c r="G374" s="80" t="s">
        <v>873</v>
      </c>
      <c r="H374" s="80" t="s">
        <v>163</v>
      </c>
      <c r="I374" s="47">
        <v>44806</v>
      </c>
      <c r="J374" s="47">
        <v>45561</v>
      </c>
      <c r="K374" s="80" t="s">
        <v>128</v>
      </c>
      <c r="L374" s="80" t="s">
        <v>8195</v>
      </c>
      <c r="M374" s="80" t="s">
        <v>314</v>
      </c>
      <c r="N374">
        <v>1599</v>
      </c>
      <c r="O374" s="80" t="s">
        <v>196</v>
      </c>
      <c r="P374">
        <v>4</v>
      </c>
      <c r="Q374" s="56">
        <v>10.052562417871222</v>
      </c>
    </row>
    <row r="375" spans="1:17" x14ac:dyDescent="0.25">
      <c r="A375" s="80" t="s">
        <v>8196</v>
      </c>
      <c r="B375" s="80" t="s">
        <v>2083</v>
      </c>
      <c r="C375" s="80" t="s">
        <v>2084</v>
      </c>
      <c r="D375" s="80" t="s">
        <v>8197</v>
      </c>
      <c r="E375" s="80" t="s">
        <v>8198</v>
      </c>
      <c r="F375" s="80" t="s">
        <v>636</v>
      </c>
      <c r="G375" s="80" t="s">
        <v>749</v>
      </c>
      <c r="H375" s="80" t="s">
        <v>163</v>
      </c>
      <c r="I375" s="47">
        <v>45018</v>
      </c>
      <c r="J375" s="47">
        <v>45639</v>
      </c>
      <c r="K375" s="80" t="s">
        <v>164</v>
      </c>
      <c r="L375" s="80" t="s">
        <v>8199</v>
      </c>
      <c r="M375" s="80" t="s">
        <v>174</v>
      </c>
      <c r="N375">
        <v>43404</v>
      </c>
      <c r="O375" s="80" t="s">
        <v>209</v>
      </c>
      <c r="P375">
        <v>4</v>
      </c>
      <c r="Q375" s="56">
        <v>20.400788436268069</v>
      </c>
    </row>
    <row r="376" spans="1:17" x14ac:dyDescent="0.25">
      <c r="A376" s="80" t="s">
        <v>8200</v>
      </c>
      <c r="B376" s="80" t="s">
        <v>2087</v>
      </c>
      <c r="C376" s="80" t="s">
        <v>2088</v>
      </c>
      <c r="D376" s="80" t="s">
        <v>8201</v>
      </c>
      <c r="E376" s="80" t="s">
        <v>8202</v>
      </c>
      <c r="F376" s="80" t="s">
        <v>2090</v>
      </c>
      <c r="G376" s="80" t="s">
        <v>766</v>
      </c>
      <c r="H376" s="80" t="s">
        <v>163</v>
      </c>
      <c r="I376" s="47">
        <v>45037</v>
      </c>
      <c r="J376" s="47">
        <v>45658</v>
      </c>
      <c r="K376" s="80" t="s">
        <v>164</v>
      </c>
      <c r="L376" s="80" t="s">
        <v>8203</v>
      </c>
      <c r="M376" s="80" t="s">
        <v>314</v>
      </c>
      <c r="N376">
        <v>11562</v>
      </c>
      <c r="O376" s="80" t="s">
        <v>196</v>
      </c>
      <c r="P376">
        <v>3</v>
      </c>
      <c r="Q376" s="56">
        <v>10.052562417871222</v>
      </c>
    </row>
    <row r="377" spans="1:17" x14ac:dyDescent="0.25">
      <c r="A377" s="80" t="s">
        <v>8204</v>
      </c>
      <c r="B377" s="80" t="s">
        <v>2092</v>
      </c>
      <c r="C377" s="80" t="s">
        <v>2093</v>
      </c>
      <c r="D377" s="80" t="s">
        <v>8205</v>
      </c>
      <c r="E377" s="80" t="s">
        <v>8206</v>
      </c>
      <c r="F377" s="80" t="s">
        <v>2095</v>
      </c>
      <c r="G377" s="80" t="s">
        <v>202</v>
      </c>
      <c r="H377" s="80" t="s">
        <v>163</v>
      </c>
      <c r="I377" s="47">
        <v>45448</v>
      </c>
      <c r="J377" s="47">
        <v>45138</v>
      </c>
      <c r="K377" s="80" t="s">
        <v>128</v>
      </c>
      <c r="L377" s="80" t="s">
        <v>6953</v>
      </c>
      <c r="M377" s="80" t="s">
        <v>165</v>
      </c>
      <c r="N377">
        <v>27829</v>
      </c>
      <c r="O377" s="80" t="s">
        <v>196</v>
      </c>
      <c r="P377">
        <v>4</v>
      </c>
      <c r="Q377" s="56">
        <v>10.183968462549277</v>
      </c>
    </row>
    <row r="378" spans="1:17" x14ac:dyDescent="0.25">
      <c r="A378" s="80" t="s">
        <v>8207</v>
      </c>
      <c r="B378" s="80" t="s">
        <v>2097</v>
      </c>
      <c r="C378" s="80" t="s">
        <v>2098</v>
      </c>
      <c r="D378" s="80" t="s">
        <v>8208</v>
      </c>
      <c r="E378" s="80" t="s">
        <v>8209</v>
      </c>
      <c r="F378" s="80" t="s">
        <v>2100</v>
      </c>
      <c r="G378" s="80" t="s">
        <v>215</v>
      </c>
      <c r="H378" s="80" t="s">
        <v>163</v>
      </c>
      <c r="I378" s="47">
        <v>45018</v>
      </c>
      <c r="J378" s="47">
        <v>45707</v>
      </c>
      <c r="K378" s="80" t="s">
        <v>164</v>
      </c>
      <c r="L378" s="80" t="s">
        <v>6953</v>
      </c>
      <c r="M378" s="80" t="s">
        <v>165</v>
      </c>
      <c r="N378">
        <v>6375</v>
      </c>
      <c r="O378" s="80" t="s">
        <v>203</v>
      </c>
      <c r="P378">
        <v>2</v>
      </c>
      <c r="Q378" s="56">
        <v>10.052562417871222</v>
      </c>
    </row>
    <row r="379" spans="1:17" x14ac:dyDescent="0.25">
      <c r="A379" s="80" t="s">
        <v>8210</v>
      </c>
      <c r="B379" s="80" t="s">
        <v>2102</v>
      </c>
      <c r="C379" s="80" t="s">
        <v>2103</v>
      </c>
      <c r="D379" s="80" t="s">
        <v>8211</v>
      </c>
      <c r="E379" s="80" t="s">
        <v>8212</v>
      </c>
      <c r="F379" s="80" t="s">
        <v>2105</v>
      </c>
      <c r="G379" s="80" t="s">
        <v>227</v>
      </c>
      <c r="H379" s="80" t="s">
        <v>163</v>
      </c>
      <c r="I379" s="47">
        <v>45408</v>
      </c>
      <c r="J379" s="47">
        <v>45318</v>
      </c>
      <c r="K379" s="80" t="s">
        <v>164</v>
      </c>
      <c r="L379" s="80" t="s">
        <v>8213</v>
      </c>
      <c r="M379" s="80" t="s">
        <v>314</v>
      </c>
      <c r="N379">
        <v>40756</v>
      </c>
      <c r="O379" s="80" t="s">
        <v>203</v>
      </c>
      <c r="P379">
        <v>2</v>
      </c>
      <c r="Q379" s="56">
        <v>2.9566360052562417</v>
      </c>
    </row>
    <row r="380" spans="1:17" x14ac:dyDescent="0.25">
      <c r="A380" s="80" t="s">
        <v>8214</v>
      </c>
      <c r="B380" s="80" t="s">
        <v>2107</v>
      </c>
      <c r="C380" s="80" t="s">
        <v>2108</v>
      </c>
      <c r="D380" s="80" t="s">
        <v>8215</v>
      </c>
      <c r="E380" s="80" t="s">
        <v>8216</v>
      </c>
      <c r="F380" s="80" t="s">
        <v>256</v>
      </c>
      <c r="G380" s="80" t="s">
        <v>381</v>
      </c>
      <c r="H380" s="80" t="s">
        <v>163</v>
      </c>
      <c r="I380" s="47">
        <v>45211</v>
      </c>
      <c r="J380" s="47">
        <v>45202</v>
      </c>
      <c r="K380" s="80" t="s">
        <v>128</v>
      </c>
      <c r="L380" s="80" t="s">
        <v>8217</v>
      </c>
      <c r="M380" s="80" t="s">
        <v>174</v>
      </c>
      <c r="N380">
        <v>17395</v>
      </c>
      <c r="O380" s="80" t="s">
        <v>203</v>
      </c>
      <c r="P380">
        <v>3</v>
      </c>
      <c r="Q380" s="56">
        <v>10.052562417871222</v>
      </c>
    </row>
    <row r="381" spans="1:17" x14ac:dyDescent="0.25">
      <c r="A381" s="80" t="s">
        <v>8218</v>
      </c>
      <c r="B381" s="80" t="s">
        <v>2111</v>
      </c>
      <c r="C381" s="80" t="s">
        <v>2112</v>
      </c>
      <c r="D381" s="80" t="s">
        <v>8219</v>
      </c>
      <c r="E381" s="80" t="s">
        <v>8220</v>
      </c>
      <c r="F381" s="80" t="s">
        <v>2114</v>
      </c>
      <c r="G381" s="80" t="s">
        <v>194</v>
      </c>
      <c r="H381" s="80" t="s">
        <v>163</v>
      </c>
      <c r="I381" s="47">
        <v>45084</v>
      </c>
      <c r="J381" s="47">
        <v>45262</v>
      </c>
      <c r="K381" s="80" t="s">
        <v>164</v>
      </c>
      <c r="L381" s="80" t="s">
        <v>6929</v>
      </c>
      <c r="M381" s="80" t="s">
        <v>174</v>
      </c>
      <c r="N381">
        <v>33216</v>
      </c>
      <c r="O381" s="80" t="s">
        <v>166</v>
      </c>
      <c r="P381">
        <v>5</v>
      </c>
      <c r="Q381" s="56">
        <v>5.8475689881734558</v>
      </c>
    </row>
    <row r="382" spans="1:17" x14ac:dyDescent="0.25">
      <c r="A382" s="80" t="s">
        <v>8221</v>
      </c>
      <c r="B382" s="80" t="s">
        <v>2116</v>
      </c>
      <c r="C382" s="80" t="s">
        <v>2117</v>
      </c>
      <c r="D382" s="80" t="s">
        <v>8222</v>
      </c>
      <c r="E382" s="80" t="s">
        <v>8223</v>
      </c>
      <c r="F382" s="80" t="s">
        <v>2119</v>
      </c>
      <c r="G382" s="80" t="s">
        <v>787</v>
      </c>
      <c r="H382" s="80" t="s">
        <v>163</v>
      </c>
      <c r="I382" s="47">
        <v>45784</v>
      </c>
      <c r="J382" s="47">
        <v>45260</v>
      </c>
      <c r="K382" s="80" t="s">
        <v>129</v>
      </c>
      <c r="L382" s="80" t="s">
        <v>6953</v>
      </c>
      <c r="M382" s="80" t="s">
        <v>314</v>
      </c>
      <c r="N382">
        <v>17880</v>
      </c>
      <c r="O382" s="80" t="s">
        <v>166</v>
      </c>
      <c r="P382">
        <v>2</v>
      </c>
      <c r="Q382" s="56">
        <v>10.052562417871222</v>
      </c>
    </row>
    <row r="383" spans="1:17" x14ac:dyDescent="0.25">
      <c r="A383" s="80" t="s">
        <v>8224</v>
      </c>
      <c r="B383" s="80" t="s">
        <v>2121</v>
      </c>
      <c r="C383" s="80" t="s">
        <v>2122</v>
      </c>
      <c r="D383" s="80" t="s">
        <v>8225</v>
      </c>
      <c r="E383" s="80" t="s">
        <v>8226</v>
      </c>
      <c r="F383" s="80" t="s">
        <v>2124</v>
      </c>
      <c r="G383" s="80" t="s">
        <v>187</v>
      </c>
      <c r="H383" s="80" t="s">
        <v>163</v>
      </c>
      <c r="I383" s="47">
        <v>45006</v>
      </c>
      <c r="J383" s="47">
        <v>45527</v>
      </c>
      <c r="K383" s="80" t="s">
        <v>164</v>
      </c>
      <c r="L383" s="80" t="s">
        <v>8227</v>
      </c>
      <c r="M383" s="80" t="s">
        <v>181</v>
      </c>
      <c r="N383">
        <v>45500</v>
      </c>
      <c r="O383" s="80" t="s">
        <v>166</v>
      </c>
      <c r="P383">
        <v>2</v>
      </c>
      <c r="Q383" s="56">
        <v>17.115637319316686</v>
      </c>
    </row>
    <row r="384" spans="1:17" x14ac:dyDescent="0.25">
      <c r="A384" s="80" t="s">
        <v>8228</v>
      </c>
      <c r="B384" s="80" t="s">
        <v>2126</v>
      </c>
      <c r="C384" s="80" t="s">
        <v>2127</v>
      </c>
      <c r="D384" s="80" t="s">
        <v>8229</v>
      </c>
      <c r="E384" s="80" t="s">
        <v>8230</v>
      </c>
      <c r="F384" s="80" t="s">
        <v>2129</v>
      </c>
      <c r="G384" s="80" t="s">
        <v>403</v>
      </c>
      <c r="H384" s="80" t="s">
        <v>163</v>
      </c>
      <c r="I384" s="47">
        <v>44825</v>
      </c>
      <c r="J384" s="47">
        <v>45176</v>
      </c>
      <c r="K384" s="80" t="s">
        <v>128</v>
      </c>
      <c r="L384" s="80" t="s">
        <v>8231</v>
      </c>
      <c r="M384" s="80" t="s">
        <v>228</v>
      </c>
      <c r="N384">
        <v>1557</v>
      </c>
      <c r="O384" s="80" t="s">
        <v>209</v>
      </c>
      <c r="P384">
        <v>4</v>
      </c>
      <c r="Q384" s="56">
        <v>10.052562417871222</v>
      </c>
    </row>
    <row r="385" spans="1:17" x14ac:dyDescent="0.25">
      <c r="A385" s="80" t="s">
        <v>8232</v>
      </c>
      <c r="B385" s="80" t="s">
        <v>2131</v>
      </c>
      <c r="C385" s="80" t="s">
        <v>2132</v>
      </c>
      <c r="D385" s="80" t="s">
        <v>8233</v>
      </c>
      <c r="E385" s="80" t="s">
        <v>8234</v>
      </c>
      <c r="F385" s="80" t="s">
        <v>510</v>
      </c>
      <c r="G385" s="80" t="s">
        <v>749</v>
      </c>
      <c r="H385" s="80" t="s">
        <v>163</v>
      </c>
      <c r="I385" s="47">
        <v>45302</v>
      </c>
      <c r="J385" s="47">
        <v>45103</v>
      </c>
      <c r="K385" s="80" t="s">
        <v>164</v>
      </c>
      <c r="L385" s="80" t="s">
        <v>7007</v>
      </c>
      <c r="M385" s="80" t="s">
        <v>228</v>
      </c>
      <c r="N385">
        <v>7220</v>
      </c>
      <c r="O385" s="80" t="s">
        <v>209</v>
      </c>
      <c r="P385">
        <v>1</v>
      </c>
      <c r="Q385" s="56">
        <v>6.5374507227332455</v>
      </c>
    </row>
    <row r="386" spans="1:17" x14ac:dyDescent="0.25">
      <c r="A386" s="80" t="s">
        <v>8235</v>
      </c>
      <c r="B386" s="80" t="s">
        <v>2135</v>
      </c>
      <c r="C386" s="80" t="s">
        <v>2136</v>
      </c>
      <c r="D386" s="80" t="s">
        <v>8236</v>
      </c>
      <c r="E386" s="80" t="s">
        <v>2137</v>
      </c>
      <c r="F386" s="80" t="s">
        <v>2138</v>
      </c>
      <c r="G386" s="80" t="s">
        <v>749</v>
      </c>
      <c r="H386" s="80" t="s">
        <v>163</v>
      </c>
      <c r="I386" s="47">
        <v>45527</v>
      </c>
      <c r="J386" s="47">
        <v>45414</v>
      </c>
      <c r="K386" s="80" t="s">
        <v>128</v>
      </c>
      <c r="L386" s="80" t="s">
        <v>8237</v>
      </c>
      <c r="M386" s="80" t="s">
        <v>314</v>
      </c>
      <c r="N386">
        <v>43815</v>
      </c>
      <c r="O386" s="80" t="s">
        <v>203</v>
      </c>
      <c r="P386">
        <v>5</v>
      </c>
      <c r="Q386" s="56">
        <v>10.052562417871222</v>
      </c>
    </row>
    <row r="387" spans="1:17" x14ac:dyDescent="0.25">
      <c r="A387" s="80" t="s">
        <v>8238</v>
      </c>
      <c r="B387" s="80" t="s">
        <v>2140</v>
      </c>
      <c r="C387" s="80" t="s">
        <v>2141</v>
      </c>
      <c r="D387" s="80" t="s">
        <v>8239</v>
      </c>
      <c r="E387" s="80" t="s">
        <v>8240</v>
      </c>
      <c r="F387" s="80" t="s">
        <v>2143</v>
      </c>
      <c r="G387" s="80" t="s">
        <v>595</v>
      </c>
      <c r="H387" s="80" t="s">
        <v>163</v>
      </c>
      <c r="I387" s="47">
        <v>45338</v>
      </c>
      <c r="J387" s="47">
        <v>45133</v>
      </c>
      <c r="K387" s="80" t="s">
        <v>129</v>
      </c>
      <c r="L387" s="80" t="s">
        <v>8241</v>
      </c>
      <c r="M387" s="80" t="s">
        <v>314</v>
      </c>
      <c r="N387">
        <v>10320</v>
      </c>
      <c r="O387" s="80" t="s">
        <v>166</v>
      </c>
      <c r="P387">
        <v>4</v>
      </c>
      <c r="Q387" s="56">
        <v>6.7345597897503282</v>
      </c>
    </row>
    <row r="388" spans="1:17" x14ac:dyDescent="0.25">
      <c r="A388" s="80" t="s">
        <v>8242</v>
      </c>
      <c r="B388" s="80" t="s">
        <v>2145</v>
      </c>
      <c r="C388" s="80" t="s">
        <v>2146</v>
      </c>
      <c r="D388" s="80" t="s">
        <v>8243</v>
      </c>
      <c r="E388" s="80" t="s">
        <v>8244</v>
      </c>
      <c r="F388" s="80" t="s">
        <v>2148</v>
      </c>
      <c r="G388" s="80" t="s">
        <v>558</v>
      </c>
      <c r="H388" s="80" t="s">
        <v>163</v>
      </c>
      <c r="I388" s="47">
        <v>45618</v>
      </c>
      <c r="J388" s="47">
        <v>45816</v>
      </c>
      <c r="K388" s="80" t="s">
        <v>173</v>
      </c>
      <c r="L388" s="80" t="s">
        <v>8245</v>
      </c>
      <c r="M388" s="80" t="s">
        <v>181</v>
      </c>
      <c r="N388">
        <v>5284</v>
      </c>
      <c r="O388" s="80" t="s">
        <v>166</v>
      </c>
      <c r="P388">
        <v>4</v>
      </c>
      <c r="Q388" s="56">
        <v>10.052562417871222</v>
      </c>
    </row>
    <row r="389" spans="1:17" x14ac:dyDescent="0.25">
      <c r="A389" s="80" t="s">
        <v>8246</v>
      </c>
      <c r="B389" s="80" t="s">
        <v>2150</v>
      </c>
      <c r="C389" s="80" t="s">
        <v>2151</v>
      </c>
      <c r="D389" s="80" t="s">
        <v>8247</v>
      </c>
      <c r="E389" s="80" t="s">
        <v>8248</v>
      </c>
      <c r="F389" s="80" t="s">
        <v>2153</v>
      </c>
      <c r="G389" s="80" t="s">
        <v>642</v>
      </c>
      <c r="H389" s="80" t="s">
        <v>163</v>
      </c>
      <c r="I389" s="47">
        <v>45616</v>
      </c>
      <c r="J389" s="47">
        <v>45679</v>
      </c>
      <c r="K389" s="80" t="s">
        <v>269</v>
      </c>
      <c r="L389" s="80" t="s">
        <v>7007</v>
      </c>
      <c r="M389" s="80" t="s">
        <v>195</v>
      </c>
      <c r="N389">
        <v>31023</v>
      </c>
      <c r="O389" s="80" t="s">
        <v>166</v>
      </c>
      <c r="P389">
        <v>5</v>
      </c>
      <c r="Q389" s="56">
        <v>2.0696452036793693</v>
      </c>
    </row>
    <row r="390" spans="1:17" x14ac:dyDescent="0.25">
      <c r="A390" s="80" t="s">
        <v>8249</v>
      </c>
      <c r="B390" s="80" t="s">
        <v>2155</v>
      </c>
      <c r="C390" s="80" t="s">
        <v>2156</v>
      </c>
      <c r="D390" s="80" t="s">
        <v>8250</v>
      </c>
      <c r="E390" s="80" t="s">
        <v>8251</v>
      </c>
      <c r="F390" s="80" t="s">
        <v>2158</v>
      </c>
      <c r="G390" s="80" t="s">
        <v>381</v>
      </c>
      <c r="H390" s="80" t="s">
        <v>163</v>
      </c>
      <c r="I390" s="47">
        <v>45418</v>
      </c>
      <c r="J390" s="47">
        <v>45723</v>
      </c>
      <c r="K390" s="80" t="s">
        <v>173</v>
      </c>
      <c r="L390" s="80" t="s">
        <v>8252</v>
      </c>
      <c r="M390" s="80" t="s">
        <v>181</v>
      </c>
      <c r="N390">
        <v>10099</v>
      </c>
      <c r="O390" s="80" t="s">
        <v>166</v>
      </c>
      <c r="P390">
        <v>3</v>
      </c>
      <c r="Q390" s="56">
        <v>10.052562417871222</v>
      </c>
    </row>
    <row r="391" spans="1:17" x14ac:dyDescent="0.25">
      <c r="A391" s="80" t="s">
        <v>8253</v>
      </c>
      <c r="B391" s="80" t="s">
        <v>2160</v>
      </c>
      <c r="C391" s="80" t="s">
        <v>2161</v>
      </c>
      <c r="D391" s="80" t="s">
        <v>8254</v>
      </c>
      <c r="E391" s="80" t="s">
        <v>8255</v>
      </c>
      <c r="F391" s="80" t="s">
        <v>2163</v>
      </c>
      <c r="G391" s="80" t="s">
        <v>441</v>
      </c>
      <c r="H391" s="80" t="s">
        <v>163</v>
      </c>
      <c r="I391" s="47">
        <v>44982</v>
      </c>
      <c r="J391" s="47">
        <v>45494</v>
      </c>
      <c r="K391" s="80" t="s">
        <v>173</v>
      </c>
      <c r="L391" s="80" t="s">
        <v>8256</v>
      </c>
      <c r="M391" s="80" t="s">
        <v>174</v>
      </c>
      <c r="N391">
        <v>46920</v>
      </c>
      <c r="O391" s="80" t="s">
        <v>203</v>
      </c>
      <c r="P391">
        <v>3</v>
      </c>
      <c r="Q391" s="56">
        <v>16.819973718791065</v>
      </c>
    </row>
    <row r="392" spans="1:17" x14ac:dyDescent="0.25">
      <c r="A392" s="80" t="s">
        <v>8257</v>
      </c>
      <c r="B392" s="80" t="s">
        <v>2165</v>
      </c>
      <c r="C392" s="80" t="s">
        <v>2166</v>
      </c>
      <c r="D392" s="80" t="s">
        <v>8258</v>
      </c>
      <c r="E392" s="80" t="s">
        <v>8259</v>
      </c>
      <c r="F392" s="80" t="s">
        <v>2168</v>
      </c>
      <c r="G392" s="80" t="s">
        <v>787</v>
      </c>
      <c r="H392" s="80" t="s">
        <v>163</v>
      </c>
      <c r="I392" s="47">
        <v>45151</v>
      </c>
      <c r="J392" s="47">
        <v>45580</v>
      </c>
      <c r="K392" s="80" t="s">
        <v>164</v>
      </c>
      <c r="L392" s="80" t="s">
        <v>6965</v>
      </c>
      <c r="M392" s="80" t="s">
        <v>174</v>
      </c>
      <c r="N392">
        <v>26064</v>
      </c>
      <c r="O392" s="80" t="s">
        <v>203</v>
      </c>
      <c r="P392">
        <v>2</v>
      </c>
      <c r="Q392" s="56">
        <v>10.052562417871222</v>
      </c>
    </row>
    <row r="393" spans="1:17" x14ac:dyDescent="0.25">
      <c r="A393" s="80" t="s">
        <v>8260</v>
      </c>
      <c r="B393" s="80" t="s">
        <v>2170</v>
      </c>
      <c r="C393" s="80" t="s">
        <v>2171</v>
      </c>
      <c r="D393" s="80" t="s">
        <v>8261</v>
      </c>
      <c r="E393" s="80" t="s">
        <v>8262</v>
      </c>
      <c r="F393" s="80" t="s">
        <v>2173</v>
      </c>
      <c r="G393" s="80" t="s">
        <v>275</v>
      </c>
      <c r="H393" s="80" t="s">
        <v>163</v>
      </c>
      <c r="I393" s="47">
        <v>45301</v>
      </c>
      <c r="J393" s="47">
        <v>45162</v>
      </c>
      <c r="K393" s="80" t="s">
        <v>129</v>
      </c>
      <c r="L393" s="80" t="s">
        <v>8263</v>
      </c>
      <c r="M393" s="80" t="s">
        <v>181</v>
      </c>
      <c r="N393">
        <v>29665</v>
      </c>
      <c r="O393" s="80" t="s">
        <v>209</v>
      </c>
      <c r="P393">
        <v>2</v>
      </c>
      <c r="Q393" s="56">
        <v>4.5663600525624179</v>
      </c>
    </row>
    <row r="394" spans="1:17" x14ac:dyDescent="0.25">
      <c r="A394" s="80" t="s">
        <v>8264</v>
      </c>
      <c r="B394" s="80" t="s">
        <v>2175</v>
      </c>
      <c r="C394" s="80" t="s">
        <v>2176</v>
      </c>
      <c r="D394" s="80" t="s">
        <v>8265</v>
      </c>
      <c r="E394" s="80" t="s">
        <v>8266</v>
      </c>
      <c r="F394" s="80" t="s">
        <v>2178</v>
      </c>
      <c r="G394" s="80" t="s">
        <v>364</v>
      </c>
      <c r="H394" s="80" t="s">
        <v>163</v>
      </c>
      <c r="I394" s="47">
        <v>45700</v>
      </c>
      <c r="J394" s="47">
        <v>45674</v>
      </c>
      <c r="K394" s="80" t="s">
        <v>129</v>
      </c>
      <c r="L394" s="80" t="s">
        <v>8267</v>
      </c>
      <c r="M394" s="80" t="s">
        <v>228</v>
      </c>
      <c r="N394">
        <v>7402</v>
      </c>
      <c r="O394" s="80" t="s">
        <v>209</v>
      </c>
      <c r="P394">
        <v>3</v>
      </c>
      <c r="Q394" s="56">
        <v>10.052562417871222</v>
      </c>
    </row>
    <row r="395" spans="1:17" x14ac:dyDescent="0.25">
      <c r="A395" s="80" t="s">
        <v>8268</v>
      </c>
      <c r="B395" s="80" t="s">
        <v>2180</v>
      </c>
      <c r="C395" s="80" t="s">
        <v>2181</v>
      </c>
      <c r="D395" s="80" t="s">
        <v>8269</v>
      </c>
      <c r="E395" s="80" t="s">
        <v>8270</v>
      </c>
      <c r="F395" s="80" t="s">
        <v>2183</v>
      </c>
      <c r="G395" s="80" t="s">
        <v>227</v>
      </c>
      <c r="H395" s="80" t="s">
        <v>163</v>
      </c>
      <c r="I395" s="47">
        <v>45465</v>
      </c>
      <c r="J395" s="47">
        <v>45741</v>
      </c>
      <c r="K395" s="80" t="s">
        <v>164</v>
      </c>
      <c r="L395" s="80" t="s">
        <v>8271</v>
      </c>
      <c r="M395" s="80" t="s">
        <v>195</v>
      </c>
      <c r="N395">
        <v>34000</v>
      </c>
      <c r="O395" s="80" t="s">
        <v>166</v>
      </c>
      <c r="P395">
        <v>3</v>
      </c>
      <c r="Q395" s="56">
        <v>9.0670170827858083</v>
      </c>
    </row>
    <row r="396" spans="1:17" x14ac:dyDescent="0.25">
      <c r="A396" s="80" t="s">
        <v>8272</v>
      </c>
      <c r="B396" s="80" t="s">
        <v>2185</v>
      </c>
      <c r="C396" s="80" t="s">
        <v>2186</v>
      </c>
      <c r="D396" s="80" t="s">
        <v>8273</v>
      </c>
      <c r="E396" s="80" t="s">
        <v>8274</v>
      </c>
      <c r="F396" s="80" t="s">
        <v>2188</v>
      </c>
      <c r="G396" s="80" t="s">
        <v>1104</v>
      </c>
      <c r="H396" s="80" t="s">
        <v>163</v>
      </c>
      <c r="I396" s="47">
        <v>44897</v>
      </c>
      <c r="J396" s="47">
        <v>45483</v>
      </c>
      <c r="K396" s="80" t="s">
        <v>164</v>
      </c>
      <c r="L396" s="80" t="s">
        <v>8275</v>
      </c>
      <c r="M396" s="80" t="s">
        <v>174</v>
      </c>
      <c r="N396">
        <v>21668</v>
      </c>
      <c r="O396" s="80" t="s">
        <v>166</v>
      </c>
      <c r="P396">
        <v>3</v>
      </c>
      <c r="Q396" s="56">
        <v>10.052562417871222</v>
      </c>
    </row>
    <row r="397" spans="1:17" x14ac:dyDescent="0.25">
      <c r="A397" s="80" t="s">
        <v>8276</v>
      </c>
      <c r="B397" s="80" t="s">
        <v>2190</v>
      </c>
      <c r="C397" s="80" t="s">
        <v>2191</v>
      </c>
      <c r="D397" s="80" t="s">
        <v>8277</v>
      </c>
      <c r="E397" s="80" t="s">
        <v>8278</v>
      </c>
      <c r="F397" s="80" t="s">
        <v>2193</v>
      </c>
      <c r="G397" s="80" t="s">
        <v>403</v>
      </c>
      <c r="H397" s="80" t="s">
        <v>163</v>
      </c>
      <c r="I397" s="47">
        <v>45769</v>
      </c>
      <c r="J397" s="47">
        <v>45135</v>
      </c>
      <c r="K397" s="80" t="s">
        <v>164</v>
      </c>
      <c r="L397" s="80" t="s">
        <v>8279</v>
      </c>
      <c r="M397" s="80" t="s">
        <v>181</v>
      </c>
      <c r="N397">
        <v>29424</v>
      </c>
      <c r="O397" s="80" t="s">
        <v>203</v>
      </c>
      <c r="P397">
        <v>3</v>
      </c>
      <c r="Q397" s="56">
        <v>20.827858081471746</v>
      </c>
    </row>
    <row r="398" spans="1:17" x14ac:dyDescent="0.25">
      <c r="A398" s="80" t="s">
        <v>8280</v>
      </c>
      <c r="B398" s="80" t="s">
        <v>2195</v>
      </c>
      <c r="C398" s="80" t="s">
        <v>2196</v>
      </c>
      <c r="D398" s="80" t="s">
        <v>8281</v>
      </c>
      <c r="E398" s="80" t="s">
        <v>8282</v>
      </c>
      <c r="F398" s="80" t="s">
        <v>2198</v>
      </c>
      <c r="G398" s="80" t="s">
        <v>516</v>
      </c>
      <c r="H398" s="80" t="s">
        <v>163</v>
      </c>
      <c r="I398" s="47">
        <v>45739</v>
      </c>
      <c r="J398" s="47">
        <v>45131</v>
      </c>
      <c r="K398" s="80" t="s">
        <v>173</v>
      </c>
      <c r="L398" s="80" t="s">
        <v>6965</v>
      </c>
      <c r="M398" s="80" t="s">
        <v>314</v>
      </c>
      <c r="N398">
        <v>40492</v>
      </c>
      <c r="O398" s="80" t="s">
        <v>196</v>
      </c>
      <c r="P398">
        <v>2</v>
      </c>
      <c r="Q398" s="56">
        <v>10.052562417871222</v>
      </c>
    </row>
    <row r="399" spans="1:17" x14ac:dyDescent="0.25">
      <c r="A399" s="80" t="s">
        <v>8283</v>
      </c>
      <c r="B399" s="80" t="s">
        <v>2200</v>
      </c>
      <c r="C399" s="80" t="s">
        <v>2201</v>
      </c>
      <c r="D399" s="80" t="s">
        <v>8284</v>
      </c>
      <c r="E399" s="80" t="s">
        <v>8285</v>
      </c>
      <c r="F399" s="80" t="s">
        <v>2203</v>
      </c>
      <c r="G399" s="80" t="s">
        <v>194</v>
      </c>
      <c r="H399" s="80" t="s">
        <v>163</v>
      </c>
      <c r="I399" s="47">
        <v>45302</v>
      </c>
      <c r="J399" s="47">
        <v>45384</v>
      </c>
      <c r="K399" s="80" t="s">
        <v>173</v>
      </c>
      <c r="L399" s="80" t="s">
        <v>8286</v>
      </c>
      <c r="M399" s="80" t="s">
        <v>181</v>
      </c>
      <c r="N399">
        <v>31869</v>
      </c>
      <c r="O399" s="80" t="s">
        <v>196</v>
      </c>
      <c r="P399">
        <v>4</v>
      </c>
      <c r="Q399" s="56">
        <v>2.6938239159001314</v>
      </c>
    </row>
    <row r="400" spans="1:17" x14ac:dyDescent="0.25">
      <c r="A400" s="80" t="s">
        <v>8287</v>
      </c>
      <c r="B400" s="80" t="s">
        <v>2205</v>
      </c>
      <c r="C400" s="80" t="s">
        <v>2206</v>
      </c>
      <c r="D400" s="80" t="s">
        <v>8288</v>
      </c>
      <c r="E400" s="80" t="s">
        <v>8289</v>
      </c>
      <c r="F400" s="80" t="s">
        <v>2208</v>
      </c>
      <c r="G400" s="80" t="s">
        <v>234</v>
      </c>
      <c r="H400" s="80" t="s">
        <v>163</v>
      </c>
      <c r="I400" s="47">
        <v>45299</v>
      </c>
      <c r="J400" s="47">
        <v>45219</v>
      </c>
      <c r="K400" s="80" t="s">
        <v>173</v>
      </c>
      <c r="L400" s="80" t="s">
        <v>6965</v>
      </c>
      <c r="M400" s="80" t="s">
        <v>181</v>
      </c>
      <c r="N400">
        <v>42869</v>
      </c>
      <c r="O400" s="80" t="s">
        <v>196</v>
      </c>
      <c r="P400">
        <v>1</v>
      </c>
      <c r="Q400" s="56">
        <v>10.052562417871222</v>
      </c>
    </row>
    <row r="401" spans="1:17" x14ac:dyDescent="0.25">
      <c r="A401" s="80" t="s">
        <v>8290</v>
      </c>
      <c r="B401" s="80" t="s">
        <v>2210</v>
      </c>
      <c r="C401" s="80" t="s">
        <v>2211</v>
      </c>
      <c r="D401" s="80" t="s">
        <v>8291</v>
      </c>
      <c r="E401" s="80" t="s">
        <v>8292</v>
      </c>
      <c r="F401" s="80" t="s">
        <v>2213</v>
      </c>
      <c r="G401" s="80" t="s">
        <v>743</v>
      </c>
      <c r="H401" s="80" t="s">
        <v>163</v>
      </c>
      <c r="I401" s="47">
        <v>45796</v>
      </c>
      <c r="J401" s="47">
        <v>45200</v>
      </c>
      <c r="K401" s="80" t="s">
        <v>269</v>
      </c>
      <c r="L401" s="80" t="s">
        <v>8293</v>
      </c>
      <c r="M401" s="80" t="s">
        <v>165</v>
      </c>
      <c r="N401">
        <v>38044</v>
      </c>
      <c r="O401" s="80" t="s">
        <v>209</v>
      </c>
      <c r="P401">
        <v>3</v>
      </c>
      <c r="Q401" s="56">
        <v>19.579500657030223</v>
      </c>
    </row>
    <row r="402" spans="1:17" x14ac:dyDescent="0.25">
      <c r="A402" s="80" t="s">
        <v>8294</v>
      </c>
      <c r="B402" s="80" t="s">
        <v>2215</v>
      </c>
      <c r="C402" s="80" t="s">
        <v>2216</v>
      </c>
      <c r="D402" s="80" t="s">
        <v>8295</v>
      </c>
      <c r="E402" s="80" t="s">
        <v>8296</v>
      </c>
      <c r="F402" s="80" t="s">
        <v>2218</v>
      </c>
      <c r="G402" s="80" t="s">
        <v>462</v>
      </c>
      <c r="H402" s="80" t="s">
        <v>163</v>
      </c>
      <c r="I402" s="47">
        <v>45426</v>
      </c>
      <c r="J402" s="47">
        <v>45570</v>
      </c>
      <c r="K402" s="80" t="s">
        <v>129</v>
      </c>
      <c r="L402" s="80" t="s">
        <v>6965</v>
      </c>
      <c r="M402" s="80" t="s">
        <v>174</v>
      </c>
      <c r="N402">
        <v>38946</v>
      </c>
      <c r="O402" s="80" t="s">
        <v>166</v>
      </c>
      <c r="P402">
        <v>5</v>
      </c>
      <c r="Q402" s="56">
        <v>10.052562417871222</v>
      </c>
    </row>
    <row r="403" spans="1:17" x14ac:dyDescent="0.25">
      <c r="A403" s="80" t="s">
        <v>8297</v>
      </c>
      <c r="B403" s="80" t="s">
        <v>2220</v>
      </c>
      <c r="C403" s="80" t="s">
        <v>2221</v>
      </c>
      <c r="D403" s="80" t="s">
        <v>8298</v>
      </c>
      <c r="E403" s="80" t="s">
        <v>8299</v>
      </c>
      <c r="F403" s="80" t="s">
        <v>2223</v>
      </c>
      <c r="G403" s="80" t="s">
        <v>251</v>
      </c>
      <c r="H403" s="80" t="s">
        <v>163</v>
      </c>
      <c r="I403" s="47">
        <v>45697</v>
      </c>
      <c r="J403" s="47">
        <v>45165</v>
      </c>
      <c r="K403" s="80" t="s">
        <v>164</v>
      </c>
      <c r="L403" s="80" t="s">
        <v>8300</v>
      </c>
      <c r="M403" s="80" t="s">
        <v>314</v>
      </c>
      <c r="N403">
        <v>4844</v>
      </c>
      <c r="O403" s="80" t="s">
        <v>196</v>
      </c>
      <c r="P403">
        <v>1</v>
      </c>
      <c r="Q403" s="56">
        <v>17.477003942181341</v>
      </c>
    </row>
    <row r="404" spans="1:17" x14ac:dyDescent="0.25">
      <c r="A404" s="80" t="s">
        <v>8301</v>
      </c>
      <c r="B404" s="80" t="s">
        <v>2225</v>
      </c>
      <c r="C404" s="80" t="s">
        <v>2226</v>
      </c>
      <c r="D404" s="80" t="s">
        <v>8302</v>
      </c>
      <c r="E404" s="80" t="s">
        <v>8303</v>
      </c>
      <c r="F404" s="80" t="s">
        <v>2228</v>
      </c>
      <c r="G404" s="80" t="s">
        <v>227</v>
      </c>
      <c r="H404" s="80" t="s">
        <v>163</v>
      </c>
      <c r="I404" s="47">
        <v>45040</v>
      </c>
      <c r="J404" s="47">
        <v>45512</v>
      </c>
      <c r="K404" s="80" t="s">
        <v>128</v>
      </c>
      <c r="L404" s="80" t="s">
        <v>8304</v>
      </c>
      <c r="M404" s="80" t="s">
        <v>228</v>
      </c>
      <c r="N404">
        <v>28586</v>
      </c>
      <c r="O404" s="80" t="s">
        <v>209</v>
      </c>
      <c r="P404">
        <v>3</v>
      </c>
      <c r="Q404" s="56">
        <v>10.052562417871222</v>
      </c>
    </row>
    <row r="405" spans="1:17" x14ac:dyDescent="0.25">
      <c r="A405" s="80" t="s">
        <v>8305</v>
      </c>
      <c r="B405" s="80" t="s">
        <v>2230</v>
      </c>
      <c r="C405" s="80" t="s">
        <v>2231</v>
      </c>
      <c r="D405" s="80" t="s">
        <v>8306</v>
      </c>
      <c r="E405" s="80" t="s">
        <v>8307</v>
      </c>
      <c r="F405" s="80" t="s">
        <v>2233</v>
      </c>
      <c r="G405" s="80" t="s">
        <v>162</v>
      </c>
      <c r="H405" s="80" t="s">
        <v>163</v>
      </c>
      <c r="I405" s="47">
        <v>44980</v>
      </c>
      <c r="J405" s="47">
        <v>45309</v>
      </c>
      <c r="K405" s="80" t="s">
        <v>269</v>
      </c>
      <c r="L405" s="80" t="s">
        <v>6965</v>
      </c>
      <c r="M405" s="80" t="s">
        <v>228</v>
      </c>
      <c r="N405">
        <v>39156</v>
      </c>
      <c r="O405" s="80" t="s">
        <v>196</v>
      </c>
      <c r="P405">
        <v>5</v>
      </c>
      <c r="Q405" s="56">
        <v>10.808147174770038</v>
      </c>
    </row>
    <row r="406" spans="1:17" x14ac:dyDescent="0.25">
      <c r="A406" s="80" t="s">
        <v>8308</v>
      </c>
      <c r="B406" s="80" t="s">
        <v>2235</v>
      </c>
      <c r="C406" s="80" t="s">
        <v>2236</v>
      </c>
      <c r="D406" s="80" t="s">
        <v>8309</v>
      </c>
      <c r="E406" s="80" t="s">
        <v>8310</v>
      </c>
      <c r="F406" s="80" t="s">
        <v>2238</v>
      </c>
      <c r="G406" s="80" t="s">
        <v>281</v>
      </c>
      <c r="H406" s="80" t="s">
        <v>163</v>
      </c>
      <c r="I406" s="47">
        <v>45496</v>
      </c>
      <c r="J406" s="47">
        <v>45373</v>
      </c>
      <c r="K406" s="80" t="s">
        <v>129</v>
      </c>
      <c r="L406" s="80" t="s">
        <v>6965</v>
      </c>
      <c r="M406" s="80" t="s">
        <v>174</v>
      </c>
      <c r="N406">
        <v>30733</v>
      </c>
      <c r="O406" s="80" t="s">
        <v>203</v>
      </c>
      <c r="P406">
        <v>1</v>
      </c>
      <c r="Q406" s="56">
        <v>10.052562417871222</v>
      </c>
    </row>
    <row r="407" spans="1:17" x14ac:dyDescent="0.25">
      <c r="A407" s="80" t="s">
        <v>8311</v>
      </c>
      <c r="B407" s="80" t="s">
        <v>2240</v>
      </c>
      <c r="C407" s="80" t="s">
        <v>2241</v>
      </c>
      <c r="D407" s="80" t="s">
        <v>8312</v>
      </c>
      <c r="E407" s="80" t="s">
        <v>8313</v>
      </c>
      <c r="F407" s="80" t="s">
        <v>2243</v>
      </c>
      <c r="G407" s="80" t="s">
        <v>240</v>
      </c>
      <c r="H407" s="80" t="s">
        <v>163</v>
      </c>
      <c r="I407" s="47">
        <v>45462</v>
      </c>
      <c r="J407" s="47">
        <v>45458</v>
      </c>
      <c r="K407" s="80" t="s">
        <v>173</v>
      </c>
      <c r="L407" s="80" t="s">
        <v>7007</v>
      </c>
      <c r="M407" s="80" t="s">
        <v>174</v>
      </c>
      <c r="N407">
        <v>5302</v>
      </c>
      <c r="O407" s="80" t="s">
        <v>188</v>
      </c>
      <c r="P407">
        <v>4</v>
      </c>
      <c r="Q407" s="56">
        <v>0.13140604467805519</v>
      </c>
    </row>
    <row r="408" spans="1:17" x14ac:dyDescent="0.25">
      <c r="A408" s="80" t="s">
        <v>8314</v>
      </c>
      <c r="B408" s="80" t="s">
        <v>2245</v>
      </c>
      <c r="C408" s="80" t="s">
        <v>2246</v>
      </c>
      <c r="D408" s="80" t="s">
        <v>8315</v>
      </c>
      <c r="E408" s="80" t="s">
        <v>8316</v>
      </c>
      <c r="F408" s="80" t="s">
        <v>2248</v>
      </c>
      <c r="G408" s="80" t="s">
        <v>268</v>
      </c>
      <c r="H408" s="80" t="s">
        <v>163</v>
      </c>
      <c r="I408" s="47">
        <v>44748</v>
      </c>
      <c r="J408" s="47">
        <v>45801</v>
      </c>
      <c r="K408" s="80" t="s">
        <v>129</v>
      </c>
      <c r="L408" s="80" t="s">
        <v>7007</v>
      </c>
      <c r="M408" s="80" t="s">
        <v>181</v>
      </c>
      <c r="N408">
        <v>18178</v>
      </c>
      <c r="O408" s="80" t="s">
        <v>203</v>
      </c>
      <c r="P408">
        <v>3</v>
      </c>
      <c r="Q408" s="56">
        <v>10.052562417871222</v>
      </c>
    </row>
    <row r="409" spans="1:17" x14ac:dyDescent="0.25">
      <c r="A409" s="80" t="s">
        <v>8317</v>
      </c>
      <c r="B409" s="80" t="s">
        <v>2250</v>
      </c>
      <c r="C409" s="80" t="s">
        <v>2251</v>
      </c>
      <c r="D409" s="80" t="s">
        <v>8318</v>
      </c>
      <c r="E409" s="80" t="s">
        <v>8319</v>
      </c>
      <c r="F409" s="80" t="s">
        <v>2253</v>
      </c>
      <c r="G409" s="80" t="s">
        <v>505</v>
      </c>
      <c r="H409" s="80" t="s">
        <v>163</v>
      </c>
      <c r="I409" s="47">
        <v>44921</v>
      </c>
      <c r="J409" s="47">
        <v>45753</v>
      </c>
      <c r="K409" s="80" t="s">
        <v>269</v>
      </c>
      <c r="L409" s="80" t="s">
        <v>7007</v>
      </c>
      <c r="M409" s="80" t="s">
        <v>181</v>
      </c>
      <c r="N409">
        <v>23916</v>
      </c>
      <c r="O409" s="80" t="s">
        <v>203</v>
      </c>
      <c r="P409">
        <v>4</v>
      </c>
      <c r="Q409" s="56">
        <v>27.332457293035478</v>
      </c>
    </row>
    <row r="410" spans="1:17" x14ac:dyDescent="0.25">
      <c r="A410" s="80" t="s">
        <v>8320</v>
      </c>
      <c r="B410" s="80" t="s">
        <v>2255</v>
      </c>
      <c r="C410" s="80" t="s">
        <v>2256</v>
      </c>
      <c r="D410" s="80" t="s">
        <v>8321</v>
      </c>
      <c r="E410" s="80" t="s">
        <v>8322</v>
      </c>
      <c r="F410" s="80" t="s">
        <v>2258</v>
      </c>
      <c r="G410" s="80" t="s">
        <v>187</v>
      </c>
      <c r="H410" s="80" t="s">
        <v>163</v>
      </c>
      <c r="I410" s="47">
        <v>44916</v>
      </c>
      <c r="J410" s="47">
        <v>45610</v>
      </c>
      <c r="K410" s="80" t="s">
        <v>173</v>
      </c>
      <c r="L410" s="80" t="s">
        <v>8323</v>
      </c>
      <c r="M410" s="80" t="s">
        <v>195</v>
      </c>
      <c r="N410">
        <v>12239</v>
      </c>
      <c r="O410" s="80" t="s">
        <v>196</v>
      </c>
      <c r="P410">
        <v>4</v>
      </c>
      <c r="Q410" s="56">
        <v>10.052562417871222</v>
      </c>
    </row>
    <row r="411" spans="1:17" x14ac:dyDescent="0.25">
      <c r="A411" s="80" t="s">
        <v>8324</v>
      </c>
      <c r="B411" s="80" t="s">
        <v>2260</v>
      </c>
      <c r="C411" s="80" t="s">
        <v>2261</v>
      </c>
      <c r="D411" s="80" t="s">
        <v>8325</v>
      </c>
      <c r="E411" s="80" t="s">
        <v>8326</v>
      </c>
      <c r="F411" s="80" t="s">
        <v>2263</v>
      </c>
      <c r="G411" s="80" t="s">
        <v>642</v>
      </c>
      <c r="H411" s="80" t="s">
        <v>163</v>
      </c>
      <c r="I411" s="47">
        <v>45795</v>
      </c>
      <c r="J411" s="47">
        <v>45706</v>
      </c>
      <c r="K411" s="80" t="s">
        <v>269</v>
      </c>
      <c r="L411" s="80" t="s">
        <v>8327</v>
      </c>
      <c r="M411" s="80" t="s">
        <v>181</v>
      </c>
      <c r="N411">
        <v>15074</v>
      </c>
      <c r="O411" s="80" t="s">
        <v>188</v>
      </c>
      <c r="P411">
        <v>4</v>
      </c>
      <c r="Q411" s="56">
        <v>2.9237844940867279</v>
      </c>
    </row>
    <row r="412" spans="1:17" x14ac:dyDescent="0.25">
      <c r="A412" s="80" t="s">
        <v>8328</v>
      </c>
      <c r="B412" s="80" t="s">
        <v>2265</v>
      </c>
      <c r="C412" s="80" t="s">
        <v>2266</v>
      </c>
      <c r="D412" s="80" t="s">
        <v>8329</v>
      </c>
      <c r="E412" s="80" t="s">
        <v>8330</v>
      </c>
      <c r="F412" s="80" t="s">
        <v>2268</v>
      </c>
      <c r="G412" s="80" t="s">
        <v>435</v>
      </c>
      <c r="H412" s="80" t="s">
        <v>163</v>
      </c>
      <c r="I412" s="47">
        <v>45258</v>
      </c>
      <c r="J412" s="47">
        <v>45749</v>
      </c>
      <c r="K412" s="80" t="s">
        <v>164</v>
      </c>
      <c r="L412" s="80" t="s">
        <v>8331</v>
      </c>
      <c r="M412" s="80" t="s">
        <v>165</v>
      </c>
      <c r="N412">
        <v>8733</v>
      </c>
      <c r="O412" s="80" t="s">
        <v>203</v>
      </c>
      <c r="P412">
        <v>2</v>
      </c>
      <c r="Q412" s="56">
        <v>10.052562417871222</v>
      </c>
    </row>
    <row r="413" spans="1:17" x14ac:dyDescent="0.25">
      <c r="A413" s="80" t="s">
        <v>8332</v>
      </c>
      <c r="B413" s="80" t="s">
        <v>2270</v>
      </c>
      <c r="C413" s="80" t="s">
        <v>2271</v>
      </c>
      <c r="D413" s="80" t="s">
        <v>8333</v>
      </c>
      <c r="E413" s="80" t="s">
        <v>8334</v>
      </c>
      <c r="F413" s="80" t="s">
        <v>2273</v>
      </c>
      <c r="G413" s="80" t="s">
        <v>499</v>
      </c>
      <c r="H413" s="80" t="s">
        <v>163</v>
      </c>
      <c r="I413" s="47">
        <v>45215</v>
      </c>
      <c r="J413" s="47">
        <v>45815</v>
      </c>
      <c r="K413" s="80" t="s">
        <v>129</v>
      </c>
      <c r="L413" s="80" t="s">
        <v>7007</v>
      </c>
      <c r="M413" s="80" t="s">
        <v>314</v>
      </c>
      <c r="N413">
        <v>17288</v>
      </c>
      <c r="O413" s="80" t="s">
        <v>209</v>
      </c>
      <c r="P413">
        <v>2</v>
      </c>
      <c r="Q413" s="56">
        <v>19.710906701708279</v>
      </c>
    </row>
    <row r="414" spans="1:17" x14ac:dyDescent="0.25">
      <c r="A414" s="80" t="s">
        <v>8335</v>
      </c>
      <c r="B414" s="80" t="s">
        <v>2275</v>
      </c>
      <c r="C414" s="80" t="s">
        <v>2276</v>
      </c>
      <c r="D414" s="80" t="s">
        <v>8336</v>
      </c>
      <c r="E414" s="80" t="s">
        <v>8337</v>
      </c>
      <c r="F414" s="80" t="s">
        <v>2278</v>
      </c>
      <c r="G414" s="80" t="s">
        <v>187</v>
      </c>
      <c r="H414" s="80" t="s">
        <v>163</v>
      </c>
      <c r="I414" s="47">
        <v>45789</v>
      </c>
      <c r="J414" s="47">
        <v>45331</v>
      </c>
      <c r="K414" s="80" t="s">
        <v>269</v>
      </c>
      <c r="L414" s="80" t="s">
        <v>7007</v>
      </c>
      <c r="M414" s="80" t="s">
        <v>181</v>
      </c>
      <c r="N414">
        <v>31386</v>
      </c>
      <c r="O414" s="80" t="s">
        <v>209</v>
      </c>
      <c r="P414">
        <v>5</v>
      </c>
      <c r="Q414" s="56">
        <v>10.052562417871222</v>
      </c>
    </row>
    <row r="415" spans="1:17" x14ac:dyDescent="0.25">
      <c r="A415" s="80" t="s">
        <v>8338</v>
      </c>
      <c r="B415" s="80" t="s">
        <v>2280</v>
      </c>
      <c r="C415" s="80" t="s">
        <v>2281</v>
      </c>
      <c r="D415" s="80" t="s">
        <v>8339</v>
      </c>
      <c r="E415" s="80" t="s">
        <v>8340</v>
      </c>
      <c r="F415" s="80" t="s">
        <v>2283</v>
      </c>
      <c r="G415" s="80" t="s">
        <v>403</v>
      </c>
      <c r="H415" s="80" t="s">
        <v>163</v>
      </c>
      <c r="I415" s="47">
        <v>45697</v>
      </c>
      <c r="J415" s="47">
        <v>45552</v>
      </c>
      <c r="K415" s="80" t="s">
        <v>269</v>
      </c>
      <c r="L415" s="80" t="s">
        <v>7007</v>
      </c>
      <c r="M415" s="80" t="s">
        <v>228</v>
      </c>
      <c r="N415">
        <v>7705</v>
      </c>
      <c r="O415" s="80" t="s">
        <v>166</v>
      </c>
      <c r="P415">
        <v>4</v>
      </c>
      <c r="Q415" s="56">
        <v>4.7634691195795007</v>
      </c>
    </row>
    <row r="416" spans="1:17" x14ac:dyDescent="0.25">
      <c r="A416" s="80" t="s">
        <v>8341</v>
      </c>
      <c r="B416" s="80" t="s">
        <v>2285</v>
      </c>
      <c r="C416" s="80" t="s">
        <v>2286</v>
      </c>
      <c r="D416" s="80" t="s">
        <v>8342</v>
      </c>
      <c r="E416" s="80" t="s">
        <v>8343</v>
      </c>
      <c r="F416" s="80" t="s">
        <v>2288</v>
      </c>
      <c r="G416" s="80" t="s">
        <v>903</v>
      </c>
      <c r="H416" s="80" t="s">
        <v>163</v>
      </c>
      <c r="I416" s="47">
        <v>44885</v>
      </c>
      <c r="J416" s="47">
        <v>45748</v>
      </c>
      <c r="K416" s="80" t="s">
        <v>269</v>
      </c>
      <c r="L416" s="80" t="s">
        <v>8344</v>
      </c>
      <c r="M416" s="80" t="s">
        <v>228</v>
      </c>
      <c r="N416">
        <v>899</v>
      </c>
      <c r="O416" s="80" t="s">
        <v>166</v>
      </c>
      <c r="P416">
        <v>4</v>
      </c>
      <c r="Q416" s="56">
        <v>10.052562417871222</v>
      </c>
    </row>
    <row r="417" spans="1:17" x14ac:dyDescent="0.25">
      <c r="A417" s="80" t="s">
        <v>8345</v>
      </c>
      <c r="B417" s="80" t="s">
        <v>2290</v>
      </c>
      <c r="C417" s="80" t="s">
        <v>2291</v>
      </c>
      <c r="D417" s="80" t="s">
        <v>8346</v>
      </c>
      <c r="E417" s="80" t="s">
        <v>8347</v>
      </c>
      <c r="F417" s="80" t="s">
        <v>2293</v>
      </c>
      <c r="G417" s="80" t="s">
        <v>221</v>
      </c>
      <c r="H417" s="80" t="s">
        <v>163</v>
      </c>
      <c r="I417" s="47">
        <v>45461</v>
      </c>
      <c r="J417" s="47">
        <v>45697</v>
      </c>
      <c r="K417" s="80" t="s">
        <v>129</v>
      </c>
      <c r="L417" s="80" t="s">
        <v>8007</v>
      </c>
      <c r="M417" s="80" t="s">
        <v>228</v>
      </c>
      <c r="N417">
        <v>48422</v>
      </c>
      <c r="O417" s="80" t="s">
        <v>166</v>
      </c>
      <c r="P417">
        <v>1</v>
      </c>
      <c r="Q417" s="56">
        <v>7.7529566360052558</v>
      </c>
    </row>
    <row r="418" spans="1:17" x14ac:dyDescent="0.25">
      <c r="A418" s="80" t="s">
        <v>8348</v>
      </c>
      <c r="B418" s="80" t="s">
        <v>2295</v>
      </c>
      <c r="C418" s="80" t="s">
        <v>2296</v>
      </c>
      <c r="D418" s="80" t="s">
        <v>8349</v>
      </c>
      <c r="E418" s="80" t="s">
        <v>8350</v>
      </c>
      <c r="F418" s="80" t="s">
        <v>2298</v>
      </c>
      <c r="G418" s="80" t="s">
        <v>574</v>
      </c>
      <c r="H418" s="80" t="s">
        <v>163</v>
      </c>
      <c r="I418" s="47">
        <v>45787</v>
      </c>
      <c r="J418" s="47">
        <v>45417</v>
      </c>
      <c r="K418" s="80" t="s">
        <v>269</v>
      </c>
      <c r="L418" s="80" t="s">
        <v>8351</v>
      </c>
      <c r="M418" s="80" t="s">
        <v>314</v>
      </c>
      <c r="N418">
        <v>6673</v>
      </c>
      <c r="O418" s="80" t="s">
        <v>188</v>
      </c>
      <c r="P418">
        <v>2</v>
      </c>
      <c r="Q418" s="56">
        <v>10.052562417871222</v>
      </c>
    </row>
    <row r="419" spans="1:17" x14ac:dyDescent="0.25">
      <c r="A419" s="80" t="s">
        <v>8352</v>
      </c>
      <c r="B419" s="80" t="s">
        <v>2300</v>
      </c>
      <c r="C419" s="80" t="s">
        <v>2301</v>
      </c>
      <c r="D419" s="80" t="s">
        <v>8353</v>
      </c>
      <c r="E419" s="80" t="s">
        <v>8354</v>
      </c>
      <c r="F419" s="80" t="s">
        <v>2303</v>
      </c>
      <c r="G419" s="80" t="s">
        <v>743</v>
      </c>
      <c r="H419" s="80" t="s">
        <v>163</v>
      </c>
      <c r="I419" s="47">
        <v>45512</v>
      </c>
      <c r="J419" s="47">
        <v>45383</v>
      </c>
      <c r="K419" s="80" t="s">
        <v>164</v>
      </c>
      <c r="L419" s="80" t="s">
        <v>7007</v>
      </c>
      <c r="M419" s="80" t="s">
        <v>314</v>
      </c>
      <c r="N419">
        <v>48996</v>
      </c>
      <c r="O419" s="80" t="s">
        <v>203</v>
      </c>
      <c r="P419">
        <v>2</v>
      </c>
      <c r="Q419" s="56">
        <v>4.23784494086728</v>
      </c>
    </row>
    <row r="420" spans="1:17" x14ac:dyDescent="0.25">
      <c r="A420" s="80" t="s">
        <v>8355</v>
      </c>
      <c r="B420" s="80" t="s">
        <v>2305</v>
      </c>
      <c r="C420" s="80" t="s">
        <v>2306</v>
      </c>
      <c r="D420" s="80" t="s">
        <v>8356</v>
      </c>
      <c r="E420" s="80" t="s">
        <v>8357</v>
      </c>
      <c r="F420" s="80" t="s">
        <v>2308</v>
      </c>
      <c r="G420" s="80" t="s">
        <v>766</v>
      </c>
      <c r="H420" s="80" t="s">
        <v>163</v>
      </c>
      <c r="I420" s="47">
        <v>45056</v>
      </c>
      <c r="J420" s="47">
        <v>45582</v>
      </c>
      <c r="K420" s="80" t="s">
        <v>173</v>
      </c>
      <c r="L420" s="80" t="s">
        <v>6965</v>
      </c>
      <c r="M420" s="80" t="s">
        <v>174</v>
      </c>
      <c r="N420">
        <v>5206</v>
      </c>
      <c r="O420" s="80" t="s">
        <v>203</v>
      </c>
      <c r="P420">
        <v>2</v>
      </c>
      <c r="Q420" s="56">
        <v>10.052562417871222</v>
      </c>
    </row>
    <row r="421" spans="1:17" x14ac:dyDescent="0.25">
      <c r="A421" s="80" t="s">
        <v>8358</v>
      </c>
      <c r="B421" s="80" t="s">
        <v>2310</v>
      </c>
      <c r="C421" s="80" t="s">
        <v>2311</v>
      </c>
      <c r="D421" s="80" t="s">
        <v>8359</v>
      </c>
      <c r="E421" s="80" t="s">
        <v>8360</v>
      </c>
      <c r="F421" s="80" t="s">
        <v>2313</v>
      </c>
      <c r="G421" s="80" t="s">
        <v>749</v>
      </c>
      <c r="H421" s="80" t="s">
        <v>163</v>
      </c>
      <c r="I421" s="47">
        <v>45708</v>
      </c>
      <c r="J421" s="47">
        <v>45566</v>
      </c>
      <c r="K421" s="80" t="s">
        <v>173</v>
      </c>
      <c r="L421" s="80" t="s">
        <v>7007</v>
      </c>
      <c r="M421" s="80" t="s">
        <v>174</v>
      </c>
      <c r="N421">
        <v>37622</v>
      </c>
      <c r="O421" s="80" t="s">
        <v>188</v>
      </c>
      <c r="P421">
        <v>4</v>
      </c>
      <c r="Q421" s="56">
        <v>4.6649145860709593</v>
      </c>
    </row>
    <row r="422" spans="1:17" x14ac:dyDescent="0.25">
      <c r="A422" s="80" t="s">
        <v>8361</v>
      </c>
      <c r="B422" s="80" t="s">
        <v>2315</v>
      </c>
      <c r="C422" s="80" t="s">
        <v>2316</v>
      </c>
      <c r="D422" s="80" t="s">
        <v>8362</v>
      </c>
      <c r="E422" s="80" t="s">
        <v>8363</v>
      </c>
      <c r="F422" s="80" t="s">
        <v>2318</v>
      </c>
      <c r="G422" s="80" t="s">
        <v>358</v>
      </c>
      <c r="H422" s="80" t="s">
        <v>163</v>
      </c>
      <c r="I422" s="47">
        <v>45021</v>
      </c>
      <c r="J422" s="47">
        <v>45118</v>
      </c>
      <c r="K422" s="80" t="s">
        <v>269</v>
      </c>
      <c r="L422" s="80" t="s">
        <v>8364</v>
      </c>
      <c r="M422" s="80" t="s">
        <v>228</v>
      </c>
      <c r="N422">
        <v>16189</v>
      </c>
      <c r="O422" s="80" t="s">
        <v>196</v>
      </c>
      <c r="P422">
        <v>1</v>
      </c>
      <c r="Q422" s="56">
        <v>10.052562417871222</v>
      </c>
    </row>
    <row r="423" spans="1:17" x14ac:dyDescent="0.25">
      <c r="A423" s="80" t="s">
        <v>8365</v>
      </c>
      <c r="B423" s="80" t="s">
        <v>2320</v>
      </c>
      <c r="C423" s="80" t="s">
        <v>2321</v>
      </c>
      <c r="D423" s="80" t="s">
        <v>8366</v>
      </c>
      <c r="E423" s="80" t="s">
        <v>8367</v>
      </c>
      <c r="F423" s="80" t="s">
        <v>2323</v>
      </c>
      <c r="G423" s="80" t="s">
        <v>755</v>
      </c>
      <c r="H423" s="80" t="s">
        <v>163</v>
      </c>
      <c r="I423" s="47">
        <v>45379</v>
      </c>
      <c r="J423" s="47">
        <v>45361</v>
      </c>
      <c r="K423" s="80" t="s">
        <v>269</v>
      </c>
      <c r="L423" s="80" t="s">
        <v>8368</v>
      </c>
      <c r="M423" s="80" t="s">
        <v>228</v>
      </c>
      <c r="N423">
        <v>43997</v>
      </c>
      <c r="O423" s="80" t="s">
        <v>166</v>
      </c>
      <c r="P423">
        <v>4</v>
      </c>
      <c r="Q423" s="56">
        <v>0.59132720105124836</v>
      </c>
    </row>
    <row r="424" spans="1:17" x14ac:dyDescent="0.25">
      <c r="A424" s="80" t="s">
        <v>8369</v>
      </c>
      <c r="B424" s="80" t="s">
        <v>2325</v>
      </c>
      <c r="C424" s="80" t="s">
        <v>2326</v>
      </c>
      <c r="D424" s="80" t="s">
        <v>8370</v>
      </c>
      <c r="E424" s="80" t="s">
        <v>8371</v>
      </c>
      <c r="F424" s="80" t="s">
        <v>2328</v>
      </c>
      <c r="G424" s="80" t="s">
        <v>234</v>
      </c>
      <c r="H424" s="80" t="s">
        <v>163</v>
      </c>
      <c r="I424" s="47">
        <v>44744</v>
      </c>
      <c r="J424" s="47">
        <v>45760</v>
      </c>
      <c r="K424" s="80" t="s">
        <v>269</v>
      </c>
      <c r="L424" s="80" t="s">
        <v>8372</v>
      </c>
      <c r="M424" s="80" t="s">
        <v>165</v>
      </c>
      <c r="N424">
        <v>13752</v>
      </c>
      <c r="O424" s="80" t="s">
        <v>196</v>
      </c>
      <c r="P424">
        <v>4</v>
      </c>
      <c r="Q424" s="56">
        <v>10.052562417871222</v>
      </c>
    </row>
    <row r="425" spans="1:17" x14ac:dyDescent="0.25">
      <c r="A425" s="80" t="s">
        <v>8373</v>
      </c>
      <c r="B425" s="80" t="s">
        <v>2330</v>
      </c>
      <c r="C425" s="80" t="s">
        <v>2331</v>
      </c>
      <c r="D425" s="80" t="s">
        <v>8374</v>
      </c>
      <c r="E425" s="80" t="s">
        <v>2332</v>
      </c>
      <c r="F425" s="80" t="s">
        <v>2333</v>
      </c>
      <c r="G425" s="80" t="s">
        <v>275</v>
      </c>
      <c r="H425" s="80" t="s">
        <v>163</v>
      </c>
      <c r="I425" s="47">
        <v>45647</v>
      </c>
      <c r="J425" s="47">
        <v>45205</v>
      </c>
      <c r="K425" s="80" t="s">
        <v>269</v>
      </c>
      <c r="L425" s="80" t="s">
        <v>6953</v>
      </c>
      <c r="M425" s="80" t="s">
        <v>195</v>
      </c>
      <c r="N425">
        <v>9166</v>
      </c>
      <c r="O425" s="80" t="s">
        <v>196</v>
      </c>
      <c r="P425">
        <v>2</v>
      </c>
      <c r="Q425" s="56">
        <v>14.520367936925098</v>
      </c>
    </row>
    <row r="426" spans="1:17" x14ac:dyDescent="0.25">
      <c r="A426" s="80" t="s">
        <v>8375</v>
      </c>
      <c r="B426" s="80" t="s">
        <v>2335</v>
      </c>
      <c r="C426" s="80" t="s">
        <v>2336</v>
      </c>
      <c r="D426" s="80" t="s">
        <v>8376</v>
      </c>
      <c r="E426" s="80" t="s">
        <v>8377</v>
      </c>
      <c r="F426" s="80" t="s">
        <v>2338</v>
      </c>
      <c r="G426" s="80" t="s">
        <v>616</v>
      </c>
      <c r="H426" s="80" t="s">
        <v>163</v>
      </c>
      <c r="I426" s="47">
        <v>45395</v>
      </c>
      <c r="J426" s="47">
        <v>45469</v>
      </c>
      <c r="K426" s="80" t="s">
        <v>164</v>
      </c>
      <c r="L426" s="80" t="s">
        <v>8378</v>
      </c>
      <c r="M426" s="80" t="s">
        <v>228</v>
      </c>
      <c r="N426">
        <v>29789</v>
      </c>
      <c r="O426" s="80" t="s">
        <v>203</v>
      </c>
      <c r="P426">
        <v>5</v>
      </c>
      <c r="Q426" s="56">
        <v>10.052562417871222</v>
      </c>
    </row>
    <row r="427" spans="1:17" x14ac:dyDescent="0.25">
      <c r="A427" s="80" t="s">
        <v>8379</v>
      </c>
      <c r="B427" s="80" t="s">
        <v>2340</v>
      </c>
      <c r="C427" s="80" t="s">
        <v>2341</v>
      </c>
      <c r="D427" s="80" t="s">
        <v>8380</v>
      </c>
      <c r="E427" s="80" t="s">
        <v>8381</v>
      </c>
      <c r="F427" s="80" t="s">
        <v>2343</v>
      </c>
      <c r="G427" s="80" t="s">
        <v>642</v>
      </c>
      <c r="H427" s="80" t="s">
        <v>163</v>
      </c>
      <c r="I427" s="47">
        <v>45526</v>
      </c>
      <c r="J427" s="47">
        <v>45116</v>
      </c>
      <c r="K427" s="80" t="s">
        <v>164</v>
      </c>
      <c r="L427" s="80" t="s">
        <v>8382</v>
      </c>
      <c r="M427" s="80" t="s">
        <v>314</v>
      </c>
      <c r="N427">
        <v>23407</v>
      </c>
      <c r="O427" s="80" t="s">
        <v>209</v>
      </c>
      <c r="P427">
        <v>5</v>
      </c>
      <c r="Q427" s="56">
        <v>13.469119579500656</v>
      </c>
    </row>
    <row r="428" spans="1:17" x14ac:dyDescent="0.25">
      <c r="A428" s="80" t="s">
        <v>8383</v>
      </c>
      <c r="B428" s="80" t="s">
        <v>2345</v>
      </c>
      <c r="C428" s="80" t="s">
        <v>2346</v>
      </c>
      <c r="D428" s="80" t="s">
        <v>8384</v>
      </c>
      <c r="E428" s="80" t="s">
        <v>8385</v>
      </c>
      <c r="F428" s="80" t="s">
        <v>2348</v>
      </c>
      <c r="G428" s="80" t="s">
        <v>215</v>
      </c>
      <c r="H428" s="80" t="s">
        <v>163</v>
      </c>
      <c r="I428" s="47">
        <v>45265</v>
      </c>
      <c r="J428" s="47">
        <v>45648</v>
      </c>
      <c r="K428" s="80" t="s">
        <v>128</v>
      </c>
      <c r="L428" s="80" t="s">
        <v>6965</v>
      </c>
      <c r="M428" s="80" t="s">
        <v>165</v>
      </c>
      <c r="N428">
        <v>28939</v>
      </c>
      <c r="O428" s="80" t="s">
        <v>166</v>
      </c>
      <c r="P428">
        <v>3</v>
      </c>
      <c r="Q428" s="56">
        <v>10.052562417871222</v>
      </c>
    </row>
    <row r="429" spans="1:17" x14ac:dyDescent="0.25">
      <c r="A429" s="80" t="s">
        <v>8386</v>
      </c>
      <c r="B429" s="80" t="s">
        <v>2350</v>
      </c>
      <c r="C429" s="80" t="s">
        <v>2351</v>
      </c>
      <c r="D429" s="80" t="s">
        <v>8387</v>
      </c>
      <c r="E429" s="80" t="s">
        <v>8388</v>
      </c>
      <c r="F429" s="80" t="s">
        <v>2353</v>
      </c>
      <c r="G429" s="80" t="s">
        <v>505</v>
      </c>
      <c r="H429" s="80" t="s">
        <v>163</v>
      </c>
      <c r="I429" s="47">
        <v>45368</v>
      </c>
      <c r="J429" s="47">
        <v>45241</v>
      </c>
      <c r="K429" s="80" t="s">
        <v>164</v>
      </c>
      <c r="L429" s="80" t="s">
        <v>7392</v>
      </c>
      <c r="M429" s="80" t="s">
        <v>181</v>
      </c>
      <c r="N429">
        <v>24247</v>
      </c>
      <c r="O429" s="80" t="s">
        <v>203</v>
      </c>
      <c r="P429">
        <v>3</v>
      </c>
      <c r="Q429" s="56">
        <v>4.1721419185282524</v>
      </c>
    </row>
    <row r="430" spans="1:17" x14ac:dyDescent="0.25">
      <c r="A430" s="80" t="s">
        <v>8389</v>
      </c>
      <c r="B430" s="80" t="s">
        <v>2355</v>
      </c>
      <c r="C430" s="80" t="s">
        <v>2356</v>
      </c>
      <c r="D430" s="80" t="s">
        <v>8390</v>
      </c>
      <c r="E430" s="80" t="s">
        <v>8391</v>
      </c>
      <c r="F430" s="80" t="s">
        <v>2358</v>
      </c>
      <c r="G430" s="80" t="s">
        <v>268</v>
      </c>
      <c r="H430" s="80" t="s">
        <v>163</v>
      </c>
      <c r="I430" s="47">
        <v>45526</v>
      </c>
      <c r="J430" s="47">
        <v>45241</v>
      </c>
      <c r="K430" s="80" t="s">
        <v>164</v>
      </c>
      <c r="L430" s="80" t="s">
        <v>6953</v>
      </c>
      <c r="M430" s="80" t="s">
        <v>181</v>
      </c>
      <c r="N430">
        <v>25586</v>
      </c>
      <c r="O430" s="80" t="s">
        <v>203</v>
      </c>
      <c r="P430">
        <v>4</v>
      </c>
      <c r="Q430" s="56">
        <v>10.052562417871222</v>
      </c>
    </row>
    <row r="431" spans="1:17" x14ac:dyDescent="0.25">
      <c r="A431" s="80" t="s">
        <v>8392</v>
      </c>
      <c r="B431" s="80" t="s">
        <v>2360</v>
      </c>
      <c r="C431" s="80" t="s">
        <v>2361</v>
      </c>
      <c r="D431" s="80" t="s">
        <v>8393</v>
      </c>
      <c r="E431" s="80" t="s">
        <v>8394</v>
      </c>
      <c r="F431" s="80" t="s">
        <v>2363</v>
      </c>
      <c r="G431" s="80" t="s">
        <v>462</v>
      </c>
      <c r="H431" s="80" t="s">
        <v>163</v>
      </c>
      <c r="I431" s="47">
        <v>45594</v>
      </c>
      <c r="J431" s="47">
        <v>45374</v>
      </c>
      <c r="K431" s="80" t="s">
        <v>173</v>
      </c>
      <c r="L431" s="80" t="s">
        <v>8395</v>
      </c>
      <c r="M431" s="80" t="s">
        <v>165</v>
      </c>
      <c r="N431">
        <v>49620</v>
      </c>
      <c r="O431" s="80" t="s">
        <v>196</v>
      </c>
      <c r="P431">
        <v>4</v>
      </c>
      <c r="Q431" s="56">
        <v>7.2273324572930351</v>
      </c>
    </row>
    <row r="432" spans="1:17" x14ac:dyDescent="0.25">
      <c r="A432" s="80" t="s">
        <v>8396</v>
      </c>
      <c r="B432" s="80" t="s">
        <v>2365</v>
      </c>
      <c r="C432" s="80" t="s">
        <v>2366</v>
      </c>
      <c r="D432" s="80" t="s">
        <v>8397</v>
      </c>
      <c r="E432" s="80" t="s">
        <v>2367</v>
      </c>
      <c r="F432" s="80" t="s">
        <v>2368</v>
      </c>
      <c r="G432" s="80" t="s">
        <v>499</v>
      </c>
      <c r="H432" s="80" t="s">
        <v>163</v>
      </c>
      <c r="I432" s="47">
        <v>45805</v>
      </c>
      <c r="J432" s="47">
        <v>45580</v>
      </c>
      <c r="K432" s="80" t="s">
        <v>173</v>
      </c>
      <c r="L432" s="80" t="s">
        <v>7007</v>
      </c>
      <c r="M432" s="80" t="s">
        <v>174</v>
      </c>
      <c r="N432">
        <v>4570</v>
      </c>
      <c r="O432" s="80" t="s">
        <v>188</v>
      </c>
      <c r="P432">
        <v>3</v>
      </c>
      <c r="Q432" s="56">
        <v>10.052562417871222</v>
      </c>
    </row>
    <row r="433" spans="1:17" x14ac:dyDescent="0.25">
      <c r="A433" s="80" t="s">
        <v>8398</v>
      </c>
      <c r="B433" s="80" t="s">
        <v>2370</v>
      </c>
      <c r="C433" s="80" t="s">
        <v>2371</v>
      </c>
      <c r="D433" s="80" t="s">
        <v>8399</v>
      </c>
      <c r="E433" s="80" t="s">
        <v>8400</v>
      </c>
      <c r="F433" s="80" t="s">
        <v>2373</v>
      </c>
      <c r="G433" s="80" t="s">
        <v>505</v>
      </c>
      <c r="H433" s="80" t="s">
        <v>163</v>
      </c>
      <c r="I433" s="47">
        <v>45569</v>
      </c>
      <c r="J433" s="47">
        <v>45583</v>
      </c>
      <c r="K433" s="80" t="s">
        <v>128</v>
      </c>
      <c r="L433" s="80" t="s">
        <v>8401</v>
      </c>
      <c r="M433" s="80" t="s">
        <v>228</v>
      </c>
      <c r="N433">
        <v>6202</v>
      </c>
      <c r="O433" s="80" t="s">
        <v>188</v>
      </c>
      <c r="P433">
        <v>4</v>
      </c>
      <c r="Q433" s="56">
        <v>0.45992115637319314</v>
      </c>
    </row>
    <row r="434" spans="1:17" x14ac:dyDescent="0.25">
      <c r="A434" s="80" t="s">
        <v>8402</v>
      </c>
      <c r="B434" s="80" t="s">
        <v>2375</v>
      </c>
      <c r="C434" s="80" t="s">
        <v>2376</v>
      </c>
      <c r="D434" s="80" t="s">
        <v>8403</v>
      </c>
      <c r="E434" s="80" t="s">
        <v>8404</v>
      </c>
      <c r="F434" s="80" t="s">
        <v>2378</v>
      </c>
      <c r="G434" s="80" t="s">
        <v>505</v>
      </c>
      <c r="H434" s="80" t="s">
        <v>163</v>
      </c>
      <c r="I434" s="47">
        <v>45732</v>
      </c>
      <c r="J434" s="47">
        <v>45435</v>
      </c>
      <c r="K434" s="80" t="s">
        <v>128</v>
      </c>
      <c r="L434" s="80" t="s">
        <v>6953</v>
      </c>
      <c r="M434" s="80" t="s">
        <v>195</v>
      </c>
      <c r="N434">
        <v>17669</v>
      </c>
      <c r="O434" s="80" t="s">
        <v>188</v>
      </c>
      <c r="P434">
        <v>4</v>
      </c>
      <c r="Q434" s="56">
        <v>10.052562417871222</v>
      </c>
    </row>
    <row r="435" spans="1:17" x14ac:dyDescent="0.25">
      <c r="A435" s="80" t="s">
        <v>8405</v>
      </c>
      <c r="B435" s="80" t="s">
        <v>2380</v>
      </c>
      <c r="C435" s="80" t="s">
        <v>2381</v>
      </c>
      <c r="D435" s="80" t="s">
        <v>8406</v>
      </c>
      <c r="E435" s="80" t="s">
        <v>8407</v>
      </c>
      <c r="F435" s="80" t="s">
        <v>2383</v>
      </c>
      <c r="G435" s="80" t="s">
        <v>616</v>
      </c>
      <c r="H435" s="80" t="s">
        <v>163</v>
      </c>
      <c r="I435" s="47">
        <v>45803</v>
      </c>
      <c r="J435" s="47">
        <v>45176</v>
      </c>
      <c r="K435" s="80" t="s">
        <v>173</v>
      </c>
      <c r="L435" s="80" t="s">
        <v>8408</v>
      </c>
      <c r="M435" s="80" t="s">
        <v>174</v>
      </c>
      <c r="N435">
        <v>42043</v>
      </c>
      <c r="O435" s="80" t="s">
        <v>166</v>
      </c>
      <c r="P435">
        <v>2</v>
      </c>
      <c r="Q435" s="56">
        <v>20.59789750328515</v>
      </c>
    </row>
    <row r="436" spans="1:17" x14ac:dyDescent="0.25">
      <c r="A436" s="80" t="s">
        <v>8409</v>
      </c>
      <c r="B436" s="80" t="s">
        <v>2385</v>
      </c>
      <c r="C436" s="80" t="s">
        <v>2386</v>
      </c>
      <c r="D436" s="80" t="s">
        <v>8410</v>
      </c>
      <c r="E436" s="80" t="s">
        <v>8411</v>
      </c>
      <c r="F436" s="80" t="s">
        <v>2388</v>
      </c>
      <c r="G436" s="80" t="s">
        <v>370</v>
      </c>
      <c r="H436" s="80" t="s">
        <v>163</v>
      </c>
      <c r="I436" s="47">
        <v>45591</v>
      </c>
      <c r="J436" s="47">
        <v>45189</v>
      </c>
      <c r="K436" s="80" t="s">
        <v>173</v>
      </c>
      <c r="L436" s="80" t="s">
        <v>8412</v>
      </c>
      <c r="M436" s="80" t="s">
        <v>195</v>
      </c>
      <c r="N436">
        <v>1212</v>
      </c>
      <c r="O436" s="80" t="s">
        <v>188</v>
      </c>
      <c r="P436">
        <v>1</v>
      </c>
      <c r="Q436" s="56">
        <v>10.052562417871222</v>
      </c>
    </row>
    <row r="437" spans="1:17" x14ac:dyDescent="0.25">
      <c r="A437" s="80" t="s">
        <v>8413</v>
      </c>
      <c r="B437" s="80" t="s">
        <v>2390</v>
      </c>
      <c r="C437" s="80" t="s">
        <v>2391</v>
      </c>
      <c r="D437" s="80" t="s">
        <v>8414</v>
      </c>
      <c r="E437" s="80" t="s">
        <v>8415</v>
      </c>
      <c r="F437" s="80" t="s">
        <v>2393</v>
      </c>
      <c r="G437" s="80" t="s">
        <v>308</v>
      </c>
      <c r="H437" s="80" t="s">
        <v>163</v>
      </c>
      <c r="I437" s="47">
        <v>45389</v>
      </c>
      <c r="J437" s="47">
        <v>45724</v>
      </c>
      <c r="K437" s="80" t="s">
        <v>164</v>
      </c>
      <c r="L437" s="80" t="s">
        <v>6953</v>
      </c>
      <c r="M437" s="80" t="s">
        <v>174</v>
      </c>
      <c r="N437">
        <v>1437</v>
      </c>
      <c r="O437" s="80" t="s">
        <v>188</v>
      </c>
      <c r="P437">
        <v>1</v>
      </c>
      <c r="Q437" s="56">
        <v>11.005256241787121</v>
      </c>
    </row>
    <row r="438" spans="1:17" x14ac:dyDescent="0.25">
      <c r="A438" s="80" t="s">
        <v>8416</v>
      </c>
      <c r="B438" s="80" t="s">
        <v>2395</v>
      </c>
      <c r="C438" s="80" t="s">
        <v>2396</v>
      </c>
      <c r="D438" s="80" t="s">
        <v>8417</v>
      </c>
      <c r="E438" s="80" t="s">
        <v>8418</v>
      </c>
      <c r="F438" s="80" t="s">
        <v>1727</v>
      </c>
      <c r="G438" s="80" t="s">
        <v>364</v>
      </c>
      <c r="H438" s="80" t="s">
        <v>163</v>
      </c>
      <c r="I438" s="47">
        <v>44834</v>
      </c>
      <c r="J438" s="47">
        <v>45327</v>
      </c>
      <c r="K438" s="80" t="s">
        <v>128</v>
      </c>
      <c r="L438" s="80" t="s">
        <v>8419</v>
      </c>
      <c r="M438" s="80" t="s">
        <v>195</v>
      </c>
      <c r="N438">
        <v>16607</v>
      </c>
      <c r="O438" s="80" t="s">
        <v>188</v>
      </c>
      <c r="P438">
        <v>3</v>
      </c>
      <c r="Q438" s="56">
        <v>10.052562417871222</v>
      </c>
    </row>
    <row r="439" spans="1:17" x14ac:dyDescent="0.25">
      <c r="A439" s="80" t="s">
        <v>8420</v>
      </c>
      <c r="B439" s="80" t="s">
        <v>2399</v>
      </c>
      <c r="C439" s="80" t="s">
        <v>2400</v>
      </c>
      <c r="D439" s="80" t="s">
        <v>8421</v>
      </c>
      <c r="E439" s="80" t="s">
        <v>8422</v>
      </c>
      <c r="F439" s="80" t="s">
        <v>2402</v>
      </c>
      <c r="G439" s="80" t="s">
        <v>268</v>
      </c>
      <c r="H439" s="80" t="s">
        <v>163</v>
      </c>
      <c r="I439" s="47">
        <v>44791</v>
      </c>
      <c r="J439" s="47">
        <v>45269</v>
      </c>
      <c r="K439" s="80" t="s">
        <v>128</v>
      </c>
      <c r="L439" s="80" t="s">
        <v>6965</v>
      </c>
      <c r="M439" s="80" t="s">
        <v>195</v>
      </c>
      <c r="N439">
        <v>39663</v>
      </c>
      <c r="O439" s="80" t="s">
        <v>203</v>
      </c>
      <c r="P439">
        <v>5</v>
      </c>
      <c r="Q439" s="56">
        <v>15.703022339027594</v>
      </c>
    </row>
    <row r="440" spans="1:17" x14ac:dyDescent="0.25">
      <c r="A440" s="80" t="s">
        <v>8423</v>
      </c>
      <c r="B440" s="80" t="s">
        <v>2404</v>
      </c>
      <c r="C440" s="80" t="s">
        <v>2405</v>
      </c>
      <c r="D440" s="80" t="s">
        <v>8424</v>
      </c>
      <c r="E440" s="80" t="s">
        <v>8425</v>
      </c>
      <c r="F440" s="80" t="s">
        <v>2407</v>
      </c>
      <c r="G440" s="80" t="s">
        <v>574</v>
      </c>
      <c r="H440" s="80" t="s">
        <v>163</v>
      </c>
      <c r="I440" s="47">
        <v>45550</v>
      </c>
      <c r="J440" s="47">
        <v>45347</v>
      </c>
      <c r="K440" s="80" t="s">
        <v>269</v>
      </c>
      <c r="L440" s="80" t="s">
        <v>8426</v>
      </c>
      <c r="M440" s="80" t="s">
        <v>195</v>
      </c>
      <c r="N440">
        <v>40975</v>
      </c>
      <c r="O440" s="80" t="s">
        <v>166</v>
      </c>
      <c r="P440">
        <v>4</v>
      </c>
      <c r="Q440" s="56">
        <v>10.052562417871222</v>
      </c>
    </row>
    <row r="441" spans="1:17" x14ac:dyDescent="0.25">
      <c r="A441" s="80" t="s">
        <v>8427</v>
      </c>
      <c r="B441" s="80" t="s">
        <v>2409</v>
      </c>
      <c r="C441" s="80" t="s">
        <v>2410</v>
      </c>
      <c r="D441" s="80" t="s">
        <v>8428</v>
      </c>
      <c r="E441" s="80" t="s">
        <v>8429</v>
      </c>
      <c r="F441" s="80" t="s">
        <v>2412</v>
      </c>
      <c r="G441" s="80" t="s">
        <v>1104</v>
      </c>
      <c r="H441" s="80" t="s">
        <v>163</v>
      </c>
      <c r="I441" s="47">
        <v>45269</v>
      </c>
      <c r="J441" s="47">
        <v>45803</v>
      </c>
      <c r="K441" s="80" t="s">
        <v>164</v>
      </c>
      <c r="L441" s="80" t="s">
        <v>6953</v>
      </c>
      <c r="M441" s="80" t="s">
        <v>165</v>
      </c>
      <c r="N441">
        <v>38712</v>
      </c>
      <c r="O441" s="80" t="s">
        <v>188</v>
      </c>
      <c r="P441">
        <v>5</v>
      </c>
      <c r="Q441" s="56">
        <v>17.542706964520367</v>
      </c>
    </row>
    <row r="442" spans="1:17" x14ac:dyDescent="0.25">
      <c r="A442" s="80" t="s">
        <v>8430</v>
      </c>
      <c r="B442" s="80" t="s">
        <v>2414</v>
      </c>
      <c r="C442" s="80" t="s">
        <v>2415</v>
      </c>
      <c r="D442" s="80" t="s">
        <v>8431</v>
      </c>
      <c r="E442" s="80" t="s">
        <v>2416</v>
      </c>
      <c r="F442" s="80" t="s">
        <v>1667</v>
      </c>
      <c r="G442" s="80" t="s">
        <v>505</v>
      </c>
      <c r="H442" s="80" t="s">
        <v>163</v>
      </c>
      <c r="I442" s="47">
        <v>45783</v>
      </c>
      <c r="J442" s="47">
        <v>45493</v>
      </c>
      <c r="K442" s="80" t="s">
        <v>129</v>
      </c>
      <c r="L442" s="80" t="s">
        <v>6965</v>
      </c>
      <c r="M442" s="80" t="s">
        <v>165</v>
      </c>
      <c r="N442">
        <v>43282</v>
      </c>
      <c r="O442" s="80" t="s">
        <v>203</v>
      </c>
      <c r="P442">
        <v>5</v>
      </c>
      <c r="Q442" s="56">
        <v>10.052562417871222</v>
      </c>
    </row>
    <row r="443" spans="1:17" x14ac:dyDescent="0.25">
      <c r="A443" s="80" t="s">
        <v>8432</v>
      </c>
      <c r="B443" s="80" t="s">
        <v>2418</v>
      </c>
      <c r="C443" s="80" t="s">
        <v>2419</v>
      </c>
      <c r="D443" s="80" t="s">
        <v>8433</v>
      </c>
      <c r="E443" s="80" t="s">
        <v>8434</v>
      </c>
      <c r="F443" s="80" t="s">
        <v>2421</v>
      </c>
      <c r="G443" s="80" t="s">
        <v>516</v>
      </c>
      <c r="H443" s="80" t="s">
        <v>163</v>
      </c>
      <c r="I443" s="47">
        <v>45676</v>
      </c>
      <c r="J443" s="47">
        <v>45740</v>
      </c>
      <c r="K443" s="80" t="s">
        <v>269</v>
      </c>
      <c r="L443" s="80" t="s">
        <v>7007</v>
      </c>
      <c r="M443" s="80" t="s">
        <v>228</v>
      </c>
      <c r="N443">
        <v>34150</v>
      </c>
      <c r="O443" s="80" t="s">
        <v>203</v>
      </c>
      <c r="P443">
        <v>2</v>
      </c>
      <c r="Q443" s="56">
        <v>2.1024967148488831</v>
      </c>
    </row>
    <row r="444" spans="1:17" x14ac:dyDescent="0.25">
      <c r="A444" s="80" t="s">
        <v>8435</v>
      </c>
      <c r="B444" s="80" t="s">
        <v>2423</v>
      </c>
      <c r="C444" s="80" t="s">
        <v>2424</v>
      </c>
      <c r="D444" s="80" t="s">
        <v>8436</v>
      </c>
      <c r="E444" s="80" t="s">
        <v>8437</v>
      </c>
      <c r="F444" s="80" t="s">
        <v>2426</v>
      </c>
      <c r="G444" s="80" t="s">
        <v>1104</v>
      </c>
      <c r="H444" s="80" t="s">
        <v>163</v>
      </c>
      <c r="I444" s="47">
        <v>45473</v>
      </c>
      <c r="J444" s="47">
        <v>45252</v>
      </c>
      <c r="K444" s="80" t="s">
        <v>173</v>
      </c>
      <c r="L444" s="80" t="s">
        <v>6953</v>
      </c>
      <c r="M444" s="80" t="s">
        <v>314</v>
      </c>
      <c r="N444">
        <v>39697</v>
      </c>
      <c r="O444" s="80" t="s">
        <v>196</v>
      </c>
      <c r="P444">
        <v>2</v>
      </c>
      <c r="Q444" s="56">
        <v>10.052562417871222</v>
      </c>
    </row>
    <row r="445" spans="1:17" x14ac:dyDescent="0.25">
      <c r="A445" s="80" t="s">
        <v>8438</v>
      </c>
      <c r="B445" s="80" t="s">
        <v>2428</v>
      </c>
      <c r="C445" s="80" t="s">
        <v>2429</v>
      </c>
      <c r="D445" s="80" t="s">
        <v>8439</v>
      </c>
      <c r="E445" s="80" t="s">
        <v>8440</v>
      </c>
      <c r="F445" s="80" t="s">
        <v>2431</v>
      </c>
      <c r="G445" s="80" t="s">
        <v>251</v>
      </c>
      <c r="H445" s="80" t="s">
        <v>163</v>
      </c>
      <c r="I445" s="47">
        <v>45048</v>
      </c>
      <c r="J445" s="47">
        <v>45136</v>
      </c>
      <c r="K445" s="80" t="s">
        <v>173</v>
      </c>
      <c r="L445" s="80" t="s">
        <v>7007</v>
      </c>
      <c r="M445" s="80" t="s">
        <v>181</v>
      </c>
      <c r="N445">
        <v>48973</v>
      </c>
      <c r="O445" s="80" t="s">
        <v>196</v>
      </c>
      <c r="P445">
        <v>2</v>
      </c>
      <c r="Q445" s="56">
        <v>2.8909329829172141</v>
      </c>
    </row>
    <row r="446" spans="1:17" x14ac:dyDescent="0.25">
      <c r="A446" s="80" t="s">
        <v>8441</v>
      </c>
      <c r="B446" s="80" t="s">
        <v>2433</v>
      </c>
      <c r="C446" s="80" t="s">
        <v>2434</v>
      </c>
      <c r="D446" s="80" t="s">
        <v>8442</v>
      </c>
      <c r="E446" s="80" t="s">
        <v>8443</v>
      </c>
      <c r="F446" s="80" t="s">
        <v>2436</v>
      </c>
      <c r="G446" s="80" t="s">
        <v>275</v>
      </c>
      <c r="H446" s="80" t="s">
        <v>163</v>
      </c>
      <c r="I446" s="47">
        <v>45275</v>
      </c>
      <c r="J446" s="47">
        <v>45344</v>
      </c>
      <c r="K446" s="80" t="s">
        <v>128</v>
      </c>
      <c r="L446" s="80" t="s">
        <v>8444</v>
      </c>
      <c r="M446" s="80" t="s">
        <v>314</v>
      </c>
      <c r="N446">
        <v>20308</v>
      </c>
      <c r="O446" s="80" t="s">
        <v>209</v>
      </c>
      <c r="P446">
        <v>3</v>
      </c>
      <c r="Q446" s="56">
        <v>10.052562417871222</v>
      </c>
    </row>
    <row r="447" spans="1:17" x14ac:dyDescent="0.25">
      <c r="A447" s="80" t="s">
        <v>8445</v>
      </c>
      <c r="B447" s="80" t="s">
        <v>2438</v>
      </c>
      <c r="C447" s="80" t="s">
        <v>2439</v>
      </c>
      <c r="D447" s="80" t="s">
        <v>8446</v>
      </c>
      <c r="E447" s="80" t="s">
        <v>8447</v>
      </c>
      <c r="F447" s="80" t="s">
        <v>2441</v>
      </c>
      <c r="G447" s="80" t="s">
        <v>387</v>
      </c>
      <c r="H447" s="80" t="s">
        <v>163</v>
      </c>
      <c r="I447" s="47">
        <v>45515</v>
      </c>
      <c r="J447" s="47">
        <v>45775</v>
      </c>
      <c r="K447" s="80" t="s">
        <v>164</v>
      </c>
      <c r="L447" s="80" t="s">
        <v>7007</v>
      </c>
      <c r="M447" s="80" t="s">
        <v>181</v>
      </c>
      <c r="N447">
        <v>6810</v>
      </c>
      <c r="O447" s="80" t="s">
        <v>188</v>
      </c>
      <c r="P447">
        <v>3</v>
      </c>
      <c r="Q447" s="56">
        <v>8.5413929040735876</v>
      </c>
    </row>
    <row r="448" spans="1:17" x14ac:dyDescent="0.25">
      <c r="A448" s="80" t="s">
        <v>8448</v>
      </c>
      <c r="B448" s="80" t="s">
        <v>2443</v>
      </c>
      <c r="C448" s="80" t="s">
        <v>2444</v>
      </c>
      <c r="D448" s="80" t="s">
        <v>8449</v>
      </c>
      <c r="E448" s="80" t="s">
        <v>8450</v>
      </c>
      <c r="F448" s="80" t="s">
        <v>2446</v>
      </c>
      <c r="G448" s="80" t="s">
        <v>202</v>
      </c>
      <c r="H448" s="80" t="s">
        <v>163</v>
      </c>
      <c r="I448" s="47">
        <v>45324</v>
      </c>
      <c r="J448" s="47">
        <v>45106</v>
      </c>
      <c r="K448" s="80" t="s">
        <v>129</v>
      </c>
      <c r="L448" s="80" t="s">
        <v>8451</v>
      </c>
      <c r="M448" s="80" t="s">
        <v>165</v>
      </c>
      <c r="N448">
        <v>39678</v>
      </c>
      <c r="O448" s="80" t="s">
        <v>188</v>
      </c>
      <c r="P448">
        <v>3</v>
      </c>
      <c r="Q448" s="56">
        <v>10.052562417871222</v>
      </c>
    </row>
    <row r="449" spans="1:17" x14ac:dyDescent="0.25">
      <c r="A449" s="80" t="s">
        <v>8452</v>
      </c>
      <c r="B449" s="80" t="s">
        <v>2448</v>
      </c>
      <c r="C449" s="80" t="s">
        <v>2449</v>
      </c>
      <c r="D449" s="80" t="s">
        <v>8453</v>
      </c>
      <c r="E449" s="80" t="s">
        <v>8454</v>
      </c>
      <c r="F449" s="80" t="s">
        <v>2451</v>
      </c>
      <c r="G449" s="80" t="s">
        <v>172</v>
      </c>
      <c r="H449" s="80" t="s">
        <v>163</v>
      </c>
      <c r="I449" s="47">
        <v>45480</v>
      </c>
      <c r="J449" s="47">
        <v>45589</v>
      </c>
      <c r="K449" s="80" t="s">
        <v>269</v>
      </c>
      <c r="L449" s="80" t="s">
        <v>8455</v>
      </c>
      <c r="M449" s="80" t="s">
        <v>314</v>
      </c>
      <c r="N449">
        <v>35444</v>
      </c>
      <c r="O449" s="80" t="s">
        <v>188</v>
      </c>
      <c r="P449">
        <v>4</v>
      </c>
      <c r="Q449" s="56">
        <v>3.5808147174770038</v>
      </c>
    </row>
    <row r="450" spans="1:17" x14ac:dyDescent="0.25">
      <c r="A450" s="80" t="s">
        <v>8456</v>
      </c>
      <c r="B450" s="80" t="s">
        <v>2453</v>
      </c>
      <c r="C450" s="80" t="s">
        <v>2454</v>
      </c>
      <c r="D450" s="80" t="s">
        <v>8457</v>
      </c>
      <c r="E450" s="80" t="s">
        <v>8458</v>
      </c>
      <c r="F450" s="80" t="s">
        <v>2456</v>
      </c>
      <c r="G450" s="80" t="s">
        <v>574</v>
      </c>
      <c r="H450" s="80" t="s">
        <v>163</v>
      </c>
      <c r="I450" s="47">
        <v>45655</v>
      </c>
      <c r="J450" s="47">
        <v>45477</v>
      </c>
      <c r="K450" s="80" t="s">
        <v>129</v>
      </c>
      <c r="L450" s="80" t="s">
        <v>6953</v>
      </c>
      <c r="M450" s="80" t="s">
        <v>165</v>
      </c>
      <c r="N450">
        <v>5979</v>
      </c>
      <c r="O450" s="80" t="s">
        <v>188</v>
      </c>
      <c r="P450">
        <v>1</v>
      </c>
      <c r="Q450" s="56">
        <v>10.052562417871222</v>
      </c>
    </row>
    <row r="451" spans="1:17" x14ac:dyDescent="0.25">
      <c r="A451" s="80" t="s">
        <v>8459</v>
      </c>
      <c r="B451" s="80" t="s">
        <v>2458</v>
      </c>
      <c r="C451" s="80" t="s">
        <v>2459</v>
      </c>
      <c r="D451" s="80" t="s">
        <v>8460</v>
      </c>
      <c r="E451" s="80" t="s">
        <v>8461</v>
      </c>
      <c r="F451" s="80" t="s">
        <v>2461</v>
      </c>
      <c r="G451" s="80" t="s">
        <v>903</v>
      </c>
      <c r="H451" s="80" t="s">
        <v>163</v>
      </c>
      <c r="I451" s="47">
        <v>45192</v>
      </c>
      <c r="J451" s="47">
        <v>45474</v>
      </c>
      <c r="K451" s="80" t="s">
        <v>128</v>
      </c>
      <c r="L451" s="80" t="s">
        <v>7007</v>
      </c>
      <c r="M451" s="80" t="s">
        <v>165</v>
      </c>
      <c r="N451">
        <v>15875</v>
      </c>
      <c r="O451" s="80" t="s">
        <v>209</v>
      </c>
      <c r="P451">
        <v>1</v>
      </c>
      <c r="Q451" s="56">
        <v>9.2641261498028911</v>
      </c>
    </row>
    <row r="452" spans="1:17" x14ac:dyDescent="0.25">
      <c r="A452" s="80" t="s">
        <v>8462</v>
      </c>
      <c r="B452" s="80" t="s">
        <v>2463</v>
      </c>
      <c r="C452" s="80" t="s">
        <v>2464</v>
      </c>
      <c r="D452" s="80" t="s">
        <v>8463</v>
      </c>
      <c r="E452" s="80" t="s">
        <v>8464</v>
      </c>
      <c r="F452" s="80" t="s">
        <v>2466</v>
      </c>
      <c r="G452" s="80" t="s">
        <v>873</v>
      </c>
      <c r="H452" s="80" t="s">
        <v>163</v>
      </c>
      <c r="I452" s="47">
        <v>45067</v>
      </c>
      <c r="J452" s="47">
        <v>45670</v>
      </c>
      <c r="K452" s="80" t="s">
        <v>269</v>
      </c>
      <c r="L452" s="80" t="s">
        <v>8465</v>
      </c>
      <c r="M452" s="80" t="s">
        <v>228</v>
      </c>
      <c r="N452">
        <v>15327</v>
      </c>
      <c r="O452" s="80" t="s">
        <v>203</v>
      </c>
      <c r="P452">
        <v>5</v>
      </c>
      <c r="Q452" s="56">
        <v>10.052562417871222</v>
      </c>
    </row>
    <row r="453" spans="1:17" x14ac:dyDescent="0.25">
      <c r="A453" s="80" t="s">
        <v>8466</v>
      </c>
      <c r="B453" s="80" t="s">
        <v>2468</v>
      </c>
      <c r="C453" s="80" t="s">
        <v>2469</v>
      </c>
      <c r="D453" s="80" t="s">
        <v>8467</v>
      </c>
      <c r="E453" s="80" t="s">
        <v>8468</v>
      </c>
      <c r="F453" s="80" t="s">
        <v>2471</v>
      </c>
      <c r="G453" s="80" t="s">
        <v>162</v>
      </c>
      <c r="H453" s="80" t="s">
        <v>163</v>
      </c>
      <c r="I453" s="47">
        <v>45819</v>
      </c>
      <c r="J453" s="47">
        <v>45798</v>
      </c>
      <c r="K453" s="80" t="s">
        <v>164</v>
      </c>
      <c r="L453" s="80" t="s">
        <v>7007</v>
      </c>
      <c r="M453" s="80" t="s">
        <v>228</v>
      </c>
      <c r="N453">
        <v>12891</v>
      </c>
      <c r="O453" s="80" t="s">
        <v>203</v>
      </c>
      <c r="P453">
        <v>3</v>
      </c>
      <c r="Q453" s="56">
        <v>0.68988173455978974</v>
      </c>
    </row>
    <row r="454" spans="1:17" x14ac:dyDescent="0.25">
      <c r="A454" s="80" t="s">
        <v>8469</v>
      </c>
      <c r="B454" s="80" t="s">
        <v>2473</v>
      </c>
      <c r="C454" s="80" t="s">
        <v>2474</v>
      </c>
      <c r="D454" s="80" t="s">
        <v>8470</v>
      </c>
      <c r="E454" s="80" t="s">
        <v>8471</v>
      </c>
      <c r="F454" s="80" t="s">
        <v>2476</v>
      </c>
      <c r="G454" s="80" t="s">
        <v>574</v>
      </c>
      <c r="H454" s="80" t="s">
        <v>163</v>
      </c>
      <c r="I454" s="47">
        <v>45039</v>
      </c>
      <c r="J454" s="47">
        <v>45678</v>
      </c>
      <c r="K454" s="80" t="s">
        <v>164</v>
      </c>
      <c r="L454" s="80" t="s">
        <v>6965</v>
      </c>
      <c r="M454" s="80" t="s">
        <v>165</v>
      </c>
      <c r="N454">
        <v>12891</v>
      </c>
      <c r="O454" s="80" t="s">
        <v>203</v>
      </c>
      <c r="P454">
        <v>5</v>
      </c>
      <c r="Q454" s="56">
        <v>10.052562417871222</v>
      </c>
    </row>
    <row r="455" spans="1:17" x14ac:dyDescent="0.25">
      <c r="A455" s="80" t="s">
        <v>8472</v>
      </c>
      <c r="B455" s="80" t="s">
        <v>2478</v>
      </c>
      <c r="C455" s="80" t="s">
        <v>2479</v>
      </c>
      <c r="D455" s="80" t="s">
        <v>8473</v>
      </c>
      <c r="E455" s="80" t="s">
        <v>8474</v>
      </c>
      <c r="F455" s="80" t="s">
        <v>2481</v>
      </c>
      <c r="G455" s="80" t="s">
        <v>387</v>
      </c>
      <c r="H455" s="80" t="s">
        <v>163</v>
      </c>
      <c r="I455" s="47">
        <v>45375</v>
      </c>
      <c r="J455" s="47">
        <v>45660</v>
      </c>
      <c r="K455" s="80" t="s">
        <v>164</v>
      </c>
      <c r="L455" s="80" t="s">
        <v>8475</v>
      </c>
      <c r="M455" s="80" t="s">
        <v>195</v>
      </c>
      <c r="N455">
        <v>33838</v>
      </c>
      <c r="O455" s="80" t="s">
        <v>196</v>
      </c>
      <c r="P455">
        <v>1</v>
      </c>
      <c r="Q455" s="56">
        <v>9.3626806833114316</v>
      </c>
    </row>
    <row r="456" spans="1:17" x14ac:dyDescent="0.25">
      <c r="A456" s="80" t="s">
        <v>8476</v>
      </c>
      <c r="B456" s="80" t="s">
        <v>2483</v>
      </c>
      <c r="C456" s="80" t="s">
        <v>2484</v>
      </c>
      <c r="D456" s="80" t="s">
        <v>8477</v>
      </c>
      <c r="E456" s="80" t="s">
        <v>8478</v>
      </c>
      <c r="F456" s="80" t="s">
        <v>2486</v>
      </c>
      <c r="G456" s="80" t="s">
        <v>172</v>
      </c>
      <c r="H456" s="80" t="s">
        <v>163</v>
      </c>
      <c r="I456" s="47">
        <v>45162</v>
      </c>
      <c r="J456" s="47">
        <v>45386</v>
      </c>
      <c r="K456" s="80" t="s">
        <v>173</v>
      </c>
      <c r="L456" s="80" t="s">
        <v>7772</v>
      </c>
      <c r="M456" s="80" t="s">
        <v>181</v>
      </c>
      <c r="N456">
        <v>36119</v>
      </c>
      <c r="O456" s="80" t="s">
        <v>209</v>
      </c>
      <c r="P456">
        <v>3</v>
      </c>
      <c r="Q456" s="56">
        <v>10.052562417871222</v>
      </c>
    </row>
    <row r="457" spans="1:17" x14ac:dyDescent="0.25">
      <c r="A457" s="80" t="s">
        <v>8479</v>
      </c>
      <c r="B457" s="80" t="s">
        <v>2488</v>
      </c>
      <c r="C457" s="80" t="s">
        <v>2489</v>
      </c>
      <c r="D457" s="80" t="s">
        <v>8480</v>
      </c>
      <c r="E457" s="80" t="s">
        <v>8481</v>
      </c>
      <c r="F457" s="80" t="s">
        <v>2491</v>
      </c>
      <c r="G457" s="80" t="s">
        <v>292</v>
      </c>
      <c r="H457" s="80" t="s">
        <v>163</v>
      </c>
      <c r="I457" s="47">
        <v>45158</v>
      </c>
      <c r="J457" s="47">
        <v>45197</v>
      </c>
      <c r="K457" s="80" t="s">
        <v>129</v>
      </c>
      <c r="L457" s="80" t="s">
        <v>8482</v>
      </c>
      <c r="M457" s="80" t="s">
        <v>228</v>
      </c>
      <c r="N457">
        <v>18812</v>
      </c>
      <c r="O457" s="80" t="s">
        <v>196</v>
      </c>
      <c r="P457">
        <v>4</v>
      </c>
      <c r="Q457" s="56">
        <v>1.2812089356110381</v>
      </c>
    </row>
    <row r="458" spans="1:17" x14ac:dyDescent="0.25">
      <c r="A458" s="80" t="s">
        <v>8483</v>
      </c>
      <c r="B458" s="80" t="s">
        <v>2493</v>
      </c>
      <c r="C458" s="80" t="s">
        <v>2494</v>
      </c>
      <c r="D458" s="80" t="s">
        <v>8484</v>
      </c>
      <c r="E458" s="80" t="s">
        <v>8485</v>
      </c>
      <c r="F458" s="80" t="s">
        <v>2496</v>
      </c>
      <c r="G458" s="80" t="s">
        <v>499</v>
      </c>
      <c r="H458" s="80" t="s">
        <v>163</v>
      </c>
      <c r="I458" s="47">
        <v>45507</v>
      </c>
      <c r="J458" s="47">
        <v>45273</v>
      </c>
      <c r="K458" s="80" t="s">
        <v>164</v>
      </c>
      <c r="L458" s="80" t="s">
        <v>6953</v>
      </c>
      <c r="M458" s="80" t="s">
        <v>195</v>
      </c>
      <c r="N458">
        <v>20055</v>
      </c>
      <c r="O458" s="80" t="s">
        <v>188</v>
      </c>
      <c r="P458">
        <v>4</v>
      </c>
      <c r="Q458" s="56">
        <v>10.052562417871222</v>
      </c>
    </row>
    <row r="459" spans="1:17" x14ac:dyDescent="0.25">
      <c r="A459" s="80" t="s">
        <v>8486</v>
      </c>
      <c r="B459" s="80" t="s">
        <v>2498</v>
      </c>
      <c r="C459" s="80" t="s">
        <v>2499</v>
      </c>
      <c r="D459" s="80" t="s">
        <v>8487</v>
      </c>
      <c r="E459" s="80" t="s">
        <v>8488</v>
      </c>
      <c r="F459" s="80" t="s">
        <v>2501</v>
      </c>
      <c r="G459" s="80" t="s">
        <v>903</v>
      </c>
      <c r="H459" s="80" t="s">
        <v>163</v>
      </c>
      <c r="I459" s="47">
        <v>44816</v>
      </c>
      <c r="J459" s="47">
        <v>45133</v>
      </c>
      <c r="K459" s="80" t="s">
        <v>173</v>
      </c>
      <c r="L459" s="80" t="s">
        <v>7007</v>
      </c>
      <c r="M459" s="80" t="s">
        <v>165</v>
      </c>
      <c r="N459">
        <v>18093</v>
      </c>
      <c r="O459" s="80" t="s">
        <v>203</v>
      </c>
      <c r="P459">
        <v>3</v>
      </c>
      <c r="Q459" s="56">
        <v>10.413929040735873</v>
      </c>
    </row>
    <row r="460" spans="1:17" x14ac:dyDescent="0.25">
      <c r="A460" s="80" t="s">
        <v>8489</v>
      </c>
      <c r="B460" s="80" t="s">
        <v>2503</v>
      </c>
      <c r="C460" s="80" t="s">
        <v>2504</v>
      </c>
      <c r="D460" s="80" t="s">
        <v>8490</v>
      </c>
      <c r="E460" s="80" t="s">
        <v>8491</v>
      </c>
      <c r="F460" s="80" t="s">
        <v>2506</v>
      </c>
      <c r="G460" s="80" t="s">
        <v>435</v>
      </c>
      <c r="H460" s="80" t="s">
        <v>163</v>
      </c>
      <c r="I460" s="47">
        <v>44998</v>
      </c>
      <c r="J460" s="47">
        <v>45434</v>
      </c>
      <c r="K460" s="80" t="s">
        <v>173</v>
      </c>
      <c r="L460" s="80" t="s">
        <v>8492</v>
      </c>
      <c r="M460" s="80" t="s">
        <v>174</v>
      </c>
      <c r="N460">
        <v>43859</v>
      </c>
      <c r="O460" s="80" t="s">
        <v>196</v>
      </c>
      <c r="P460">
        <v>4</v>
      </c>
      <c r="Q460" s="56">
        <v>10.052562417871222</v>
      </c>
    </row>
    <row r="461" spans="1:17" x14ac:dyDescent="0.25">
      <c r="A461" s="80" t="s">
        <v>8493</v>
      </c>
      <c r="B461" s="80" t="s">
        <v>2508</v>
      </c>
      <c r="C461" s="80" t="s">
        <v>2509</v>
      </c>
      <c r="D461" s="80" t="s">
        <v>8494</v>
      </c>
      <c r="E461" s="80" t="s">
        <v>8495</v>
      </c>
      <c r="F461" s="80" t="s">
        <v>2511</v>
      </c>
      <c r="G461" s="80" t="s">
        <v>262</v>
      </c>
      <c r="H461" s="80" t="s">
        <v>163</v>
      </c>
      <c r="I461" s="47">
        <v>45331</v>
      </c>
      <c r="J461" s="47">
        <v>45434</v>
      </c>
      <c r="K461" s="80" t="s">
        <v>269</v>
      </c>
      <c r="L461" s="80" t="s">
        <v>8496</v>
      </c>
      <c r="M461" s="80" t="s">
        <v>174</v>
      </c>
      <c r="N461">
        <v>34745</v>
      </c>
      <c r="O461" s="80" t="s">
        <v>196</v>
      </c>
      <c r="P461">
        <v>4</v>
      </c>
      <c r="Q461" s="56">
        <v>3.383705650459921</v>
      </c>
    </row>
    <row r="462" spans="1:17" x14ac:dyDescent="0.25">
      <c r="A462" s="80" t="s">
        <v>8497</v>
      </c>
      <c r="B462" s="80" t="s">
        <v>2513</v>
      </c>
      <c r="C462" s="80" t="s">
        <v>2514</v>
      </c>
      <c r="D462" s="80" t="s">
        <v>8498</v>
      </c>
      <c r="E462" s="80" t="s">
        <v>8499</v>
      </c>
      <c r="F462" s="80" t="s">
        <v>2516</v>
      </c>
      <c r="G462" s="80" t="s">
        <v>1104</v>
      </c>
      <c r="H462" s="80" t="s">
        <v>163</v>
      </c>
      <c r="I462" s="47">
        <v>45048</v>
      </c>
      <c r="J462" s="47">
        <v>45161</v>
      </c>
      <c r="K462" s="80" t="s">
        <v>128</v>
      </c>
      <c r="L462" s="80" t="s">
        <v>6965</v>
      </c>
      <c r="M462" s="80" t="s">
        <v>195</v>
      </c>
      <c r="N462">
        <v>49207</v>
      </c>
      <c r="O462" s="80" t="s">
        <v>166</v>
      </c>
      <c r="P462">
        <v>5</v>
      </c>
      <c r="Q462" s="56">
        <v>10.052562417871222</v>
      </c>
    </row>
    <row r="463" spans="1:17" x14ac:dyDescent="0.25">
      <c r="A463" s="80" t="s">
        <v>8500</v>
      </c>
      <c r="B463" s="80" t="s">
        <v>2518</v>
      </c>
      <c r="C463" s="80" t="s">
        <v>2519</v>
      </c>
      <c r="D463" s="80" t="s">
        <v>8501</v>
      </c>
      <c r="E463" s="80" t="s">
        <v>8502</v>
      </c>
      <c r="F463" s="80" t="s">
        <v>2521</v>
      </c>
      <c r="G463" s="80" t="s">
        <v>387</v>
      </c>
      <c r="H463" s="80" t="s">
        <v>163</v>
      </c>
      <c r="I463" s="47">
        <v>44970</v>
      </c>
      <c r="J463" s="47">
        <v>45110</v>
      </c>
      <c r="K463" s="80" t="s">
        <v>128</v>
      </c>
      <c r="L463" s="80" t="s">
        <v>6965</v>
      </c>
      <c r="M463" s="80" t="s">
        <v>195</v>
      </c>
      <c r="N463">
        <v>18347</v>
      </c>
      <c r="O463" s="80" t="s">
        <v>188</v>
      </c>
      <c r="P463">
        <v>2</v>
      </c>
      <c r="Q463" s="56">
        <v>4.5992115637319317</v>
      </c>
    </row>
    <row r="464" spans="1:17" x14ac:dyDescent="0.25">
      <c r="A464" s="80" t="s">
        <v>8503</v>
      </c>
      <c r="B464" s="80" t="s">
        <v>2523</v>
      </c>
      <c r="C464" s="80" t="s">
        <v>2524</v>
      </c>
      <c r="D464" s="80" t="s">
        <v>8504</v>
      </c>
      <c r="E464" s="80" t="s">
        <v>8505</v>
      </c>
      <c r="F464" s="80" t="s">
        <v>2526</v>
      </c>
      <c r="G464" s="80" t="s">
        <v>574</v>
      </c>
      <c r="H464" s="80" t="s">
        <v>163</v>
      </c>
      <c r="I464" s="47">
        <v>45498</v>
      </c>
      <c r="J464" s="47">
        <v>45564</v>
      </c>
      <c r="K464" s="80" t="s">
        <v>269</v>
      </c>
      <c r="L464" s="80" t="s">
        <v>8506</v>
      </c>
      <c r="M464" s="80" t="s">
        <v>174</v>
      </c>
      <c r="N464">
        <v>25324</v>
      </c>
      <c r="O464" s="80" t="s">
        <v>209</v>
      </c>
      <c r="P464">
        <v>5</v>
      </c>
      <c r="Q464" s="56">
        <v>10.052562417871222</v>
      </c>
    </row>
    <row r="465" spans="1:17" x14ac:dyDescent="0.25">
      <c r="A465" s="80" t="s">
        <v>8507</v>
      </c>
      <c r="B465" s="80" t="s">
        <v>2528</v>
      </c>
      <c r="C465" s="80" t="s">
        <v>2529</v>
      </c>
      <c r="D465" s="80" t="s">
        <v>8508</v>
      </c>
      <c r="E465" s="80" t="s">
        <v>8509</v>
      </c>
      <c r="F465" s="80" t="s">
        <v>2531</v>
      </c>
      <c r="G465" s="80" t="s">
        <v>743</v>
      </c>
      <c r="H465" s="80" t="s">
        <v>163</v>
      </c>
      <c r="I465" s="47">
        <v>45351</v>
      </c>
      <c r="J465" s="47">
        <v>45685</v>
      </c>
      <c r="K465" s="80" t="s">
        <v>164</v>
      </c>
      <c r="L465" s="80" t="s">
        <v>8510</v>
      </c>
      <c r="M465" s="80" t="s">
        <v>165</v>
      </c>
      <c r="N465">
        <v>4667</v>
      </c>
      <c r="O465" s="80" t="s">
        <v>166</v>
      </c>
      <c r="P465">
        <v>1</v>
      </c>
      <c r="Q465" s="56">
        <v>10.972404730617608</v>
      </c>
    </row>
    <row r="466" spans="1:17" x14ac:dyDescent="0.25">
      <c r="A466" s="80" t="s">
        <v>8511</v>
      </c>
      <c r="B466" s="80" t="s">
        <v>2533</v>
      </c>
      <c r="C466" s="80" t="s">
        <v>2534</v>
      </c>
      <c r="D466" s="80" t="s">
        <v>8512</v>
      </c>
      <c r="E466" s="80" t="s">
        <v>8513</v>
      </c>
      <c r="F466" s="80" t="s">
        <v>2536</v>
      </c>
      <c r="G466" s="80" t="s">
        <v>473</v>
      </c>
      <c r="H466" s="80" t="s">
        <v>163</v>
      </c>
      <c r="I466" s="47">
        <v>45502</v>
      </c>
      <c r="J466" s="47">
        <v>45220</v>
      </c>
      <c r="K466" s="80" t="s">
        <v>269</v>
      </c>
      <c r="L466" s="80" t="s">
        <v>6953</v>
      </c>
      <c r="M466" s="80" t="s">
        <v>165</v>
      </c>
      <c r="N466">
        <v>13612</v>
      </c>
      <c r="O466" s="80" t="s">
        <v>203</v>
      </c>
      <c r="P466">
        <v>2</v>
      </c>
      <c r="Q466" s="56">
        <v>10.052562417871222</v>
      </c>
    </row>
    <row r="467" spans="1:17" x14ac:dyDescent="0.25">
      <c r="A467" s="80" t="s">
        <v>8514</v>
      </c>
      <c r="B467" s="80" t="s">
        <v>2538</v>
      </c>
      <c r="C467" s="80" t="s">
        <v>2539</v>
      </c>
      <c r="D467" s="80" t="s">
        <v>8515</v>
      </c>
      <c r="E467" s="80" t="s">
        <v>8516</v>
      </c>
      <c r="F467" s="80" t="s">
        <v>2541</v>
      </c>
      <c r="G467" s="80" t="s">
        <v>370</v>
      </c>
      <c r="H467" s="80" t="s">
        <v>163</v>
      </c>
      <c r="I467" s="47">
        <v>45758</v>
      </c>
      <c r="J467" s="47">
        <v>45798</v>
      </c>
      <c r="K467" s="80" t="s">
        <v>129</v>
      </c>
      <c r="L467" s="80" t="s">
        <v>6953</v>
      </c>
      <c r="M467" s="80" t="s">
        <v>181</v>
      </c>
      <c r="N467">
        <v>12604</v>
      </c>
      <c r="O467" s="80" t="s">
        <v>188</v>
      </c>
      <c r="P467">
        <v>1</v>
      </c>
      <c r="Q467" s="56">
        <v>1.3140604467805519</v>
      </c>
    </row>
    <row r="468" spans="1:17" x14ac:dyDescent="0.25">
      <c r="A468" s="80" t="s">
        <v>8517</v>
      </c>
      <c r="B468" s="80" t="s">
        <v>2543</v>
      </c>
      <c r="C468" s="80" t="s">
        <v>2544</v>
      </c>
      <c r="D468" s="80" t="s">
        <v>8518</v>
      </c>
      <c r="E468" s="80" t="s">
        <v>8519</v>
      </c>
      <c r="F468" s="80" t="s">
        <v>2546</v>
      </c>
      <c r="G468" s="80" t="s">
        <v>341</v>
      </c>
      <c r="H468" s="80" t="s">
        <v>163</v>
      </c>
      <c r="I468" s="47">
        <v>45396</v>
      </c>
      <c r="J468" s="47">
        <v>45792</v>
      </c>
      <c r="K468" s="80" t="s">
        <v>129</v>
      </c>
      <c r="L468" s="80" t="s">
        <v>8520</v>
      </c>
      <c r="M468" s="80" t="s">
        <v>181</v>
      </c>
      <c r="N468">
        <v>5502</v>
      </c>
      <c r="O468" s="80" t="s">
        <v>203</v>
      </c>
      <c r="P468">
        <v>3</v>
      </c>
      <c r="Q468" s="56">
        <v>10.052562417871222</v>
      </c>
    </row>
    <row r="469" spans="1:17" x14ac:dyDescent="0.25">
      <c r="A469" s="80" t="s">
        <v>8521</v>
      </c>
      <c r="B469" s="80" t="s">
        <v>2548</v>
      </c>
      <c r="C469" s="80" t="s">
        <v>2549</v>
      </c>
      <c r="D469" s="80" t="s">
        <v>8522</v>
      </c>
      <c r="E469" s="80" t="s">
        <v>8523</v>
      </c>
      <c r="F469" s="80" t="s">
        <v>2551</v>
      </c>
      <c r="G469" s="80" t="s">
        <v>755</v>
      </c>
      <c r="H469" s="80" t="s">
        <v>163</v>
      </c>
      <c r="I469" s="47">
        <v>45281</v>
      </c>
      <c r="J469" s="47">
        <v>45210</v>
      </c>
      <c r="K469" s="80" t="s">
        <v>164</v>
      </c>
      <c r="L469" s="80" t="s">
        <v>7007</v>
      </c>
      <c r="M469" s="80" t="s">
        <v>174</v>
      </c>
      <c r="N469">
        <v>48173</v>
      </c>
      <c r="O469" s="80" t="s">
        <v>196</v>
      </c>
      <c r="P469">
        <v>4</v>
      </c>
      <c r="Q469" s="56">
        <v>2.3324572930354797</v>
      </c>
    </row>
    <row r="470" spans="1:17" x14ac:dyDescent="0.25">
      <c r="A470" s="80" t="s">
        <v>8524</v>
      </c>
      <c r="B470" s="80" t="s">
        <v>2553</v>
      </c>
      <c r="C470" s="80" t="s">
        <v>2554</v>
      </c>
      <c r="D470" s="80" t="s">
        <v>8525</v>
      </c>
      <c r="E470" s="80" t="s">
        <v>8526</v>
      </c>
      <c r="F470" s="80" t="s">
        <v>2556</v>
      </c>
      <c r="G470" s="80" t="s">
        <v>516</v>
      </c>
      <c r="H470" s="80" t="s">
        <v>163</v>
      </c>
      <c r="I470" s="47">
        <v>45660</v>
      </c>
      <c r="J470" s="47">
        <v>45186</v>
      </c>
      <c r="K470" s="80" t="s">
        <v>173</v>
      </c>
      <c r="L470" s="80" t="s">
        <v>7007</v>
      </c>
      <c r="M470" s="80" t="s">
        <v>181</v>
      </c>
      <c r="N470">
        <v>671</v>
      </c>
      <c r="O470" s="80" t="s">
        <v>166</v>
      </c>
      <c r="P470">
        <v>3</v>
      </c>
      <c r="Q470" s="56">
        <v>10.052562417871222</v>
      </c>
    </row>
    <row r="471" spans="1:17" x14ac:dyDescent="0.25">
      <c r="A471" s="80" t="s">
        <v>8527</v>
      </c>
      <c r="B471" s="80" t="s">
        <v>2558</v>
      </c>
      <c r="C471" s="80" t="s">
        <v>2559</v>
      </c>
      <c r="D471" s="80" t="s">
        <v>8528</v>
      </c>
      <c r="E471" s="80" t="s">
        <v>8529</v>
      </c>
      <c r="F471" s="80" t="s">
        <v>2561</v>
      </c>
      <c r="G471" s="80" t="s">
        <v>172</v>
      </c>
      <c r="H471" s="80" t="s">
        <v>163</v>
      </c>
      <c r="I471" s="47">
        <v>45348</v>
      </c>
      <c r="J471" s="47">
        <v>45186</v>
      </c>
      <c r="K471" s="80" t="s">
        <v>164</v>
      </c>
      <c r="L471" s="80" t="s">
        <v>8530</v>
      </c>
      <c r="M471" s="80" t="s">
        <v>314</v>
      </c>
      <c r="N471">
        <v>48457</v>
      </c>
      <c r="O471" s="80" t="s">
        <v>196</v>
      </c>
      <c r="P471">
        <v>4</v>
      </c>
      <c r="Q471" s="56">
        <v>5.3219448094612352</v>
      </c>
    </row>
    <row r="472" spans="1:17" x14ac:dyDescent="0.25">
      <c r="A472" s="80" t="s">
        <v>8531</v>
      </c>
      <c r="B472" s="80" t="s">
        <v>2563</v>
      </c>
      <c r="C472" s="80" t="s">
        <v>2564</v>
      </c>
      <c r="D472" s="80" t="s">
        <v>8532</v>
      </c>
      <c r="E472" s="80" t="s">
        <v>8533</v>
      </c>
      <c r="F472" s="80" t="s">
        <v>2566</v>
      </c>
      <c r="G472" s="80" t="s">
        <v>202</v>
      </c>
      <c r="H472" s="80" t="s">
        <v>163</v>
      </c>
      <c r="I472" s="47">
        <v>45146</v>
      </c>
      <c r="J472" s="47">
        <v>45413</v>
      </c>
      <c r="K472" s="80" t="s">
        <v>164</v>
      </c>
      <c r="L472" s="80" t="s">
        <v>6965</v>
      </c>
      <c r="M472" s="80" t="s">
        <v>228</v>
      </c>
      <c r="N472">
        <v>35552</v>
      </c>
      <c r="O472" s="80" t="s">
        <v>196</v>
      </c>
      <c r="P472">
        <v>5</v>
      </c>
      <c r="Q472" s="56">
        <v>10.052562417871222</v>
      </c>
    </row>
    <row r="473" spans="1:17" x14ac:dyDescent="0.25">
      <c r="A473" s="80" t="s">
        <v>8534</v>
      </c>
      <c r="B473" s="80" t="s">
        <v>2568</v>
      </c>
      <c r="C473" s="80" t="s">
        <v>2569</v>
      </c>
      <c r="D473" s="80" t="s">
        <v>8535</v>
      </c>
      <c r="E473" s="80" t="s">
        <v>8536</v>
      </c>
      <c r="F473" s="80" t="s">
        <v>2571</v>
      </c>
      <c r="G473" s="80" t="s">
        <v>558</v>
      </c>
      <c r="H473" s="80" t="s">
        <v>163</v>
      </c>
      <c r="I473" s="47">
        <v>45257</v>
      </c>
      <c r="J473" s="47">
        <v>45529</v>
      </c>
      <c r="K473" s="80" t="s">
        <v>164</v>
      </c>
      <c r="L473" s="80" t="s">
        <v>8537</v>
      </c>
      <c r="M473" s="80" t="s">
        <v>314</v>
      </c>
      <c r="N473">
        <v>35552</v>
      </c>
      <c r="O473" s="80" t="s">
        <v>196</v>
      </c>
      <c r="P473">
        <v>5</v>
      </c>
      <c r="Q473" s="56">
        <v>8.9356110381077531</v>
      </c>
    </row>
    <row r="474" spans="1:17" x14ac:dyDescent="0.25">
      <c r="A474" s="80" t="s">
        <v>8538</v>
      </c>
      <c r="B474" s="80" t="s">
        <v>2573</v>
      </c>
      <c r="C474" s="80" t="s">
        <v>2574</v>
      </c>
      <c r="D474" s="80" t="s">
        <v>8539</v>
      </c>
      <c r="E474" s="80" t="s">
        <v>8540</v>
      </c>
      <c r="F474" s="80" t="s">
        <v>2576</v>
      </c>
      <c r="G474" s="80" t="s">
        <v>292</v>
      </c>
      <c r="H474" s="80" t="s">
        <v>163</v>
      </c>
      <c r="I474" s="47">
        <v>45542</v>
      </c>
      <c r="J474" s="47">
        <v>45558</v>
      </c>
      <c r="K474" s="80" t="s">
        <v>164</v>
      </c>
      <c r="L474" s="80" t="s">
        <v>6953</v>
      </c>
      <c r="M474" s="80" t="s">
        <v>314</v>
      </c>
      <c r="N474">
        <v>7091</v>
      </c>
      <c r="O474" s="80" t="s">
        <v>196</v>
      </c>
      <c r="P474">
        <v>4</v>
      </c>
      <c r="Q474" s="56">
        <v>10.052562417871222</v>
      </c>
    </row>
    <row r="475" spans="1:17" x14ac:dyDescent="0.25">
      <c r="A475" s="80" t="s">
        <v>8541</v>
      </c>
      <c r="B475" s="80" t="s">
        <v>2578</v>
      </c>
      <c r="C475" s="80" t="s">
        <v>2579</v>
      </c>
      <c r="D475" s="80" t="s">
        <v>8542</v>
      </c>
      <c r="E475" s="80" t="s">
        <v>8543</v>
      </c>
      <c r="F475" s="80" t="s">
        <v>2238</v>
      </c>
      <c r="G475" s="80" t="s">
        <v>251</v>
      </c>
      <c r="H475" s="80" t="s">
        <v>163</v>
      </c>
      <c r="I475" s="47">
        <v>45427</v>
      </c>
      <c r="J475" s="47">
        <v>45456</v>
      </c>
      <c r="K475" s="80" t="s">
        <v>164</v>
      </c>
      <c r="L475" s="80" t="s">
        <v>8544</v>
      </c>
      <c r="M475" s="80" t="s">
        <v>228</v>
      </c>
      <c r="N475">
        <v>13150</v>
      </c>
      <c r="O475" s="80" t="s">
        <v>196</v>
      </c>
      <c r="P475">
        <v>3</v>
      </c>
      <c r="Q475" s="56">
        <v>0.95269382391590007</v>
      </c>
    </row>
    <row r="476" spans="1:17" x14ac:dyDescent="0.25">
      <c r="A476" s="80" t="s">
        <v>8545</v>
      </c>
      <c r="B476" s="80" t="s">
        <v>2582</v>
      </c>
      <c r="C476" s="80" t="s">
        <v>2583</v>
      </c>
      <c r="D476" s="80" t="s">
        <v>8546</v>
      </c>
      <c r="E476" s="80" t="s">
        <v>2584</v>
      </c>
      <c r="F476" s="80" t="s">
        <v>2585</v>
      </c>
      <c r="G476" s="80" t="s">
        <v>240</v>
      </c>
      <c r="H476" s="80" t="s">
        <v>163</v>
      </c>
      <c r="I476" s="47">
        <v>45755</v>
      </c>
      <c r="J476" s="47">
        <v>45325</v>
      </c>
      <c r="K476" s="80" t="s">
        <v>129</v>
      </c>
      <c r="L476" s="80" t="s">
        <v>6953</v>
      </c>
      <c r="M476" s="80" t="s">
        <v>195</v>
      </c>
      <c r="N476">
        <v>6222</v>
      </c>
      <c r="O476" s="80" t="s">
        <v>203</v>
      </c>
      <c r="P476">
        <v>1</v>
      </c>
      <c r="Q476" s="56">
        <v>10.052562417871222</v>
      </c>
    </row>
    <row r="477" spans="1:17" x14ac:dyDescent="0.25">
      <c r="A477" s="80" t="s">
        <v>8547</v>
      </c>
      <c r="B477" s="80" t="s">
        <v>2587</v>
      </c>
      <c r="C477" s="80" t="s">
        <v>2588</v>
      </c>
      <c r="D477" s="80" t="s">
        <v>8548</v>
      </c>
      <c r="E477" s="80" t="s">
        <v>8549</v>
      </c>
      <c r="F477" s="80" t="s">
        <v>2590</v>
      </c>
      <c r="G477" s="80" t="s">
        <v>462</v>
      </c>
      <c r="H477" s="80" t="s">
        <v>163</v>
      </c>
      <c r="I477" s="47">
        <v>45338</v>
      </c>
      <c r="J477" s="47">
        <v>45365</v>
      </c>
      <c r="K477" s="80" t="s">
        <v>173</v>
      </c>
      <c r="L477" s="80" t="s">
        <v>8550</v>
      </c>
      <c r="M477" s="80" t="s">
        <v>181</v>
      </c>
      <c r="N477">
        <v>41583</v>
      </c>
      <c r="O477" s="80" t="s">
        <v>166</v>
      </c>
      <c r="P477">
        <v>1</v>
      </c>
      <c r="Q477" s="56">
        <v>0.88699080157687249</v>
      </c>
    </row>
    <row r="478" spans="1:17" x14ac:dyDescent="0.25">
      <c r="A478" s="80" t="s">
        <v>8551</v>
      </c>
      <c r="B478" s="80" t="s">
        <v>2592</v>
      </c>
      <c r="C478" s="80" t="s">
        <v>2593</v>
      </c>
      <c r="D478" s="80" t="s">
        <v>8552</v>
      </c>
      <c r="E478" s="80" t="s">
        <v>8553</v>
      </c>
      <c r="F478" s="80" t="s">
        <v>2595</v>
      </c>
      <c r="G478" s="80" t="s">
        <v>187</v>
      </c>
      <c r="H478" s="80" t="s">
        <v>163</v>
      </c>
      <c r="I478" s="47">
        <v>45335</v>
      </c>
      <c r="J478" s="47">
        <v>45726</v>
      </c>
      <c r="K478" s="80" t="s">
        <v>164</v>
      </c>
      <c r="L478" s="80" t="s">
        <v>6965</v>
      </c>
      <c r="M478" s="80" t="s">
        <v>195</v>
      </c>
      <c r="N478">
        <v>9619</v>
      </c>
      <c r="O478" s="80" t="s">
        <v>166</v>
      </c>
      <c r="P478">
        <v>2</v>
      </c>
      <c r="Q478" s="56">
        <v>10.052562417871222</v>
      </c>
    </row>
    <row r="479" spans="1:17" x14ac:dyDescent="0.25">
      <c r="A479" s="80" t="s">
        <v>8554</v>
      </c>
      <c r="B479" s="80" t="s">
        <v>2597</v>
      </c>
      <c r="C479" s="80" t="s">
        <v>2598</v>
      </c>
      <c r="D479" s="80" t="s">
        <v>8555</v>
      </c>
      <c r="E479" s="80" t="s">
        <v>8556</v>
      </c>
      <c r="F479" s="80" t="s">
        <v>2600</v>
      </c>
      <c r="G479" s="80" t="s">
        <v>240</v>
      </c>
      <c r="H479" s="80" t="s">
        <v>163</v>
      </c>
      <c r="I479" s="47">
        <v>45698</v>
      </c>
      <c r="J479" s="47">
        <v>45828</v>
      </c>
      <c r="K479" s="80" t="s">
        <v>164</v>
      </c>
      <c r="L479" s="80" t="s">
        <v>7007</v>
      </c>
      <c r="M479" s="80" t="s">
        <v>314</v>
      </c>
      <c r="N479">
        <v>26570</v>
      </c>
      <c r="O479" s="80" t="s">
        <v>188</v>
      </c>
      <c r="P479">
        <v>4</v>
      </c>
      <c r="Q479" s="56">
        <v>4.2706964520367938</v>
      </c>
    </row>
    <row r="480" spans="1:17" x14ac:dyDescent="0.25">
      <c r="A480" s="80" t="s">
        <v>8557</v>
      </c>
      <c r="B480" s="80" t="s">
        <v>2602</v>
      </c>
      <c r="C480" s="80" t="s">
        <v>2603</v>
      </c>
      <c r="D480" s="80" t="s">
        <v>8558</v>
      </c>
      <c r="E480" s="80" t="s">
        <v>8559</v>
      </c>
      <c r="F480" s="80" t="s">
        <v>2605</v>
      </c>
      <c r="G480" s="80" t="s">
        <v>275</v>
      </c>
      <c r="H480" s="80" t="s">
        <v>163</v>
      </c>
      <c r="I480" s="47">
        <v>45139</v>
      </c>
      <c r="J480" s="47">
        <v>45258</v>
      </c>
      <c r="K480" s="80" t="s">
        <v>173</v>
      </c>
      <c r="L480" s="80" t="s">
        <v>8560</v>
      </c>
      <c r="M480" s="80" t="s">
        <v>165</v>
      </c>
      <c r="N480">
        <v>12839</v>
      </c>
      <c r="O480" s="80" t="s">
        <v>203</v>
      </c>
      <c r="P480">
        <v>4</v>
      </c>
      <c r="Q480" s="56">
        <v>10.052562417871222</v>
      </c>
    </row>
    <row r="481" spans="1:17" x14ac:dyDescent="0.25">
      <c r="A481" s="80" t="s">
        <v>8561</v>
      </c>
      <c r="B481" s="80" t="s">
        <v>2607</v>
      </c>
      <c r="C481" s="80" t="s">
        <v>2608</v>
      </c>
      <c r="D481" s="80" t="s">
        <v>8562</v>
      </c>
      <c r="E481" s="80" t="s">
        <v>8563</v>
      </c>
      <c r="F481" s="80" t="s">
        <v>2610</v>
      </c>
      <c r="G481" s="80" t="s">
        <v>251</v>
      </c>
      <c r="H481" s="80" t="s">
        <v>163</v>
      </c>
      <c r="I481" s="47">
        <v>45643</v>
      </c>
      <c r="J481" s="47">
        <v>45741</v>
      </c>
      <c r="K481" s="80" t="s">
        <v>173</v>
      </c>
      <c r="L481" s="80" t="s">
        <v>8564</v>
      </c>
      <c r="M481" s="80" t="s">
        <v>228</v>
      </c>
      <c r="N481">
        <v>43317</v>
      </c>
      <c r="O481" s="80" t="s">
        <v>188</v>
      </c>
      <c r="P481">
        <v>1</v>
      </c>
      <c r="Q481" s="56">
        <v>3.219448094612352</v>
      </c>
    </row>
    <row r="482" spans="1:17" x14ac:dyDescent="0.25">
      <c r="A482" s="80" t="s">
        <v>8565</v>
      </c>
      <c r="B482" s="80" t="s">
        <v>2612</v>
      </c>
      <c r="C482" s="80" t="s">
        <v>2613</v>
      </c>
      <c r="D482" s="80" t="s">
        <v>8566</v>
      </c>
      <c r="E482" s="80" t="s">
        <v>8567</v>
      </c>
      <c r="F482" s="80" t="s">
        <v>2615</v>
      </c>
      <c r="G482" s="80" t="s">
        <v>308</v>
      </c>
      <c r="H482" s="80" t="s">
        <v>163</v>
      </c>
      <c r="I482" s="47">
        <v>45720</v>
      </c>
      <c r="J482" s="47">
        <v>45459</v>
      </c>
      <c r="K482" s="80" t="s">
        <v>128</v>
      </c>
      <c r="L482" s="80" t="s">
        <v>8568</v>
      </c>
      <c r="M482" s="80" t="s">
        <v>165</v>
      </c>
      <c r="N482">
        <v>24678</v>
      </c>
      <c r="O482" s="80" t="s">
        <v>188</v>
      </c>
      <c r="P482">
        <v>1</v>
      </c>
      <c r="Q482" s="56">
        <v>10.052562417871222</v>
      </c>
    </row>
    <row r="483" spans="1:17" x14ac:dyDescent="0.25">
      <c r="A483" s="80" t="s">
        <v>8569</v>
      </c>
      <c r="B483" s="80" t="s">
        <v>2617</v>
      </c>
      <c r="C483" s="80" t="s">
        <v>2618</v>
      </c>
      <c r="D483" s="80" t="s">
        <v>8570</v>
      </c>
      <c r="E483" s="80" t="s">
        <v>8571</v>
      </c>
      <c r="F483" s="80" t="s">
        <v>2620</v>
      </c>
      <c r="G483" s="80" t="s">
        <v>172</v>
      </c>
      <c r="H483" s="80" t="s">
        <v>163</v>
      </c>
      <c r="I483" s="47">
        <v>45148</v>
      </c>
      <c r="J483" s="47">
        <v>45187</v>
      </c>
      <c r="K483" s="80" t="s">
        <v>128</v>
      </c>
      <c r="L483" s="80" t="s">
        <v>8572</v>
      </c>
      <c r="M483" s="80" t="s">
        <v>174</v>
      </c>
      <c r="N483">
        <v>10992</v>
      </c>
      <c r="O483" s="80" t="s">
        <v>203</v>
      </c>
      <c r="P483">
        <v>4</v>
      </c>
      <c r="Q483" s="56">
        <v>1.2812089356110381</v>
      </c>
    </row>
    <row r="484" spans="1:17" x14ac:dyDescent="0.25">
      <c r="A484" s="80" t="s">
        <v>8573</v>
      </c>
      <c r="B484" s="80" t="s">
        <v>2622</v>
      </c>
      <c r="C484" s="80" t="s">
        <v>2623</v>
      </c>
      <c r="D484" s="80" t="s">
        <v>8574</v>
      </c>
      <c r="E484" s="80" t="s">
        <v>8575</v>
      </c>
      <c r="F484" s="80" t="s">
        <v>2625</v>
      </c>
      <c r="G484" s="80" t="s">
        <v>202</v>
      </c>
      <c r="H484" s="80" t="s">
        <v>163</v>
      </c>
      <c r="I484" s="47">
        <v>45424</v>
      </c>
      <c r="J484" s="47">
        <v>45321</v>
      </c>
      <c r="K484" s="80" t="s">
        <v>129</v>
      </c>
      <c r="L484" s="80" t="s">
        <v>8576</v>
      </c>
      <c r="M484" s="80" t="s">
        <v>165</v>
      </c>
      <c r="N484">
        <v>19380</v>
      </c>
      <c r="O484" s="80" t="s">
        <v>203</v>
      </c>
      <c r="P484">
        <v>4</v>
      </c>
      <c r="Q484" s="56">
        <v>10.052562417871222</v>
      </c>
    </row>
    <row r="485" spans="1:17" x14ac:dyDescent="0.25">
      <c r="A485" s="80" t="s">
        <v>8577</v>
      </c>
      <c r="B485" s="80" t="s">
        <v>2627</v>
      </c>
      <c r="C485" s="80" t="s">
        <v>2628</v>
      </c>
      <c r="D485" s="80" t="s">
        <v>8578</v>
      </c>
      <c r="E485" s="80" t="s">
        <v>8579</v>
      </c>
      <c r="F485" s="80" t="s">
        <v>2630</v>
      </c>
      <c r="G485" s="80" t="s">
        <v>358</v>
      </c>
      <c r="H485" s="80" t="s">
        <v>163</v>
      </c>
      <c r="I485" s="47">
        <v>44858</v>
      </c>
      <c r="J485" s="47">
        <v>45449</v>
      </c>
      <c r="K485" s="80" t="s">
        <v>164</v>
      </c>
      <c r="L485" s="80" t="s">
        <v>8580</v>
      </c>
      <c r="M485" s="80" t="s">
        <v>195</v>
      </c>
      <c r="N485">
        <v>43108</v>
      </c>
      <c r="O485" s="80" t="s">
        <v>196</v>
      </c>
      <c r="P485">
        <v>1</v>
      </c>
      <c r="Q485" s="56">
        <v>19.415243101182654</v>
      </c>
    </row>
    <row r="486" spans="1:17" x14ac:dyDescent="0.25">
      <c r="A486" s="80" t="s">
        <v>8581</v>
      </c>
      <c r="B486" s="80" t="s">
        <v>2632</v>
      </c>
      <c r="C486" s="80" t="s">
        <v>2633</v>
      </c>
      <c r="D486" s="80" t="s">
        <v>8582</v>
      </c>
      <c r="E486" s="80" t="s">
        <v>8583</v>
      </c>
      <c r="F486" s="80" t="s">
        <v>2635</v>
      </c>
      <c r="G486" s="80" t="s">
        <v>347</v>
      </c>
      <c r="H486" s="80" t="s">
        <v>163</v>
      </c>
      <c r="I486" s="47">
        <v>45278</v>
      </c>
      <c r="J486" s="47">
        <v>45287</v>
      </c>
      <c r="K486" s="80" t="s">
        <v>164</v>
      </c>
      <c r="L486" s="80" t="s">
        <v>8584</v>
      </c>
      <c r="M486" s="80" t="s">
        <v>195</v>
      </c>
      <c r="N486">
        <v>34582</v>
      </c>
      <c r="O486" s="80" t="s">
        <v>196</v>
      </c>
      <c r="P486">
        <v>2</v>
      </c>
      <c r="Q486" s="56">
        <v>10.052562417871222</v>
      </c>
    </row>
    <row r="487" spans="1:17" x14ac:dyDescent="0.25">
      <c r="A487" s="80" t="s">
        <v>8585</v>
      </c>
      <c r="B487" s="80" t="s">
        <v>2637</v>
      </c>
      <c r="C487" s="80" t="s">
        <v>2638</v>
      </c>
      <c r="D487" s="80" t="s">
        <v>8586</v>
      </c>
      <c r="E487" s="80" t="s">
        <v>8587</v>
      </c>
      <c r="F487" s="80" t="s">
        <v>2640</v>
      </c>
      <c r="G487" s="80" t="s">
        <v>552</v>
      </c>
      <c r="H487" s="80" t="s">
        <v>163</v>
      </c>
      <c r="I487" s="47">
        <v>45286</v>
      </c>
      <c r="J487" s="47">
        <v>45750</v>
      </c>
      <c r="K487" s="80" t="s">
        <v>173</v>
      </c>
      <c r="L487" s="80" t="s">
        <v>8588</v>
      </c>
      <c r="M487" s="80" t="s">
        <v>195</v>
      </c>
      <c r="N487">
        <v>4073</v>
      </c>
      <c r="O487" s="80" t="s">
        <v>203</v>
      </c>
      <c r="P487">
        <v>3</v>
      </c>
      <c r="Q487" s="56">
        <v>15.243101182654401</v>
      </c>
    </row>
    <row r="488" spans="1:17" x14ac:dyDescent="0.25">
      <c r="A488" s="80" t="s">
        <v>8589</v>
      </c>
      <c r="B488" s="80" t="s">
        <v>2642</v>
      </c>
      <c r="C488" s="80" t="s">
        <v>2643</v>
      </c>
      <c r="D488" s="80" t="s">
        <v>8590</v>
      </c>
      <c r="E488" s="80" t="s">
        <v>8591</v>
      </c>
      <c r="F488" s="80" t="s">
        <v>2645</v>
      </c>
      <c r="G488" s="80" t="s">
        <v>347</v>
      </c>
      <c r="H488" s="80" t="s">
        <v>163</v>
      </c>
      <c r="I488" s="47">
        <v>45713</v>
      </c>
      <c r="J488" s="47">
        <v>45222</v>
      </c>
      <c r="K488" s="80" t="s">
        <v>173</v>
      </c>
      <c r="L488" s="80" t="s">
        <v>8592</v>
      </c>
      <c r="M488" s="80" t="s">
        <v>181</v>
      </c>
      <c r="N488">
        <v>26765</v>
      </c>
      <c r="O488" s="80" t="s">
        <v>203</v>
      </c>
      <c r="P488">
        <v>3</v>
      </c>
      <c r="Q488" s="56">
        <v>10.052562417871222</v>
      </c>
    </row>
    <row r="489" spans="1:17" x14ac:dyDescent="0.25">
      <c r="A489" s="80" t="s">
        <v>8593</v>
      </c>
      <c r="B489" s="80" t="s">
        <v>2647</v>
      </c>
      <c r="C489" s="80" t="s">
        <v>2648</v>
      </c>
      <c r="D489" s="80" t="s">
        <v>7657</v>
      </c>
      <c r="E489" s="80" t="s">
        <v>8594</v>
      </c>
      <c r="F489" s="80" t="s">
        <v>2650</v>
      </c>
      <c r="G489" s="80" t="s">
        <v>381</v>
      </c>
      <c r="H489" s="80" t="s">
        <v>163</v>
      </c>
      <c r="I489" s="47">
        <v>45107</v>
      </c>
      <c r="J489" s="47">
        <v>45135</v>
      </c>
      <c r="K489" s="80" t="s">
        <v>173</v>
      </c>
      <c r="L489" s="80" t="s">
        <v>6937</v>
      </c>
      <c r="M489" s="80" t="s">
        <v>174</v>
      </c>
      <c r="N489">
        <v>40301</v>
      </c>
      <c r="O489" s="80" t="s">
        <v>196</v>
      </c>
      <c r="P489">
        <v>4</v>
      </c>
      <c r="Q489" s="56">
        <v>0.91984231274638628</v>
      </c>
    </row>
    <row r="490" spans="1:17" x14ac:dyDescent="0.25">
      <c r="A490" s="80" t="s">
        <v>8595</v>
      </c>
      <c r="B490" s="80" t="s">
        <v>2652</v>
      </c>
      <c r="C490" s="80" t="s">
        <v>2653</v>
      </c>
      <c r="D490" s="80" t="s">
        <v>8596</v>
      </c>
      <c r="E490" s="80" t="s">
        <v>8597</v>
      </c>
      <c r="F490" s="80" t="s">
        <v>2655</v>
      </c>
      <c r="G490" s="80" t="s">
        <v>341</v>
      </c>
      <c r="H490" s="80" t="s">
        <v>163</v>
      </c>
      <c r="I490" s="47">
        <v>45164</v>
      </c>
      <c r="J490" s="47">
        <v>45322</v>
      </c>
      <c r="K490" s="80" t="s">
        <v>269</v>
      </c>
      <c r="L490" s="80" t="s">
        <v>6965</v>
      </c>
      <c r="M490" s="80" t="s">
        <v>174</v>
      </c>
      <c r="N490">
        <v>43405</v>
      </c>
      <c r="O490" s="80" t="s">
        <v>196</v>
      </c>
      <c r="P490">
        <v>5</v>
      </c>
      <c r="Q490" s="56">
        <v>10.052562417871222</v>
      </c>
    </row>
    <row r="491" spans="1:17" x14ac:dyDescent="0.25">
      <c r="A491" s="80" t="s">
        <v>8598</v>
      </c>
      <c r="B491" s="80" t="s">
        <v>2657</v>
      </c>
      <c r="C491" s="80" t="s">
        <v>2658</v>
      </c>
      <c r="D491" s="80" t="s">
        <v>8599</v>
      </c>
      <c r="E491" s="80" t="s">
        <v>8600</v>
      </c>
      <c r="F491" s="80" t="s">
        <v>2660</v>
      </c>
      <c r="G491" s="80" t="s">
        <v>275</v>
      </c>
      <c r="H491" s="80" t="s">
        <v>163</v>
      </c>
      <c r="I491" s="47">
        <v>45425</v>
      </c>
      <c r="J491" s="47">
        <v>45292</v>
      </c>
      <c r="K491" s="80" t="s">
        <v>164</v>
      </c>
      <c r="L491" s="80" t="s">
        <v>6965</v>
      </c>
      <c r="M491" s="80" t="s">
        <v>181</v>
      </c>
      <c r="N491">
        <v>25425</v>
      </c>
      <c r="O491" s="80" t="s">
        <v>209</v>
      </c>
      <c r="P491">
        <v>3</v>
      </c>
      <c r="Q491" s="56">
        <v>4.3692509855453352</v>
      </c>
    </row>
    <row r="492" spans="1:17" x14ac:dyDescent="0.25">
      <c r="A492" s="80" t="s">
        <v>8601</v>
      </c>
      <c r="B492" s="80" t="s">
        <v>2662</v>
      </c>
      <c r="C492" s="80" t="s">
        <v>2663</v>
      </c>
      <c r="D492" s="80" t="s">
        <v>8602</v>
      </c>
      <c r="E492" s="80" t="s">
        <v>8603</v>
      </c>
      <c r="F492" s="80" t="s">
        <v>2665</v>
      </c>
      <c r="G492" s="80" t="s">
        <v>755</v>
      </c>
      <c r="H492" s="80" t="s">
        <v>163</v>
      </c>
      <c r="I492" s="47">
        <v>45129</v>
      </c>
      <c r="J492" s="47">
        <v>45166</v>
      </c>
      <c r="K492" s="80" t="s">
        <v>269</v>
      </c>
      <c r="L492" s="80" t="s">
        <v>8604</v>
      </c>
      <c r="M492" s="80" t="s">
        <v>228</v>
      </c>
      <c r="N492">
        <v>26328</v>
      </c>
      <c r="O492" s="80" t="s">
        <v>188</v>
      </c>
      <c r="P492">
        <v>3</v>
      </c>
      <c r="Q492" s="56">
        <v>10.052562417871222</v>
      </c>
    </row>
    <row r="493" spans="1:17" x14ac:dyDescent="0.25">
      <c r="A493" s="80" t="s">
        <v>8605</v>
      </c>
      <c r="B493" s="80" t="s">
        <v>2667</v>
      </c>
      <c r="C493" s="80" t="s">
        <v>2668</v>
      </c>
      <c r="D493" s="80" t="s">
        <v>8606</v>
      </c>
      <c r="E493" s="80" t="s">
        <v>8607</v>
      </c>
      <c r="F493" s="80" t="s">
        <v>2670</v>
      </c>
      <c r="G493" s="80" t="s">
        <v>387</v>
      </c>
      <c r="H493" s="80" t="s">
        <v>163</v>
      </c>
      <c r="I493" s="47">
        <v>45233</v>
      </c>
      <c r="J493" s="47">
        <v>45575</v>
      </c>
      <c r="K493" s="80" t="s">
        <v>269</v>
      </c>
      <c r="L493" s="80" t="s">
        <v>8608</v>
      </c>
      <c r="M493" s="80" t="s">
        <v>195</v>
      </c>
      <c r="N493">
        <v>3498</v>
      </c>
      <c r="O493" s="80" t="s">
        <v>166</v>
      </c>
      <c r="P493">
        <v>3</v>
      </c>
      <c r="Q493" s="56">
        <v>11.235216819973719</v>
      </c>
    </row>
    <row r="494" spans="1:17" x14ac:dyDescent="0.25">
      <c r="A494" s="80" t="s">
        <v>8609</v>
      </c>
      <c r="B494" s="80" t="s">
        <v>2672</v>
      </c>
      <c r="C494" s="80" t="s">
        <v>2673</v>
      </c>
      <c r="D494" s="80" t="s">
        <v>8610</v>
      </c>
      <c r="E494" s="80" t="s">
        <v>8611</v>
      </c>
      <c r="F494" s="80" t="s">
        <v>2675</v>
      </c>
      <c r="G494" s="80" t="s">
        <v>1104</v>
      </c>
      <c r="H494" s="80" t="s">
        <v>163</v>
      </c>
      <c r="I494" s="47">
        <v>45743</v>
      </c>
      <c r="J494" s="47">
        <v>45200</v>
      </c>
      <c r="K494" s="80" t="s">
        <v>128</v>
      </c>
      <c r="L494" s="80" t="s">
        <v>6953</v>
      </c>
      <c r="M494" s="80" t="s">
        <v>228</v>
      </c>
      <c r="N494">
        <v>30661</v>
      </c>
      <c r="O494" s="80" t="s">
        <v>188</v>
      </c>
      <c r="P494">
        <v>3</v>
      </c>
      <c r="Q494" s="56">
        <v>10.052562417871222</v>
      </c>
    </row>
    <row r="495" spans="1:17" x14ac:dyDescent="0.25">
      <c r="A495" s="80" t="s">
        <v>8612</v>
      </c>
      <c r="B495" s="80" t="s">
        <v>2677</v>
      </c>
      <c r="C495" s="80" t="s">
        <v>2678</v>
      </c>
      <c r="D495" s="80" t="s">
        <v>8613</v>
      </c>
      <c r="E495" s="80" t="s">
        <v>8614</v>
      </c>
      <c r="F495" s="80" t="s">
        <v>2680</v>
      </c>
      <c r="G495" s="80" t="s">
        <v>574</v>
      </c>
      <c r="H495" s="80" t="s">
        <v>163</v>
      </c>
      <c r="I495" s="47">
        <v>44793</v>
      </c>
      <c r="J495" s="47">
        <v>45446</v>
      </c>
      <c r="K495" s="80" t="s">
        <v>128</v>
      </c>
      <c r="L495" s="80" t="s">
        <v>8615</v>
      </c>
      <c r="M495" s="80" t="s">
        <v>174</v>
      </c>
      <c r="N495">
        <v>49949</v>
      </c>
      <c r="O495" s="80" t="s">
        <v>188</v>
      </c>
      <c r="P495">
        <v>3</v>
      </c>
      <c r="Q495" s="56">
        <v>21.45203679369251</v>
      </c>
    </row>
    <row r="496" spans="1:17" x14ac:dyDescent="0.25">
      <c r="A496" s="80" t="s">
        <v>8616</v>
      </c>
      <c r="B496" s="80" t="s">
        <v>2682</v>
      </c>
      <c r="C496" s="80" t="s">
        <v>2683</v>
      </c>
      <c r="D496" s="80" t="s">
        <v>8617</v>
      </c>
      <c r="E496" s="80" t="s">
        <v>8618</v>
      </c>
      <c r="F496" s="80" t="s">
        <v>2685</v>
      </c>
      <c r="G496" s="80" t="s">
        <v>505</v>
      </c>
      <c r="H496" s="80" t="s">
        <v>163</v>
      </c>
      <c r="I496" s="47">
        <v>45728</v>
      </c>
      <c r="J496" s="47">
        <v>45321</v>
      </c>
      <c r="K496" s="80" t="s">
        <v>269</v>
      </c>
      <c r="L496" s="80" t="s">
        <v>8619</v>
      </c>
      <c r="M496" s="80" t="s">
        <v>174</v>
      </c>
      <c r="N496">
        <v>13081</v>
      </c>
      <c r="O496" s="80" t="s">
        <v>188</v>
      </c>
      <c r="P496">
        <v>3</v>
      </c>
      <c r="Q496" s="56">
        <v>10.052562417871222</v>
      </c>
    </row>
    <row r="497" spans="1:17" x14ac:dyDescent="0.25">
      <c r="A497" s="80" t="s">
        <v>8620</v>
      </c>
      <c r="B497" s="80" t="s">
        <v>2687</v>
      </c>
      <c r="C497" s="80" t="s">
        <v>2688</v>
      </c>
      <c r="D497" s="80" t="s">
        <v>8621</v>
      </c>
      <c r="E497" s="80" t="s">
        <v>8622</v>
      </c>
      <c r="F497" s="80" t="s">
        <v>2690</v>
      </c>
      <c r="G497" s="80" t="s">
        <v>1627</v>
      </c>
      <c r="H497" s="80" t="s">
        <v>163</v>
      </c>
      <c r="I497" s="47">
        <v>44938</v>
      </c>
      <c r="J497" s="47">
        <v>45295</v>
      </c>
      <c r="K497" s="80" t="s">
        <v>173</v>
      </c>
      <c r="L497" s="80" t="s">
        <v>7007</v>
      </c>
      <c r="M497" s="80" t="s">
        <v>174</v>
      </c>
      <c r="N497">
        <v>39257</v>
      </c>
      <c r="O497" s="80" t="s">
        <v>203</v>
      </c>
      <c r="P497">
        <v>4</v>
      </c>
      <c r="Q497" s="56">
        <v>11.727989487516425</v>
      </c>
    </row>
    <row r="498" spans="1:17" x14ac:dyDescent="0.25">
      <c r="A498" s="80" t="s">
        <v>8623</v>
      </c>
      <c r="B498" s="80" t="s">
        <v>2692</v>
      </c>
      <c r="C498" s="80" t="s">
        <v>2693</v>
      </c>
      <c r="D498" s="80" t="s">
        <v>8624</v>
      </c>
      <c r="E498" s="80" t="s">
        <v>2694</v>
      </c>
      <c r="F498" s="80" t="s">
        <v>2695</v>
      </c>
      <c r="G498" s="80" t="s">
        <v>441</v>
      </c>
      <c r="H498" s="80" t="s">
        <v>163</v>
      </c>
      <c r="I498" s="47">
        <v>45130</v>
      </c>
      <c r="J498" s="47">
        <v>45723</v>
      </c>
      <c r="K498" s="80" t="s">
        <v>128</v>
      </c>
      <c r="L498" s="80" t="s">
        <v>8625</v>
      </c>
      <c r="M498" s="80" t="s">
        <v>228</v>
      </c>
      <c r="N498">
        <v>17987</v>
      </c>
      <c r="O498" s="80" t="s">
        <v>203</v>
      </c>
      <c r="P498">
        <v>4</v>
      </c>
      <c r="Q498" s="56">
        <v>10.052562417871222</v>
      </c>
    </row>
    <row r="499" spans="1:17" x14ac:dyDescent="0.25">
      <c r="A499" s="80" t="s">
        <v>8626</v>
      </c>
      <c r="B499" s="80" t="s">
        <v>2697</v>
      </c>
      <c r="C499" s="80" t="s">
        <v>2698</v>
      </c>
      <c r="D499" s="80" t="s">
        <v>8627</v>
      </c>
      <c r="E499" s="80" t="s">
        <v>2699</v>
      </c>
      <c r="F499" s="80" t="s">
        <v>1847</v>
      </c>
      <c r="G499" s="80" t="s">
        <v>308</v>
      </c>
      <c r="H499" s="80" t="s">
        <v>163</v>
      </c>
      <c r="I499" s="47">
        <v>44773</v>
      </c>
      <c r="J499" s="47">
        <v>45169</v>
      </c>
      <c r="K499" s="80" t="s">
        <v>128</v>
      </c>
      <c r="L499" s="80" t="s">
        <v>8628</v>
      </c>
      <c r="M499" s="80" t="s">
        <v>165</v>
      </c>
      <c r="N499">
        <v>15144</v>
      </c>
      <c r="O499" s="80" t="s">
        <v>203</v>
      </c>
      <c r="P499">
        <v>5</v>
      </c>
      <c r="Q499" s="56">
        <v>13.009198423127463</v>
      </c>
    </row>
    <row r="500" spans="1:17" x14ac:dyDescent="0.25">
      <c r="A500" s="80" t="s">
        <v>8629</v>
      </c>
      <c r="B500" s="80" t="s">
        <v>2701</v>
      </c>
      <c r="C500" s="80" t="s">
        <v>2702</v>
      </c>
      <c r="D500" s="80" t="s">
        <v>8630</v>
      </c>
      <c r="E500" s="80" t="s">
        <v>8631</v>
      </c>
      <c r="F500" s="80" t="s">
        <v>2704</v>
      </c>
      <c r="G500" s="80" t="s">
        <v>268</v>
      </c>
      <c r="H500" s="80" t="s">
        <v>163</v>
      </c>
      <c r="I500" s="47">
        <v>45303</v>
      </c>
      <c r="J500" s="47">
        <v>45241</v>
      </c>
      <c r="K500" s="80" t="s">
        <v>128</v>
      </c>
      <c r="L500" s="80" t="s">
        <v>7803</v>
      </c>
      <c r="M500" s="80" t="s">
        <v>181</v>
      </c>
      <c r="N500">
        <v>47783</v>
      </c>
      <c r="O500" s="80" t="s">
        <v>203</v>
      </c>
      <c r="P500">
        <v>2</v>
      </c>
      <c r="Q500" s="56">
        <v>10.052562417871222</v>
      </c>
    </row>
    <row r="501" spans="1:17" x14ac:dyDescent="0.25">
      <c r="A501" s="80" t="s">
        <v>8632</v>
      </c>
      <c r="B501" s="80" t="s">
        <v>2706</v>
      </c>
      <c r="C501" s="80" t="s">
        <v>2707</v>
      </c>
      <c r="D501" s="80" t="s">
        <v>8633</v>
      </c>
      <c r="E501" s="80" t="s">
        <v>8634</v>
      </c>
      <c r="F501" s="80" t="s">
        <v>2709</v>
      </c>
      <c r="G501" s="80" t="s">
        <v>387</v>
      </c>
      <c r="H501" s="80" t="s">
        <v>163</v>
      </c>
      <c r="I501" s="47">
        <v>45111</v>
      </c>
      <c r="J501" s="47">
        <v>45423</v>
      </c>
      <c r="K501" s="80" t="s">
        <v>129</v>
      </c>
      <c r="L501" s="80" t="s">
        <v>8635</v>
      </c>
      <c r="M501" s="80" t="s">
        <v>228</v>
      </c>
      <c r="N501">
        <v>4075</v>
      </c>
      <c r="O501" s="80" t="s">
        <v>188</v>
      </c>
      <c r="P501">
        <v>2</v>
      </c>
      <c r="Q501" s="56">
        <v>10.249671484888305</v>
      </c>
    </row>
    <row r="502" spans="1:17" x14ac:dyDescent="0.25">
      <c r="A502" s="80" t="s">
        <v>8636</v>
      </c>
      <c r="B502" s="80" t="s">
        <v>2711</v>
      </c>
      <c r="C502" s="80" t="s">
        <v>2712</v>
      </c>
      <c r="D502" s="80" t="s">
        <v>8637</v>
      </c>
      <c r="E502" s="80" t="s">
        <v>8638</v>
      </c>
      <c r="F502" s="80" t="s">
        <v>2714</v>
      </c>
      <c r="G502" s="80" t="s">
        <v>162</v>
      </c>
      <c r="H502" s="80" t="s">
        <v>163</v>
      </c>
      <c r="I502" s="47">
        <v>45424</v>
      </c>
      <c r="J502" s="47">
        <v>45432</v>
      </c>
      <c r="K502" s="80" t="s">
        <v>128</v>
      </c>
      <c r="L502" s="80" t="s">
        <v>6953</v>
      </c>
      <c r="M502" s="80" t="s">
        <v>195</v>
      </c>
      <c r="N502">
        <v>17512</v>
      </c>
      <c r="O502" s="80" t="s">
        <v>209</v>
      </c>
      <c r="P502">
        <v>2</v>
      </c>
      <c r="Q502" s="56">
        <v>10.052562417871222</v>
      </c>
    </row>
    <row r="503" spans="1:17" x14ac:dyDescent="0.25">
      <c r="A503" s="80" t="s">
        <v>8639</v>
      </c>
      <c r="B503" s="80" t="s">
        <v>2716</v>
      </c>
      <c r="C503" s="80" t="s">
        <v>2717</v>
      </c>
      <c r="D503" s="80" t="s">
        <v>8640</v>
      </c>
      <c r="E503" s="80" t="s">
        <v>8641</v>
      </c>
      <c r="F503" s="80" t="s">
        <v>2719</v>
      </c>
      <c r="G503" s="80" t="s">
        <v>358</v>
      </c>
      <c r="H503" s="80" t="s">
        <v>163</v>
      </c>
      <c r="I503" s="47">
        <v>45506</v>
      </c>
      <c r="J503" s="47">
        <v>45421</v>
      </c>
      <c r="K503" s="80" t="s">
        <v>128</v>
      </c>
      <c r="L503" s="80" t="s">
        <v>7007</v>
      </c>
      <c r="M503" s="80" t="s">
        <v>195</v>
      </c>
      <c r="N503">
        <v>18924</v>
      </c>
      <c r="O503" s="80" t="s">
        <v>209</v>
      </c>
      <c r="P503">
        <v>3</v>
      </c>
      <c r="Q503" s="56">
        <v>2.7923784494086727</v>
      </c>
    </row>
    <row r="504" spans="1:17" x14ac:dyDescent="0.25">
      <c r="A504" s="80" t="s">
        <v>8642</v>
      </c>
      <c r="B504" s="80" t="s">
        <v>2721</v>
      </c>
      <c r="C504" s="80" t="s">
        <v>2722</v>
      </c>
      <c r="D504" s="80" t="s">
        <v>8643</v>
      </c>
      <c r="E504" s="80" t="s">
        <v>8644</v>
      </c>
      <c r="F504" s="80" t="s">
        <v>2724</v>
      </c>
      <c r="G504" s="80" t="s">
        <v>462</v>
      </c>
      <c r="H504" s="80" t="s">
        <v>163</v>
      </c>
      <c r="I504" s="47">
        <v>45000</v>
      </c>
      <c r="J504" s="47">
        <v>45374</v>
      </c>
      <c r="K504" s="80" t="s">
        <v>269</v>
      </c>
      <c r="L504" s="80" t="s">
        <v>8645</v>
      </c>
      <c r="M504" s="80" t="s">
        <v>314</v>
      </c>
      <c r="N504">
        <v>41966</v>
      </c>
      <c r="O504" s="80" t="s">
        <v>203</v>
      </c>
      <c r="P504">
        <v>1</v>
      </c>
      <c r="Q504" s="56">
        <v>10.052562417871222</v>
      </c>
    </row>
    <row r="505" spans="1:17" x14ac:dyDescent="0.25">
      <c r="A505" s="80" t="s">
        <v>8646</v>
      </c>
      <c r="B505" s="80" t="s">
        <v>2726</v>
      </c>
      <c r="C505" s="80" t="s">
        <v>2727</v>
      </c>
      <c r="D505" s="80" t="s">
        <v>8647</v>
      </c>
      <c r="E505" s="80" t="s">
        <v>8648</v>
      </c>
      <c r="F505" s="80" t="s">
        <v>2729</v>
      </c>
      <c r="G505" s="80" t="s">
        <v>194</v>
      </c>
      <c r="H505" s="80" t="s">
        <v>163</v>
      </c>
      <c r="I505" s="47">
        <v>45669</v>
      </c>
      <c r="J505" s="47">
        <v>45411</v>
      </c>
      <c r="K505" s="80" t="s">
        <v>128</v>
      </c>
      <c r="L505" s="80" t="s">
        <v>8649</v>
      </c>
      <c r="M505" s="80" t="s">
        <v>314</v>
      </c>
      <c r="N505">
        <v>39701</v>
      </c>
      <c r="O505" s="80" t="s">
        <v>203</v>
      </c>
      <c r="P505">
        <v>4</v>
      </c>
      <c r="Q505" s="56">
        <v>8.4756898817345601</v>
      </c>
    </row>
    <row r="506" spans="1:17" x14ac:dyDescent="0.25">
      <c r="A506" s="80" t="s">
        <v>8650</v>
      </c>
      <c r="B506" s="80" t="s">
        <v>2731</v>
      </c>
      <c r="C506" s="80" t="s">
        <v>2732</v>
      </c>
      <c r="D506" s="80" t="s">
        <v>8651</v>
      </c>
      <c r="E506" s="80" t="s">
        <v>8652</v>
      </c>
      <c r="F506" s="80" t="s">
        <v>2734</v>
      </c>
      <c r="G506" s="80" t="s">
        <v>873</v>
      </c>
      <c r="H506" s="80" t="s">
        <v>163</v>
      </c>
      <c r="I506" s="47">
        <v>45742</v>
      </c>
      <c r="J506" s="47">
        <v>45766</v>
      </c>
      <c r="K506" s="80" t="s">
        <v>128</v>
      </c>
      <c r="L506" s="80" t="s">
        <v>6953</v>
      </c>
      <c r="M506" s="80" t="s">
        <v>314</v>
      </c>
      <c r="N506">
        <v>27313</v>
      </c>
      <c r="O506" s="80" t="s">
        <v>203</v>
      </c>
      <c r="P506">
        <v>5</v>
      </c>
      <c r="Q506" s="56">
        <v>10.052562417871222</v>
      </c>
    </row>
    <row r="507" spans="1:17" x14ac:dyDescent="0.25">
      <c r="A507" s="80" t="s">
        <v>8653</v>
      </c>
      <c r="B507" s="80" t="s">
        <v>2736</v>
      </c>
      <c r="C507" s="80" t="s">
        <v>2737</v>
      </c>
      <c r="D507" s="80" t="s">
        <v>8654</v>
      </c>
      <c r="E507" s="80" t="s">
        <v>8655</v>
      </c>
      <c r="F507" s="80" t="s">
        <v>2739</v>
      </c>
      <c r="G507" s="80" t="s">
        <v>787</v>
      </c>
      <c r="H507" s="80" t="s">
        <v>163</v>
      </c>
      <c r="I507" s="47">
        <v>44745</v>
      </c>
      <c r="J507" s="47">
        <v>45135</v>
      </c>
      <c r="K507" s="80" t="s">
        <v>173</v>
      </c>
      <c r="L507" s="80" t="s">
        <v>8656</v>
      </c>
      <c r="M507" s="80" t="s">
        <v>314</v>
      </c>
      <c r="N507">
        <v>28099</v>
      </c>
      <c r="O507" s="80" t="s">
        <v>196</v>
      </c>
      <c r="P507">
        <v>5</v>
      </c>
      <c r="Q507" s="56">
        <v>12.812089356110381</v>
      </c>
    </row>
    <row r="508" spans="1:17" x14ac:dyDescent="0.25">
      <c r="A508" s="80" t="s">
        <v>8657</v>
      </c>
      <c r="B508" s="80" t="s">
        <v>2741</v>
      </c>
      <c r="C508" s="80" t="s">
        <v>2742</v>
      </c>
      <c r="D508" s="80" t="s">
        <v>8658</v>
      </c>
      <c r="E508" s="80" t="s">
        <v>8659</v>
      </c>
      <c r="F508" s="80" t="s">
        <v>2744</v>
      </c>
      <c r="G508" s="80" t="s">
        <v>755</v>
      </c>
      <c r="H508" s="80" t="s">
        <v>163</v>
      </c>
      <c r="I508" s="47">
        <v>45605</v>
      </c>
      <c r="J508" s="47">
        <v>45238</v>
      </c>
      <c r="K508" s="80" t="s">
        <v>164</v>
      </c>
      <c r="L508" s="80" t="s">
        <v>8660</v>
      </c>
      <c r="M508" s="80" t="s">
        <v>314</v>
      </c>
      <c r="N508">
        <v>34281</v>
      </c>
      <c r="O508" s="80" t="s">
        <v>196</v>
      </c>
      <c r="P508">
        <v>2</v>
      </c>
      <c r="Q508" s="56">
        <v>10.052562417871222</v>
      </c>
    </row>
    <row r="509" spans="1:17" x14ac:dyDescent="0.25">
      <c r="A509" s="80" t="s">
        <v>8661</v>
      </c>
      <c r="B509" s="80" t="s">
        <v>2746</v>
      </c>
      <c r="C509" s="80" t="s">
        <v>2747</v>
      </c>
      <c r="D509" s="80" t="s">
        <v>8662</v>
      </c>
      <c r="E509" s="80" t="s">
        <v>8663</v>
      </c>
      <c r="F509" s="80" t="s">
        <v>2749</v>
      </c>
      <c r="G509" s="80" t="s">
        <v>234</v>
      </c>
      <c r="H509" s="80" t="s">
        <v>163</v>
      </c>
      <c r="I509" s="47">
        <v>45160</v>
      </c>
      <c r="J509" s="47">
        <v>45274</v>
      </c>
      <c r="K509" s="80" t="s">
        <v>173</v>
      </c>
      <c r="L509" s="80" t="s">
        <v>8664</v>
      </c>
      <c r="M509" s="80" t="s">
        <v>174</v>
      </c>
      <c r="N509">
        <v>48857</v>
      </c>
      <c r="O509" s="80" t="s">
        <v>203</v>
      </c>
      <c r="P509">
        <v>4</v>
      </c>
      <c r="Q509" s="56">
        <v>3.7450722733245727</v>
      </c>
    </row>
    <row r="510" spans="1:17" x14ac:dyDescent="0.25">
      <c r="A510" s="80" t="s">
        <v>8665</v>
      </c>
      <c r="B510" s="80" t="s">
        <v>2751</v>
      </c>
      <c r="C510" s="80" t="s">
        <v>2752</v>
      </c>
      <c r="D510" s="80" t="s">
        <v>8666</v>
      </c>
      <c r="E510" s="80" t="s">
        <v>8667</v>
      </c>
      <c r="F510" s="80" t="s">
        <v>2754</v>
      </c>
      <c r="G510" s="80" t="s">
        <v>441</v>
      </c>
      <c r="H510" s="80" t="s">
        <v>163</v>
      </c>
      <c r="I510" s="47">
        <v>45792</v>
      </c>
      <c r="J510" s="47">
        <v>45258</v>
      </c>
      <c r="K510" s="80" t="s">
        <v>128</v>
      </c>
      <c r="L510" s="80" t="s">
        <v>7007</v>
      </c>
      <c r="M510" s="80" t="s">
        <v>195</v>
      </c>
      <c r="N510">
        <v>9501</v>
      </c>
      <c r="O510" s="80" t="s">
        <v>188</v>
      </c>
      <c r="P510">
        <v>4</v>
      </c>
      <c r="Q510" s="56">
        <v>10.052562417871222</v>
      </c>
    </row>
    <row r="511" spans="1:17" x14ac:dyDescent="0.25">
      <c r="A511" s="80" t="s">
        <v>8668</v>
      </c>
      <c r="B511" s="80" t="s">
        <v>2756</v>
      </c>
      <c r="C511" s="80" t="s">
        <v>2757</v>
      </c>
      <c r="D511" s="80" t="s">
        <v>8669</v>
      </c>
      <c r="E511" s="80" t="s">
        <v>2758</v>
      </c>
      <c r="F511" s="80" t="s">
        <v>2759</v>
      </c>
      <c r="G511" s="80" t="s">
        <v>462</v>
      </c>
      <c r="H511" s="80" t="s">
        <v>163</v>
      </c>
      <c r="I511" s="47">
        <v>45551</v>
      </c>
      <c r="J511" s="47">
        <v>45414</v>
      </c>
      <c r="K511" s="80" t="s">
        <v>164</v>
      </c>
      <c r="L511" s="80" t="s">
        <v>7007</v>
      </c>
      <c r="M511" s="80" t="s">
        <v>195</v>
      </c>
      <c r="N511">
        <v>30550</v>
      </c>
      <c r="O511" s="80" t="s">
        <v>196</v>
      </c>
      <c r="P511">
        <v>4</v>
      </c>
      <c r="Q511" s="56">
        <v>4.5006570302233904</v>
      </c>
    </row>
    <row r="512" spans="1:17" x14ac:dyDescent="0.25">
      <c r="A512" s="80" t="s">
        <v>8670</v>
      </c>
      <c r="B512" s="80" t="s">
        <v>2761</v>
      </c>
      <c r="C512" s="80" t="s">
        <v>2762</v>
      </c>
      <c r="D512" s="80" t="s">
        <v>8671</v>
      </c>
      <c r="E512" s="80" t="s">
        <v>8672</v>
      </c>
      <c r="F512" s="80" t="s">
        <v>2764</v>
      </c>
      <c r="G512" s="80" t="s">
        <v>370</v>
      </c>
      <c r="H512" s="80" t="s">
        <v>163</v>
      </c>
      <c r="I512" s="47">
        <v>45686</v>
      </c>
      <c r="J512" s="47">
        <v>45169</v>
      </c>
      <c r="K512" s="80" t="s">
        <v>128</v>
      </c>
      <c r="L512" s="80" t="s">
        <v>7093</v>
      </c>
      <c r="M512" s="80" t="s">
        <v>228</v>
      </c>
      <c r="N512">
        <v>17716</v>
      </c>
      <c r="O512" s="80" t="s">
        <v>166</v>
      </c>
      <c r="P512">
        <v>4</v>
      </c>
      <c r="Q512" s="56">
        <v>10.052562417871222</v>
      </c>
    </row>
    <row r="513" spans="1:17" x14ac:dyDescent="0.25">
      <c r="A513" s="80" t="s">
        <v>8673</v>
      </c>
      <c r="B513" s="80" t="s">
        <v>2766</v>
      </c>
      <c r="C513" s="80" t="s">
        <v>2767</v>
      </c>
      <c r="D513" s="80" t="s">
        <v>8674</v>
      </c>
      <c r="E513" s="80" t="s">
        <v>8675</v>
      </c>
      <c r="F513" s="80" t="s">
        <v>2769</v>
      </c>
      <c r="G513" s="80" t="s">
        <v>435</v>
      </c>
      <c r="H513" s="80" t="s">
        <v>163</v>
      </c>
      <c r="I513" s="47">
        <v>45355</v>
      </c>
      <c r="J513" s="47">
        <v>45804</v>
      </c>
      <c r="K513" s="80" t="s">
        <v>173</v>
      </c>
      <c r="L513" s="80" t="s">
        <v>8676</v>
      </c>
      <c r="M513" s="80" t="s">
        <v>165</v>
      </c>
      <c r="N513">
        <v>2198</v>
      </c>
      <c r="O513" s="80" t="s">
        <v>209</v>
      </c>
      <c r="P513">
        <v>4</v>
      </c>
      <c r="Q513" s="56">
        <v>14.750328515111695</v>
      </c>
    </row>
    <row r="514" spans="1:17" x14ac:dyDescent="0.25">
      <c r="A514" s="80" t="s">
        <v>8677</v>
      </c>
      <c r="B514" s="80" t="s">
        <v>2771</v>
      </c>
      <c r="C514" s="80" t="s">
        <v>2772</v>
      </c>
      <c r="D514" s="80" t="s">
        <v>8678</v>
      </c>
      <c r="E514" s="80" t="s">
        <v>8679</v>
      </c>
      <c r="F514" s="80" t="s">
        <v>2774</v>
      </c>
      <c r="G514" s="80" t="s">
        <v>162</v>
      </c>
      <c r="H514" s="80" t="s">
        <v>163</v>
      </c>
      <c r="I514" s="47">
        <v>45226</v>
      </c>
      <c r="J514" s="47">
        <v>45423</v>
      </c>
      <c r="K514" s="80" t="s">
        <v>128</v>
      </c>
      <c r="L514" s="80" t="s">
        <v>6965</v>
      </c>
      <c r="M514" s="80" t="s">
        <v>165</v>
      </c>
      <c r="N514">
        <v>11531</v>
      </c>
      <c r="O514" s="80" t="s">
        <v>166</v>
      </c>
      <c r="P514">
        <v>2</v>
      </c>
      <c r="Q514" s="56">
        <v>10.052562417871222</v>
      </c>
    </row>
    <row r="515" spans="1:17" x14ac:dyDescent="0.25">
      <c r="A515" s="80" t="s">
        <v>8680</v>
      </c>
      <c r="B515" s="80" t="s">
        <v>2776</v>
      </c>
      <c r="C515" s="80" t="s">
        <v>2777</v>
      </c>
      <c r="D515" s="80" t="s">
        <v>8681</v>
      </c>
      <c r="E515" s="80" t="s">
        <v>8682</v>
      </c>
      <c r="F515" s="80" t="s">
        <v>2779</v>
      </c>
      <c r="G515" s="80" t="s">
        <v>409</v>
      </c>
      <c r="H515" s="80" t="s">
        <v>163</v>
      </c>
      <c r="I515" s="47">
        <v>45089</v>
      </c>
      <c r="J515" s="47">
        <v>45378</v>
      </c>
      <c r="K515" s="80" t="s">
        <v>128</v>
      </c>
      <c r="L515" s="80" t="s">
        <v>6965</v>
      </c>
      <c r="M515" s="80" t="s">
        <v>228</v>
      </c>
      <c r="N515">
        <v>9323</v>
      </c>
      <c r="O515" s="80" t="s">
        <v>166</v>
      </c>
      <c r="P515">
        <v>3</v>
      </c>
      <c r="Q515" s="56">
        <v>9.4940867279894867</v>
      </c>
    </row>
    <row r="516" spans="1:17" x14ac:dyDescent="0.25">
      <c r="A516" s="80" t="s">
        <v>8683</v>
      </c>
      <c r="B516" s="80" t="s">
        <v>2781</v>
      </c>
      <c r="C516" s="80" t="s">
        <v>2782</v>
      </c>
      <c r="D516" s="80" t="s">
        <v>8684</v>
      </c>
      <c r="E516" s="80" t="s">
        <v>8685</v>
      </c>
      <c r="F516" s="80" t="s">
        <v>2784</v>
      </c>
      <c r="G516" s="80" t="s">
        <v>172</v>
      </c>
      <c r="H516" s="80" t="s">
        <v>163</v>
      </c>
      <c r="I516" s="47">
        <v>45733</v>
      </c>
      <c r="J516" s="47">
        <v>45365</v>
      </c>
      <c r="K516" s="80" t="s">
        <v>269</v>
      </c>
      <c r="L516" s="80" t="s">
        <v>6965</v>
      </c>
      <c r="M516" s="80" t="s">
        <v>314</v>
      </c>
      <c r="N516">
        <v>2101</v>
      </c>
      <c r="O516" s="80" t="s">
        <v>203</v>
      </c>
      <c r="P516">
        <v>3</v>
      </c>
      <c r="Q516" s="56">
        <v>10.052562417871222</v>
      </c>
    </row>
    <row r="517" spans="1:17" x14ac:dyDescent="0.25">
      <c r="A517" s="80" t="s">
        <v>8686</v>
      </c>
      <c r="B517" s="80" t="s">
        <v>2786</v>
      </c>
      <c r="C517" s="80" t="s">
        <v>2787</v>
      </c>
      <c r="D517" s="80" t="s">
        <v>8687</v>
      </c>
      <c r="E517" s="80" t="s">
        <v>8688</v>
      </c>
      <c r="F517" s="80" t="s">
        <v>2789</v>
      </c>
      <c r="G517" s="80" t="s">
        <v>251</v>
      </c>
      <c r="H517" s="80" t="s">
        <v>163</v>
      </c>
      <c r="I517" s="47">
        <v>45705</v>
      </c>
      <c r="J517" s="47">
        <v>45498</v>
      </c>
      <c r="K517" s="80" t="s">
        <v>269</v>
      </c>
      <c r="L517" s="80" t="s">
        <v>6953</v>
      </c>
      <c r="M517" s="80" t="s">
        <v>314</v>
      </c>
      <c r="N517">
        <v>27141</v>
      </c>
      <c r="O517" s="80" t="s">
        <v>209</v>
      </c>
      <c r="P517">
        <v>4</v>
      </c>
      <c r="Q517" s="56">
        <v>6.8002628120893558</v>
      </c>
    </row>
    <row r="518" spans="1:17" x14ac:dyDescent="0.25">
      <c r="A518" s="80" t="s">
        <v>8689</v>
      </c>
      <c r="B518" s="80" t="s">
        <v>2791</v>
      </c>
      <c r="C518" s="80" t="s">
        <v>2792</v>
      </c>
      <c r="D518" s="80" t="s">
        <v>8690</v>
      </c>
      <c r="E518" s="80" t="s">
        <v>8691</v>
      </c>
      <c r="F518" s="80" t="s">
        <v>2794</v>
      </c>
      <c r="G518" s="80" t="s">
        <v>505</v>
      </c>
      <c r="H518" s="80" t="s">
        <v>163</v>
      </c>
      <c r="I518" s="47">
        <v>45138</v>
      </c>
      <c r="J518" s="47">
        <v>45119</v>
      </c>
      <c r="K518" s="80" t="s">
        <v>269</v>
      </c>
      <c r="L518" s="80" t="s">
        <v>8692</v>
      </c>
      <c r="M518" s="80" t="s">
        <v>181</v>
      </c>
      <c r="N518">
        <v>27141</v>
      </c>
      <c r="O518" s="80" t="s">
        <v>209</v>
      </c>
      <c r="P518">
        <v>3</v>
      </c>
      <c r="Q518" s="56">
        <v>10.052562417871222</v>
      </c>
    </row>
    <row r="519" spans="1:17" x14ac:dyDescent="0.25">
      <c r="A519" s="80" t="s">
        <v>8693</v>
      </c>
      <c r="B519" s="80" t="s">
        <v>2796</v>
      </c>
      <c r="C519" s="80" t="s">
        <v>2797</v>
      </c>
      <c r="D519" s="80" t="s">
        <v>8694</v>
      </c>
      <c r="E519" s="80" t="s">
        <v>8695</v>
      </c>
      <c r="F519" s="80" t="s">
        <v>2799</v>
      </c>
      <c r="G519" s="80" t="s">
        <v>516</v>
      </c>
      <c r="H519" s="80" t="s">
        <v>163</v>
      </c>
      <c r="I519" s="47">
        <v>45253</v>
      </c>
      <c r="J519" s="47">
        <v>45427</v>
      </c>
      <c r="K519" s="80" t="s">
        <v>173</v>
      </c>
      <c r="L519" s="80" t="s">
        <v>8696</v>
      </c>
      <c r="M519" s="80" t="s">
        <v>228</v>
      </c>
      <c r="N519">
        <v>27212</v>
      </c>
      <c r="O519" s="80" t="s">
        <v>209</v>
      </c>
      <c r="P519">
        <v>1</v>
      </c>
      <c r="Q519" s="56">
        <v>5.7161629434954007</v>
      </c>
    </row>
    <row r="520" spans="1:17" x14ac:dyDescent="0.25">
      <c r="A520" s="80" t="s">
        <v>8697</v>
      </c>
      <c r="B520" s="80" t="s">
        <v>2801</v>
      </c>
      <c r="C520" s="80" t="s">
        <v>2802</v>
      </c>
      <c r="D520" s="80" t="s">
        <v>8698</v>
      </c>
      <c r="E520" s="80" t="s">
        <v>8699</v>
      </c>
      <c r="F520" s="80" t="s">
        <v>2804</v>
      </c>
      <c r="G520" s="80" t="s">
        <v>320</v>
      </c>
      <c r="H520" s="80" t="s">
        <v>163</v>
      </c>
      <c r="I520" s="47">
        <v>44778</v>
      </c>
      <c r="J520" s="47">
        <v>45694</v>
      </c>
      <c r="K520" s="80" t="s">
        <v>128</v>
      </c>
      <c r="L520" s="80" t="s">
        <v>8700</v>
      </c>
      <c r="M520" s="80" t="s">
        <v>314</v>
      </c>
      <c r="N520">
        <v>27221</v>
      </c>
      <c r="O520" s="80" t="s">
        <v>209</v>
      </c>
      <c r="P520">
        <v>4</v>
      </c>
      <c r="Q520" s="56">
        <v>10.052562417871222</v>
      </c>
    </row>
    <row r="521" spans="1:17" x14ac:dyDescent="0.25">
      <c r="A521" s="80" t="s">
        <v>8701</v>
      </c>
      <c r="B521" s="80" t="s">
        <v>2806</v>
      </c>
      <c r="C521" s="80" t="s">
        <v>2807</v>
      </c>
      <c r="D521" s="80" t="s">
        <v>8702</v>
      </c>
      <c r="E521" s="80" t="s">
        <v>2808</v>
      </c>
      <c r="F521" s="80" t="s">
        <v>2809</v>
      </c>
      <c r="G521" s="80" t="s">
        <v>234</v>
      </c>
      <c r="H521" s="80" t="s">
        <v>163</v>
      </c>
      <c r="I521" s="47">
        <v>45105</v>
      </c>
      <c r="J521" s="47">
        <v>45215</v>
      </c>
      <c r="K521" s="80" t="s">
        <v>269</v>
      </c>
      <c r="L521" s="80" t="s">
        <v>6953</v>
      </c>
      <c r="M521" s="80" t="s">
        <v>195</v>
      </c>
      <c r="N521">
        <v>13871</v>
      </c>
      <c r="O521" s="80" t="s">
        <v>166</v>
      </c>
      <c r="P521">
        <v>5</v>
      </c>
      <c r="Q521" s="56">
        <v>3.6136662286465175</v>
      </c>
    </row>
    <row r="522" spans="1:17" x14ac:dyDescent="0.25">
      <c r="A522" s="80" t="s">
        <v>8703</v>
      </c>
      <c r="B522" s="80" t="s">
        <v>2811</v>
      </c>
      <c r="C522" s="80" t="s">
        <v>2812</v>
      </c>
      <c r="D522" s="80" t="s">
        <v>8704</v>
      </c>
      <c r="E522" s="80" t="s">
        <v>2813</v>
      </c>
      <c r="F522" s="80" t="s">
        <v>2814</v>
      </c>
      <c r="G522" s="80" t="s">
        <v>499</v>
      </c>
      <c r="H522" s="80" t="s">
        <v>163</v>
      </c>
      <c r="I522" s="47">
        <v>45421</v>
      </c>
      <c r="J522" s="47">
        <v>45296</v>
      </c>
      <c r="K522" s="80" t="s">
        <v>269</v>
      </c>
      <c r="L522" s="80" t="s">
        <v>6953</v>
      </c>
      <c r="M522" s="80" t="s">
        <v>165</v>
      </c>
      <c r="N522">
        <v>19657</v>
      </c>
      <c r="O522" s="80" t="s">
        <v>188</v>
      </c>
      <c r="P522">
        <v>3</v>
      </c>
      <c r="Q522" s="56">
        <v>10.052562417871222</v>
      </c>
    </row>
    <row r="523" spans="1:17" x14ac:dyDescent="0.25">
      <c r="A523" s="80" t="s">
        <v>8705</v>
      </c>
      <c r="B523" s="80" t="s">
        <v>2816</v>
      </c>
      <c r="C523" s="80" t="s">
        <v>2817</v>
      </c>
      <c r="D523" s="80" t="s">
        <v>8706</v>
      </c>
      <c r="E523" s="80" t="s">
        <v>8707</v>
      </c>
      <c r="F523" s="80" t="s">
        <v>2819</v>
      </c>
      <c r="G523" s="80" t="s">
        <v>370</v>
      </c>
      <c r="H523" s="80" t="s">
        <v>163</v>
      </c>
      <c r="I523" s="47">
        <v>45279</v>
      </c>
      <c r="J523" s="47">
        <v>45454</v>
      </c>
      <c r="K523" s="80" t="s">
        <v>128</v>
      </c>
      <c r="L523" s="80" t="s">
        <v>6965</v>
      </c>
      <c r="M523" s="80" t="s">
        <v>228</v>
      </c>
      <c r="N523">
        <v>14826</v>
      </c>
      <c r="O523" s="80" t="s">
        <v>196</v>
      </c>
      <c r="P523">
        <v>5</v>
      </c>
      <c r="Q523" s="56">
        <v>5.7490144546649145</v>
      </c>
    </row>
    <row r="524" spans="1:17" x14ac:dyDescent="0.25">
      <c r="A524" s="80" t="s">
        <v>8708</v>
      </c>
      <c r="B524" s="80" t="s">
        <v>2821</v>
      </c>
      <c r="C524" s="80" t="s">
        <v>2822</v>
      </c>
      <c r="D524" s="80" t="s">
        <v>8709</v>
      </c>
      <c r="E524" s="80" t="s">
        <v>8710</v>
      </c>
      <c r="F524" s="80" t="s">
        <v>2824</v>
      </c>
      <c r="G524" s="80" t="s">
        <v>552</v>
      </c>
      <c r="H524" s="80" t="s">
        <v>163</v>
      </c>
      <c r="I524" s="47">
        <v>45171</v>
      </c>
      <c r="J524" s="47">
        <v>45355</v>
      </c>
      <c r="K524" s="80" t="s">
        <v>129</v>
      </c>
      <c r="L524" s="80" t="s">
        <v>8711</v>
      </c>
      <c r="M524" s="80" t="s">
        <v>181</v>
      </c>
      <c r="N524">
        <v>24160</v>
      </c>
      <c r="O524" s="80" t="s">
        <v>196</v>
      </c>
      <c r="P524">
        <v>4</v>
      </c>
      <c r="Q524" s="56">
        <v>10.052562417871222</v>
      </c>
    </row>
    <row r="525" spans="1:17" x14ac:dyDescent="0.25">
      <c r="A525" s="80" t="s">
        <v>8712</v>
      </c>
      <c r="B525" s="80" t="s">
        <v>2826</v>
      </c>
      <c r="C525" s="80" t="s">
        <v>2827</v>
      </c>
      <c r="D525" s="80" t="s">
        <v>8713</v>
      </c>
      <c r="E525" s="80" t="s">
        <v>8714</v>
      </c>
      <c r="F525" s="80" t="s">
        <v>2829</v>
      </c>
      <c r="G525" s="80" t="s">
        <v>749</v>
      </c>
      <c r="H525" s="80" t="s">
        <v>163</v>
      </c>
      <c r="I525" s="47">
        <v>45597</v>
      </c>
      <c r="J525" s="47">
        <v>45355</v>
      </c>
      <c r="K525" s="80" t="s">
        <v>128</v>
      </c>
      <c r="L525" s="80" t="s">
        <v>7007</v>
      </c>
      <c r="M525" s="80" t="s">
        <v>174</v>
      </c>
      <c r="N525">
        <v>17743</v>
      </c>
      <c r="O525" s="80" t="s">
        <v>209</v>
      </c>
      <c r="P525">
        <v>5</v>
      </c>
      <c r="Q525" s="56">
        <v>7.9500657030223385</v>
      </c>
    </row>
    <row r="526" spans="1:17" x14ac:dyDescent="0.25">
      <c r="A526" s="80" t="s">
        <v>8715</v>
      </c>
      <c r="B526" s="80" t="s">
        <v>2831</v>
      </c>
      <c r="C526" s="80" t="s">
        <v>2832</v>
      </c>
      <c r="D526" s="80" t="s">
        <v>8716</v>
      </c>
      <c r="E526" s="80" t="s">
        <v>8717</v>
      </c>
      <c r="F526" s="80" t="s">
        <v>2834</v>
      </c>
      <c r="G526" s="80" t="s">
        <v>499</v>
      </c>
      <c r="H526" s="80" t="s">
        <v>163</v>
      </c>
      <c r="I526" s="47">
        <v>44787</v>
      </c>
      <c r="J526" s="47">
        <v>45359</v>
      </c>
      <c r="K526" s="80" t="s">
        <v>129</v>
      </c>
      <c r="L526" s="80" t="s">
        <v>7007</v>
      </c>
      <c r="M526" s="80" t="s">
        <v>174</v>
      </c>
      <c r="N526">
        <v>47062</v>
      </c>
      <c r="O526" s="80" t="s">
        <v>166</v>
      </c>
      <c r="P526">
        <v>5</v>
      </c>
      <c r="Q526" s="56">
        <v>10.052562417871222</v>
      </c>
    </row>
    <row r="527" spans="1:17" x14ac:dyDescent="0.25">
      <c r="A527" s="80" t="s">
        <v>8718</v>
      </c>
      <c r="B527" s="80" t="s">
        <v>2836</v>
      </c>
      <c r="C527" s="80" t="s">
        <v>2837</v>
      </c>
      <c r="D527" s="80" t="s">
        <v>8719</v>
      </c>
      <c r="E527" s="80" t="s">
        <v>8720</v>
      </c>
      <c r="F527" s="80" t="s">
        <v>2501</v>
      </c>
      <c r="G527" s="80" t="s">
        <v>616</v>
      </c>
      <c r="H527" s="80" t="s">
        <v>163</v>
      </c>
      <c r="I527" s="47">
        <v>45485</v>
      </c>
      <c r="J527" s="47">
        <v>45364</v>
      </c>
      <c r="K527" s="80" t="s">
        <v>129</v>
      </c>
      <c r="L527" s="80" t="s">
        <v>6953</v>
      </c>
      <c r="M527" s="80" t="s">
        <v>165</v>
      </c>
      <c r="N527">
        <v>9210</v>
      </c>
      <c r="O527" s="80" t="s">
        <v>188</v>
      </c>
      <c r="P527">
        <v>5</v>
      </c>
      <c r="Q527" s="56">
        <v>3.9750328515111693</v>
      </c>
    </row>
    <row r="528" spans="1:17" x14ac:dyDescent="0.25">
      <c r="A528" s="80" t="s">
        <v>8721</v>
      </c>
      <c r="B528" s="80" t="s">
        <v>2840</v>
      </c>
      <c r="C528" s="80" t="s">
        <v>2841</v>
      </c>
      <c r="D528" s="80" t="s">
        <v>8722</v>
      </c>
      <c r="E528" s="80" t="s">
        <v>8723</v>
      </c>
      <c r="F528" s="80" t="s">
        <v>2843</v>
      </c>
      <c r="G528" s="80" t="s">
        <v>234</v>
      </c>
      <c r="H528" s="80" t="s">
        <v>163</v>
      </c>
      <c r="I528" s="47">
        <v>45552</v>
      </c>
      <c r="J528" s="47">
        <v>45218</v>
      </c>
      <c r="K528" s="80" t="s">
        <v>164</v>
      </c>
      <c r="L528" s="80" t="s">
        <v>8724</v>
      </c>
      <c r="M528" s="80" t="s">
        <v>314</v>
      </c>
      <c r="N528">
        <v>3264</v>
      </c>
      <c r="O528" s="80" t="s">
        <v>188</v>
      </c>
      <c r="P528">
        <v>5</v>
      </c>
      <c r="Q528" s="56">
        <v>10.052562417871222</v>
      </c>
    </row>
    <row r="529" spans="1:17" x14ac:dyDescent="0.25">
      <c r="A529" s="80" t="s">
        <v>8725</v>
      </c>
      <c r="B529" s="80" t="s">
        <v>2845</v>
      </c>
      <c r="C529" s="80" t="s">
        <v>2846</v>
      </c>
      <c r="D529" s="80" t="s">
        <v>8726</v>
      </c>
      <c r="E529" s="80" t="s">
        <v>8727</v>
      </c>
      <c r="F529" s="80" t="s">
        <v>2848</v>
      </c>
      <c r="G529" s="80" t="s">
        <v>616</v>
      </c>
      <c r="H529" s="80" t="s">
        <v>163</v>
      </c>
      <c r="I529" s="47">
        <v>44748</v>
      </c>
      <c r="J529" s="47">
        <v>45428</v>
      </c>
      <c r="K529" s="80" t="s">
        <v>129</v>
      </c>
      <c r="L529" s="80" t="s">
        <v>8728</v>
      </c>
      <c r="M529" s="80" t="s">
        <v>174</v>
      </c>
      <c r="N529">
        <v>27295</v>
      </c>
      <c r="O529" s="80" t="s">
        <v>196</v>
      </c>
      <c r="P529">
        <v>4</v>
      </c>
      <c r="Q529" s="56">
        <v>22.339027595269382</v>
      </c>
    </row>
    <row r="530" spans="1:17" x14ac:dyDescent="0.25">
      <c r="A530" s="80" t="s">
        <v>8729</v>
      </c>
      <c r="B530" s="80" t="s">
        <v>2850</v>
      </c>
      <c r="C530" s="80" t="s">
        <v>2851</v>
      </c>
      <c r="D530" s="80" t="s">
        <v>8730</v>
      </c>
      <c r="E530" s="80" t="s">
        <v>8731</v>
      </c>
      <c r="F530" s="80" t="s">
        <v>1857</v>
      </c>
      <c r="G530" s="80" t="s">
        <v>347</v>
      </c>
      <c r="H530" s="80" t="s">
        <v>163</v>
      </c>
      <c r="I530" s="47">
        <v>45318</v>
      </c>
      <c r="J530" s="47">
        <v>45456</v>
      </c>
      <c r="K530" s="80" t="s">
        <v>173</v>
      </c>
      <c r="L530" s="80" t="s">
        <v>8732</v>
      </c>
      <c r="M530" s="80" t="s">
        <v>165</v>
      </c>
      <c r="N530">
        <v>31775</v>
      </c>
      <c r="O530" s="80" t="s">
        <v>203</v>
      </c>
      <c r="P530">
        <v>4</v>
      </c>
      <c r="Q530" s="56">
        <v>10.052562417871222</v>
      </c>
    </row>
    <row r="531" spans="1:17" x14ac:dyDescent="0.25">
      <c r="A531" s="80" t="s">
        <v>8733</v>
      </c>
      <c r="B531" s="80" t="s">
        <v>2854</v>
      </c>
      <c r="C531" s="80" t="s">
        <v>2855</v>
      </c>
      <c r="D531" s="80" t="s">
        <v>8734</v>
      </c>
      <c r="E531" s="80" t="s">
        <v>8735</v>
      </c>
      <c r="F531" s="80" t="s">
        <v>2857</v>
      </c>
      <c r="G531" s="80" t="s">
        <v>347</v>
      </c>
      <c r="H531" s="80" t="s">
        <v>163</v>
      </c>
      <c r="I531" s="47">
        <v>45093</v>
      </c>
      <c r="J531" s="47">
        <v>45832</v>
      </c>
      <c r="K531" s="80" t="s">
        <v>173</v>
      </c>
      <c r="L531" s="80" t="s">
        <v>8736</v>
      </c>
      <c r="M531" s="80" t="s">
        <v>165</v>
      </c>
      <c r="N531">
        <v>13026</v>
      </c>
      <c r="O531" s="80" t="s">
        <v>196</v>
      </c>
      <c r="P531">
        <v>3</v>
      </c>
      <c r="Q531" s="56">
        <v>24.277266754270695</v>
      </c>
    </row>
    <row r="532" spans="1:17" x14ac:dyDescent="0.25">
      <c r="A532" s="80" t="s">
        <v>8737</v>
      </c>
      <c r="B532" s="80" t="s">
        <v>2859</v>
      </c>
      <c r="C532" s="80" t="s">
        <v>2860</v>
      </c>
      <c r="D532" s="80" t="s">
        <v>8738</v>
      </c>
      <c r="E532" s="80" t="s">
        <v>8739</v>
      </c>
      <c r="F532" s="80" t="s">
        <v>2862</v>
      </c>
      <c r="G532" s="80" t="s">
        <v>552</v>
      </c>
      <c r="H532" s="80" t="s">
        <v>163</v>
      </c>
      <c r="I532" s="47">
        <v>45563</v>
      </c>
      <c r="J532" s="47">
        <v>45209</v>
      </c>
      <c r="K532" s="80" t="s">
        <v>164</v>
      </c>
      <c r="L532" s="80" t="s">
        <v>8740</v>
      </c>
      <c r="M532" s="80" t="s">
        <v>195</v>
      </c>
      <c r="N532">
        <v>43847</v>
      </c>
      <c r="O532" s="80" t="s">
        <v>166</v>
      </c>
      <c r="P532">
        <v>3</v>
      </c>
      <c r="Q532" s="56">
        <v>10.052562417871222</v>
      </c>
    </row>
    <row r="533" spans="1:17" x14ac:dyDescent="0.25">
      <c r="A533" s="80" t="s">
        <v>8741</v>
      </c>
      <c r="B533" s="80" t="s">
        <v>2864</v>
      </c>
      <c r="C533" s="80" t="s">
        <v>2865</v>
      </c>
      <c r="D533" s="80" t="s">
        <v>8742</v>
      </c>
      <c r="E533" s="80" t="s">
        <v>8743</v>
      </c>
      <c r="F533" s="80" t="s">
        <v>2867</v>
      </c>
      <c r="G533" s="80" t="s">
        <v>358</v>
      </c>
      <c r="H533" s="80" t="s">
        <v>163</v>
      </c>
      <c r="I533" s="47">
        <v>45072</v>
      </c>
      <c r="J533" s="47">
        <v>45796</v>
      </c>
      <c r="K533" s="80" t="s">
        <v>269</v>
      </c>
      <c r="L533" s="80" t="s">
        <v>6953</v>
      </c>
      <c r="M533" s="80" t="s">
        <v>195</v>
      </c>
      <c r="N533">
        <v>22186</v>
      </c>
      <c r="O533" s="80" t="s">
        <v>209</v>
      </c>
      <c r="P533">
        <v>4</v>
      </c>
      <c r="Q533" s="56">
        <v>23.784494086727989</v>
      </c>
    </row>
    <row r="534" spans="1:17" x14ac:dyDescent="0.25">
      <c r="A534" s="80" t="s">
        <v>8744</v>
      </c>
      <c r="B534" s="80" t="s">
        <v>2869</v>
      </c>
      <c r="C534" s="80" t="s">
        <v>2870</v>
      </c>
      <c r="D534" s="80" t="s">
        <v>8745</v>
      </c>
      <c r="E534" s="80" t="s">
        <v>2871</v>
      </c>
      <c r="F534" s="80" t="s">
        <v>2872</v>
      </c>
      <c r="G534" s="80" t="s">
        <v>387</v>
      </c>
      <c r="H534" s="80" t="s">
        <v>163</v>
      </c>
      <c r="I534" s="47">
        <v>45045</v>
      </c>
      <c r="J534" s="47">
        <v>45144</v>
      </c>
      <c r="K534" s="80" t="s">
        <v>269</v>
      </c>
      <c r="L534" s="80" t="s">
        <v>8746</v>
      </c>
      <c r="M534" s="80" t="s">
        <v>314</v>
      </c>
      <c r="N534">
        <v>10411</v>
      </c>
      <c r="O534" s="80" t="s">
        <v>196</v>
      </c>
      <c r="P534">
        <v>4</v>
      </c>
      <c r="Q534" s="56">
        <v>10.052562417871222</v>
      </c>
    </row>
    <row r="535" spans="1:17" x14ac:dyDescent="0.25">
      <c r="A535" s="80" t="s">
        <v>8747</v>
      </c>
      <c r="B535" s="80" t="s">
        <v>2874</v>
      </c>
      <c r="C535" s="80" t="s">
        <v>2875</v>
      </c>
      <c r="D535" s="80" t="s">
        <v>8748</v>
      </c>
      <c r="E535" s="80" t="s">
        <v>8749</v>
      </c>
      <c r="F535" s="80" t="s">
        <v>208</v>
      </c>
      <c r="G535" s="80" t="s">
        <v>364</v>
      </c>
      <c r="H535" s="80" t="s">
        <v>163</v>
      </c>
      <c r="I535" s="47">
        <v>45566</v>
      </c>
      <c r="J535" s="47">
        <v>45625</v>
      </c>
      <c r="K535" s="80" t="s">
        <v>269</v>
      </c>
      <c r="L535" s="80" t="s">
        <v>8750</v>
      </c>
      <c r="M535" s="80" t="s">
        <v>228</v>
      </c>
      <c r="N535">
        <v>44286</v>
      </c>
      <c r="O535" s="80" t="s">
        <v>209</v>
      </c>
      <c r="P535">
        <v>1</v>
      </c>
      <c r="Q535" s="56">
        <v>1.9382391590013139</v>
      </c>
    </row>
    <row r="536" spans="1:17" x14ac:dyDescent="0.25">
      <c r="A536" s="80" t="s">
        <v>8751</v>
      </c>
      <c r="B536" s="80" t="s">
        <v>2878</v>
      </c>
      <c r="C536" s="80" t="s">
        <v>2879</v>
      </c>
      <c r="D536" s="80" t="s">
        <v>8752</v>
      </c>
      <c r="E536" s="80" t="s">
        <v>8753</v>
      </c>
      <c r="F536" s="80" t="s">
        <v>2881</v>
      </c>
      <c r="G536" s="80" t="s">
        <v>1104</v>
      </c>
      <c r="H536" s="80" t="s">
        <v>163</v>
      </c>
      <c r="I536" s="47">
        <v>45314</v>
      </c>
      <c r="J536" s="47">
        <v>45289</v>
      </c>
      <c r="K536" s="80" t="s">
        <v>173</v>
      </c>
      <c r="L536" s="80" t="s">
        <v>7007</v>
      </c>
      <c r="M536" s="80" t="s">
        <v>228</v>
      </c>
      <c r="N536">
        <v>22192</v>
      </c>
      <c r="O536" s="80" t="s">
        <v>166</v>
      </c>
      <c r="P536">
        <v>1</v>
      </c>
      <c r="Q536" s="56">
        <v>10.052562417871222</v>
      </c>
    </row>
    <row r="537" spans="1:17" x14ac:dyDescent="0.25">
      <c r="A537" s="80" t="s">
        <v>8754</v>
      </c>
      <c r="B537" s="80" t="s">
        <v>2883</v>
      </c>
      <c r="C537" s="80" t="s">
        <v>2884</v>
      </c>
      <c r="D537" s="80" t="s">
        <v>8755</v>
      </c>
      <c r="E537" s="80" t="s">
        <v>8756</v>
      </c>
      <c r="F537" s="80" t="s">
        <v>2886</v>
      </c>
      <c r="G537" s="80" t="s">
        <v>180</v>
      </c>
      <c r="H537" s="80" t="s">
        <v>163</v>
      </c>
      <c r="I537" s="47">
        <v>45362</v>
      </c>
      <c r="J537" s="47">
        <v>45416</v>
      </c>
      <c r="K537" s="80" t="s">
        <v>129</v>
      </c>
      <c r="L537" s="80" t="s">
        <v>6965</v>
      </c>
      <c r="M537" s="80" t="s">
        <v>314</v>
      </c>
      <c r="N537">
        <v>27379</v>
      </c>
      <c r="O537" s="80" t="s">
        <v>166</v>
      </c>
      <c r="P537">
        <v>1</v>
      </c>
      <c r="Q537" s="56">
        <v>1.773981603153745</v>
      </c>
    </row>
    <row r="538" spans="1:17" x14ac:dyDescent="0.25">
      <c r="A538" s="80" t="s">
        <v>8757</v>
      </c>
      <c r="B538" s="80" t="s">
        <v>2888</v>
      </c>
      <c r="C538" s="80" t="s">
        <v>2889</v>
      </c>
      <c r="D538" s="80" t="s">
        <v>8758</v>
      </c>
      <c r="E538" s="80" t="s">
        <v>8759</v>
      </c>
      <c r="F538" s="80" t="s">
        <v>2891</v>
      </c>
      <c r="G538" s="80" t="s">
        <v>743</v>
      </c>
      <c r="H538" s="80" t="s">
        <v>163</v>
      </c>
      <c r="I538" s="47">
        <v>45638</v>
      </c>
      <c r="J538" s="47">
        <v>45590</v>
      </c>
      <c r="K538" s="80" t="s">
        <v>173</v>
      </c>
      <c r="L538" s="80" t="s">
        <v>8760</v>
      </c>
      <c r="M538" s="80" t="s">
        <v>174</v>
      </c>
      <c r="N538">
        <v>36684</v>
      </c>
      <c r="O538" s="80" t="s">
        <v>203</v>
      </c>
      <c r="P538">
        <v>2</v>
      </c>
      <c r="Q538" s="56">
        <v>10.052562417871222</v>
      </c>
    </row>
    <row r="539" spans="1:17" x14ac:dyDescent="0.25">
      <c r="A539" s="80" t="s">
        <v>8761</v>
      </c>
      <c r="B539" s="80" t="s">
        <v>2893</v>
      </c>
      <c r="C539" s="80" t="s">
        <v>2894</v>
      </c>
      <c r="D539" s="80" t="s">
        <v>8762</v>
      </c>
      <c r="E539" s="80" t="s">
        <v>8763</v>
      </c>
      <c r="F539" s="80" t="s">
        <v>2896</v>
      </c>
      <c r="G539" s="80" t="s">
        <v>341</v>
      </c>
      <c r="H539" s="80" t="s">
        <v>163</v>
      </c>
      <c r="I539" s="47">
        <v>45029</v>
      </c>
      <c r="J539" s="47">
        <v>45794</v>
      </c>
      <c r="K539" s="80" t="s">
        <v>173</v>
      </c>
      <c r="L539" s="80" t="s">
        <v>6953</v>
      </c>
      <c r="M539" s="80" t="s">
        <v>314</v>
      </c>
      <c r="N539">
        <v>30614</v>
      </c>
      <c r="O539" s="80" t="s">
        <v>203</v>
      </c>
      <c r="P539">
        <v>3</v>
      </c>
      <c r="Q539" s="56">
        <v>25.131406044678055</v>
      </c>
    </row>
    <row r="540" spans="1:17" x14ac:dyDescent="0.25">
      <c r="A540" s="80" t="s">
        <v>8764</v>
      </c>
      <c r="B540" s="80" t="s">
        <v>2898</v>
      </c>
      <c r="C540" s="80" t="s">
        <v>2899</v>
      </c>
      <c r="D540" s="80" t="s">
        <v>8765</v>
      </c>
      <c r="E540" s="80" t="s">
        <v>8766</v>
      </c>
      <c r="F540" s="80" t="s">
        <v>2901</v>
      </c>
      <c r="G540" s="80" t="s">
        <v>172</v>
      </c>
      <c r="H540" s="80" t="s">
        <v>163</v>
      </c>
      <c r="I540" s="47">
        <v>45026</v>
      </c>
      <c r="J540" s="47">
        <v>45469</v>
      </c>
      <c r="K540" s="80" t="s">
        <v>269</v>
      </c>
      <c r="L540" s="80" t="s">
        <v>8767</v>
      </c>
      <c r="M540" s="80" t="s">
        <v>314</v>
      </c>
      <c r="N540">
        <v>19582</v>
      </c>
      <c r="O540" s="80" t="s">
        <v>188</v>
      </c>
      <c r="P540">
        <v>2</v>
      </c>
      <c r="Q540" s="56">
        <v>10.052562417871222</v>
      </c>
    </row>
    <row r="541" spans="1:17" x14ac:dyDescent="0.25">
      <c r="A541" s="80" t="s">
        <v>8768</v>
      </c>
      <c r="B541" s="80" t="s">
        <v>2903</v>
      </c>
      <c r="C541" s="80" t="s">
        <v>2904</v>
      </c>
      <c r="D541" s="80" t="s">
        <v>8769</v>
      </c>
      <c r="E541" s="80" t="s">
        <v>8770</v>
      </c>
      <c r="F541" s="80" t="s">
        <v>2906</v>
      </c>
      <c r="G541" s="80" t="s">
        <v>281</v>
      </c>
      <c r="H541" s="80" t="s">
        <v>163</v>
      </c>
      <c r="I541" s="47">
        <v>45680</v>
      </c>
      <c r="J541" s="47">
        <v>45682</v>
      </c>
      <c r="K541" s="80" t="s">
        <v>173</v>
      </c>
      <c r="L541" s="80" t="s">
        <v>8771</v>
      </c>
      <c r="M541" s="80" t="s">
        <v>228</v>
      </c>
      <c r="N541">
        <v>43764</v>
      </c>
      <c r="O541" s="80" t="s">
        <v>166</v>
      </c>
      <c r="P541">
        <v>1</v>
      </c>
      <c r="Q541" s="56">
        <v>6.5703022339027597E-2</v>
      </c>
    </row>
    <row r="542" spans="1:17" x14ac:dyDescent="0.25">
      <c r="A542" s="80" t="s">
        <v>8772</v>
      </c>
      <c r="B542" s="80" t="s">
        <v>2908</v>
      </c>
      <c r="C542" s="80" t="s">
        <v>2909</v>
      </c>
      <c r="D542" s="80" t="s">
        <v>8773</v>
      </c>
      <c r="E542" s="80" t="s">
        <v>8774</v>
      </c>
      <c r="F542" s="80" t="s">
        <v>2911</v>
      </c>
      <c r="G542" s="80" t="s">
        <v>903</v>
      </c>
      <c r="H542" s="80" t="s">
        <v>163</v>
      </c>
      <c r="I542" s="47">
        <v>44924</v>
      </c>
      <c r="J542" s="47">
        <v>45146</v>
      </c>
      <c r="K542" s="80" t="s">
        <v>128</v>
      </c>
      <c r="L542" s="80" t="s">
        <v>8241</v>
      </c>
      <c r="M542" s="80" t="s">
        <v>181</v>
      </c>
      <c r="N542">
        <v>27156</v>
      </c>
      <c r="O542" s="80" t="s">
        <v>209</v>
      </c>
      <c r="P542">
        <v>3</v>
      </c>
      <c r="Q542" s="56">
        <v>10.052562417871222</v>
      </c>
    </row>
    <row r="543" spans="1:17" x14ac:dyDescent="0.25">
      <c r="A543" s="80" t="s">
        <v>8775</v>
      </c>
      <c r="B543" s="80" t="s">
        <v>2913</v>
      </c>
      <c r="C543" s="80" t="s">
        <v>2914</v>
      </c>
      <c r="D543" s="80" t="s">
        <v>8776</v>
      </c>
      <c r="E543" s="80" t="s">
        <v>8777</v>
      </c>
      <c r="F543" s="80" t="s">
        <v>2916</v>
      </c>
      <c r="G543" s="80" t="s">
        <v>275</v>
      </c>
      <c r="H543" s="80" t="s">
        <v>163</v>
      </c>
      <c r="I543" s="47">
        <v>45121</v>
      </c>
      <c r="J543" s="47">
        <v>45213</v>
      </c>
      <c r="K543" s="80" t="s">
        <v>173</v>
      </c>
      <c r="L543" s="80" t="s">
        <v>7007</v>
      </c>
      <c r="M543" s="80" t="s">
        <v>314</v>
      </c>
      <c r="N543">
        <v>35318</v>
      </c>
      <c r="O543" s="80" t="s">
        <v>166</v>
      </c>
      <c r="P543">
        <v>4</v>
      </c>
      <c r="Q543" s="56">
        <v>3.0223390275952693</v>
      </c>
    </row>
    <row r="544" spans="1:17" x14ac:dyDescent="0.25">
      <c r="A544" s="80" t="s">
        <v>8778</v>
      </c>
      <c r="B544" s="80" t="s">
        <v>2918</v>
      </c>
      <c r="C544" s="80" t="s">
        <v>2919</v>
      </c>
      <c r="D544" s="80" t="s">
        <v>8779</v>
      </c>
      <c r="E544" s="80" t="s">
        <v>8780</v>
      </c>
      <c r="F544" s="80" t="s">
        <v>2921</v>
      </c>
      <c r="G544" s="80" t="s">
        <v>642</v>
      </c>
      <c r="H544" s="80" t="s">
        <v>163</v>
      </c>
      <c r="I544" s="47">
        <v>45369</v>
      </c>
      <c r="J544" s="47">
        <v>45455</v>
      </c>
      <c r="K544" s="80" t="s">
        <v>129</v>
      </c>
      <c r="L544" s="80" t="s">
        <v>6953</v>
      </c>
      <c r="M544" s="80" t="s">
        <v>174</v>
      </c>
      <c r="N544">
        <v>43972</v>
      </c>
      <c r="O544" s="80" t="s">
        <v>166</v>
      </c>
      <c r="P544">
        <v>5</v>
      </c>
      <c r="Q544" s="56">
        <v>10.052562417871222</v>
      </c>
    </row>
    <row r="545" spans="1:17" x14ac:dyDescent="0.25">
      <c r="A545" s="80" t="s">
        <v>8781</v>
      </c>
      <c r="B545" s="80" t="s">
        <v>2923</v>
      </c>
      <c r="C545" s="80" t="s">
        <v>2924</v>
      </c>
      <c r="D545" s="80" t="s">
        <v>8782</v>
      </c>
      <c r="E545" s="80" t="s">
        <v>8783</v>
      </c>
      <c r="F545" s="80" t="s">
        <v>2926</v>
      </c>
      <c r="G545" s="80" t="s">
        <v>194</v>
      </c>
      <c r="H545" s="80" t="s">
        <v>163</v>
      </c>
      <c r="I545" s="47">
        <v>45670</v>
      </c>
      <c r="J545" s="47">
        <v>45664</v>
      </c>
      <c r="K545" s="80" t="s">
        <v>269</v>
      </c>
      <c r="L545" s="80" t="s">
        <v>6953</v>
      </c>
      <c r="M545" s="80" t="s">
        <v>174</v>
      </c>
      <c r="N545">
        <v>14059</v>
      </c>
      <c r="O545" s="80" t="s">
        <v>166</v>
      </c>
      <c r="P545">
        <v>5</v>
      </c>
      <c r="Q545" s="56">
        <v>0.19710906701708278</v>
      </c>
    </row>
    <row r="546" spans="1:17" x14ac:dyDescent="0.25">
      <c r="A546" s="80" t="s">
        <v>8784</v>
      </c>
      <c r="B546" s="80" t="s">
        <v>2928</v>
      </c>
      <c r="C546" s="80" t="s">
        <v>2929</v>
      </c>
      <c r="D546" s="80" t="s">
        <v>8785</v>
      </c>
      <c r="E546" s="80" t="s">
        <v>8786</v>
      </c>
      <c r="F546" s="80" t="s">
        <v>2931</v>
      </c>
      <c r="G546" s="80" t="s">
        <v>403</v>
      </c>
      <c r="H546" s="80" t="s">
        <v>163</v>
      </c>
      <c r="I546" s="47">
        <v>45326</v>
      </c>
      <c r="J546" s="47">
        <v>45345</v>
      </c>
      <c r="K546" s="80" t="s">
        <v>269</v>
      </c>
      <c r="L546" s="80" t="s">
        <v>6965</v>
      </c>
      <c r="M546" s="80" t="s">
        <v>195</v>
      </c>
      <c r="N546">
        <v>5397</v>
      </c>
      <c r="O546" s="80" t="s">
        <v>166</v>
      </c>
      <c r="P546">
        <v>3</v>
      </c>
      <c r="Q546" s="56">
        <v>10.052562417871222</v>
      </c>
    </row>
    <row r="547" spans="1:17" x14ac:dyDescent="0.25">
      <c r="A547" s="80" t="s">
        <v>8787</v>
      </c>
      <c r="B547" s="80" t="s">
        <v>2933</v>
      </c>
      <c r="C547" s="80" t="s">
        <v>2934</v>
      </c>
      <c r="D547" s="80" t="s">
        <v>8788</v>
      </c>
      <c r="E547" s="80" t="s">
        <v>8789</v>
      </c>
      <c r="F547" s="80" t="s">
        <v>2936</v>
      </c>
      <c r="G547" s="80" t="s">
        <v>574</v>
      </c>
      <c r="H547" s="80" t="s">
        <v>163</v>
      </c>
      <c r="I547" s="47">
        <v>45207</v>
      </c>
      <c r="J547" s="47">
        <v>45189</v>
      </c>
      <c r="K547" s="80" t="s">
        <v>173</v>
      </c>
      <c r="L547" s="80" t="s">
        <v>6965</v>
      </c>
      <c r="M547" s="80" t="s">
        <v>228</v>
      </c>
      <c r="N547">
        <v>12925</v>
      </c>
      <c r="O547" s="80" t="s">
        <v>166</v>
      </c>
      <c r="P547">
        <v>1</v>
      </c>
      <c r="Q547" s="56">
        <v>0.59132720105124836</v>
      </c>
    </row>
    <row r="548" spans="1:17" x14ac:dyDescent="0.25">
      <c r="A548" s="80" t="s">
        <v>8790</v>
      </c>
      <c r="B548" s="80" t="s">
        <v>2938</v>
      </c>
      <c r="C548" s="80" t="s">
        <v>2939</v>
      </c>
      <c r="D548" s="80" t="s">
        <v>8791</v>
      </c>
      <c r="E548" s="80" t="s">
        <v>8792</v>
      </c>
      <c r="F548" s="80" t="s">
        <v>2941</v>
      </c>
      <c r="G548" s="80" t="s">
        <v>403</v>
      </c>
      <c r="H548" s="80" t="s">
        <v>163</v>
      </c>
      <c r="I548" s="47">
        <v>45552</v>
      </c>
      <c r="J548" s="47">
        <v>45107</v>
      </c>
      <c r="K548" s="80" t="s">
        <v>129</v>
      </c>
      <c r="L548" s="80" t="s">
        <v>6953</v>
      </c>
      <c r="M548" s="80" t="s">
        <v>228</v>
      </c>
      <c r="N548">
        <v>22134</v>
      </c>
      <c r="O548" s="80" t="s">
        <v>166</v>
      </c>
      <c r="P548">
        <v>1</v>
      </c>
      <c r="Q548" s="56">
        <v>10.052562417871222</v>
      </c>
    </row>
    <row r="549" spans="1:17" x14ac:dyDescent="0.25">
      <c r="A549" s="80" t="s">
        <v>8793</v>
      </c>
      <c r="B549" s="80" t="s">
        <v>2943</v>
      </c>
      <c r="C549" s="80" t="s">
        <v>2944</v>
      </c>
      <c r="D549" s="80" t="s">
        <v>8794</v>
      </c>
      <c r="E549" s="80" t="s">
        <v>8795</v>
      </c>
      <c r="F549" s="80" t="s">
        <v>2946</v>
      </c>
      <c r="G549" s="80" t="s">
        <v>281</v>
      </c>
      <c r="H549" s="80" t="s">
        <v>163</v>
      </c>
      <c r="I549" s="47">
        <v>44803</v>
      </c>
      <c r="J549" s="47">
        <v>45107</v>
      </c>
      <c r="K549" s="80" t="s">
        <v>173</v>
      </c>
      <c r="L549" s="80" t="s">
        <v>7007</v>
      </c>
      <c r="M549" s="80" t="s">
        <v>181</v>
      </c>
      <c r="N549">
        <v>6983</v>
      </c>
      <c r="O549" s="80" t="s">
        <v>209</v>
      </c>
      <c r="P549">
        <v>1</v>
      </c>
      <c r="Q549" s="56">
        <v>9.9868593955321945</v>
      </c>
    </row>
    <row r="550" spans="1:17" x14ac:dyDescent="0.25">
      <c r="A550" s="80" t="s">
        <v>8796</v>
      </c>
      <c r="B550" s="80" t="s">
        <v>2948</v>
      </c>
      <c r="C550" s="80" t="s">
        <v>2949</v>
      </c>
      <c r="D550" s="80" t="s">
        <v>8797</v>
      </c>
      <c r="E550" s="80" t="s">
        <v>2950</v>
      </c>
      <c r="F550" s="80" t="s">
        <v>2951</v>
      </c>
      <c r="G550" s="80" t="s">
        <v>1627</v>
      </c>
      <c r="H550" s="80" t="s">
        <v>163</v>
      </c>
      <c r="I550" s="47">
        <v>45819</v>
      </c>
      <c r="J550" s="47">
        <v>45792</v>
      </c>
      <c r="K550" s="80" t="s">
        <v>128</v>
      </c>
      <c r="L550" s="80" t="s">
        <v>8798</v>
      </c>
      <c r="M550" s="80" t="s">
        <v>195</v>
      </c>
      <c r="N550">
        <v>23201</v>
      </c>
      <c r="O550" s="80" t="s">
        <v>209</v>
      </c>
      <c r="P550">
        <v>3</v>
      </c>
      <c r="Q550" s="56">
        <v>10.052562417871222</v>
      </c>
    </row>
    <row r="551" spans="1:17" x14ac:dyDescent="0.25">
      <c r="A551" s="80" t="s">
        <v>8799</v>
      </c>
      <c r="B551" s="80" t="s">
        <v>2953</v>
      </c>
      <c r="C551" s="80" t="s">
        <v>2954</v>
      </c>
      <c r="D551" s="80" t="s">
        <v>8800</v>
      </c>
      <c r="E551" s="80" t="s">
        <v>8801</v>
      </c>
      <c r="F551" s="80" t="s">
        <v>2956</v>
      </c>
      <c r="G551" s="80" t="s">
        <v>558</v>
      </c>
      <c r="H551" s="80" t="s">
        <v>163</v>
      </c>
      <c r="I551" s="47">
        <v>45166</v>
      </c>
      <c r="J551" s="47">
        <v>45378</v>
      </c>
      <c r="K551" s="80" t="s">
        <v>269</v>
      </c>
      <c r="L551" s="80" t="s">
        <v>6937</v>
      </c>
      <c r="M551" s="80" t="s">
        <v>181</v>
      </c>
      <c r="N551">
        <v>43851</v>
      </c>
      <c r="O551" s="80" t="s">
        <v>209</v>
      </c>
      <c r="P551">
        <v>4</v>
      </c>
      <c r="Q551" s="56">
        <v>6.9645203679369247</v>
      </c>
    </row>
    <row r="552" spans="1:17" x14ac:dyDescent="0.25">
      <c r="A552" s="80" t="s">
        <v>8802</v>
      </c>
      <c r="B552" s="80" t="s">
        <v>2958</v>
      </c>
      <c r="C552" s="80" t="s">
        <v>2959</v>
      </c>
      <c r="D552" s="80" t="s">
        <v>8803</v>
      </c>
      <c r="E552" s="80" t="s">
        <v>8804</v>
      </c>
      <c r="F552" s="80" t="s">
        <v>2961</v>
      </c>
      <c r="G552" s="80" t="s">
        <v>743</v>
      </c>
      <c r="H552" s="80" t="s">
        <v>163</v>
      </c>
      <c r="I552" s="47">
        <v>44782</v>
      </c>
      <c r="J552" s="47">
        <v>45803</v>
      </c>
      <c r="K552" s="80" t="s">
        <v>129</v>
      </c>
      <c r="L552" s="80" t="s">
        <v>6965</v>
      </c>
      <c r="M552" s="80" t="s">
        <v>181</v>
      </c>
      <c r="N552">
        <v>26876</v>
      </c>
      <c r="O552" s="80" t="s">
        <v>209</v>
      </c>
      <c r="P552">
        <v>3</v>
      </c>
      <c r="Q552" s="56">
        <v>10.052562417871222</v>
      </c>
    </row>
    <row r="553" spans="1:17" x14ac:dyDescent="0.25">
      <c r="A553" s="80" t="s">
        <v>8805</v>
      </c>
      <c r="B553" s="80" t="s">
        <v>2963</v>
      </c>
      <c r="C553" s="80" t="s">
        <v>2964</v>
      </c>
      <c r="D553" s="80" t="s">
        <v>8806</v>
      </c>
      <c r="E553" s="80" t="s">
        <v>8807</v>
      </c>
      <c r="F553" s="80" t="s">
        <v>2966</v>
      </c>
      <c r="G553" s="80" t="s">
        <v>558</v>
      </c>
      <c r="H553" s="80" t="s">
        <v>163</v>
      </c>
      <c r="I553" s="47">
        <v>45474</v>
      </c>
      <c r="J553" s="47">
        <v>45683</v>
      </c>
      <c r="K553" s="80" t="s">
        <v>129</v>
      </c>
      <c r="L553" s="80" t="s">
        <v>8808</v>
      </c>
      <c r="M553" s="80" t="s">
        <v>174</v>
      </c>
      <c r="N553">
        <v>43203</v>
      </c>
      <c r="O553" s="80" t="s">
        <v>196</v>
      </c>
      <c r="P553">
        <v>1</v>
      </c>
      <c r="Q553" s="56">
        <v>6.8659658344283834</v>
      </c>
    </row>
    <row r="554" spans="1:17" x14ac:dyDescent="0.25">
      <c r="A554" s="80" t="s">
        <v>8809</v>
      </c>
      <c r="B554" s="80" t="s">
        <v>2968</v>
      </c>
      <c r="C554" s="80" t="s">
        <v>2969</v>
      </c>
      <c r="D554" s="80" t="s">
        <v>8810</v>
      </c>
      <c r="E554" s="80" t="s">
        <v>8811</v>
      </c>
      <c r="F554" s="80" t="s">
        <v>2971</v>
      </c>
      <c r="G554" s="80" t="s">
        <v>387</v>
      </c>
      <c r="H554" s="80" t="s">
        <v>163</v>
      </c>
      <c r="I554" s="47">
        <v>45080</v>
      </c>
      <c r="J554" s="47">
        <v>45758</v>
      </c>
      <c r="K554" s="80" t="s">
        <v>129</v>
      </c>
      <c r="L554" s="80" t="s">
        <v>8812</v>
      </c>
      <c r="M554" s="80" t="s">
        <v>165</v>
      </c>
      <c r="N554">
        <v>44486</v>
      </c>
      <c r="O554" s="80" t="s">
        <v>188</v>
      </c>
      <c r="P554">
        <v>1</v>
      </c>
      <c r="Q554" s="56">
        <v>10.052562417871222</v>
      </c>
    </row>
    <row r="555" spans="1:17" x14ac:dyDescent="0.25">
      <c r="A555" s="80" t="s">
        <v>8813</v>
      </c>
      <c r="B555" s="80" t="s">
        <v>2973</v>
      </c>
      <c r="C555" s="80" t="s">
        <v>2974</v>
      </c>
      <c r="D555" s="80" t="s">
        <v>8814</v>
      </c>
      <c r="E555" s="80" t="s">
        <v>8815</v>
      </c>
      <c r="F555" s="80" t="s">
        <v>2976</v>
      </c>
      <c r="G555" s="80" t="s">
        <v>387</v>
      </c>
      <c r="H555" s="80" t="s">
        <v>163</v>
      </c>
      <c r="I555" s="47">
        <v>45449</v>
      </c>
      <c r="J555" s="47">
        <v>45755</v>
      </c>
      <c r="K555" s="80" t="s">
        <v>269</v>
      </c>
      <c r="L555" s="80" t="s">
        <v>7007</v>
      </c>
      <c r="M555" s="80" t="s">
        <v>314</v>
      </c>
      <c r="N555">
        <v>43176</v>
      </c>
      <c r="O555" s="80" t="s">
        <v>196</v>
      </c>
      <c r="P555">
        <v>1</v>
      </c>
      <c r="Q555" s="56">
        <v>10.052562417871222</v>
      </c>
    </row>
    <row r="556" spans="1:17" x14ac:dyDescent="0.25">
      <c r="A556" s="80" t="s">
        <v>8816</v>
      </c>
      <c r="B556" s="80" t="s">
        <v>2978</v>
      </c>
      <c r="C556" s="80" t="s">
        <v>2979</v>
      </c>
      <c r="D556" s="80" t="s">
        <v>8817</v>
      </c>
      <c r="E556" s="80" t="s">
        <v>8818</v>
      </c>
      <c r="F556" s="80" t="s">
        <v>2981</v>
      </c>
      <c r="G556" s="80" t="s">
        <v>462</v>
      </c>
      <c r="H556" s="80" t="s">
        <v>163</v>
      </c>
      <c r="I556" s="47">
        <v>45061</v>
      </c>
      <c r="J556" s="47">
        <v>45814</v>
      </c>
      <c r="K556" s="80" t="s">
        <v>128</v>
      </c>
      <c r="L556" s="80" t="s">
        <v>8819</v>
      </c>
      <c r="M556" s="80" t="s">
        <v>314</v>
      </c>
      <c r="N556">
        <v>16420</v>
      </c>
      <c r="O556" s="80" t="s">
        <v>166</v>
      </c>
      <c r="P556">
        <v>3</v>
      </c>
      <c r="Q556" s="56">
        <v>10.052562417871222</v>
      </c>
    </row>
    <row r="557" spans="1:17" x14ac:dyDescent="0.25">
      <c r="A557" s="80" t="s">
        <v>8820</v>
      </c>
      <c r="B557" s="80" t="s">
        <v>2983</v>
      </c>
      <c r="C557" s="80" t="s">
        <v>2984</v>
      </c>
      <c r="D557" s="80" t="s">
        <v>8821</v>
      </c>
      <c r="E557" s="80" t="s">
        <v>8822</v>
      </c>
      <c r="F557" s="80" t="s">
        <v>2986</v>
      </c>
      <c r="G557" s="80" t="s">
        <v>552</v>
      </c>
      <c r="H557" s="80" t="s">
        <v>163</v>
      </c>
      <c r="I557" s="47">
        <v>44823</v>
      </c>
      <c r="J557" s="47">
        <v>45634</v>
      </c>
      <c r="K557" s="80" t="s">
        <v>269</v>
      </c>
      <c r="L557" s="80" t="s">
        <v>6965</v>
      </c>
      <c r="M557" s="80" t="s">
        <v>195</v>
      </c>
      <c r="N557">
        <v>30778</v>
      </c>
      <c r="O557" s="80" t="s">
        <v>209</v>
      </c>
      <c r="P557">
        <v>1</v>
      </c>
      <c r="Q557" s="56">
        <v>26.642575558475688</v>
      </c>
    </row>
    <row r="558" spans="1:17" x14ac:dyDescent="0.25">
      <c r="A558" s="80" t="s">
        <v>8823</v>
      </c>
      <c r="B558" s="80" t="s">
        <v>2988</v>
      </c>
      <c r="C558" s="80" t="s">
        <v>2989</v>
      </c>
      <c r="D558" s="80" t="s">
        <v>8824</v>
      </c>
      <c r="E558" s="80" t="s">
        <v>8825</v>
      </c>
      <c r="F558" s="80" t="s">
        <v>2991</v>
      </c>
      <c r="G558" s="80" t="s">
        <v>903</v>
      </c>
      <c r="H558" s="80" t="s">
        <v>163</v>
      </c>
      <c r="I558" s="47">
        <v>45163</v>
      </c>
      <c r="J558" s="47">
        <v>45819</v>
      </c>
      <c r="K558" s="80" t="s">
        <v>129</v>
      </c>
      <c r="L558" s="80" t="s">
        <v>8826</v>
      </c>
      <c r="M558" s="80" t="s">
        <v>174</v>
      </c>
      <c r="N558">
        <v>36324</v>
      </c>
      <c r="O558" s="80" t="s">
        <v>188</v>
      </c>
      <c r="P558">
        <v>2</v>
      </c>
      <c r="Q558" s="56">
        <v>10.052562417871222</v>
      </c>
    </row>
    <row r="559" spans="1:17" x14ac:dyDescent="0.25">
      <c r="A559" s="80" t="s">
        <v>8827</v>
      </c>
      <c r="B559" s="80" t="s">
        <v>2993</v>
      </c>
      <c r="C559" s="80" t="s">
        <v>2994</v>
      </c>
      <c r="D559" s="80" t="s">
        <v>8828</v>
      </c>
      <c r="E559" s="80" t="s">
        <v>2995</v>
      </c>
      <c r="F559" s="80" t="s">
        <v>2996</v>
      </c>
      <c r="G559" s="80" t="s">
        <v>308</v>
      </c>
      <c r="H559" s="80" t="s">
        <v>163</v>
      </c>
      <c r="I559" s="47">
        <v>44872</v>
      </c>
      <c r="J559" s="47">
        <v>45441</v>
      </c>
      <c r="K559" s="80" t="s">
        <v>129</v>
      </c>
      <c r="L559" s="80" t="s">
        <v>8829</v>
      </c>
      <c r="M559" s="80" t="s">
        <v>314</v>
      </c>
      <c r="N559">
        <v>43396</v>
      </c>
      <c r="O559" s="80" t="s">
        <v>188</v>
      </c>
      <c r="P559">
        <v>5</v>
      </c>
      <c r="Q559" s="56">
        <v>18.692509855453348</v>
      </c>
    </row>
    <row r="560" spans="1:17" x14ac:dyDescent="0.25">
      <c r="A560" s="80" t="s">
        <v>8830</v>
      </c>
      <c r="B560" s="80" t="s">
        <v>2998</v>
      </c>
      <c r="C560" s="80" t="s">
        <v>2999</v>
      </c>
      <c r="D560" s="80" t="s">
        <v>8831</v>
      </c>
      <c r="E560" s="80" t="s">
        <v>8832</v>
      </c>
      <c r="F560" s="80" t="s">
        <v>3001</v>
      </c>
      <c r="G560" s="80" t="s">
        <v>202</v>
      </c>
      <c r="H560" s="80" t="s">
        <v>163</v>
      </c>
      <c r="I560" s="47">
        <v>45283</v>
      </c>
      <c r="J560" s="47">
        <v>45529</v>
      </c>
      <c r="K560" s="80" t="s">
        <v>173</v>
      </c>
      <c r="L560" s="80" t="s">
        <v>6953</v>
      </c>
      <c r="M560" s="80" t="s">
        <v>314</v>
      </c>
      <c r="N560">
        <v>49238</v>
      </c>
      <c r="O560" s="80" t="s">
        <v>209</v>
      </c>
      <c r="P560">
        <v>5</v>
      </c>
      <c r="Q560" s="56">
        <v>10.052562417871222</v>
      </c>
    </row>
    <row r="561" spans="1:17" x14ac:dyDescent="0.25">
      <c r="A561" s="80" t="s">
        <v>8833</v>
      </c>
      <c r="B561" s="80" t="s">
        <v>3003</v>
      </c>
      <c r="C561" s="80" t="s">
        <v>3004</v>
      </c>
      <c r="D561" s="80" t="s">
        <v>8834</v>
      </c>
      <c r="E561" s="80" t="s">
        <v>8835</v>
      </c>
      <c r="F561" s="80" t="s">
        <v>3006</v>
      </c>
      <c r="G561" s="80" t="s">
        <v>240</v>
      </c>
      <c r="H561" s="80" t="s">
        <v>163</v>
      </c>
      <c r="I561" s="47">
        <v>44739</v>
      </c>
      <c r="J561" s="47">
        <v>45480</v>
      </c>
      <c r="K561" s="80" t="s">
        <v>173</v>
      </c>
      <c r="L561" s="80" t="s">
        <v>6965</v>
      </c>
      <c r="M561" s="80" t="s">
        <v>195</v>
      </c>
      <c r="N561">
        <v>43121</v>
      </c>
      <c r="O561" s="80" t="s">
        <v>203</v>
      </c>
      <c r="P561">
        <v>5</v>
      </c>
      <c r="Q561" s="56">
        <v>24.342969776609724</v>
      </c>
    </row>
    <row r="562" spans="1:17" x14ac:dyDescent="0.25">
      <c r="A562" s="80" t="s">
        <v>8836</v>
      </c>
      <c r="B562" s="80" t="s">
        <v>3008</v>
      </c>
      <c r="C562" s="80" t="s">
        <v>3009</v>
      </c>
      <c r="D562" s="80" t="s">
        <v>8837</v>
      </c>
      <c r="E562" s="80" t="s">
        <v>3010</v>
      </c>
      <c r="F562" s="80" t="s">
        <v>3011</v>
      </c>
      <c r="G562" s="80" t="s">
        <v>162</v>
      </c>
      <c r="H562" s="80" t="s">
        <v>163</v>
      </c>
      <c r="I562" s="47">
        <v>45337</v>
      </c>
      <c r="J562" s="47">
        <v>45134</v>
      </c>
      <c r="K562" s="80" t="s">
        <v>128</v>
      </c>
      <c r="L562" s="80" t="s">
        <v>6965</v>
      </c>
      <c r="M562" s="80" t="s">
        <v>314</v>
      </c>
      <c r="N562">
        <v>26013</v>
      </c>
      <c r="O562" s="80" t="s">
        <v>203</v>
      </c>
      <c r="P562">
        <v>1</v>
      </c>
      <c r="Q562" s="56">
        <v>10.052562417871222</v>
      </c>
    </row>
    <row r="563" spans="1:17" x14ac:dyDescent="0.25">
      <c r="A563" s="80" t="s">
        <v>8838</v>
      </c>
      <c r="B563" s="80" t="s">
        <v>3013</v>
      </c>
      <c r="C563" s="80" t="s">
        <v>3014</v>
      </c>
      <c r="D563" s="80" t="s">
        <v>8839</v>
      </c>
      <c r="E563" s="80" t="s">
        <v>8840</v>
      </c>
      <c r="F563" s="80" t="s">
        <v>1637</v>
      </c>
      <c r="G563" s="80" t="s">
        <v>162</v>
      </c>
      <c r="H563" s="80" t="s">
        <v>163</v>
      </c>
      <c r="I563" s="47">
        <v>45076</v>
      </c>
      <c r="J563" s="47">
        <v>45433</v>
      </c>
      <c r="K563" s="80" t="s">
        <v>269</v>
      </c>
      <c r="L563" s="80" t="s">
        <v>8841</v>
      </c>
      <c r="M563" s="80" t="s">
        <v>181</v>
      </c>
      <c r="N563">
        <v>45562</v>
      </c>
      <c r="O563" s="80" t="s">
        <v>188</v>
      </c>
      <c r="P563">
        <v>1</v>
      </c>
      <c r="Q563" s="56">
        <v>11.727989487516425</v>
      </c>
    </row>
    <row r="564" spans="1:17" x14ac:dyDescent="0.25">
      <c r="A564" s="80" t="s">
        <v>8842</v>
      </c>
      <c r="B564" s="80" t="s">
        <v>3017</v>
      </c>
      <c r="C564" s="80" t="s">
        <v>3018</v>
      </c>
      <c r="D564" s="80" t="s">
        <v>8843</v>
      </c>
      <c r="E564" s="80" t="s">
        <v>8844</v>
      </c>
      <c r="F564" s="80" t="s">
        <v>3020</v>
      </c>
      <c r="G564" s="80" t="s">
        <v>595</v>
      </c>
      <c r="H564" s="80" t="s">
        <v>163</v>
      </c>
      <c r="I564" s="47">
        <v>45011</v>
      </c>
      <c r="J564" s="47">
        <v>45551</v>
      </c>
      <c r="K564" s="80" t="s">
        <v>164</v>
      </c>
      <c r="L564" s="80" t="s">
        <v>8845</v>
      </c>
      <c r="M564" s="80" t="s">
        <v>174</v>
      </c>
      <c r="N564">
        <v>14384</v>
      </c>
      <c r="O564" s="80" t="s">
        <v>209</v>
      </c>
      <c r="P564">
        <v>5</v>
      </c>
      <c r="Q564" s="56">
        <v>10.052562417871222</v>
      </c>
    </row>
    <row r="565" spans="1:17" x14ac:dyDescent="0.25">
      <c r="A565" s="80" t="s">
        <v>8846</v>
      </c>
      <c r="B565" s="80" t="s">
        <v>3022</v>
      </c>
      <c r="C565" s="80" t="s">
        <v>3023</v>
      </c>
      <c r="D565" s="80" t="s">
        <v>8847</v>
      </c>
      <c r="E565" s="80" t="s">
        <v>8848</v>
      </c>
      <c r="F565" s="80" t="s">
        <v>3025</v>
      </c>
      <c r="G565" s="80" t="s">
        <v>221</v>
      </c>
      <c r="H565" s="80" t="s">
        <v>163</v>
      </c>
      <c r="I565" s="47">
        <v>45137</v>
      </c>
      <c r="J565" s="47">
        <v>45104</v>
      </c>
      <c r="K565" s="80" t="s">
        <v>173</v>
      </c>
      <c r="L565" s="80" t="s">
        <v>8849</v>
      </c>
      <c r="M565" s="80" t="s">
        <v>181</v>
      </c>
      <c r="N565">
        <v>12481</v>
      </c>
      <c r="O565" s="80" t="s">
        <v>188</v>
      </c>
      <c r="P565">
        <v>4</v>
      </c>
      <c r="Q565" s="56">
        <v>1.0840998685939554</v>
      </c>
    </row>
    <row r="566" spans="1:17" x14ac:dyDescent="0.25">
      <c r="A566" s="80" t="s">
        <v>8850</v>
      </c>
      <c r="B566" s="80" t="s">
        <v>3027</v>
      </c>
      <c r="C566" s="80" t="s">
        <v>3028</v>
      </c>
      <c r="D566" s="80" t="s">
        <v>8851</v>
      </c>
      <c r="E566" s="80" t="s">
        <v>8852</v>
      </c>
      <c r="F566" s="80" t="s">
        <v>3030</v>
      </c>
      <c r="G566" s="80" t="s">
        <v>268</v>
      </c>
      <c r="H566" s="80" t="s">
        <v>163</v>
      </c>
      <c r="I566" s="47">
        <v>44782</v>
      </c>
      <c r="J566" s="47">
        <v>45104</v>
      </c>
      <c r="K566" s="80" t="s">
        <v>269</v>
      </c>
      <c r="L566" s="80" t="s">
        <v>7007</v>
      </c>
      <c r="M566" s="80" t="s">
        <v>181</v>
      </c>
      <c r="N566">
        <v>34869</v>
      </c>
      <c r="O566" s="80" t="s">
        <v>188</v>
      </c>
      <c r="P566">
        <v>3</v>
      </c>
      <c r="Q566" s="56">
        <v>10.052562417871222</v>
      </c>
    </row>
    <row r="567" spans="1:17" x14ac:dyDescent="0.25">
      <c r="A567" s="80" t="s">
        <v>8853</v>
      </c>
      <c r="B567" s="80" t="s">
        <v>3032</v>
      </c>
      <c r="C567" s="80" t="s">
        <v>3033</v>
      </c>
      <c r="D567" s="80" t="s">
        <v>8854</v>
      </c>
      <c r="E567" s="80" t="s">
        <v>8855</v>
      </c>
      <c r="F567" s="80" t="s">
        <v>3035</v>
      </c>
      <c r="G567" s="80" t="s">
        <v>194</v>
      </c>
      <c r="H567" s="80" t="s">
        <v>163</v>
      </c>
      <c r="I567" s="47">
        <v>45225</v>
      </c>
      <c r="J567" s="47">
        <v>45349</v>
      </c>
      <c r="K567" s="80" t="s">
        <v>269</v>
      </c>
      <c r="L567" s="80" t="s">
        <v>6953</v>
      </c>
      <c r="M567" s="80" t="s">
        <v>165</v>
      </c>
      <c r="N567">
        <v>13921</v>
      </c>
      <c r="O567" s="80" t="s">
        <v>196</v>
      </c>
      <c r="P567">
        <v>5</v>
      </c>
      <c r="Q567" s="56">
        <v>4.0735873850197111</v>
      </c>
    </row>
    <row r="568" spans="1:17" x14ac:dyDescent="0.25">
      <c r="A568" s="80" t="s">
        <v>8856</v>
      </c>
      <c r="B568" s="80" t="s">
        <v>3037</v>
      </c>
      <c r="C568" s="80" t="s">
        <v>3038</v>
      </c>
      <c r="D568" s="80" t="s">
        <v>8857</v>
      </c>
      <c r="E568" s="80" t="s">
        <v>8858</v>
      </c>
      <c r="F568" s="80" t="s">
        <v>3040</v>
      </c>
      <c r="G568" s="80" t="s">
        <v>403</v>
      </c>
      <c r="H568" s="80" t="s">
        <v>163</v>
      </c>
      <c r="I568" s="47">
        <v>44897</v>
      </c>
      <c r="J568" s="47">
        <v>45461</v>
      </c>
      <c r="K568" s="80" t="s">
        <v>173</v>
      </c>
      <c r="L568" s="80" t="s">
        <v>6953</v>
      </c>
      <c r="M568" s="80" t="s">
        <v>195</v>
      </c>
      <c r="N568">
        <v>971</v>
      </c>
      <c r="O568" s="80" t="s">
        <v>188</v>
      </c>
      <c r="P568">
        <v>5</v>
      </c>
      <c r="Q568" s="56">
        <v>10.052562417871222</v>
      </c>
    </row>
    <row r="569" spans="1:17" x14ac:dyDescent="0.25">
      <c r="A569" s="80" t="s">
        <v>8859</v>
      </c>
      <c r="B569" s="80" t="s">
        <v>3042</v>
      </c>
      <c r="C569" s="80" t="s">
        <v>3043</v>
      </c>
      <c r="D569" s="80" t="s">
        <v>8860</v>
      </c>
      <c r="E569" s="80" t="s">
        <v>8861</v>
      </c>
      <c r="F569" s="80" t="s">
        <v>3045</v>
      </c>
      <c r="G569" s="80" t="s">
        <v>403</v>
      </c>
      <c r="H569" s="80" t="s">
        <v>163</v>
      </c>
      <c r="I569" s="47">
        <v>44808</v>
      </c>
      <c r="J569" s="47">
        <v>45161</v>
      </c>
      <c r="K569" s="80" t="s">
        <v>128</v>
      </c>
      <c r="L569" s="80" t="s">
        <v>8862</v>
      </c>
      <c r="M569" s="80" t="s">
        <v>228</v>
      </c>
      <c r="N569">
        <v>20709</v>
      </c>
      <c r="O569" s="80" t="s">
        <v>203</v>
      </c>
      <c r="P569">
        <v>5</v>
      </c>
      <c r="Q569" s="56">
        <v>11.596583442838369</v>
      </c>
    </row>
    <row r="570" spans="1:17" x14ac:dyDescent="0.25">
      <c r="A570" s="80" t="s">
        <v>8863</v>
      </c>
      <c r="B570" s="80" t="s">
        <v>3047</v>
      </c>
      <c r="C570" s="80" t="s">
        <v>3048</v>
      </c>
      <c r="D570" s="80" t="s">
        <v>8864</v>
      </c>
      <c r="E570" s="80" t="s">
        <v>8865</v>
      </c>
      <c r="F570" s="80" t="s">
        <v>3050</v>
      </c>
      <c r="G570" s="80" t="s">
        <v>749</v>
      </c>
      <c r="H570" s="80" t="s">
        <v>163</v>
      </c>
      <c r="I570" s="47">
        <v>44956</v>
      </c>
      <c r="J570" s="47">
        <v>45702</v>
      </c>
      <c r="K570" s="80" t="s">
        <v>128</v>
      </c>
      <c r="L570" s="80" t="s">
        <v>7007</v>
      </c>
      <c r="M570" s="80" t="s">
        <v>181</v>
      </c>
      <c r="N570">
        <v>13761</v>
      </c>
      <c r="O570" s="80" t="s">
        <v>196</v>
      </c>
      <c r="P570">
        <v>3</v>
      </c>
      <c r="Q570" s="56">
        <v>10.052562417871222</v>
      </c>
    </row>
    <row r="571" spans="1:17" x14ac:dyDescent="0.25">
      <c r="A571" s="80" t="s">
        <v>8866</v>
      </c>
      <c r="B571" s="80" t="s">
        <v>3052</v>
      </c>
      <c r="C571" s="80" t="s">
        <v>3053</v>
      </c>
      <c r="D571" s="80" t="s">
        <v>8867</v>
      </c>
      <c r="E571" s="80" t="s">
        <v>8868</v>
      </c>
      <c r="F571" s="80" t="s">
        <v>3055</v>
      </c>
      <c r="G571" s="80" t="s">
        <v>172</v>
      </c>
      <c r="H571" s="80" t="s">
        <v>163</v>
      </c>
      <c r="I571" s="47">
        <v>45370</v>
      </c>
      <c r="J571" s="47">
        <v>45157</v>
      </c>
      <c r="K571" s="80" t="s">
        <v>173</v>
      </c>
      <c r="L571" s="80" t="s">
        <v>8869</v>
      </c>
      <c r="M571" s="80" t="s">
        <v>174</v>
      </c>
      <c r="N571">
        <v>23394</v>
      </c>
      <c r="O571" s="80" t="s">
        <v>209</v>
      </c>
      <c r="P571">
        <v>5</v>
      </c>
      <c r="Q571" s="56">
        <v>6.9973718791064385</v>
      </c>
    </row>
    <row r="572" spans="1:17" x14ac:dyDescent="0.25">
      <c r="A572" s="80" t="s">
        <v>8870</v>
      </c>
      <c r="B572" s="80" t="s">
        <v>3057</v>
      </c>
      <c r="C572" s="80" t="s">
        <v>3058</v>
      </c>
      <c r="D572" s="80" t="s">
        <v>8871</v>
      </c>
      <c r="E572" s="80" t="s">
        <v>8872</v>
      </c>
      <c r="F572" s="80" t="s">
        <v>3060</v>
      </c>
      <c r="G572" s="80" t="s">
        <v>441</v>
      </c>
      <c r="H572" s="80" t="s">
        <v>163</v>
      </c>
      <c r="I572" s="47">
        <v>45297</v>
      </c>
      <c r="J572" s="47">
        <v>45240</v>
      </c>
      <c r="K572" s="80" t="s">
        <v>173</v>
      </c>
      <c r="L572" s="80" t="s">
        <v>6953</v>
      </c>
      <c r="M572" s="80" t="s">
        <v>181</v>
      </c>
      <c r="N572">
        <v>26212</v>
      </c>
      <c r="O572" s="80" t="s">
        <v>188</v>
      </c>
      <c r="P572">
        <v>3</v>
      </c>
      <c r="Q572" s="56">
        <v>10.052562417871222</v>
      </c>
    </row>
    <row r="573" spans="1:17" x14ac:dyDescent="0.25">
      <c r="A573" s="80" t="s">
        <v>8873</v>
      </c>
      <c r="B573" s="80" t="s">
        <v>3062</v>
      </c>
      <c r="C573" s="80" t="s">
        <v>3063</v>
      </c>
      <c r="D573" s="80" t="s">
        <v>8874</v>
      </c>
      <c r="E573" s="80" t="s">
        <v>8875</v>
      </c>
      <c r="F573" s="80" t="s">
        <v>3065</v>
      </c>
      <c r="G573" s="80" t="s">
        <v>381</v>
      </c>
      <c r="H573" s="80" t="s">
        <v>163</v>
      </c>
      <c r="I573" s="47">
        <v>45539</v>
      </c>
      <c r="J573" s="47">
        <v>45166</v>
      </c>
      <c r="K573" s="80" t="s">
        <v>269</v>
      </c>
      <c r="L573" s="80" t="s">
        <v>7007</v>
      </c>
      <c r="M573" s="80" t="s">
        <v>228</v>
      </c>
      <c r="N573">
        <v>4384</v>
      </c>
      <c r="O573" s="80" t="s">
        <v>196</v>
      </c>
      <c r="P573">
        <v>3</v>
      </c>
      <c r="Q573" s="56">
        <v>12.253613666228645</v>
      </c>
    </row>
    <row r="574" spans="1:17" x14ac:dyDescent="0.25">
      <c r="A574" s="80" t="s">
        <v>8876</v>
      </c>
      <c r="B574" s="80" t="s">
        <v>3067</v>
      </c>
      <c r="C574" s="80" t="s">
        <v>3068</v>
      </c>
      <c r="D574" s="80" t="s">
        <v>8877</v>
      </c>
      <c r="E574" s="80" t="s">
        <v>8878</v>
      </c>
      <c r="F574" s="80" t="s">
        <v>3070</v>
      </c>
      <c r="G574" s="80" t="s">
        <v>240</v>
      </c>
      <c r="H574" s="80" t="s">
        <v>163</v>
      </c>
      <c r="I574" s="47">
        <v>45095</v>
      </c>
      <c r="J574" s="47">
        <v>45644</v>
      </c>
      <c r="K574" s="80" t="s">
        <v>173</v>
      </c>
      <c r="L574" s="80" t="s">
        <v>8879</v>
      </c>
      <c r="M574" s="80" t="s">
        <v>228</v>
      </c>
      <c r="N574">
        <v>43367</v>
      </c>
      <c r="O574" s="80" t="s">
        <v>196</v>
      </c>
      <c r="P574">
        <v>5</v>
      </c>
      <c r="Q574" s="56">
        <v>10.052562417871222</v>
      </c>
    </row>
    <row r="575" spans="1:17" x14ac:dyDescent="0.25">
      <c r="A575" s="80" t="s">
        <v>8880</v>
      </c>
      <c r="B575" s="80" t="s">
        <v>3072</v>
      </c>
      <c r="C575" s="80" t="s">
        <v>3073</v>
      </c>
      <c r="D575" s="80" t="s">
        <v>8881</v>
      </c>
      <c r="E575" s="80" t="s">
        <v>8882</v>
      </c>
      <c r="F575" s="80" t="s">
        <v>3075</v>
      </c>
      <c r="G575" s="80" t="s">
        <v>574</v>
      </c>
      <c r="H575" s="80" t="s">
        <v>163</v>
      </c>
      <c r="I575" s="47">
        <v>45564</v>
      </c>
      <c r="J575" s="47">
        <v>45507</v>
      </c>
      <c r="K575" s="80" t="s">
        <v>269</v>
      </c>
      <c r="L575" s="80" t="s">
        <v>8883</v>
      </c>
      <c r="M575" s="80" t="s">
        <v>228</v>
      </c>
      <c r="N575">
        <v>39082</v>
      </c>
      <c r="O575" s="80" t="s">
        <v>209</v>
      </c>
      <c r="P575">
        <v>3</v>
      </c>
      <c r="Q575" s="56">
        <v>1.8725361366622864</v>
      </c>
    </row>
    <row r="576" spans="1:17" x14ac:dyDescent="0.25">
      <c r="A576" s="80" t="s">
        <v>8884</v>
      </c>
      <c r="B576" s="80" t="s">
        <v>3077</v>
      </c>
      <c r="C576" s="80" t="s">
        <v>3078</v>
      </c>
      <c r="D576" s="80" t="s">
        <v>8885</v>
      </c>
      <c r="E576" s="80" t="s">
        <v>3079</v>
      </c>
      <c r="F576" s="80" t="s">
        <v>3080</v>
      </c>
      <c r="G576" s="80" t="s">
        <v>903</v>
      </c>
      <c r="H576" s="80" t="s">
        <v>163</v>
      </c>
      <c r="I576" s="47">
        <v>45439</v>
      </c>
      <c r="J576" s="47">
        <v>45172</v>
      </c>
      <c r="K576" s="80" t="s">
        <v>164</v>
      </c>
      <c r="L576" s="80" t="s">
        <v>8003</v>
      </c>
      <c r="M576" s="80" t="s">
        <v>195</v>
      </c>
      <c r="N576">
        <v>6170</v>
      </c>
      <c r="O576" s="80" t="s">
        <v>203</v>
      </c>
      <c r="P576">
        <v>5</v>
      </c>
      <c r="Q576" s="56">
        <v>10.052562417871222</v>
      </c>
    </row>
    <row r="577" spans="1:17" x14ac:dyDescent="0.25">
      <c r="A577" s="80" t="s">
        <v>8886</v>
      </c>
      <c r="B577" s="80" t="s">
        <v>3082</v>
      </c>
      <c r="C577" s="80" t="s">
        <v>3083</v>
      </c>
      <c r="D577" s="80" t="s">
        <v>8887</v>
      </c>
      <c r="E577" s="80" t="s">
        <v>8888</v>
      </c>
      <c r="F577" s="80" t="s">
        <v>3085</v>
      </c>
      <c r="G577" s="80" t="s">
        <v>903</v>
      </c>
      <c r="H577" s="80" t="s">
        <v>163</v>
      </c>
      <c r="I577" s="47">
        <v>45718</v>
      </c>
      <c r="J577" s="47">
        <v>45761</v>
      </c>
      <c r="K577" s="80" t="s">
        <v>164</v>
      </c>
      <c r="L577" s="80" t="s">
        <v>6965</v>
      </c>
      <c r="M577" s="80" t="s">
        <v>228</v>
      </c>
      <c r="N577">
        <v>7514</v>
      </c>
      <c r="O577" s="80" t="s">
        <v>203</v>
      </c>
      <c r="P577">
        <v>1</v>
      </c>
      <c r="Q577" s="56">
        <v>1.4126149802890933</v>
      </c>
    </row>
    <row r="578" spans="1:17" x14ac:dyDescent="0.25">
      <c r="A578" s="80" t="s">
        <v>8889</v>
      </c>
      <c r="B578" s="80" t="s">
        <v>3087</v>
      </c>
      <c r="C578" s="80" t="s">
        <v>3088</v>
      </c>
      <c r="D578" s="80" t="s">
        <v>8890</v>
      </c>
      <c r="E578" s="80" t="s">
        <v>8891</v>
      </c>
      <c r="F578" s="80" t="s">
        <v>3090</v>
      </c>
      <c r="G578" s="80" t="s">
        <v>499</v>
      </c>
      <c r="H578" s="80" t="s">
        <v>163</v>
      </c>
      <c r="I578" s="47">
        <v>45640</v>
      </c>
      <c r="J578" s="47">
        <v>45399</v>
      </c>
      <c r="K578" s="80" t="s">
        <v>128</v>
      </c>
      <c r="L578" s="80" t="s">
        <v>6965</v>
      </c>
      <c r="M578" s="80" t="s">
        <v>174</v>
      </c>
      <c r="N578">
        <v>47918</v>
      </c>
      <c r="O578" s="80" t="s">
        <v>203</v>
      </c>
      <c r="P578">
        <v>2</v>
      </c>
      <c r="Q578" s="56">
        <v>10.052562417871222</v>
      </c>
    </row>
    <row r="579" spans="1:17" x14ac:dyDescent="0.25">
      <c r="A579" s="80" t="s">
        <v>8892</v>
      </c>
      <c r="B579" s="80" t="s">
        <v>3092</v>
      </c>
      <c r="C579" s="80" t="s">
        <v>3093</v>
      </c>
      <c r="D579" s="80" t="s">
        <v>8893</v>
      </c>
      <c r="E579" s="80" t="s">
        <v>8894</v>
      </c>
      <c r="F579" s="80" t="s">
        <v>3095</v>
      </c>
      <c r="G579" s="80" t="s">
        <v>441</v>
      </c>
      <c r="H579" s="80" t="s">
        <v>163</v>
      </c>
      <c r="I579" s="47">
        <v>45407</v>
      </c>
      <c r="J579" s="47">
        <v>45454</v>
      </c>
      <c r="K579" s="80" t="s">
        <v>173</v>
      </c>
      <c r="L579" s="80" t="s">
        <v>8895</v>
      </c>
      <c r="M579" s="80" t="s">
        <v>174</v>
      </c>
      <c r="N579">
        <v>38288</v>
      </c>
      <c r="O579" s="80" t="s">
        <v>196</v>
      </c>
      <c r="P579">
        <v>3</v>
      </c>
      <c r="Q579" s="56">
        <v>1.5440210249671484</v>
      </c>
    </row>
    <row r="580" spans="1:17" x14ac:dyDescent="0.25">
      <c r="A580" s="80" t="s">
        <v>8896</v>
      </c>
      <c r="B580" s="80" t="s">
        <v>3097</v>
      </c>
      <c r="C580" s="80" t="s">
        <v>3098</v>
      </c>
      <c r="D580" s="80" t="s">
        <v>8897</v>
      </c>
      <c r="E580" s="80" t="s">
        <v>8898</v>
      </c>
      <c r="F580" s="80" t="s">
        <v>3100</v>
      </c>
      <c r="G580" s="80" t="s">
        <v>187</v>
      </c>
      <c r="H580" s="80" t="s">
        <v>163</v>
      </c>
      <c r="I580" s="47">
        <v>45056</v>
      </c>
      <c r="J580" s="47">
        <v>45777</v>
      </c>
      <c r="K580" s="80" t="s">
        <v>129</v>
      </c>
      <c r="L580" s="80" t="s">
        <v>8899</v>
      </c>
      <c r="M580" s="80" t="s">
        <v>228</v>
      </c>
      <c r="N580">
        <v>32436</v>
      </c>
      <c r="O580" s="80" t="s">
        <v>209</v>
      </c>
      <c r="P580">
        <v>1</v>
      </c>
      <c r="Q580" s="56">
        <v>10.052562417871222</v>
      </c>
    </row>
    <row r="581" spans="1:17" x14ac:dyDescent="0.25">
      <c r="A581" s="80" t="s">
        <v>8900</v>
      </c>
      <c r="B581" s="80" t="s">
        <v>3102</v>
      </c>
      <c r="C581" s="80" t="s">
        <v>3103</v>
      </c>
      <c r="D581" s="80" t="s">
        <v>8901</v>
      </c>
      <c r="E581" s="80" t="s">
        <v>3104</v>
      </c>
      <c r="F581" s="80" t="s">
        <v>3105</v>
      </c>
      <c r="G581" s="80" t="s">
        <v>766</v>
      </c>
      <c r="H581" s="80" t="s">
        <v>163</v>
      </c>
      <c r="I581" s="47">
        <v>45050</v>
      </c>
      <c r="J581" s="47">
        <v>45636</v>
      </c>
      <c r="K581" s="80" t="s">
        <v>129</v>
      </c>
      <c r="L581" s="80" t="s">
        <v>6953</v>
      </c>
      <c r="M581" s="80" t="s">
        <v>195</v>
      </c>
      <c r="N581">
        <v>47030</v>
      </c>
      <c r="O581" s="80" t="s">
        <v>209</v>
      </c>
      <c r="P581">
        <v>5</v>
      </c>
      <c r="Q581" s="56">
        <v>19.250985545335084</v>
      </c>
    </row>
    <row r="582" spans="1:17" x14ac:dyDescent="0.25">
      <c r="A582" s="80" t="s">
        <v>8902</v>
      </c>
      <c r="B582" s="80" t="s">
        <v>3107</v>
      </c>
      <c r="C582" s="80" t="s">
        <v>3108</v>
      </c>
      <c r="D582" s="80" t="s">
        <v>8903</v>
      </c>
      <c r="E582" s="80" t="s">
        <v>8904</v>
      </c>
      <c r="F582" s="80" t="s">
        <v>1393</v>
      </c>
      <c r="G582" s="80" t="s">
        <v>292</v>
      </c>
      <c r="H582" s="80" t="s">
        <v>163</v>
      </c>
      <c r="I582" s="47">
        <v>45189</v>
      </c>
      <c r="J582" s="47">
        <v>45567</v>
      </c>
      <c r="K582" s="80" t="s">
        <v>128</v>
      </c>
      <c r="L582" s="80" t="s">
        <v>8905</v>
      </c>
      <c r="M582" s="80" t="s">
        <v>165</v>
      </c>
      <c r="N582">
        <v>10989</v>
      </c>
      <c r="O582" s="80" t="s">
        <v>188</v>
      </c>
      <c r="P582">
        <v>4</v>
      </c>
      <c r="Q582" s="56">
        <v>10.052562417871222</v>
      </c>
    </row>
    <row r="583" spans="1:17" x14ac:dyDescent="0.25">
      <c r="A583" s="80" t="s">
        <v>8906</v>
      </c>
      <c r="B583" s="80" t="s">
        <v>3111</v>
      </c>
      <c r="C583" s="80" t="s">
        <v>3112</v>
      </c>
      <c r="D583" s="80" t="s">
        <v>8907</v>
      </c>
      <c r="E583" s="80" t="s">
        <v>8908</v>
      </c>
      <c r="F583" s="80" t="s">
        <v>3114</v>
      </c>
      <c r="G583" s="80" t="s">
        <v>370</v>
      </c>
      <c r="H583" s="80" t="s">
        <v>163</v>
      </c>
      <c r="I583" s="47">
        <v>45349</v>
      </c>
      <c r="J583" s="47">
        <v>45259</v>
      </c>
      <c r="K583" s="80" t="s">
        <v>269</v>
      </c>
      <c r="L583" s="80" t="s">
        <v>8909</v>
      </c>
      <c r="M583" s="80" t="s">
        <v>181</v>
      </c>
      <c r="N583">
        <v>39875</v>
      </c>
      <c r="O583" s="80" t="s">
        <v>188</v>
      </c>
      <c r="P583">
        <v>4</v>
      </c>
      <c r="Q583" s="56">
        <v>2.9566360052562417</v>
      </c>
    </row>
    <row r="584" spans="1:17" x14ac:dyDescent="0.25">
      <c r="A584" s="80" t="s">
        <v>8910</v>
      </c>
      <c r="B584" s="80" t="s">
        <v>3116</v>
      </c>
      <c r="C584" s="80" t="s">
        <v>3117</v>
      </c>
      <c r="D584" s="80" t="s">
        <v>8911</v>
      </c>
      <c r="E584" s="80" t="s">
        <v>3118</v>
      </c>
      <c r="F584" s="80" t="s">
        <v>3119</v>
      </c>
      <c r="G584" s="80" t="s">
        <v>358</v>
      </c>
      <c r="H584" s="80" t="s">
        <v>163</v>
      </c>
      <c r="I584" s="47">
        <v>45462</v>
      </c>
      <c r="J584" s="47">
        <v>45731</v>
      </c>
      <c r="K584" s="80" t="s">
        <v>129</v>
      </c>
      <c r="L584" s="80" t="s">
        <v>7007</v>
      </c>
      <c r="M584" s="80" t="s">
        <v>314</v>
      </c>
      <c r="N584">
        <v>13507</v>
      </c>
      <c r="O584" s="80" t="s">
        <v>188</v>
      </c>
      <c r="P584">
        <v>2</v>
      </c>
      <c r="Q584" s="56">
        <v>10.052562417871222</v>
      </c>
    </row>
    <row r="585" spans="1:17" x14ac:dyDescent="0.25">
      <c r="A585" s="80" t="s">
        <v>8912</v>
      </c>
      <c r="B585" s="80" t="s">
        <v>3121</v>
      </c>
      <c r="C585" s="80" t="s">
        <v>3122</v>
      </c>
      <c r="D585" s="80" t="s">
        <v>8913</v>
      </c>
      <c r="E585" s="80" t="s">
        <v>8914</v>
      </c>
      <c r="F585" s="80" t="s">
        <v>3124</v>
      </c>
      <c r="G585" s="80" t="s">
        <v>409</v>
      </c>
      <c r="H585" s="80" t="s">
        <v>163</v>
      </c>
      <c r="I585" s="47">
        <v>45173</v>
      </c>
      <c r="J585" s="47">
        <v>45241</v>
      </c>
      <c r="K585" s="80" t="s">
        <v>164</v>
      </c>
      <c r="L585" s="80" t="s">
        <v>7007</v>
      </c>
      <c r="M585" s="80" t="s">
        <v>314</v>
      </c>
      <c r="N585">
        <v>39442</v>
      </c>
      <c r="O585" s="80" t="s">
        <v>166</v>
      </c>
      <c r="P585">
        <v>2</v>
      </c>
      <c r="Q585" s="56">
        <v>2.2339027595269383</v>
      </c>
    </row>
    <row r="586" spans="1:17" x14ac:dyDescent="0.25">
      <c r="A586" s="80" t="s">
        <v>8915</v>
      </c>
      <c r="B586" s="80" t="s">
        <v>3126</v>
      </c>
      <c r="C586" s="80" t="s">
        <v>3127</v>
      </c>
      <c r="D586" s="80" t="s">
        <v>8916</v>
      </c>
      <c r="E586" s="80" t="s">
        <v>8917</v>
      </c>
      <c r="F586" s="80" t="s">
        <v>3129</v>
      </c>
      <c r="G586" s="80" t="s">
        <v>215</v>
      </c>
      <c r="H586" s="80" t="s">
        <v>163</v>
      </c>
      <c r="I586" s="47">
        <v>45743</v>
      </c>
      <c r="J586" s="47">
        <v>45289</v>
      </c>
      <c r="K586" s="80" t="s">
        <v>129</v>
      </c>
      <c r="L586" s="80" t="s">
        <v>7392</v>
      </c>
      <c r="M586" s="80" t="s">
        <v>181</v>
      </c>
      <c r="N586">
        <v>23711</v>
      </c>
      <c r="O586" s="80" t="s">
        <v>166</v>
      </c>
      <c r="P586">
        <v>2</v>
      </c>
      <c r="Q586" s="56">
        <v>10.052562417871222</v>
      </c>
    </row>
    <row r="587" spans="1:17" x14ac:dyDescent="0.25">
      <c r="A587" s="80" t="s">
        <v>8918</v>
      </c>
      <c r="B587" s="80" t="s">
        <v>3131</v>
      </c>
      <c r="C587" s="80" t="s">
        <v>3132</v>
      </c>
      <c r="D587" s="80" t="s">
        <v>8919</v>
      </c>
      <c r="E587" s="80" t="s">
        <v>3133</v>
      </c>
      <c r="F587" s="80" t="s">
        <v>3134</v>
      </c>
      <c r="G587" s="80" t="s">
        <v>308</v>
      </c>
      <c r="H587" s="80" t="s">
        <v>163</v>
      </c>
      <c r="I587" s="47">
        <v>45400</v>
      </c>
      <c r="J587" s="47">
        <v>45385</v>
      </c>
      <c r="K587" s="80" t="s">
        <v>269</v>
      </c>
      <c r="L587" s="80" t="s">
        <v>8920</v>
      </c>
      <c r="M587" s="80" t="s">
        <v>314</v>
      </c>
      <c r="N587">
        <v>27922</v>
      </c>
      <c r="O587" s="80" t="s">
        <v>188</v>
      </c>
      <c r="P587">
        <v>2</v>
      </c>
      <c r="Q587" s="56">
        <v>0.49277266754270693</v>
      </c>
    </row>
    <row r="588" spans="1:17" x14ac:dyDescent="0.25">
      <c r="A588" s="80" t="s">
        <v>8921</v>
      </c>
      <c r="B588" s="80" t="s">
        <v>3136</v>
      </c>
      <c r="C588" s="80" t="s">
        <v>3137</v>
      </c>
      <c r="D588" s="80" t="s">
        <v>8922</v>
      </c>
      <c r="E588" s="80" t="s">
        <v>8923</v>
      </c>
      <c r="F588" s="80" t="s">
        <v>3139</v>
      </c>
      <c r="G588" s="80" t="s">
        <v>441</v>
      </c>
      <c r="H588" s="80" t="s">
        <v>163</v>
      </c>
      <c r="I588" s="47">
        <v>45150</v>
      </c>
      <c r="J588" s="47">
        <v>45722</v>
      </c>
      <c r="K588" s="80" t="s">
        <v>129</v>
      </c>
      <c r="L588" s="80" t="s">
        <v>8924</v>
      </c>
      <c r="M588" s="80" t="s">
        <v>314</v>
      </c>
      <c r="N588">
        <v>26732</v>
      </c>
      <c r="O588" s="80" t="s">
        <v>196</v>
      </c>
      <c r="P588">
        <v>2</v>
      </c>
      <c r="Q588" s="56">
        <v>10.052562417871222</v>
      </c>
    </row>
    <row r="589" spans="1:17" x14ac:dyDescent="0.25">
      <c r="A589" s="80" t="s">
        <v>8925</v>
      </c>
      <c r="B589" s="80" t="s">
        <v>3141</v>
      </c>
      <c r="C589" s="80" t="s">
        <v>3142</v>
      </c>
      <c r="D589" s="80" t="s">
        <v>8926</v>
      </c>
      <c r="E589" s="80" t="s">
        <v>8927</v>
      </c>
      <c r="F589" s="80" t="s">
        <v>3144</v>
      </c>
      <c r="G589" s="80" t="s">
        <v>381</v>
      </c>
      <c r="H589" s="80" t="s">
        <v>163</v>
      </c>
      <c r="I589" s="47">
        <v>45811</v>
      </c>
      <c r="J589" s="47">
        <v>45720</v>
      </c>
      <c r="K589" s="80" t="s">
        <v>128</v>
      </c>
      <c r="L589" s="80" t="s">
        <v>7007</v>
      </c>
      <c r="M589" s="80" t="s">
        <v>195</v>
      </c>
      <c r="N589">
        <v>22056</v>
      </c>
      <c r="O589" s="80" t="s">
        <v>188</v>
      </c>
      <c r="P589">
        <v>1</v>
      </c>
      <c r="Q589" s="56">
        <v>2.9894875164257555</v>
      </c>
    </row>
    <row r="590" spans="1:17" x14ac:dyDescent="0.25">
      <c r="A590" s="80" t="s">
        <v>8928</v>
      </c>
      <c r="B590" s="80" t="s">
        <v>2766</v>
      </c>
      <c r="C590" s="80" t="s">
        <v>3146</v>
      </c>
      <c r="D590" s="80" t="s">
        <v>8929</v>
      </c>
      <c r="E590" s="80" t="s">
        <v>8930</v>
      </c>
      <c r="F590" s="80" t="s">
        <v>3148</v>
      </c>
      <c r="G590" s="80" t="s">
        <v>766</v>
      </c>
      <c r="H590" s="80" t="s">
        <v>163</v>
      </c>
      <c r="I590" s="47">
        <v>45349</v>
      </c>
      <c r="J590" s="47">
        <v>45247</v>
      </c>
      <c r="K590" s="80" t="s">
        <v>129</v>
      </c>
      <c r="L590" s="80" t="s">
        <v>6953</v>
      </c>
      <c r="M590" s="80" t="s">
        <v>165</v>
      </c>
      <c r="N590">
        <v>47965</v>
      </c>
      <c r="O590" s="80" t="s">
        <v>166</v>
      </c>
      <c r="P590">
        <v>1</v>
      </c>
      <c r="Q590" s="56">
        <v>10.052562417871222</v>
      </c>
    </row>
    <row r="591" spans="1:17" x14ac:dyDescent="0.25">
      <c r="A591" s="80" t="s">
        <v>8931</v>
      </c>
      <c r="B591" s="80" t="s">
        <v>3150</v>
      </c>
      <c r="C591" s="80" t="s">
        <v>3151</v>
      </c>
      <c r="D591" s="80" t="s">
        <v>8932</v>
      </c>
      <c r="E591" s="80" t="s">
        <v>8933</v>
      </c>
      <c r="F591" s="80" t="s">
        <v>3153</v>
      </c>
      <c r="G591" s="80" t="s">
        <v>1627</v>
      </c>
      <c r="H591" s="80" t="s">
        <v>163</v>
      </c>
      <c r="I591" s="47">
        <v>45407</v>
      </c>
      <c r="J591" s="47">
        <v>45548</v>
      </c>
      <c r="K591" s="80" t="s">
        <v>269</v>
      </c>
      <c r="L591" s="80" t="s">
        <v>7007</v>
      </c>
      <c r="M591" s="80" t="s">
        <v>165</v>
      </c>
      <c r="N591">
        <v>37929</v>
      </c>
      <c r="O591" s="80" t="s">
        <v>166</v>
      </c>
      <c r="P591">
        <v>2</v>
      </c>
      <c r="Q591" s="56">
        <v>4.6320630749014455</v>
      </c>
    </row>
    <row r="592" spans="1:17" x14ac:dyDescent="0.25">
      <c r="A592" s="80" t="s">
        <v>8934</v>
      </c>
      <c r="B592" s="80" t="s">
        <v>3155</v>
      </c>
      <c r="C592" s="80" t="s">
        <v>3156</v>
      </c>
      <c r="D592" s="80" t="s">
        <v>8935</v>
      </c>
      <c r="E592" s="80" t="s">
        <v>8936</v>
      </c>
      <c r="F592" s="80" t="s">
        <v>3158</v>
      </c>
      <c r="G592" s="80" t="s">
        <v>347</v>
      </c>
      <c r="H592" s="80" t="s">
        <v>163</v>
      </c>
      <c r="I592" s="47">
        <v>44795</v>
      </c>
      <c r="J592" s="47">
        <v>45726</v>
      </c>
      <c r="K592" s="80" t="s">
        <v>173</v>
      </c>
      <c r="L592" s="80" t="s">
        <v>8937</v>
      </c>
      <c r="M592" s="80" t="s">
        <v>228</v>
      </c>
      <c r="N592">
        <v>10616</v>
      </c>
      <c r="O592" s="80" t="s">
        <v>203</v>
      </c>
      <c r="P592">
        <v>2</v>
      </c>
      <c r="Q592" s="56">
        <v>10.052562417871222</v>
      </c>
    </row>
    <row r="593" spans="1:17" x14ac:dyDescent="0.25">
      <c r="A593" s="80" t="s">
        <v>8938</v>
      </c>
      <c r="B593" s="80" t="s">
        <v>3160</v>
      </c>
      <c r="C593" s="80" t="s">
        <v>3161</v>
      </c>
      <c r="D593" s="80" t="s">
        <v>8939</v>
      </c>
      <c r="E593" s="80" t="s">
        <v>8940</v>
      </c>
      <c r="F593" s="80" t="s">
        <v>3163</v>
      </c>
      <c r="G593" s="80" t="s">
        <v>787</v>
      </c>
      <c r="H593" s="80" t="s">
        <v>163</v>
      </c>
      <c r="I593" s="47">
        <v>45121</v>
      </c>
      <c r="J593" s="47">
        <v>45280</v>
      </c>
      <c r="K593" s="80" t="s">
        <v>129</v>
      </c>
      <c r="L593" s="80" t="s">
        <v>7007</v>
      </c>
      <c r="M593" s="80" t="s">
        <v>195</v>
      </c>
      <c r="N593">
        <v>46007</v>
      </c>
      <c r="O593" s="80" t="s">
        <v>166</v>
      </c>
      <c r="P593">
        <v>4</v>
      </c>
      <c r="Q593" s="56">
        <v>5.2233902759526938</v>
      </c>
    </row>
    <row r="594" spans="1:17" x14ac:dyDescent="0.25">
      <c r="A594" s="80" t="s">
        <v>8941</v>
      </c>
      <c r="B594" s="80" t="s">
        <v>3165</v>
      </c>
      <c r="C594" s="80" t="s">
        <v>3166</v>
      </c>
      <c r="D594" s="80" t="s">
        <v>8942</v>
      </c>
      <c r="E594" s="80" t="s">
        <v>8943</v>
      </c>
      <c r="F594" s="80" t="s">
        <v>3168</v>
      </c>
      <c r="G594" s="80" t="s">
        <v>275</v>
      </c>
      <c r="H594" s="80" t="s">
        <v>163</v>
      </c>
      <c r="I594" s="47">
        <v>45076</v>
      </c>
      <c r="J594" s="47">
        <v>45692</v>
      </c>
      <c r="K594" s="80" t="s">
        <v>269</v>
      </c>
      <c r="L594" s="80" t="s">
        <v>6965</v>
      </c>
      <c r="M594" s="80" t="s">
        <v>195</v>
      </c>
      <c r="N594">
        <v>45161</v>
      </c>
      <c r="O594" s="80" t="s">
        <v>209</v>
      </c>
      <c r="P594">
        <v>1</v>
      </c>
      <c r="Q594" s="56">
        <v>10.052562417871222</v>
      </c>
    </row>
    <row r="595" spans="1:17" x14ac:dyDescent="0.25">
      <c r="A595" s="80" t="s">
        <v>8944</v>
      </c>
      <c r="B595" s="80" t="s">
        <v>3170</v>
      </c>
      <c r="C595" s="80" t="s">
        <v>3171</v>
      </c>
      <c r="D595" s="80" t="s">
        <v>8945</v>
      </c>
      <c r="E595" s="80" t="s">
        <v>8946</v>
      </c>
      <c r="F595" s="80" t="s">
        <v>3173</v>
      </c>
      <c r="G595" s="80" t="s">
        <v>320</v>
      </c>
      <c r="H595" s="80" t="s">
        <v>163</v>
      </c>
      <c r="I595" s="47">
        <v>44949</v>
      </c>
      <c r="J595" s="47">
        <v>45642</v>
      </c>
      <c r="K595" s="80" t="s">
        <v>173</v>
      </c>
      <c r="L595" s="80" t="s">
        <v>8947</v>
      </c>
      <c r="M595" s="80" t="s">
        <v>228</v>
      </c>
      <c r="N595">
        <v>30744</v>
      </c>
      <c r="O595" s="80" t="s">
        <v>209</v>
      </c>
      <c r="P595">
        <v>1</v>
      </c>
      <c r="Q595" s="56">
        <v>22.766097240473062</v>
      </c>
    </row>
    <row r="596" spans="1:17" x14ac:dyDescent="0.25">
      <c r="A596" s="80" t="s">
        <v>8948</v>
      </c>
      <c r="B596" s="80" t="s">
        <v>3175</v>
      </c>
      <c r="C596" s="80" t="s">
        <v>3176</v>
      </c>
      <c r="D596" s="80" t="s">
        <v>8949</v>
      </c>
      <c r="E596" s="80" t="s">
        <v>8950</v>
      </c>
      <c r="F596" s="80" t="s">
        <v>3178</v>
      </c>
      <c r="G596" s="80" t="s">
        <v>381</v>
      </c>
      <c r="H596" s="80" t="s">
        <v>163</v>
      </c>
      <c r="I596" s="47">
        <v>45491</v>
      </c>
      <c r="J596" s="47">
        <v>45815</v>
      </c>
      <c r="K596" s="80" t="s">
        <v>173</v>
      </c>
      <c r="L596" s="80" t="s">
        <v>6953</v>
      </c>
      <c r="M596" s="80" t="s">
        <v>228</v>
      </c>
      <c r="N596">
        <v>49714</v>
      </c>
      <c r="O596" s="80" t="s">
        <v>209</v>
      </c>
      <c r="P596">
        <v>5</v>
      </c>
      <c r="Q596" s="56">
        <v>10.052562417871222</v>
      </c>
    </row>
    <row r="597" spans="1:17" x14ac:dyDescent="0.25">
      <c r="A597" s="80" t="s">
        <v>8951</v>
      </c>
      <c r="B597" s="80" t="s">
        <v>3180</v>
      </c>
      <c r="C597" s="80" t="s">
        <v>3181</v>
      </c>
      <c r="D597" s="80" t="s">
        <v>8952</v>
      </c>
      <c r="E597" s="80" t="s">
        <v>8953</v>
      </c>
      <c r="F597" s="80" t="s">
        <v>3183</v>
      </c>
      <c r="G597" s="80" t="s">
        <v>268</v>
      </c>
      <c r="H597" s="80" t="s">
        <v>163</v>
      </c>
      <c r="I597" s="47">
        <v>45042</v>
      </c>
      <c r="J597" s="47">
        <v>45281</v>
      </c>
      <c r="K597" s="80" t="s">
        <v>269</v>
      </c>
      <c r="L597" s="80" t="s">
        <v>7803</v>
      </c>
      <c r="M597" s="80" t="s">
        <v>165</v>
      </c>
      <c r="N597">
        <v>35121</v>
      </c>
      <c r="O597" s="80" t="s">
        <v>166</v>
      </c>
      <c r="P597">
        <v>4</v>
      </c>
      <c r="Q597" s="56">
        <v>7.8515111695137971</v>
      </c>
    </row>
    <row r="598" spans="1:17" x14ac:dyDescent="0.25">
      <c r="A598" s="80" t="s">
        <v>8954</v>
      </c>
      <c r="B598" s="80" t="s">
        <v>3185</v>
      </c>
      <c r="C598" s="80" t="s">
        <v>3186</v>
      </c>
      <c r="D598" s="80" t="s">
        <v>8955</v>
      </c>
      <c r="E598" s="80" t="s">
        <v>8956</v>
      </c>
      <c r="F598" s="80" t="s">
        <v>3188</v>
      </c>
      <c r="G598" s="80" t="s">
        <v>616</v>
      </c>
      <c r="H598" s="80" t="s">
        <v>163</v>
      </c>
      <c r="I598" s="47">
        <v>45623</v>
      </c>
      <c r="J598" s="47">
        <v>45114</v>
      </c>
      <c r="K598" s="80" t="s">
        <v>129</v>
      </c>
      <c r="L598" s="80" t="s">
        <v>8957</v>
      </c>
      <c r="M598" s="80" t="s">
        <v>314</v>
      </c>
      <c r="N598">
        <v>46415</v>
      </c>
      <c r="O598" s="80" t="s">
        <v>166</v>
      </c>
      <c r="P598">
        <v>1</v>
      </c>
      <c r="Q598" s="56">
        <v>10.052562417871222</v>
      </c>
    </row>
    <row r="599" spans="1:17" x14ac:dyDescent="0.25">
      <c r="A599" s="80" t="s">
        <v>8958</v>
      </c>
      <c r="B599" s="80" t="s">
        <v>3190</v>
      </c>
      <c r="C599" s="80" t="s">
        <v>3191</v>
      </c>
      <c r="D599" s="80" t="s">
        <v>8959</v>
      </c>
      <c r="E599" s="80" t="s">
        <v>8960</v>
      </c>
      <c r="F599" s="80" t="s">
        <v>3193</v>
      </c>
      <c r="G599" s="80" t="s">
        <v>595</v>
      </c>
      <c r="H599" s="80" t="s">
        <v>163</v>
      </c>
      <c r="I599" s="47">
        <v>45699</v>
      </c>
      <c r="J599" s="47">
        <v>45114</v>
      </c>
      <c r="K599" s="80" t="s">
        <v>129</v>
      </c>
      <c r="L599" s="80" t="s">
        <v>6965</v>
      </c>
      <c r="M599" s="80" t="s">
        <v>314</v>
      </c>
      <c r="N599">
        <v>36085</v>
      </c>
      <c r="O599" s="80" t="s">
        <v>196</v>
      </c>
      <c r="P599">
        <v>5</v>
      </c>
      <c r="Q599" s="56">
        <v>19.218134034165569</v>
      </c>
    </row>
    <row r="600" spans="1:17" x14ac:dyDescent="0.25">
      <c r="A600" s="80" t="s">
        <v>8961</v>
      </c>
      <c r="B600" s="80" t="s">
        <v>3195</v>
      </c>
      <c r="C600" s="80" t="s">
        <v>3196</v>
      </c>
      <c r="D600" s="80" t="s">
        <v>8962</v>
      </c>
      <c r="E600" s="80" t="s">
        <v>8963</v>
      </c>
      <c r="F600" s="80" t="s">
        <v>3198</v>
      </c>
      <c r="G600" s="80" t="s">
        <v>642</v>
      </c>
      <c r="H600" s="80" t="s">
        <v>163</v>
      </c>
      <c r="I600" s="47">
        <v>45474</v>
      </c>
      <c r="J600" s="47">
        <v>45591</v>
      </c>
      <c r="K600" s="80" t="s">
        <v>164</v>
      </c>
      <c r="L600" s="80" t="s">
        <v>7516</v>
      </c>
      <c r="M600" s="80" t="s">
        <v>174</v>
      </c>
      <c r="N600">
        <v>20641</v>
      </c>
      <c r="O600" s="80" t="s">
        <v>188</v>
      </c>
      <c r="P600">
        <v>3</v>
      </c>
      <c r="Q600" s="56">
        <v>10.052562417871222</v>
      </c>
    </row>
    <row r="601" spans="1:17" x14ac:dyDescent="0.25">
      <c r="A601" s="80" t="s">
        <v>8964</v>
      </c>
      <c r="B601" s="80" t="s">
        <v>3200</v>
      </c>
      <c r="C601" s="80" t="s">
        <v>3201</v>
      </c>
      <c r="D601" s="80" t="s">
        <v>8965</v>
      </c>
      <c r="E601" s="80" t="s">
        <v>8966</v>
      </c>
      <c r="F601" s="80" t="s">
        <v>3203</v>
      </c>
      <c r="G601" s="80" t="s">
        <v>435</v>
      </c>
      <c r="H601" s="80" t="s">
        <v>163</v>
      </c>
      <c r="I601" s="47">
        <v>45147</v>
      </c>
      <c r="J601" s="47">
        <v>45773</v>
      </c>
      <c r="K601" s="80" t="s">
        <v>129</v>
      </c>
      <c r="L601" s="80" t="s">
        <v>6953</v>
      </c>
      <c r="M601" s="80" t="s">
        <v>174</v>
      </c>
      <c r="N601">
        <v>9366</v>
      </c>
      <c r="O601" s="80" t="s">
        <v>166</v>
      </c>
      <c r="P601">
        <v>2</v>
      </c>
      <c r="Q601" s="56">
        <v>20.565045992115635</v>
      </c>
    </row>
    <row r="602" spans="1:17" x14ac:dyDescent="0.25">
      <c r="A602" s="80" t="s">
        <v>8967</v>
      </c>
      <c r="B602" s="80" t="s">
        <v>3205</v>
      </c>
      <c r="C602" s="80" t="s">
        <v>3206</v>
      </c>
      <c r="D602" s="80" t="s">
        <v>8968</v>
      </c>
      <c r="E602" s="80" t="s">
        <v>8969</v>
      </c>
      <c r="F602" s="80" t="s">
        <v>3208</v>
      </c>
      <c r="G602" s="80" t="s">
        <v>755</v>
      </c>
      <c r="H602" s="80" t="s">
        <v>163</v>
      </c>
      <c r="I602" s="47">
        <v>44910</v>
      </c>
      <c r="J602" s="47">
        <v>45389</v>
      </c>
      <c r="K602" s="80" t="s">
        <v>129</v>
      </c>
      <c r="L602" s="80" t="s">
        <v>8970</v>
      </c>
      <c r="M602" s="80" t="s">
        <v>195</v>
      </c>
      <c r="N602">
        <v>47614</v>
      </c>
      <c r="O602" s="80" t="s">
        <v>166</v>
      </c>
      <c r="P602">
        <v>2</v>
      </c>
      <c r="Q602" s="56">
        <v>10.052562417871222</v>
      </c>
    </row>
    <row r="603" spans="1:17" x14ac:dyDescent="0.25">
      <c r="A603" s="80" t="s">
        <v>8971</v>
      </c>
      <c r="B603" s="80" t="s">
        <v>3210</v>
      </c>
      <c r="C603" s="80" t="s">
        <v>3211</v>
      </c>
      <c r="D603" s="80" t="s">
        <v>8972</v>
      </c>
      <c r="E603" s="80" t="s">
        <v>3212</v>
      </c>
      <c r="F603" s="80" t="s">
        <v>3213</v>
      </c>
      <c r="G603" s="80" t="s">
        <v>499</v>
      </c>
      <c r="H603" s="80" t="s">
        <v>163</v>
      </c>
      <c r="I603" s="47">
        <v>45258</v>
      </c>
      <c r="J603" s="47">
        <v>45313</v>
      </c>
      <c r="K603" s="80" t="s">
        <v>129</v>
      </c>
      <c r="L603" s="80" t="s">
        <v>6965</v>
      </c>
      <c r="M603" s="80" t="s">
        <v>195</v>
      </c>
      <c r="N603">
        <v>42006</v>
      </c>
      <c r="O603" s="80" t="s">
        <v>166</v>
      </c>
      <c r="P603">
        <v>5</v>
      </c>
      <c r="Q603" s="56">
        <v>1.8068331143232588</v>
      </c>
    </row>
    <row r="604" spans="1:17" x14ac:dyDescent="0.25">
      <c r="A604" s="80" t="s">
        <v>8973</v>
      </c>
      <c r="B604" s="80" t="s">
        <v>3215</v>
      </c>
      <c r="C604" s="80" t="s">
        <v>3216</v>
      </c>
      <c r="D604" s="80" t="s">
        <v>8974</v>
      </c>
      <c r="E604" s="80" t="s">
        <v>8975</v>
      </c>
      <c r="F604" s="80" t="s">
        <v>742</v>
      </c>
      <c r="G604" s="80" t="s">
        <v>473</v>
      </c>
      <c r="H604" s="80" t="s">
        <v>163</v>
      </c>
      <c r="I604" s="47">
        <v>45660</v>
      </c>
      <c r="J604" s="47">
        <v>45513</v>
      </c>
      <c r="K604" s="80" t="s">
        <v>173</v>
      </c>
      <c r="L604" s="80" t="s">
        <v>8976</v>
      </c>
      <c r="M604" s="80" t="s">
        <v>314</v>
      </c>
      <c r="N604">
        <v>25195</v>
      </c>
      <c r="O604" s="80" t="s">
        <v>196</v>
      </c>
      <c r="P604">
        <v>5</v>
      </c>
      <c r="Q604" s="56">
        <v>10.052562417871222</v>
      </c>
    </row>
    <row r="605" spans="1:17" x14ac:dyDescent="0.25">
      <c r="A605" s="80" t="s">
        <v>8977</v>
      </c>
      <c r="B605" s="80" t="s">
        <v>3219</v>
      </c>
      <c r="C605" s="80" t="s">
        <v>3220</v>
      </c>
      <c r="D605" s="80" t="s">
        <v>8978</v>
      </c>
      <c r="E605" s="80" t="s">
        <v>8979</v>
      </c>
      <c r="F605" s="80" t="s">
        <v>3222</v>
      </c>
      <c r="G605" s="80" t="s">
        <v>616</v>
      </c>
      <c r="H605" s="80" t="s">
        <v>163</v>
      </c>
      <c r="I605" s="47">
        <v>44964</v>
      </c>
      <c r="J605" s="47">
        <v>45320</v>
      </c>
      <c r="K605" s="80" t="s">
        <v>173</v>
      </c>
      <c r="L605" s="80" t="s">
        <v>6965</v>
      </c>
      <c r="M605" s="80" t="s">
        <v>195</v>
      </c>
      <c r="N605">
        <v>21537</v>
      </c>
      <c r="O605" s="80" t="s">
        <v>209</v>
      </c>
      <c r="P605">
        <v>4</v>
      </c>
      <c r="Q605" s="56">
        <v>11.695137976346912</v>
      </c>
    </row>
    <row r="606" spans="1:17" x14ac:dyDescent="0.25">
      <c r="A606" s="80" t="s">
        <v>8980</v>
      </c>
      <c r="B606" s="80" t="s">
        <v>3224</v>
      </c>
      <c r="C606" s="80" t="s">
        <v>3225</v>
      </c>
      <c r="D606" s="80" t="s">
        <v>8981</v>
      </c>
      <c r="E606" s="80" t="s">
        <v>8982</v>
      </c>
      <c r="F606" s="80" t="s">
        <v>3227</v>
      </c>
      <c r="G606" s="80" t="s">
        <v>202</v>
      </c>
      <c r="H606" s="80" t="s">
        <v>163</v>
      </c>
      <c r="I606" s="47">
        <v>44820</v>
      </c>
      <c r="J606" s="47">
        <v>45672</v>
      </c>
      <c r="K606" s="80" t="s">
        <v>269</v>
      </c>
      <c r="L606" s="80" t="s">
        <v>8983</v>
      </c>
      <c r="M606" s="80" t="s">
        <v>181</v>
      </c>
      <c r="N606">
        <v>11521</v>
      </c>
      <c r="O606" s="80" t="s">
        <v>203</v>
      </c>
      <c r="P606">
        <v>5</v>
      </c>
      <c r="Q606" s="56">
        <v>10.052562417871222</v>
      </c>
    </row>
    <row r="607" spans="1:17" x14ac:dyDescent="0.25">
      <c r="A607" s="80" t="s">
        <v>8984</v>
      </c>
      <c r="B607" s="80" t="s">
        <v>3229</v>
      </c>
      <c r="C607" s="80" t="s">
        <v>3230</v>
      </c>
      <c r="D607" s="80" t="s">
        <v>8985</v>
      </c>
      <c r="E607" s="80" t="s">
        <v>8986</v>
      </c>
      <c r="F607" s="80" t="s">
        <v>3232</v>
      </c>
      <c r="G607" s="80" t="s">
        <v>787</v>
      </c>
      <c r="H607" s="80" t="s">
        <v>163</v>
      </c>
      <c r="I607" s="47">
        <v>45631</v>
      </c>
      <c r="J607" s="47">
        <v>45554</v>
      </c>
      <c r="K607" s="80" t="s">
        <v>164</v>
      </c>
      <c r="L607" s="80" t="s">
        <v>8987</v>
      </c>
      <c r="M607" s="80" t="s">
        <v>314</v>
      </c>
      <c r="N607">
        <v>17362</v>
      </c>
      <c r="O607" s="80" t="s">
        <v>203</v>
      </c>
      <c r="P607">
        <v>5</v>
      </c>
      <c r="Q607" s="56">
        <v>2.5295663600525624</v>
      </c>
    </row>
    <row r="608" spans="1:17" x14ac:dyDescent="0.25">
      <c r="A608" s="80" t="s">
        <v>8988</v>
      </c>
      <c r="B608" s="80" t="s">
        <v>3234</v>
      </c>
      <c r="C608" s="80" t="s">
        <v>3235</v>
      </c>
      <c r="D608" s="80" t="s">
        <v>8989</v>
      </c>
      <c r="E608" s="80" t="s">
        <v>8990</v>
      </c>
      <c r="F608" s="80" t="s">
        <v>3237</v>
      </c>
      <c r="G608" s="80" t="s">
        <v>202</v>
      </c>
      <c r="H608" s="80" t="s">
        <v>163</v>
      </c>
      <c r="I608" s="47">
        <v>45177</v>
      </c>
      <c r="J608" s="47">
        <v>45646</v>
      </c>
      <c r="K608" s="80" t="s">
        <v>164</v>
      </c>
      <c r="L608" s="80" t="s">
        <v>6965</v>
      </c>
      <c r="M608" s="80" t="s">
        <v>174</v>
      </c>
      <c r="N608">
        <v>13275</v>
      </c>
      <c r="O608" s="80" t="s">
        <v>203</v>
      </c>
      <c r="P608">
        <v>3</v>
      </c>
      <c r="Q608" s="56">
        <v>10.052562417871222</v>
      </c>
    </row>
    <row r="609" spans="1:17" x14ac:dyDescent="0.25">
      <c r="A609" s="80" t="s">
        <v>8991</v>
      </c>
      <c r="B609" s="80" t="s">
        <v>3239</v>
      </c>
      <c r="C609" s="80" t="s">
        <v>3240</v>
      </c>
      <c r="D609" s="80" t="s">
        <v>8992</v>
      </c>
      <c r="E609" s="80" t="s">
        <v>8993</v>
      </c>
      <c r="F609" s="80" t="s">
        <v>3242</v>
      </c>
      <c r="G609" s="80" t="s">
        <v>743</v>
      </c>
      <c r="H609" s="80" t="s">
        <v>163</v>
      </c>
      <c r="I609" s="47">
        <v>44845</v>
      </c>
      <c r="J609" s="47">
        <v>45350</v>
      </c>
      <c r="K609" s="80" t="s">
        <v>269</v>
      </c>
      <c r="L609" s="80" t="s">
        <v>7007</v>
      </c>
      <c r="M609" s="80" t="s">
        <v>228</v>
      </c>
      <c r="N609">
        <v>43308</v>
      </c>
      <c r="O609" s="80" t="s">
        <v>209</v>
      </c>
      <c r="P609">
        <v>3</v>
      </c>
      <c r="Q609" s="56">
        <v>16.590013140604466</v>
      </c>
    </row>
    <row r="610" spans="1:17" x14ac:dyDescent="0.25">
      <c r="A610" s="80" t="s">
        <v>8994</v>
      </c>
      <c r="B610" s="80" t="s">
        <v>3244</v>
      </c>
      <c r="C610" s="80" t="s">
        <v>3245</v>
      </c>
      <c r="D610" s="80" t="s">
        <v>8995</v>
      </c>
      <c r="E610" s="80" t="s">
        <v>8996</v>
      </c>
      <c r="F610" s="80" t="s">
        <v>3247</v>
      </c>
      <c r="G610" s="80" t="s">
        <v>187</v>
      </c>
      <c r="H610" s="80" t="s">
        <v>163</v>
      </c>
      <c r="I610" s="47">
        <v>44819</v>
      </c>
      <c r="J610" s="47">
        <v>45165</v>
      </c>
      <c r="K610" s="80" t="s">
        <v>269</v>
      </c>
      <c r="L610" s="80" t="s">
        <v>6953</v>
      </c>
      <c r="M610" s="80" t="s">
        <v>165</v>
      </c>
      <c r="N610">
        <v>21224</v>
      </c>
      <c r="O610" s="80" t="s">
        <v>196</v>
      </c>
      <c r="P610">
        <v>4</v>
      </c>
      <c r="Q610" s="56">
        <v>10.052562417871222</v>
      </c>
    </row>
    <row r="611" spans="1:17" x14ac:dyDescent="0.25">
      <c r="A611" s="80" t="s">
        <v>8997</v>
      </c>
      <c r="B611" s="80" t="s">
        <v>3249</v>
      </c>
      <c r="C611" s="80" t="s">
        <v>3250</v>
      </c>
      <c r="D611" s="80" t="s">
        <v>8998</v>
      </c>
      <c r="E611" s="80" t="s">
        <v>8999</v>
      </c>
      <c r="F611" s="80" t="s">
        <v>3252</v>
      </c>
      <c r="G611" s="80" t="s">
        <v>370</v>
      </c>
      <c r="H611" s="80" t="s">
        <v>163</v>
      </c>
      <c r="I611" s="47">
        <v>44874</v>
      </c>
      <c r="J611" s="47">
        <v>45778</v>
      </c>
      <c r="K611" s="80" t="s">
        <v>164</v>
      </c>
      <c r="L611" s="80" t="s">
        <v>6965</v>
      </c>
      <c r="M611" s="80" t="s">
        <v>181</v>
      </c>
      <c r="N611">
        <v>32738</v>
      </c>
      <c r="O611" s="80" t="s">
        <v>196</v>
      </c>
      <c r="P611">
        <v>3</v>
      </c>
      <c r="Q611" s="56">
        <v>29.697766097240471</v>
      </c>
    </row>
    <row r="612" spans="1:17" x14ac:dyDescent="0.25">
      <c r="A612" s="80" t="s">
        <v>9000</v>
      </c>
      <c r="B612" s="80" t="s">
        <v>3254</v>
      </c>
      <c r="C612" s="80" t="s">
        <v>3255</v>
      </c>
      <c r="D612" s="80" t="s">
        <v>9001</v>
      </c>
      <c r="E612" s="80" t="s">
        <v>9002</v>
      </c>
      <c r="F612" s="80" t="s">
        <v>3257</v>
      </c>
      <c r="G612" s="80" t="s">
        <v>552</v>
      </c>
      <c r="H612" s="80" t="s">
        <v>163</v>
      </c>
      <c r="I612" s="47">
        <v>44769</v>
      </c>
      <c r="J612" s="47">
        <v>45778</v>
      </c>
      <c r="K612" s="80" t="s">
        <v>164</v>
      </c>
      <c r="L612" s="80" t="s">
        <v>9003</v>
      </c>
      <c r="M612" s="80" t="s">
        <v>165</v>
      </c>
      <c r="N612">
        <v>19330</v>
      </c>
      <c r="O612" s="80" t="s">
        <v>196</v>
      </c>
      <c r="P612">
        <v>2</v>
      </c>
      <c r="Q612" s="56">
        <v>10.052562417871222</v>
      </c>
    </row>
    <row r="613" spans="1:17" x14ac:dyDescent="0.25">
      <c r="A613" s="80" t="s">
        <v>9004</v>
      </c>
      <c r="B613" s="80" t="s">
        <v>3259</v>
      </c>
      <c r="C613" s="80" t="s">
        <v>3260</v>
      </c>
      <c r="D613" s="80" t="s">
        <v>9005</v>
      </c>
      <c r="E613" s="80" t="s">
        <v>9006</v>
      </c>
      <c r="F613" s="80" t="s">
        <v>3262</v>
      </c>
      <c r="G613" s="80" t="s">
        <v>215</v>
      </c>
      <c r="H613" s="80" t="s">
        <v>163</v>
      </c>
      <c r="I613" s="47">
        <v>45015</v>
      </c>
      <c r="J613" s="47">
        <v>45427</v>
      </c>
      <c r="K613" s="80" t="s">
        <v>173</v>
      </c>
      <c r="L613" s="80" t="s">
        <v>7007</v>
      </c>
      <c r="M613" s="80" t="s">
        <v>165</v>
      </c>
      <c r="N613">
        <v>29081</v>
      </c>
      <c r="O613" s="80" t="s">
        <v>188</v>
      </c>
      <c r="P613">
        <v>2</v>
      </c>
      <c r="Q613" s="56">
        <v>13.534822601839684</v>
      </c>
    </row>
    <row r="614" spans="1:17" x14ac:dyDescent="0.25">
      <c r="A614" s="80" t="s">
        <v>9007</v>
      </c>
      <c r="B614" s="80" t="s">
        <v>3264</v>
      </c>
      <c r="C614" s="80" t="s">
        <v>3265</v>
      </c>
      <c r="D614" s="80" t="s">
        <v>9008</v>
      </c>
      <c r="E614" s="80" t="s">
        <v>9009</v>
      </c>
      <c r="F614" s="80" t="s">
        <v>3267</v>
      </c>
      <c r="G614" s="80" t="s">
        <v>172</v>
      </c>
      <c r="H614" s="80" t="s">
        <v>163</v>
      </c>
      <c r="I614" s="47">
        <v>45713</v>
      </c>
      <c r="J614" s="47">
        <v>45358</v>
      </c>
      <c r="K614" s="80" t="s">
        <v>173</v>
      </c>
      <c r="L614" s="80" t="s">
        <v>9010</v>
      </c>
      <c r="M614" s="80" t="s">
        <v>174</v>
      </c>
      <c r="N614">
        <v>3721</v>
      </c>
      <c r="O614" s="80" t="s">
        <v>209</v>
      </c>
      <c r="P614">
        <v>2</v>
      </c>
      <c r="Q614" s="56">
        <v>10.052562417871222</v>
      </c>
    </row>
    <row r="615" spans="1:17" x14ac:dyDescent="0.25">
      <c r="A615" s="80" t="s">
        <v>9011</v>
      </c>
      <c r="B615" s="80" t="s">
        <v>3269</v>
      </c>
      <c r="C615" s="80" t="s">
        <v>3270</v>
      </c>
      <c r="D615" s="80" t="s">
        <v>9012</v>
      </c>
      <c r="E615" s="80" t="s">
        <v>3271</v>
      </c>
      <c r="F615" s="80" t="s">
        <v>3272</v>
      </c>
      <c r="G615" s="80" t="s">
        <v>558</v>
      </c>
      <c r="H615" s="80" t="s">
        <v>163</v>
      </c>
      <c r="I615" s="47">
        <v>45496</v>
      </c>
      <c r="J615" s="47">
        <v>45469</v>
      </c>
      <c r="K615" s="80" t="s">
        <v>173</v>
      </c>
      <c r="L615" s="80" t="s">
        <v>9013</v>
      </c>
      <c r="M615" s="80" t="s">
        <v>165</v>
      </c>
      <c r="N615">
        <v>6898</v>
      </c>
      <c r="O615" s="80" t="s">
        <v>209</v>
      </c>
      <c r="P615">
        <v>2</v>
      </c>
      <c r="Q615" s="56">
        <v>0.88699080157687249</v>
      </c>
    </row>
    <row r="616" spans="1:17" x14ac:dyDescent="0.25">
      <c r="A616" s="80" t="s">
        <v>9014</v>
      </c>
      <c r="B616" s="80" t="s">
        <v>3274</v>
      </c>
      <c r="C616" s="80" t="s">
        <v>3275</v>
      </c>
      <c r="D616" s="80" t="s">
        <v>9015</v>
      </c>
      <c r="E616" s="80" t="s">
        <v>9016</v>
      </c>
      <c r="F616" s="80" t="s">
        <v>3277</v>
      </c>
      <c r="G616" s="80" t="s">
        <v>180</v>
      </c>
      <c r="H616" s="80" t="s">
        <v>163</v>
      </c>
      <c r="I616" s="47">
        <v>45414</v>
      </c>
      <c r="J616" s="47">
        <v>45737</v>
      </c>
      <c r="K616" s="80" t="s">
        <v>129</v>
      </c>
      <c r="L616" s="80" t="s">
        <v>6953</v>
      </c>
      <c r="M616" s="80" t="s">
        <v>165</v>
      </c>
      <c r="N616">
        <v>45441</v>
      </c>
      <c r="O616" s="80" t="s">
        <v>203</v>
      </c>
      <c r="P616">
        <v>2</v>
      </c>
      <c r="Q616" s="56">
        <v>10.052562417871222</v>
      </c>
    </row>
    <row r="617" spans="1:17" x14ac:dyDescent="0.25">
      <c r="A617" s="80" t="s">
        <v>9017</v>
      </c>
      <c r="B617" s="80" t="s">
        <v>3279</v>
      </c>
      <c r="C617" s="80" t="s">
        <v>3280</v>
      </c>
      <c r="D617" s="80" t="s">
        <v>9018</v>
      </c>
      <c r="E617" s="80" t="s">
        <v>9019</v>
      </c>
      <c r="F617" s="80" t="s">
        <v>3282</v>
      </c>
      <c r="G617" s="80" t="s">
        <v>595</v>
      </c>
      <c r="H617" s="80" t="s">
        <v>163</v>
      </c>
      <c r="I617" s="47">
        <v>44806</v>
      </c>
      <c r="J617" s="47">
        <v>45145</v>
      </c>
      <c r="K617" s="80" t="s">
        <v>129</v>
      </c>
      <c r="L617" s="80" t="s">
        <v>9020</v>
      </c>
      <c r="M617" s="80" t="s">
        <v>181</v>
      </c>
      <c r="N617">
        <v>39690</v>
      </c>
      <c r="O617" s="80" t="s">
        <v>209</v>
      </c>
      <c r="P617">
        <v>4</v>
      </c>
      <c r="Q617" s="56">
        <v>11.136662286465176</v>
      </c>
    </row>
    <row r="618" spans="1:17" x14ac:dyDescent="0.25">
      <c r="A618" s="80" t="s">
        <v>9021</v>
      </c>
      <c r="B618" s="80" t="s">
        <v>3284</v>
      </c>
      <c r="C618" s="80" t="s">
        <v>3285</v>
      </c>
      <c r="D618" s="80" t="s">
        <v>9022</v>
      </c>
      <c r="E618" s="80" t="s">
        <v>9023</v>
      </c>
      <c r="F618" s="80" t="s">
        <v>3287</v>
      </c>
      <c r="G618" s="80" t="s">
        <v>387</v>
      </c>
      <c r="H618" s="80" t="s">
        <v>163</v>
      </c>
      <c r="I618" s="47">
        <v>45487</v>
      </c>
      <c r="J618" s="47">
        <v>45798</v>
      </c>
      <c r="K618" s="80" t="s">
        <v>128</v>
      </c>
      <c r="L618" s="80" t="s">
        <v>9024</v>
      </c>
      <c r="M618" s="80" t="s">
        <v>314</v>
      </c>
      <c r="N618">
        <v>10082</v>
      </c>
      <c r="O618" s="80" t="s">
        <v>209</v>
      </c>
      <c r="P618">
        <v>2</v>
      </c>
      <c r="Q618" s="56">
        <v>10.052562417871222</v>
      </c>
    </row>
    <row r="619" spans="1:17" x14ac:dyDescent="0.25">
      <c r="A619" s="80" t="s">
        <v>9025</v>
      </c>
      <c r="B619" s="80" t="s">
        <v>3289</v>
      </c>
      <c r="C619" s="80" t="s">
        <v>3290</v>
      </c>
      <c r="D619" s="80" t="s">
        <v>9026</v>
      </c>
      <c r="E619" s="80" t="s">
        <v>9027</v>
      </c>
      <c r="F619" s="80" t="s">
        <v>3292</v>
      </c>
      <c r="G619" s="80" t="s">
        <v>275</v>
      </c>
      <c r="H619" s="80" t="s">
        <v>163</v>
      </c>
      <c r="I619" s="47">
        <v>45565</v>
      </c>
      <c r="J619" s="47">
        <v>45445</v>
      </c>
      <c r="K619" s="80" t="s">
        <v>129</v>
      </c>
      <c r="L619" s="80" t="s">
        <v>6953</v>
      </c>
      <c r="M619" s="80" t="s">
        <v>195</v>
      </c>
      <c r="N619">
        <v>33070</v>
      </c>
      <c r="O619" s="80" t="s">
        <v>209</v>
      </c>
      <c r="P619">
        <v>3</v>
      </c>
      <c r="Q619" s="56">
        <v>3.9421813403416555</v>
      </c>
    </row>
    <row r="620" spans="1:17" x14ac:dyDescent="0.25">
      <c r="A620" s="80" t="s">
        <v>9028</v>
      </c>
      <c r="B620" s="80" t="s">
        <v>3294</v>
      </c>
      <c r="C620" s="80" t="s">
        <v>3295</v>
      </c>
      <c r="D620" s="80" t="s">
        <v>9029</v>
      </c>
      <c r="E620" s="80" t="s">
        <v>9030</v>
      </c>
      <c r="F620" s="80" t="s">
        <v>3297</v>
      </c>
      <c r="G620" s="80" t="s">
        <v>358</v>
      </c>
      <c r="H620" s="80" t="s">
        <v>163</v>
      </c>
      <c r="I620" s="47">
        <v>44908</v>
      </c>
      <c r="J620" s="47">
        <v>45553</v>
      </c>
      <c r="K620" s="80" t="s">
        <v>164</v>
      </c>
      <c r="L620" s="80" t="s">
        <v>9031</v>
      </c>
      <c r="M620" s="80" t="s">
        <v>195</v>
      </c>
      <c r="N620">
        <v>33070</v>
      </c>
      <c r="O620" s="80" t="s">
        <v>209</v>
      </c>
      <c r="P620">
        <v>3</v>
      </c>
      <c r="Q620" s="56">
        <v>10.052562417871222</v>
      </c>
    </row>
    <row r="621" spans="1:17" x14ac:dyDescent="0.25">
      <c r="A621" s="80" t="s">
        <v>9032</v>
      </c>
      <c r="B621" s="80" t="s">
        <v>3299</v>
      </c>
      <c r="C621" s="80" t="s">
        <v>3300</v>
      </c>
      <c r="D621" s="80" t="s">
        <v>9033</v>
      </c>
      <c r="E621" s="80" t="s">
        <v>3301</v>
      </c>
      <c r="F621" s="80" t="s">
        <v>3302</v>
      </c>
      <c r="G621" s="80" t="s">
        <v>552</v>
      </c>
      <c r="H621" s="80" t="s">
        <v>163</v>
      </c>
      <c r="I621" s="47">
        <v>45796</v>
      </c>
      <c r="J621" s="47">
        <v>45332</v>
      </c>
      <c r="K621" s="80" t="s">
        <v>164</v>
      </c>
      <c r="L621" s="80" t="s">
        <v>9034</v>
      </c>
      <c r="M621" s="80" t="s">
        <v>181</v>
      </c>
      <c r="N621">
        <v>7599</v>
      </c>
      <c r="O621" s="80" t="s">
        <v>166</v>
      </c>
      <c r="P621">
        <v>3</v>
      </c>
      <c r="Q621" s="56">
        <v>15.243101182654401</v>
      </c>
    </row>
    <row r="622" spans="1:17" x14ac:dyDescent="0.25">
      <c r="A622" s="80" t="s">
        <v>9035</v>
      </c>
      <c r="B622" s="80" t="s">
        <v>3304</v>
      </c>
      <c r="C622" s="80" t="s">
        <v>3305</v>
      </c>
      <c r="D622" s="80" t="s">
        <v>9036</v>
      </c>
      <c r="E622" s="80" t="s">
        <v>9037</v>
      </c>
      <c r="F622" s="80" t="s">
        <v>3307</v>
      </c>
      <c r="G622" s="80" t="s">
        <v>743</v>
      </c>
      <c r="H622" s="80" t="s">
        <v>163</v>
      </c>
      <c r="I622" s="47">
        <v>45663</v>
      </c>
      <c r="J622" s="47">
        <v>45248</v>
      </c>
      <c r="K622" s="80" t="s">
        <v>128</v>
      </c>
      <c r="L622" s="80" t="s">
        <v>6953</v>
      </c>
      <c r="M622" s="80" t="s">
        <v>181</v>
      </c>
      <c r="N622">
        <v>25978</v>
      </c>
      <c r="O622" s="80" t="s">
        <v>203</v>
      </c>
      <c r="P622">
        <v>3</v>
      </c>
      <c r="Q622" s="56">
        <v>10.052562417871222</v>
      </c>
    </row>
    <row r="623" spans="1:17" x14ac:dyDescent="0.25">
      <c r="A623" s="80" t="s">
        <v>9038</v>
      </c>
      <c r="B623" s="80" t="s">
        <v>3309</v>
      </c>
      <c r="C623" s="80" t="s">
        <v>3310</v>
      </c>
      <c r="D623" s="80" t="s">
        <v>9039</v>
      </c>
      <c r="E623" s="80" t="s">
        <v>9040</v>
      </c>
      <c r="F623" s="80" t="s">
        <v>3312</v>
      </c>
      <c r="G623" s="80" t="s">
        <v>381</v>
      </c>
      <c r="H623" s="80" t="s">
        <v>163</v>
      </c>
      <c r="I623" s="47">
        <v>45246</v>
      </c>
      <c r="J623" s="47">
        <v>45214</v>
      </c>
      <c r="K623" s="80" t="s">
        <v>269</v>
      </c>
      <c r="L623" s="80" t="s">
        <v>7007</v>
      </c>
      <c r="M623" s="80" t="s">
        <v>165</v>
      </c>
      <c r="N623">
        <v>20324</v>
      </c>
      <c r="O623" s="80" t="s">
        <v>203</v>
      </c>
      <c r="P623">
        <v>2</v>
      </c>
      <c r="Q623" s="56">
        <v>1.0512483574244416</v>
      </c>
    </row>
    <row r="624" spans="1:17" x14ac:dyDescent="0.25">
      <c r="A624" s="80" t="s">
        <v>9041</v>
      </c>
      <c r="B624" s="80" t="s">
        <v>3314</v>
      </c>
      <c r="C624" s="80" t="s">
        <v>3315</v>
      </c>
      <c r="D624" s="80" t="s">
        <v>9042</v>
      </c>
      <c r="E624" s="80" t="s">
        <v>9043</v>
      </c>
      <c r="F624" s="80" t="s">
        <v>3317</v>
      </c>
      <c r="G624" s="80" t="s">
        <v>749</v>
      </c>
      <c r="H624" s="80" t="s">
        <v>163</v>
      </c>
      <c r="I624" s="47">
        <v>44915</v>
      </c>
      <c r="J624" s="47">
        <v>45770</v>
      </c>
      <c r="K624" s="80" t="s">
        <v>129</v>
      </c>
      <c r="L624" s="80" t="s">
        <v>6953</v>
      </c>
      <c r="M624" s="80" t="s">
        <v>195</v>
      </c>
      <c r="N624">
        <v>30756</v>
      </c>
      <c r="O624" s="80" t="s">
        <v>203</v>
      </c>
      <c r="P624">
        <v>3</v>
      </c>
      <c r="Q624" s="56">
        <v>10.052562417871222</v>
      </c>
    </row>
    <row r="625" spans="1:17" x14ac:dyDescent="0.25">
      <c r="A625" s="80" t="s">
        <v>9044</v>
      </c>
      <c r="B625" s="80" t="s">
        <v>3319</v>
      </c>
      <c r="C625" s="80" t="s">
        <v>3320</v>
      </c>
      <c r="D625" s="80" t="s">
        <v>9045</v>
      </c>
      <c r="E625" s="80" t="s">
        <v>9046</v>
      </c>
      <c r="F625" s="80" t="s">
        <v>3322</v>
      </c>
      <c r="G625" s="80" t="s">
        <v>499</v>
      </c>
      <c r="H625" s="80" t="s">
        <v>163</v>
      </c>
      <c r="I625" s="47">
        <v>45345</v>
      </c>
      <c r="J625" s="47">
        <v>45770</v>
      </c>
      <c r="K625" s="80" t="s">
        <v>128</v>
      </c>
      <c r="L625" s="80" t="s">
        <v>9047</v>
      </c>
      <c r="M625" s="80" t="s">
        <v>195</v>
      </c>
      <c r="N625">
        <v>16086</v>
      </c>
      <c r="O625" s="80" t="s">
        <v>203</v>
      </c>
      <c r="P625">
        <v>3</v>
      </c>
      <c r="Q625" s="56">
        <v>13.961892247043364</v>
      </c>
    </row>
    <row r="626" spans="1:17" x14ac:dyDescent="0.25">
      <c r="A626" s="80" t="s">
        <v>9048</v>
      </c>
      <c r="B626" s="80" t="s">
        <v>3324</v>
      </c>
      <c r="C626" s="80" t="s">
        <v>3325</v>
      </c>
      <c r="D626" s="80" t="s">
        <v>9049</v>
      </c>
      <c r="E626" s="80" t="s">
        <v>9050</v>
      </c>
      <c r="F626" s="80" t="s">
        <v>3327</v>
      </c>
      <c r="G626" s="80" t="s">
        <v>370</v>
      </c>
      <c r="H626" s="80" t="s">
        <v>163</v>
      </c>
      <c r="I626" s="47">
        <v>45201</v>
      </c>
      <c r="J626" s="47">
        <v>45186</v>
      </c>
      <c r="K626" s="80" t="s">
        <v>269</v>
      </c>
      <c r="L626" s="80" t="s">
        <v>9051</v>
      </c>
      <c r="M626" s="80" t="s">
        <v>195</v>
      </c>
      <c r="N626">
        <v>6672</v>
      </c>
      <c r="O626" s="80" t="s">
        <v>203</v>
      </c>
      <c r="P626">
        <v>2</v>
      </c>
      <c r="Q626" s="56">
        <v>10.052562417871222</v>
      </c>
    </row>
    <row r="627" spans="1:17" x14ac:dyDescent="0.25">
      <c r="A627" s="80" t="s">
        <v>9052</v>
      </c>
      <c r="B627" s="80" t="s">
        <v>3329</v>
      </c>
      <c r="C627" s="80" t="s">
        <v>3330</v>
      </c>
      <c r="D627" s="80" t="s">
        <v>9053</v>
      </c>
      <c r="E627" s="80" t="s">
        <v>9054</v>
      </c>
      <c r="F627" s="80" t="s">
        <v>3332</v>
      </c>
      <c r="G627" s="80" t="s">
        <v>240</v>
      </c>
      <c r="H627" s="80" t="s">
        <v>163</v>
      </c>
      <c r="I627" s="47">
        <v>45541</v>
      </c>
      <c r="J627" s="47">
        <v>45650</v>
      </c>
      <c r="K627" s="80" t="s">
        <v>173</v>
      </c>
      <c r="L627" s="80" t="s">
        <v>6965</v>
      </c>
      <c r="M627" s="80" t="s">
        <v>314</v>
      </c>
      <c r="N627">
        <v>45027</v>
      </c>
      <c r="O627" s="80" t="s">
        <v>203</v>
      </c>
      <c r="P627">
        <v>5</v>
      </c>
      <c r="Q627" s="56">
        <v>3.5808147174770038</v>
      </c>
    </row>
    <row r="628" spans="1:17" x14ac:dyDescent="0.25">
      <c r="A628" s="80" t="s">
        <v>9055</v>
      </c>
      <c r="B628" s="80" t="s">
        <v>3334</v>
      </c>
      <c r="C628" s="80" t="s">
        <v>3335</v>
      </c>
      <c r="D628" s="80" t="s">
        <v>9056</v>
      </c>
      <c r="E628" s="80" t="s">
        <v>9057</v>
      </c>
      <c r="F628" s="80" t="s">
        <v>3337</v>
      </c>
      <c r="G628" s="80" t="s">
        <v>743</v>
      </c>
      <c r="H628" s="80" t="s">
        <v>163</v>
      </c>
      <c r="I628" s="47">
        <v>45144</v>
      </c>
      <c r="J628" s="47">
        <v>45512</v>
      </c>
      <c r="K628" s="80" t="s">
        <v>129</v>
      </c>
      <c r="L628" s="80" t="s">
        <v>9058</v>
      </c>
      <c r="M628" s="80" t="s">
        <v>228</v>
      </c>
      <c r="N628">
        <v>12366</v>
      </c>
      <c r="O628" s="80" t="s">
        <v>196</v>
      </c>
      <c r="P628">
        <v>2</v>
      </c>
      <c r="Q628" s="56">
        <v>10.052562417871222</v>
      </c>
    </row>
    <row r="629" spans="1:17" x14ac:dyDescent="0.25">
      <c r="A629" s="80" t="s">
        <v>9059</v>
      </c>
      <c r="B629" s="80" t="s">
        <v>3339</v>
      </c>
      <c r="C629" s="80" t="s">
        <v>3340</v>
      </c>
      <c r="D629" s="80" t="s">
        <v>9060</v>
      </c>
      <c r="E629" s="80" t="s">
        <v>9061</v>
      </c>
      <c r="F629" s="80" t="s">
        <v>3342</v>
      </c>
      <c r="G629" s="80" t="s">
        <v>194</v>
      </c>
      <c r="H629" s="80" t="s">
        <v>163</v>
      </c>
      <c r="I629" s="47">
        <v>45656</v>
      </c>
      <c r="J629" s="47">
        <v>45278</v>
      </c>
      <c r="K629" s="80" t="s">
        <v>129</v>
      </c>
      <c r="L629" s="80" t="s">
        <v>7007</v>
      </c>
      <c r="M629" s="80" t="s">
        <v>174</v>
      </c>
      <c r="N629">
        <v>32436</v>
      </c>
      <c r="O629" s="80" t="s">
        <v>196</v>
      </c>
      <c r="P629">
        <v>2</v>
      </c>
      <c r="Q629" s="56">
        <v>12.417871222076215</v>
      </c>
    </row>
    <row r="630" spans="1:17" x14ac:dyDescent="0.25">
      <c r="A630" s="80" t="s">
        <v>9062</v>
      </c>
      <c r="B630" s="80" t="s">
        <v>3344</v>
      </c>
      <c r="C630" s="80" t="s">
        <v>3345</v>
      </c>
      <c r="D630" s="80" t="s">
        <v>9063</v>
      </c>
      <c r="E630" s="80" t="s">
        <v>9064</v>
      </c>
      <c r="F630" s="80" t="s">
        <v>3347</v>
      </c>
      <c r="G630" s="80" t="s">
        <v>268</v>
      </c>
      <c r="H630" s="80" t="s">
        <v>163</v>
      </c>
      <c r="I630" s="47">
        <v>45453</v>
      </c>
      <c r="J630" s="47">
        <v>45126</v>
      </c>
      <c r="K630" s="80" t="s">
        <v>164</v>
      </c>
      <c r="L630" s="80" t="s">
        <v>6965</v>
      </c>
      <c r="M630" s="80" t="s">
        <v>195</v>
      </c>
      <c r="N630">
        <v>30489</v>
      </c>
      <c r="O630" s="80" t="s">
        <v>188</v>
      </c>
      <c r="P630">
        <v>2</v>
      </c>
      <c r="Q630" s="56">
        <v>10.052562417871222</v>
      </c>
    </row>
    <row r="631" spans="1:17" x14ac:dyDescent="0.25">
      <c r="A631" s="80" t="s">
        <v>9065</v>
      </c>
      <c r="B631" s="80" t="s">
        <v>3349</v>
      </c>
      <c r="C631" s="80" t="s">
        <v>3350</v>
      </c>
      <c r="D631" s="80" t="s">
        <v>9066</v>
      </c>
      <c r="E631" s="80" t="s">
        <v>9067</v>
      </c>
      <c r="F631" s="80" t="s">
        <v>3352</v>
      </c>
      <c r="G631" s="80" t="s">
        <v>505</v>
      </c>
      <c r="H631" s="80" t="s">
        <v>163</v>
      </c>
      <c r="I631" s="47">
        <v>45476</v>
      </c>
      <c r="J631" s="47">
        <v>45216</v>
      </c>
      <c r="K631" s="80" t="s">
        <v>164</v>
      </c>
      <c r="L631" s="80" t="s">
        <v>9068</v>
      </c>
      <c r="M631" s="80" t="s">
        <v>228</v>
      </c>
      <c r="N631">
        <v>37563</v>
      </c>
      <c r="O631" s="80" t="s">
        <v>196</v>
      </c>
      <c r="P631">
        <v>2</v>
      </c>
      <c r="Q631" s="56">
        <v>8.5413929040735876</v>
      </c>
    </row>
    <row r="632" spans="1:17" x14ac:dyDescent="0.25">
      <c r="A632" s="80" t="s">
        <v>9069</v>
      </c>
      <c r="B632" s="80" t="s">
        <v>3354</v>
      </c>
      <c r="C632" s="80" t="s">
        <v>3355</v>
      </c>
      <c r="D632" s="80" t="s">
        <v>9070</v>
      </c>
      <c r="E632" s="80" t="s">
        <v>9071</v>
      </c>
      <c r="F632" s="80" t="s">
        <v>3357</v>
      </c>
      <c r="G632" s="80" t="s">
        <v>616</v>
      </c>
      <c r="H632" s="80" t="s">
        <v>163</v>
      </c>
      <c r="I632" s="47">
        <v>45615</v>
      </c>
      <c r="J632" s="47">
        <v>45312</v>
      </c>
      <c r="K632" s="80" t="s">
        <v>164</v>
      </c>
      <c r="L632" s="80" t="s">
        <v>7007</v>
      </c>
      <c r="M632" s="80" t="s">
        <v>314</v>
      </c>
      <c r="N632">
        <v>29603</v>
      </c>
      <c r="O632" s="80" t="s">
        <v>166</v>
      </c>
      <c r="P632">
        <v>2</v>
      </c>
      <c r="Q632" s="56">
        <v>10.052562417871222</v>
      </c>
    </row>
    <row r="633" spans="1:17" x14ac:dyDescent="0.25">
      <c r="A633" s="80" t="s">
        <v>9072</v>
      </c>
      <c r="B633" s="80" t="s">
        <v>3359</v>
      </c>
      <c r="C633" s="80" t="s">
        <v>3360</v>
      </c>
      <c r="D633" s="80" t="s">
        <v>9073</v>
      </c>
      <c r="E633" s="80" t="s">
        <v>9074</v>
      </c>
      <c r="F633" s="80" t="s">
        <v>3362</v>
      </c>
      <c r="G633" s="80" t="s">
        <v>574</v>
      </c>
      <c r="H633" s="80" t="s">
        <v>163</v>
      </c>
      <c r="I633" s="47">
        <v>45721</v>
      </c>
      <c r="J633" s="47">
        <v>45239</v>
      </c>
      <c r="K633" s="80" t="s">
        <v>173</v>
      </c>
      <c r="L633" s="80" t="s">
        <v>6965</v>
      </c>
      <c r="M633" s="80" t="s">
        <v>181</v>
      </c>
      <c r="N633">
        <v>30648</v>
      </c>
      <c r="O633" s="80" t="s">
        <v>203</v>
      </c>
      <c r="P633">
        <v>4</v>
      </c>
      <c r="Q633" s="56">
        <v>15.834428383705649</v>
      </c>
    </row>
    <row r="634" spans="1:17" x14ac:dyDescent="0.25">
      <c r="A634" s="80" t="s">
        <v>9075</v>
      </c>
      <c r="B634" s="80" t="s">
        <v>3364</v>
      </c>
      <c r="C634" s="80" t="s">
        <v>3365</v>
      </c>
      <c r="D634" s="80" t="s">
        <v>9076</v>
      </c>
      <c r="E634" s="80" t="s">
        <v>3366</v>
      </c>
      <c r="F634" s="80" t="s">
        <v>3367</v>
      </c>
      <c r="G634" s="80" t="s">
        <v>234</v>
      </c>
      <c r="H634" s="80" t="s">
        <v>163</v>
      </c>
      <c r="I634" s="47">
        <v>45466</v>
      </c>
      <c r="J634" s="47">
        <v>45409</v>
      </c>
      <c r="K634" s="80" t="s">
        <v>269</v>
      </c>
      <c r="L634" s="80" t="s">
        <v>6953</v>
      </c>
      <c r="M634" s="80" t="s">
        <v>181</v>
      </c>
      <c r="N634">
        <v>48970</v>
      </c>
      <c r="O634" s="80" t="s">
        <v>166</v>
      </c>
      <c r="P634">
        <v>4</v>
      </c>
      <c r="Q634" s="56">
        <v>10.052562417871222</v>
      </c>
    </row>
    <row r="635" spans="1:17" x14ac:dyDescent="0.25">
      <c r="A635" s="80" t="s">
        <v>9077</v>
      </c>
      <c r="B635" s="80" t="s">
        <v>3369</v>
      </c>
      <c r="C635" s="80" t="s">
        <v>3370</v>
      </c>
      <c r="D635" s="80" t="s">
        <v>9078</v>
      </c>
      <c r="E635" s="80" t="s">
        <v>9079</v>
      </c>
      <c r="F635" s="80" t="s">
        <v>3372</v>
      </c>
      <c r="G635" s="80" t="s">
        <v>749</v>
      </c>
      <c r="H635" s="80" t="s">
        <v>163</v>
      </c>
      <c r="I635" s="47">
        <v>45051</v>
      </c>
      <c r="J635" s="47">
        <v>45632</v>
      </c>
      <c r="K635" s="80" t="s">
        <v>269</v>
      </c>
      <c r="L635" s="80" t="s">
        <v>6953</v>
      </c>
      <c r="M635" s="80" t="s">
        <v>181</v>
      </c>
      <c r="N635">
        <v>46470</v>
      </c>
      <c r="O635" s="80" t="s">
        <v>203</v>
      </c>
      <c r="P635">
        <v>3</v>
      </c>
      <c r="Q635" s="56">
        <v>19.086727989487514</v>
      </c>
    </row>
    <row r="636" spans="1:17" x14ac:dyDescent="0.25">
      <c r="A636" s="80" t="s">
        <v>9080</v>
      </c>
      <c r="B636" s="80" t="s">
        <v>3374</v>
      </c>
      <c r="C636" s="80" t="s">
        <v>3375</v>
      </c>
      <c r="D636" s="80" t="s">
        <v>9081</v>
      </c>
      <c r="E636" s="80" t="s">
        <v>9082</v>
      </c>
      <c r="F636" s="80" t="s">
        <v>3377</v>
      </c>
      <c r="G636" s="80" t="s">
        <v>227</v>
      </c>
      <c r="H636" s="80" t="s">
        <v>163</v>
      </c>
      <c r="I636" s="47">
        <v>45542</v>
      </c>
      <c r="J636" s="47">
        <v>45307</v>
      </c>
      <c r="K636" s="80" t="s">
        <v>173</v>
      </c>
      <c r="L636" s="80" t="s">
        <v>6953</v>
      </c>
      <c r="M636" s="80" t="s">
        <v>228</v>
      </c>
      <c r="N636">
        <v>44278</v>
      </c>
      <c r="O636" s="80" t="s">
        <v>166</v>
      </c>
      <c r="P636">
        <v>3</v>
      </c>
      <c r="Q636" s="56">
        <v>10.052562417871222</v>
      </c>
    </row>
    <row r="637" spans="1:17" x14ac:dyDescent="0.25">
      <c r="A637" s="80" t="s">
        <v>9083</v>
      </c>
      <c r="B637" s="80" t="s">
        <v>3379</v>
      </c>
      <c r="C637" s="80" t="s">
        <v>3380</v>
      </c>
      <c r="D637" s="80" t="s">
        <v>9084</v>
      </c>
      <c r="E637" s="80" t="s">
        <v>9085</v>
      </c>
      <c r="F637" s="80" t="s">
        <v>3382</v>
      </c>
      <c r="G637" s="80" t="s">
        <v>1627</v>
      </c>
      <c r="H637" s="80" t="s">
        <v>163</v>
      </c>
      <c r="I637" s="47">
        <v>45041</v>
      </c>
      <c r="J637" s="47">
        <v>45422</v>
      </c>
      <c r="K637" s="80" t="s">
        <v>173</v>
      </c>
      <c r="L637" s="80" t="s">
        <v>9047</v>
      </c>
      <c r="M637" s="80" t="s">
        <v>181</v>
      </c>
      <c r="N637">
        <v>10349</v>
      </c>
      <c r="O637" s="80" t="s">
        <v>196</v>
      </c>
      <c r="P637">
        <v>1</v>
      </c>
      <c r="Q637" s="56">
        <v>12.516425755584756</v>
      </c>
    </row>
    <row r="638" spans="1:17" x14ac:dyDescent="0.25">
      <c r="A638" s="80" t="s">
        <v>9086</v>
      </c>
      <c r="B638" s="80" t="s">
        <v>3384</v>
      </c>
      <c r="C638" s="80" t="s">
        <v>3385</v>
      </c>
      <c r="D638" s="80" t="s">
        <v>9087</v>
      </c>
      <c r="E638" s="80" t="s">
        <v>9088</v>
      </c>
      <c r="F638" s="80" t="s">
        <v>3387</v>
      </c>
      <c r="G638" s="80" t="s">
        <v>409</v>
      </c>
      <c r="H638" s="80" t="s">
        <v>163</v>
      </c>
      <c r="I638" s="47">
        <v>45103</v>
      </c>
      <c r="J638" s="47">
        <v>45684</v>
      </c>
      <c r="K638" s="80" t="s">
        <v>173</v>
      </c>
      <c r="L638" s="80" t="s">
        <v>9089</v>
      </c>
      <c r="M638" s="80" t="s">
        <v>181</v>
      </c>
      <c r="N638">
        <v>15425</v>
      </c>
      <c r="O638" s="80" t="s">
        <v>203</v>
      </c>
      <c r="P638">
        <v>1</v>
      </c>
      <c r="Q638" s="56">
        <v>10.052562417871222</v>
      </c>
    </row>
    <row r="639" spans="1:17" x14ac:dyDescent="0.25">
      <c r="A639" s="80" t="s">
        <v>9090</v>
      </c>
      <c r="B639" s="80" t="s">
        <v>3389</v>
      </c>
      <c r="C639" s="80" t="s">
        <v>3390</v>
      </c>
      <c r="D639" s="80" t="s">
        <v>9091</v>
      </c>
      <c r="E639" s="80" t="s">
        <v>9092</v>
      </c>
      <c r="F639" s="80" t="s">
        <v>1477</v>
      </c>
      <c r="G639" s="80" t="s">
        <v>441</v>
      </c>
      <c r="H639" s="80" t="s">
        <v>163</v>
      </c>
      <c r="I639" s="47">
        <v>44770</v>
      </c>
      <c r="J639" s="47">
        <v>45512</v>
      </c>
      <c r="K639" s="80" t="s">
        <v>129</v>
      </c>
      <c r="L639" s="80" t="s">
        <v>9093</v>
      </c>
      <c r="M639" s="80" t="s">
        <v>181</v>
      </c>
      <c r="N639">
        <v>46678</v>
      </c>
      <c r="O639" s="80" t="s">
        <v>209</v>
      </c>
      <c r="P639">
        <v>3</v>
      </c>
      <c r="Q639" s="56">
        <v>24.375821287779235</v>
      </c>
    </row>
    <row r="640" spans="1:17" x14ac:dyDescent="0.25">
      <c r="A640" s="80" t="s">
        <v>9094</v>
      </c>
      <c r="B640" s="80" t="s">
        <v>3393</v>
      </c>
      <c r="C640" s="80" t="s">
        <v>3394</v>
      </c>
      <c r="D640" s="80" t="s">
        <v>9095</v>
      </c>
      <c r="E640" s="80" t="s">
        <v>9096</v>
      </c>
      <c r="F640" s="80" t="s">
        <v>3396</v>
      </c>
      <c r="G640" s="80" t="s">
        <v>268</v>
      </c>
      <c r="H640" s="80" t="s">
        <v>163</v>
      </c>
      <c r="I640" s="47">
        <v>45400</v>
      </c>
      <c r="J640" s="47">
        <v>45711</v>
      </c>
      <c r="K640" s="80" t="s">
        <v>129</v>
      </c>
      <c r="L640" s="80" t="s">
        <v>6953</v>
      </c>
      <c r="M640" s="80" t="s">
        <v>165</v>
      </c>
      <c r="N640">
        <v>26873</v>
      </c>
      <c r="O640" s="80" t="s">
        <v>188</v>
      </c>
      <c r="P640">
        <v>1</v>
      </c>
      <c r="Q640" s="56">
        <v>10.052562417871222</v>
      </c>
    </row>
    <row r="641" spans="1:17" x14ac:dyDescent="0.25">
      <c r="A641" s="80" t="s">
        <v>9097</v>
      </c>
      <c r="B641" s="80" t="s">
        <v>3398</v>
      </c>
      <c r="C641" s="80" t="s">
        <v>3399</v>
      </c>
      <c r="D641" s="80" t="s">
        <v>9098</v>
      </c>
      <c r="E641" s="80" t="s">
        <v>9099</v>
      </c>
      <c r="F641" s="80" t="s">
        <v>3401</v>
      </c>
      <c r="G641" s="80" t="s">
        <v>441</v>
      </c>
      <c r="H641" s="80" t="s">
        <v>163</v>
      </c>
      <c r="I641" s="47">
        <v>44872</v>
      </c>
      <c r="J641" s="47">
        <v>45361</v>
      </c>
      <c r="K641" s="80" t="s">
        <v>173</v>
      </c>
      <c r="L641" s="80" t="s">
        <v>9100</v>
      </c>
      <c r="M641" s="80" t="s">
        <v>165</v>
      </c>
      <c r="N641">
        <v>44525</v>
      </c>
      <c r="O641" s="80" t="s">
        <v>203</v>
      </c>
      <c r="P641">
        <v>4</v>
      </c>
      <c r="Q641" s="56">
        <v>16.064388961892245</v>
      </c>
    </row>
    <row r="642" spans="1:17" x14ac:dyDescent="0.25">
      <c r="A642" s="80" t="s">
        <v>9101</v>
      </c>
      <c r="B642" s="80" t="s">
        <v>3403</v>
      </c>
      <c r="C642" s="80" t="s">
        <v>3404</v>
      </c>
      <c r="D642" s="80" t="s">
        <v>9102</v>
      </c>
      <c r="E642" s="80" t="s">
        <v>9103</v>
      </c>
      <c r="F642" s="80" t="s">
        <v>3406</v>
      </c>
      <c r="G642" s="80" t="s">
        <v>473</v>
      </c>
      <c r="H642" s="80" t="s">
        <v>163</v>
      </c>
      <c r="I642" s="47">
        <v>45146</v>
      </c>
      <c r="J642" s="47">
        <v>45589</v>
      </c>
      <c r="K642" s="80" t="s">
        <v>173</v>
      </c>
      <c r="L642" s="80" t="s">
        <v>8580</v>
      </c>
      <c r="M642" s="80" t="s">
        <v>181</v>
      </c>
      <c r="N642">
        <v>25081</v>
      </c>
      <c r="O642" s="80" t="s">
        <v>166</v>
      </c>
      <c r="P642">
        <v>3</v>
      </c>
      <c r="Q642" s="56">
        <v>10.052562417871222</v>
      </c>
    </row>
    <row r="643" spans="1:17" x14ac:dyDescent="0.25">
      <c r="A643" s="80" t="s">
        <v>9104</v>
      </c>
      <c r="B643" s="80" t="s">
        <v>3408</v>
      </c>
      <c r="C643" s="80" t="s">
        <v>3409</v>
      </c>
      <c r="D643" s="80" t="s">
        <v>9105</v>
      </c>
      <c r="E643" s="80" t="s">
        <v>9106</v>
      </c>
      <c r="F643" s="80" t="s">
        <v>3411</v>
      </c>
      <c r="G643" s="80" t="s">
        <v>462</v>
      </c>
      <c r="H643" s="80" t="s">
        <v>163</v>
      </c>
      <c r="I643" s="47">
        <v>45127</v>
      </c>
      <c r="J643" s="47">
        <v>45823</v>
      </c>
      <c r="K643" s="80" t="s">
        <v>173</v>
      </c>
      <c r="L643" s="80" t="s">
        <v>6965</v>
      </c>
      <c r="M643" s="80" t="s">
        <v>181</v>
      </c>
      <c r="N643">
        <v>15552</v>
      </c>
      <c r="O643" s="80" t="s">
        <v>166</v>
      </c>
      <c r="P643">
        <v>3</v>
      </c>
      <c r="Q643" s="56">
        <v>22.864651773981603</v>
      </c>
    </row>
    <row r="644" spans="1:17" x14ac:dyDescent="0.25">
      <c r="A644" s="80" t="s">
        <v>9107</v>
      </c>
      <c r="B644" s="80" t="s">
        <v>3413</v>
      </c>
      <c r="C644" s="80" t="s">
        <v>3414</v>
      </c>
      <c r="D644" s="80" t="s">
        <v>9108</v>
      </c>
      <c r="E644" s="80" t="s">
        <v>9109</v>
      </c>
      <c r="F644" s="80" t="s">
        <v>3416</v>
      </c>
      <c r="G644" s="80" t="s">
        <v>873</v>
      </c>
      <c r="H644" s="80" t="s">
        <v>163</v>
      </c>
      <c r="I644" s="47">
        <v>45070</v>
      </c>
      <c r="J644" s="47">
        <v>45633</v>
      </c>
      <c r="K644" s="80" t="s">
        <v>164</v>
      </c>
      <c r="L644" s="80" t="s">
        <v>9110</v>
      </c>
      <c r="M644" s="80" t="s">
        <v>174</v>
      </c>
      <c r="N644">
        <v>11310</v>
      </c>
      <c r="O644" s="80" t="s">
        <v>188</v>
      </c>
      <c r="P644">
        <v>4</v>
      </c>
      <c r="Q644" s="56">
        <v>10.052562417871222</v>
      </c>
    </row>
    <row r="645" spans="1:17" x14ac:dyDescent="0.25">
      <c r="A645" s="80" t="s">
        <v>9111</v>
      </c>
      <c r="B645" s="80" t="s">
        <v>3418</v>
      </c>
      <c r="C645" s="80" t="s">
        <v>3419</v>
      </c>
      <c r="D645" s="80" t="s">
        <v>9112</v>
      </c>
      <c r="E645" s="80" t="s">
        <v>9113</v>
      </c>
      <c r="F645" s="80" t="s">
        <v>3421</v>
      </c>
      <c r="G645" s="80" t="s">
        <v>262</v>
      </c>
      <c r="H645" s="80" t="s">
        <v>163</v>
      </c>
      <c r="I645" s="47">
        <v>45236</v>
      </c>
      <c r="J645" s="47">
        <v>45359</v>
      </c>
      <c r="K645" s="80" t="s">
        <v>164</v>
      </c>
      <c r="L645" s="80" t="s">
        <v>9114</v>
      </c>
      <c r="M645" s="80" t="s">
        <v>165</v>
      </c>
      <c r="N645">
        <v>46059</v>
      </c>
      <c r="O645" s="80" t="s">
        <v>166</v>
      </c>
      <c r="P645">
        <v>4</v>
      </c>
      <c r="Q645" s="56">
        <v>4.0407358738501973</v>
      </c>
    </row>
    <row r="646" spans="1:17" x14ac:dyDescent="0.25">
      <c r="A646" s="80" t="s">
        <v>9115</v>
      </c>
      <c r="B646" s="80" t="s">
        <v>3423</v>
      </c>
      <c r="C646" s="80" t="s">
        <v>3424</v>
      </c>
      <c r="D646" s="80" t="s">
        <v>9116</v>
      </c>
      <c r="E646" s="80" t="s">
        <v>9117</v>
      </c>
      <c r="F646" s="80" t="s">
        <v>3426</v>
      </c>
      <c r="G646" s="80" t="s">
        <v>202</v>
      </c>
      <c r="H646" s="80" t="s">
        <v>163</v>
      </c>
      <c r="I646" s="47">
        <v>45431</v>
      </c>
      <c r="J646" s="47">
        <v>45676</v>
      </c>
      <c r="K646" s="80" t="s">
        <v>128</v>
      </c>
      <c r="L646" s="80" t="s">
        <v>7571</v>
      </c>
      <c r="M646" s="80" t="s">
        <v>165</v>
      </c>
      <c r="N646">
        <v>30144</v>
      </c>
      <c r="O646" s="80" t="s">
        <v>196</v>
      </c>
      <c r="P646">
        <v>5</v>
      </c>
      <c r="Q646" s="56">
        <v>10.052562417871222</v>
      </c>
    </row>
    <row r="647" spans="1:17" x14ac:dyDescent="0.25">
      <c r="A647" s="80" t="s">
        <v>9118</v>
      </c>
      <c r="B647" s="80" t="s">
        <v>3428</v>
      </c>
      <c r="C647" s="80" t="s">
        <v>3429</v>
      </c>
      <c r="D647" s="80" t="s">
        <v>9119</v>
      </c>
      <c r="E647" s="80" t="s">
        <v>3430</v>
      </c>
      <c r="F647" s="80" t="s">
        <v>3431</v>
      </c>
      <c r="G647" s="80" t="s">
        <v>162</v>
      </c>
      <c r="H647" s="80" t="s">
        <v>163</v>
      </c>
      <c r="I647" s="47">
        <v>45754</v>
      </c>
      <c r="J647" s="47">
        <v>45187</v>
      </c>
      <c r="K647" s="80" t="s">
        <v>164</v>
      </c>
      <c r="L647" s="80" t="s">
        <v>6965</v>
      </c>
      <c r="M647" s="80" t="s">
        <v>195</v>
      </c>
      <c r="N647">
        <v>48444</v>
      </c>
      <c r="O647" s="80" t="s">
        <v>203</v>
      </c>
      <c r="P647">
        <v>5</v>
      </c>
      <c r="Q647" s="56">
        <v>18.626806833114323</v>
      </c>
    </row>
    <row r="648" spans="1:17" x14ac:dyDescent="0.25">
      <c r="A648" s="80" t="s">
        <v>9120</v>
      </c>
      <c r="B648" s="80" t="s">
        <v>3433</v>
      </c>
      <c r="C648" s="80" t="s">
        <v>3434</v>
      </c>
      <c r="D648" s="80" t="s">
        <v>9121</v>
      </c>
      <c r="E648" s="80" t="s">
        <v>9122</v>
      </c>
      <c r="F648" s="80" t="s">
        <v>3436</v>
      </c>
      <c r="G648" s="80" t="s">
        <v>403</v>
      </c>
      <c r="H648" s="80" t="s">
        <v>163</v>
      </c>
      <c r="I648" s="47">
        <v>45313</v>
      </c>
      <c r="J648" s="47">
        <v>45547</v>
      </c>
      <c r="K648" s="80" t="s">
        <v>128</v>
      </c>
      <c r="L648" s="80" t="s">
        <v>7007</v>
      </c>
      <c r="M648" s="80" t="s">
        <v>174</v>
      </c>
      <c r="N648">
        <v>13905</v>
      </c>
      <c r="O648" s="80" t="s">
        <v>166</v>
      </c>
      <c r="P648">
        <v>4</v>
      </c>
      <c r="Q648" s="56">
        <v>10.052562417871222</v>
      </c>
    </row>
    <row r="649" spans="1:17" x14ac:dyDescent="0.25">
      <c r="A649" s="80" t="s">
        <v>9123</v>
      </c>
      <c r="B649" s="80" t="s">
        <v>3438</v>
      </c>
      <c r="C649" s="80" t="s">
        <v>3439</v>
      </c>
      <c r="D649" s="80" t="s">
        <v>9124</v>
      </c>
      <c r="E649" s="80" t="s">
        <v>9125</v>
      </c>
      <c r="F649" s="80" t="s">
        <v>3441</v>
      </c>
      <c r="G649" s="80" t="s">
        <v>292</v>
      </c>
      <c r="H649" s="80" t="s">
        <v>163</v>
      </c>
      <c r="I649" s="47">
        <v>45155</v>
      </c>
      <c r="J649" s="47">
        <v>45121</v>
      </c>
      <c r="K649" s="80" t="s">
        <v>129</v>
      </c>
      <c r="L649" s="80" t="s">
        <v>9126</v>
      </c>
      <c r="M649" s="80" t="s">
        <v>174</v>
      </c>
      <c r="N649">
        <v>21233</v>
      </c>
      <c r="O649" s="80" t="s">
        <v>166</v>
      </c>
      <c r="P649">
        <v>1</v>
      </c>
      <c r="Q649" s="56">
        <v>1.1169513797634691</v>
      </c>
    </row>
    <row r="650" spans="1:17" x14ac:dyDescent="0.25">
      <c r="A650" s="80" t="s">
        <v>9127</v>
      </c>
      <c r="B650" s="80" t="s">
        <v>3443</v>
      </c>
      <c r="C650" s="80" t="s">
        <v>3444</v>
      </c>
      <c r="D650" s="80" t="s">
        <v>9128</v>
      </c>
      <c r="E650" s="80" t="s">
        <v>3445</v>
      </c>
      <c r="F650" s="80" t="s">
        <v>3446</v>
      </c>
      <c r="G650" s="80" t="s">
        <v>364</v>
      </c>
      <c r="H650" s="80" t="s">
        <v>163</v>
      </c>
      <c r="I650" s="47">
        <v>45471</v>
      </c>
      <c r="J650" s="47">
        <v>45212</v>
      </c>
      <c r="K650" s="80" t="s">
        <v>129</v>
      </c>
      <c r="L650" s="80" t="s">
        <v>9129</v>
      </c>
      <c r="M650" s="80" t="s">
        <v>165</v>
      </c>
      <c r="N650">
        <v>20306</v>
      </c>
      <c r="O650" s="80" t="s">
        <v>203</v>
      </c>
      <c r="P650">
        <v>5</v>
      </c>
      <c r="Q650" s="56">
        <v>10.052562417871222</v>
      </c>
    </row>
    <row r="651" spans="1:17" x14ac:dyDescent="0.25">
      <c r="A651" s="80" t="s">
        <v>9130</v>
      </c>
      <c r="B651" s="80" t="s">
        <v>3448</v>
      </c>
      <c r="C651" s="80" t="s">
        <v>3449</v>
      </c>
      <c r="D651" s="80" t="s">
        <v>9131</v>
      </c>
      <c r="E651" s="80" t="s">
        <v>9132</v>
      </c>
      <c r="F651" s="80" t="s">
        <v>3451</v>
      </c>
      <c r="G651" s="80" t="s">
        <v>642</v>
      </c>
      <c r="H651" s="80" t="s">
        <v>163</v>
      </c>
      <c r="I651" s="47">
        <v>45557</v>
      </c>
      <c r="J651" s="47">
        <v>45661</v>
      </c>
      <c r="K651" s="80" t="s">
        <v>128</v>
      </c>
      <c r="L651" s="80" t="s">
        <v>6953</v>
      </c>
      <c r="M651" s="80" t="s">
        <v>228</v>
      </c>
      <c r="N651">
        <v>41319</v>
      </c>
      <c r="O651" s="80" t="s">
        <v>203</v>
      </c>
      <c r="P651">
        <v>5</v>
      </c>
      <c r="Q651" s="56">
        <v>3.4165571616294348</v>
      </c>
    </row>
    <row r="652" spans="1:17" x14ac:dyDescent="0.25">
      <c r="A652" s="80" t="s">
        <v>9133</v>
      </c>
      <c r="B652" s="80" t="s">
        <v>3453</v>
      </c>
      <c r="C652" s="80" t="s">
        <v>3454</v>
      </c>
      <c r="D652" s="80" t="s">
        <v>9134</v>
      </c>
      <c r="E652" s="80" t="s">
        <v>9135</v>
      </c>
      <c r="F652" s="80" t="s">
        <v>3456</v>
      </c>
      <c r="G652" s="80" t="s">
        <v>403</v>
      </c>
      <c r="H652" s="80" t="s">
        <v>163</v>
      </c>
      <c r="I652" s="47">
        <v>45653</v>
      </c>
      <c r="J652" s="47">
        <v>45128</v>
      </c>
      <c r="K652" s="80" t="s">
        <v>269</v>
      </c>
      <c r="L652" s="80" t="s">
        <v>9136</v>
      </c>
      <c r="M652" s="80" t="s">
        <v>314</v>
      </c>
      <c r="N652">
        <v>45816</v>
      </c>
      <c r="O652" s="80" t="s">
        <v>188</v>
      </c>
      <c r="P652">
        <v>1</v>
      </c>
      <c r="Q652" s="56">
        <v>10.052562417871222</v>
      </c>
    </row>
    <row r="653" spans="1:17" x14ac:dyDescent="0.25">
      <c r="A653" s="80" t="s">
        <v>9137</v>
      </c>
      <c r="B653" s="80" t="s">
        <v>3458</v>
      </c>
      <c r="C653" s="80" t="s">
        <v>3459</v>
      </c>
      <c r="D653" s="80" t="s">
        <v>9138</v>
      </c>
      <c r="E653" s="80" t="s">
        <v>3460</v>
      </c>
      <c r="F653" s="80" t="s">
        <v>3461</v>
      </c>
      <c r="G653" s="80" t="s">
        <v>595</v>
      </c>
      <c r="H653" s="80" t="s">
        <v>163</v>
      </c>
      <c r="I653" s="47">
        <v>45063</v>
      </c>
      <c r="J653" s="47">
        <v>45338</v>
      </c>
      <c r="K653" s="80" t="s">
        <v>128</v>
      </c>
      <c r="L653" s="80" t="s">
        <v>7007</v>
      </c>
      <c r="M653" s="80" t="s">
        <v>228</v>
      </c>
      <c r="N653">
        <v>12279</v>
      </c>
      <c r="O653" s="80" t="s">
        <v>188</v>
      </c>
      <c r="P653">
        <v>1</v>
      </c>
      <c r="Q653" s="56">
        <v>9.0341655716162936</v>
      </c>
    </row>
    <row r="654" spans="1:17" x14ac:dyDescent="0.25">
      <c r="A654" s="80" t="s">
        <v>9139</v>
      </c>
      <c r="B654" s="80" t="s">
        <v>3463</v>
      </c>
      <c r="C654" s="80" t="s">
        <v>3464</v>
      </c>
      <c r="D654" s="80" t="s">
        <v>9140</v>
      </c>
      <c r="E654" s="80" t="s">
        <v>9141</v>
      </c>
      <c r="F654" s="80" t="s">
        <v>3466</v>
      </c>
      <c r="G654" s="80" t="s">
        <v>766</v>
      </c>
      <c r="H654" s="80" t="s">
        <v>163</v>
      </c>
      <c r="I654" s="47">
        <v>45267</v>
      </c>
      <c r="J654" s="47">
        <v>45155</v>
      </c>
      <c r="K654" s="80" t="s">
        <v>173</v>
      </c>
      <c r="L654" s="80" t="s">
        <v>7007</v>
      </c>
      <c r="M654" s="80" t="s">
        <v>181</v>
      </c>
      <c r="N654">
        <v>24106</v>
      </c>
      <c r="O654" s="80" t="s">
        <v>203</v>
      </c>
      <c r="P654">
        <v>3</v>
      </c>
      <c r="Q654" s="56">
        <v>10.052562417871222</v>
      </c>
    </row>
    <row r="655" spans="1:17" x14ac:dyDescent="0.25">
      <c r="A655" s="80" t="s">
        <v>9142</v>
      </c>
      <c r="B655" s="80" t="s">
        <v>3468</v>
      </c>
      <c r="C655" s="80" t="s">
        <v>3469</v>
      </c>
      <c r="D655" s="80" t="s">
        <v>9143</v>
      </c>
      <c r="E655" s="80" t="s">
        <v>9144</v>
      </c>
      <c r="F655" s="80" t="s">
        <v>3471</v>
      </c>
      <c r="G655" s="80" t="s">
        <v>227</v>
      </c>
      <c r="H655" s="80" t="s">
        <v>163</v>
      </c>
      <c r="I655" s="47">
        <v>44772</v>
      </c>
      <c r="J655" s="47">
        <v>45767</v>
      </c>
      <c r="K655" s="80" t="s">
        <v>173</v>
      </c>
      <c r="L655" s="80" t="s">
        <v>9145</v>
      </c>
      <c r="M655" s="80" t="s">
        <v>195</v>
      </c>
      <c r="N655">
        <v>4673</v>
      </c>
      <c r="O655" s="80" t="s">
        <v>188</v>
      </c>
      <c r="P655">
        <v>2</v>
      </c>
      <c r="Q655" s="56">
        <v>32.687253613666229</v>
      </c>
    </row>
    <row r="656" spans="1:17" x14ac:dyDescent="0.25">
      <c r="A656" s="80" t="s">
        <v>9146</v>
      </c>
      <c r="B656" s="80" t="s">
        <v>3473</v>
      </c>
      <c r="C656" s="80" t="s">
        <v>3474</v>
      </c>
      <c r="D656" s="80" t="s">
        <v>9147</v>
      </c>
      <c r="E656" s="80" t="s">
        <v>3475</v>
      </c>
      <c r="F656" s="80" t="s">
        <v>3476</v>
      </c>
      <c r="G656" s="80" t="s">
        <v>281</v>
      </c>
      <c r="H656" s="80" t="s">
        <v>163</v>
      </c>
      <c r="I656" s="47">
        <v>45271</v>
      </c>
      <c r="J656" s="47">
        <v>45703</v>
      </c>
      <c r="K656" s="80" t="s">
        <v>164</v>
      </c>
      <c r="L656" s="80" t="s">
        <v>7007</v>
      </c>
      <c r="M656" s="80" t="s">
        <v>181</v>
      </c>
      <c r="N656">
        <v>31968</v>
      </c>
      <c r="O656" s="80" t="s">
        <v>196</v>
      </c>
      <c r="P656">
        <v>3</v>
      </c>
      <c r="Q656" s="56">
        <v>10.052562417871222</v>
      </c>
    </row>
    <row r="657" spans="1:17" x14ac:dyDescent="0.25">
      <c r="A657" s="80" t="s">
        <v>9148</v>
      </c>
      <c r="B657" s="80" t="s">
        <v>3478</v>
      </c>
      <c r="C657" s="80" t="s">
        <v>3479</v>
      </c>
      <c r="D657" s="80" t="s">
        <v>9149</v>
      </c>
      <c r="E657" s="80" t="s">
        <v>9150</v>
      </c>
      <c r="F657" s="80" t="s">
        <v>3481</v>
      </c>
      <c r="G657" s="80" t="s">
        <v>381</v>
      </c>
      <c r="H657" s="80" t="s">
        <v>163</v>
      </c>
      <c r="I657" s="47">
        <v>45775</v>
      </c>
      <c r="J657" s="47">
        <v>45608</v>
      </c>
      <c r="K657" s="80" t="s">
        <v>269</v>
      </c>
      <c r="L657" s="80" t="s">
        <v>6965</v>
      </c>
      <c r="M657" s="80" t="s">
        <v>314</v>
      </c>
      <c r="N657">
        <v>11718</v>
      </c>
      <c r="O657" s="80" t="s">
        <v>209</v>
      </c>
      <c r="P657">
        <v>3</v>
      </c>
      <c r="Q657" s="56">
        <v>5.4862023653088041</v>
      </c>
    </row>
    <row r="658" spans="1:17" x14ac:dyDescent="0.25">
      <c r="A658" s="80" t="s">
        <v>9151</v>
      </c>
      <c r="B658" s="80" t="s">
        <v>3483</v>
      </c>
      <c r="C658" s="80" t="s">
        <v>3484</v>
      </c>
      <c r="D658" s="80" t="s">
        <v>9152</v>
      </c>
      <c r="E658" s="80" t="s">
        <v>9153</v>
      </c>
      <c r="F658" s="80" t="s">
        <v>3486</v>
      </c>
      <c r="G658" s="80" t="s">
        <v>202</v>
      </c>
      <c r="H658" s="80" t="s">
        <v>163</v>
      </c>
      <c r="I658" s="47">
        <v>45733</v>
      </c>
      <c r="J658" s="47">
        <v>45805</v>
      </c>
      <c r="K658" s="80" t="s">
        <v>173</v>
      </c>
      <c r="L658" s="80" t="s">
        <v>9154</v>
      </c>
      <c r="M658" s="80" t="s">
        <v>314</v>
      </c>
      <c r="N658">
        <v>11645</v>
      </c>
      <c r="O658" s="80" t="s">
        <v>203</v>
      </c>
      <c r="P658">
        <v>3</v>
      </c>
      <c r="Q658" s="56">
        <v>10.052562417871222</v>
      </c>
    </row>
    <row r="659" spans="1:17" x14ac:dyDescent="0.25">
      <c r="A659" s="80" t="s">
        <v>9155</v>
      </c>
      <c r="B659" s="80" t="s">
        <v>3488</v>
      </c>
      <c r="C659" s="80" t="s">
        <v>3489</v>
      </c>
      <c r="D659" s="80" t="s">
        <v>9156</v>
      </c>
      <c r="E659" s="80" t="s">
        <v>9157</v>
      </c>
      <c r="F659" s="80" t="s">
        <v>3491</v>
      </c>
      <c r="G659" s="80" t="s">
        <v>234</v>
      </c>
      <c r="H659" s="80" t="s">
        <v>163</v>
      </c>
      <c r="I659" s="47">
        <v>45803</v>
      </c>
      <c r="J659" s="47">
        <v>45152</v>
      </c>
      <c r="K659" s="80" t="s">
        <v>129</v>
      </c>
      <c r="L659" s="80" t="s">
        <v>9158</v>
      </c>
      <c r="M659" s="80" t="s">
        <v>174</v>
      </c>
      <c r="N659">
        <v>11645</v>
      </c>
      <c r="O659" s="80" t="s">
        <v>203</v>
      </c>
      <c r="P659">
        <v>4</v>
      </c>
      <c r="Q659" s="56">
        <v>21.386333771353481</v>
      </c>
    </row>
    <row r="660" spans="1:17" x14ac:dyDescent="0.25">
      <c r="A660" s="80" t="s">
        <v>9159</v>
      </c>
      <c r="B660" s="80" t="s">
        <v>3493</v>
      </c>
      <c r="C660" s="80" t="s">
        <v>3494</v>
      </c>
      <c r="D660" s="80" t="s">
        <v>9160</v>
      </c>
      <c r="E660" s="80" t="s">
        <v>9161</v>
      </c>
      <c r="F660" s="80" t="s">
        <v>3496</v>
      </c>
      <c r="G660" s="80" t="s">
        <v>616</v>
      </c>
      <c r="H660" s="80" t="s">
        <v>163</v>
      </c>
      <c r="I660" s="47">
        <v>45021</v>
      </c>
      <c r="J660" s="47">
        <v>45352</v>
      </c>
      <c r="K660" s="80" t="s">
        <v>128</v>
      </c>
      <c r="L660" s="80" t="s">
        <v>9162</v>
      </c>
      <c r="M660" s="80" t="s">
        <v>174</v>
      </c>
      <c r="N660">
        <v>17353</v>
      </c>
      <c r="O660" s="80" t="s">
        <v>196</v>
      </c>
      <c r="P660">
        <v>2</v>
      </c>
      <c r="Q660" s="56">
        <v>10.052562417871222</v>
      </c>
    </row>
    <row r="661" spans="1:17" x14ac:dyDescent="0.25">
      <c r="A661" s="80" t="s">
        <v>9163</v>
      </c>
      <c r="B661" s="80" t="s">
        <v>3498</v>
      </c>
      <c r="C661" s="80" t="s">
        <v>3499</v>
      </c>
      <c r="D661" s="80" t="s">
        <v>9164</v>
      </c>
      <c r="E661" s="80" t="s">
        <v>9165</v>
      </c>
      <c r="F661" s="80" t="s">
        <v>3501</v>
      </c>
      <c r="G661" s="80" t="s">
        <v>262</v>
      </c>
      <c r="H661" s="80" t="s">
        <v>163</v>
      </c>
      <c r="I661" s="47">
        <v>45373</v>
      </c>
      <c r="J661" s="47">
        <v>45653</v>
      </c>
      <c r="K661" s="80" t="s">
        <v>164</v>
      </c>
      <c r="L661" s="80" t="s">
        <v>7007</v>
      </c>
      <c r="M661" s="80" t="s">
        <v>165</v>
      </c>
      <c r="N661">
        <v>331</v>
      </c>
      <c r="O661" s="80" t="s">
        <v>209</v>
      </c>
      <c r="P661">
        <v>5</v>
      </c>
      <c r="Q661" s="56">
        <v>9.1984231274638635</v>
      </c>
    </row>
    <row r="662" spans="1:17" x14ac:dyDescent="0.25">
      <c r="A662" s="80" t="s">
        <v>9166</v>
      </c>
      <c r="B662" s="80" t="s">
        <v>3503</v>
      </c>
      <c r="C662" s="80" t="s">
        <v>3504</v>
      </c>
      <c r="D662" s="80" t="s">
        <v>9167</v>
      </c>
      <c r="E662" s="80" t="s">
        <v>9168</v>
      </c>
      <c r="F662" s="80" t="s">
        <v>3506</v>
      </c>
      <c r="G662" s="80" t="s">
        <v>370</v>
      </c>
      <c r="H662" s="80" t="s">
        <v>163</v>
      </c>
      <c r="I662" s="47">
        <v>44786</v>
      </c>
      <c r="J662" s="47">
        <v>45653</v>
      </c>
      <c r="K662" s="80" t="s">
        <v>173</v>
      </c>
      <c r="L662" s="80" t="s">
        <v>9169</v>
      </c>
      <c r="M662" s="80" t="s">
        <v>195</v>
      </c>
      <c r="N662">
        <v>31890</v>
      </c>
      <c r="O662" s="80" t="s">
        <v>166</v>
      </c>
      <c r="P662">
        <v>5</v>
      </c>
      <c r="Q662" s="56">
        <v>10.052562417871222</v>
      </c>
    </row>
    <row r="663" spans="1:17" x14ac:dyDescent="0.25">
      <c r="A663" s="80" t="s">
        <v>9170</v>
      </c>
      <c r="B663" s="80" t="s">
        <v>3508</v>
      </c>
      <c r="C663" s="80" t="s">
        <v>3509</v>
      </c>
      <c r="D663" s="80" t="s">
        <v>9171</v>
      </c>
      <c r="E663" s="80" t="s">
        <v>9172</v>
      </c>
      <c r="F663" s="80" t="s">
        <v>3511</v>
      </c>
      <c r="G663" s="80" t="s">
        <v>240</v>
      </c>
      <c r="H663" s="80" t="s">
        <v>163</v>
      </c>
      <c r="I663" s="47">
        <v>45025</v>
      </c>
      <c r="J663" s="47">
        <v>45338</v>
      </c>
      <c r="K663" s="80" t="s">
        <v>128</v>
      </c>
      <c r="L663" s="80" t="s">
        <v>6953</v>
      </c>
      <c r="M663" s="80" t="s">
        <v>174</v>
      </c>
      <c r="N663">
        <v>18466</v>
      </c>
      <c r="O663" s="80" t="s">
        <v>166</v>
      </c>
      <c r="P663">
        <v>3</v>
      </c>
      <c r="Q663" s="56">
        <v>10.282522996057818</v>
      </c>
    </row>
    <row r="664" spans="1:17" x14ac:dyDescent="0.25">
      <c r="A664" s="80" t="s">
        <v>9173</v>
      </c>
      <c r="B664" s="80" t="s">
        <v>3513</v>
      </c>
      <c r="C664" s="80" t="s">
        <v>3514</v>
      </c>
      <c r="D664" s="80" t="s">
        <v>9174</v>
      </c>
      <c r="E664" s="80" t="s">
        <v>9175</v>
      </c>
      <c r="F664" s="80" t="s">
        <v>3516</v>
      </c>
      <c r="G664" s="80" t="s">
        <v>162</v>
      </c>
      <c r="H664" s="80" t="s">
        <v>163</v>
      </c>
      <c r="I664" s="47">
        <v>45462</v>
      </c>
      <c r="J664" s="47">
        <v>45524</v>
      </c>
      <c r="K664" s="80" t="s">
        <v>129</v>
      </c>
      <c r="L664" s="80" t="s">
        <v>9068</v>
      </c>
      <c r="M664" s="80" t="s">
        <v>181</v>
      </c>
      <c r="N664">
        <v>27019</v>
      </c>
      <c r="O664" s="80" t="s">
        <v>166</v>
      </c>
      <c r="P664">
        <v>4</v>
      </c>
      <c r="Q664" s="56">
        <v>10.052562417871222</v>
      </c>
    </row>
    <row r="665" spans="1:17" x14ac:dyDescent="0.25">
      <c r="A665" s="80" t="s">
        <v>9176</v>
      </c>
      <c r="B665" s="80" t="s">
        <v>3518</v>
      </c>
      <c r="C665" s="80" t="s">
        <v>3519</v>
      </c>
      <c r="D665" s="80" t="s">
        <v>9177</v>
      </c>
      <c r="E665" s="80" t="s">
        <v>9178</v>
      </c>
      <c r="F665" s="80" t="s">
        <v>3521</v>
      </c>
      <c r="G665" s="80" t="s">
        <v>221</v>
      </c>
      <c r="H665" s="80" t="s">
        <v>163</v>
      </c>
      <c r="I665" s="47">
        <v>44782</v>
      </c>
      <c r="J665" s="47">
        <v>45493</v>
      </c>
      <c r="K665" s="80" t="s">
        <v>164</v>
      </c>
      <c r="L665" s="80" t="s">
        <v>7007</v>
      </c>
      <c r="M665" s="80" t="s">
        <v>165</v>
      </c>
      <c r="N665">
        <v>13063</v>
      </c>
      <c r="O665" s="80" t="s">
        <v>196</v>
      </c>
      <c r="P665">
        <v>4</v>
      </c>
      <c r="Q665" s="56">
        <v>23.357424441524309</v>
      </c>
    </row>
    <row r="666" spans="1:17" x14ac:dyDescent="0.25">
      <c r="A666" s="80" t="s">
        <v>9179</v>
      </c>
      <c r="B666" s="80" t="s">
        <v>3523</v>
      </c>
      <c r="C666" s="80" t="s">
        <v>3524</v>
      </c>
      <c r="D666" s="80" t="s">
        <v>9180</v>
      </c>
      <c r="E666" s="80" t="s">
        <v>9181</v>
      </c>
      <c r="F666" s="80" t="s">
        <v>3526</v>
      </c>
      <c r="G666" s="80" t="s">
        <v>1627</v>
      </c>
      <c r="H666" s="80" t="s">
        <v>163</v>
      </c>
      <c r="I666" s="47">
        <v>45363</v>
      </c>
      <c r="J666" s="47">
        <v>45493</v>
      </c>
      <c r="K666" s="80" t="s">
        <v>129</v>
      </c>
      <c r="L666" s="80" t="s">
        <v>7007</v>
      </c>
      <c r="M666" s="80" t="s">
        <v>181</v>
      </c>
      <c r="N666">
        <v>30000</v>
      </c>
      <c r="O666" s="80" t="s">
        <v>196</v>
      </c>
      <c r="P666">
        <v>5</v>
      </c>
      <c r="Q666" s="56">
        <v>10.052562417871222</v>
      </c>
    </row>
    <row r="667" spans="1:17" x14ac:dyDescent="0.25">
      <c r="A667" s="80" t="s">
        <v>9182</v>
      </c>
      <c r="B667" s="80" t="s">
        <v>3528</v>
      </c>
      <c r="C667" s="80" t="s">
        <v>3529</v>
      </c>
      <c r="D667" s="80" t="s">
        <v>9183</v>
      </c>
      <c r="E667" s="80" t="s">
        <v>9184</v>
      </c>
      <c r="F667" s="80" t="s">
        <v>3531</v>
      </c>
      <c r="G667" s="80" t="s">
        <v>364</v>
      </c>
      <c r="H667" s="80" t="s">
        <v>163</v>
      </c>
      <c r="I667" s="47">
        <v>45556</v>
      </c>
      <c r="J667" s="47">
        <v>45127</v>
      </c>
      <c r="K667" s="80" t="s">
        <v>164</v>
      </c>
      <c r="L667" s="80" t="s">
        <v>9185</v>
      </c>
      <c r="M667" s="80" t="s">
        <v>195</v>
      </c>
      <c r="N667">
        <v>38975</v>
      </c>
      <c r="O667" s="80" t="s">
        <v>209</v>
      </c>
      <c r="P667">
        <v>4</v>
      </c>
      <c r="Q667" s="56">
        <v>14.093298291721419</v>
      </c>
    </row>
    <row r="668" spans="1:17" x14ac:dyDescent="0.25">
      <c r="A668" s="80" t="s">
        <v>9186</v>
      </c>
      <c r="B668" s="80" t="s">
        <v>3533</v>
      </c>
      <c r="C668" s="80" t="s">
        <v>3534</v>
      </c>
      <c r="D668" s="80" t="s">
        <v>9187</v>
      </c>
      <c r="E668" s="80" t="s">
        <v>9188</v>
      </c>
      <c r="F668" s="80" t="s">
        <v>3536</v>
      </c>
      <c r="G668" s="80" t="s">
        <v>215</v>
      </c>
      <c r="H668" s="80" t="s">
        <v>163</v>
      </c>
      <c r="I668" s="47">
        <v>45467</v>
      </c>
      <c r="J668" s="47">
        <v>45707</v>
      </c>
      <c r="K668" s="80" t="s">
        <v>164</v>
      </c>
      <c r="L668" s="80" t="s">
        <v>7007</v>
      </c>
      <c r="M668" s="80" t="s">
        <v>195</v>
      </c>
      <c r="N668">
        <v>40188</v>
      </c>
      <c r="O668" s="80" t="s">
        <v>196</v>
      </c>
      <c r="P668">
        <v>1</v>
      </c>
      <c r="Q668" s="56">
        <v>10.052562417871222</v>
      </c>
    </row>
    <row r="669" spans="1:17" x14ac:dyDescent="0.25">
      <c r="A669" s="80" t="s">
        <v>9189</v>
      </c>
      <c r="B669" s="80" t="s">
        <v>3538</v>
      </c>
      <c r="C669" s="80" t="s">
        <v>3539</v>
      </c>
      <c r="D669" s="80" t="s">
        <v>9190</v>
      </c>
      <c r="E669" s="80" t="s">
        <v>9191</v>
      </c>
      <c r="F669" s="80" t="s">
        <v>3541</v>
      </c>
      <c r="G669" s="80" t="s">
        <v>516</v>
      </c>
      <c r="H669" s="80" t="s">
        <v>163</v>
      </c>
      <c r="I669" s="47">
        <v>45256</v>
      </c>
      <c r="J669" s="47">
        <v>45347</v>
      </c>
      <c r="K669" s="80" t="s">
        <v>164</v>
      </c>
      <c r="L669" s="80" t="s">
        <v>6965</v>
      </c>
      <c r="M669" s="80" t="s">
        <v>181</v>
      </c>
      <c r="N669">
        <v>13240</v>
      </c>
      <c r="O669" s="80" t="s">
        <v>203</v>
      </c>
      <c r="P669">
        <v>4</v>
      </c>
      <c r="Q669" s="56">
        <v>2.9894875164257555</v>
      </c>
    </row>
    <row r="670" spans="1:17" x14ac:dyDescent="0.25">
      <c r="A670" s="80" t="s">
        <v>9192</v>
      </c>
      <c r="B670" s="80" t="s">
        <v>3543</v>
      </c>
      <c r="C670" s="80" t="s">
        <v>3544</v>
      </c>
      <c r="D670" s="80" t="s">
        <v>9193</v>
      </c>
      <c r="E670" s="80" t="s">
        <v>9194</v>
      </c>
      <c r="F670" s="80" t="s">
        <v>3546</v>
      </c>
      <c r="G670" s="80" t="s">
        <v>743</v>
      </c>
      <c r="H670" s="80" t="s">
        <v>163</v>
      </c>
      <c r="I670" s="47">
        <v>45409</v>
      </c>
      <c r="J670" s="47">
        <v>45178</v>
      </c>
      <c r="K670" s="80" t="s">
        <v>164</v>
      </c>
      <c r="L670" s="80" t="s">
        <v>6953</v>
      </c>
      <c r="M670" s="80" t="s">
        <v>228</v>
      </c>
      <c r="N670">
        <v>12063</v>
      </c>
      <c r="O670" s="80" t="s">
        <v>188</v>
      </c>
      <c r="P670">
        <v>4</v>
      </c>
      <c r="Q670" s="56">
        <v>10.052562417871222</v>
      </c>
    </row>
    <row r="671" spans="1:17" x14ac:dyDescent="0.25">
      <c r="A671" s="80" t="s">
        <v>9195</v>
      </c>
      <c r="B671" s="80" t="s">
        <v>3548</v>
      </c>
      <c r="C671" s="80" t="s">
        <v>3549</v>
      </c>
      <c r="D671" s="80" t="s">
        <v>9196</v>
      </c>
      <c r="E671" s="80" t="s">
        <v>9197</v>
      </c>
      <c r="F671" s="80" t="s">
        <v>3551</v>
      </c>
      <c r="G671" s="80" t="s">
        <v>275</v>
      </c>
      <c r="H671" s="80" t="s">
        <v>163</v>
      </c>
      <c r="I671" s="47">
        <v>45467</v>
      </c>
      <c r="J671" s="47">
        <v>45140</v>
      </c>
      <c r="K671" s="80" t="s">
        <v>173</v>
      </c>
      <c r="L671" s="80" t="s">
        <v>6965</v>
      </c>
      <c r="M671" s="80" t="s">
        <v>165</v>
      </c>
      <c r="N671">
        <v>28764</v>
      </c>
      <c r="O671" s="80" t="s">
        <v>188</v>
      </c>
      <c r="P671">
        <v>5</v>
      </c>
      <c r="Q671" s="56">
        <v>10.742444152431011</v>
      </c>
    </row>
    <row r="672" spans="1:17" x14ac:dyDescent="0.25">
      <c r="A672" s="80" t="s">
        <v>9198</v>
      </c>
      <c r="B672" s="80" t="s">
        <v>3553</v>
      </c>
      <c r="C672" s="80" t="s">
        <v>3554</v>
      </c>
      <c r="D672" s="80" t="s">
        <v>9199</v>
      </c>
      <c r="E672" s="80" t="s">
        <v>9200</v>
      </c>
      <c r="F672" s="80" t="s">
        <v>3556</v>
      </c>
      <c r="G672" s="80" t="s">
        <v>292</v>
      </c>
      <c r="H672" s="80" t="s">
        <v>163</v>
      </c>
      <c r="I672" s="47">
        <v>44830</v>
      </c>
      <c r="J672" s="47">
        <v>45573</v>
      </c>
      <c r="K672" s="80" t="s">
        <v>173</v>
      </c>
      <c r="L672" s="80" t="s">
        <v>9201</v>
      </c>
      <c r="M672" s="80" t="s">
        <v>181</v>
      </c>
      <c r="N672">
        <v>28764</v>
      </c>
      <c r="O672" s="80" t="s">
        <v>166</v>
      </c>
      <c r="P672">
        <v>1</v>
      </c>
      <c r="Q672" s="56">
        <v>10.052562417871222</v>
      </c>
    </row>
    <row r="673" spans="1:17" x14ac:dyDescent="0.25">
      <c r="A673" s="80" t="s">
        <v>9202</v>
      </c>
      <c r="B673" s="80" t="s">
        <v>3558</v>
      </c>
      <c r="C673" s="80" t="s">
        <v>3559</v>
      </c>
      <c r="D673" s="80" t="s">
        <v>9203</v>
      </c>
      <c r="E673" s="80" t="s">
        <v>9204</v>
      </c>
      <c r="F673" s="80" t="s">
        <v>3561</v>
      </c>
      <c r="G673" s="80" t="s">
        <v>221</v>
      </c>
      <c r="H673" s="80" t="s">
        <v>163</v>
      </c>
      <c r="I673" s="47">
        <v>45484</v>
      </c>
      <c r="J673" s="47">
        <v>45273</v>
      </c>
      <c r="K673" s="80" t="s">
        <v>128</v>
      </c>
      <c r="L673" s="80" t="s">
        <v>7007</v>
      </c>
      <c r="M673" s="80" t="s">
        <v>181</v>
      </c>
      <c r="N673">
        <v>37900</v>
      </c>
      <c r="O673" s="80" t="s">
        <v>166</v>
      </c>
      <c r="P673">
        <v>1</v>
      </c>
      <c r="Q673" s="56">
        <v>6.931668856767411</v>
      </c>
    </row>
    <row r="674" spans="1:17" x14ac:dyDescent="0.25">
      <c r="A674" s="80" t="s">
        <v>9205</v>
      </c>
      <c r="B674" s="80" t="s">
        <v>3563</v>
      </c>
      <c r="C674" s="80" t="s">
        <v>3564</v>
      </c>
      <c r="D674" s="80" t="s">
        <v>9206</v>
      </c>
      <c r="E674" s="80" t="s">
        <v>9207</v>
      </c>
      <c r="F674" s="80" t="s">
        <v>3566</v>
      </c>
      <c r="G674" s="80" t="s">
        <v>387</v>
      </c>
      <c r="H674" s="80" t="s">
        <v>163</v>
      </c>
      <c r="I674" s="47">
        <v>44869</v>
      </c>
      <c r="J674" s="47">
        <v>45249</v>
      </c>
      <c r="K674" s="80" t="s">
        <v>164</v>
      </c>
      <c r="L674" s="80" t="s">
        <v>9208</v>
      </c>
      <c r="M674" s="80" t="s">
        <v>228</v>
      </c>
      <c r="N674">
        <v>8205</v>
      </c>
      <c r="O674" s="80" t="s">
        <v>196</v>
      </c>
      <c r="P674">
        <v>5</v>
      </c>
      <c r="Q674" s="56">
        <v>10.052562417871222</v>
      </c>
    </row>
    <row r="675" spans="1:17" x14ac:dyDescent="0.25">
      <c r="A675" s="80" t="s">
        <v>9209</v>
      </c>
      <c r="B675" s="80" t="s">
        <v>3568</v>
      </c>
      <c r="C675" s="80" t="s">
        <v>3569</v>
      </c>
      <c r="D675" s="80" t="s">
        <v>9210</v>
      </c>
      <c r="E675" s="80" t="s">
        <v>9211</v>
      </c>
      <c r="F675" s="80" t="s">
        <v>3571</v>
      </c>
      <c r="G675" s="80" t="s">
        <v>743</v>
      </c>
      <c r="H675" s="80" t="s">
        <v>163</v>
      </c>
      <c r="I675" s="47">
        <v>45725</v>
      </c>
      <c r="J675" s="47">
        <v>45322</v>
      </c>
      <c r="K675" s="80" t="s">
        <v>129</v>
      </c>
      <c r="L675" s="80" t="s">
        <v>6953</v>
      </c>
      <c r="M675" s="80" t="s">
        <v>195</v>
      </c>
      <c r="N675">
        <v>31682</v>
      </c>
      <c r="O675" s="80" t="s">
        <v>209</v>
      </c>
      <c r="P675">
        <v>1</v>
      </c>
      <c r="Q675" s="56">
        <v>13.239159001314061</v>
      </c>
    </row>
    <row r="676" spans="1:17" x14ac:dyDescent="0.25">
      <c r="A676" s="80" t="s">
        <v>9212</v>
      </c>
      <c r="B676" s="80" t="s">
        <v>3573</v>
      </c>
      <c r="C676" s="80" t="s">
        <v>3574</v>
      </c>
      <c r="D676" s="80" t="s">
        <v>9213</v>
      </c>
      <c r="E676" s="80" t="s">
        <v>9214</v>
      </c>
      <c r="F676" s="80" t="s">
        <v>3576</v>
      </c>
      <c r="G676" s="80" t="s">
        <v>187</v>
      </c>
      <c r="H676" s="80" t="s">
        <v>163</v>
      </c>
      <c r="I676" s="47">
        <v>45823</v>
      </c>
      <c r="J676" s="47">
        <v>45405</v>
      </c>
      <c r="K676" s="80" t="s">
        <v>269</v>
      </c>
      <c r="L676" s="80" t="s">
        <v>9215</v>
      </c>
      <c r="M676" s="80" t="s">
        <v>181</v>
      </c>
      <c r="N676">
        <v>35678</v>
      </c>
      <c r="O676" s="80" t="s">
        <v>166</v>
      </c>
      <c r="P676">
        <v>3</v>
      </c>
      <c r="Q676" s="56">
        <v>10.052562417871222</v>
      </c>
    </row>
    <row r="677" spans="1:17" x14ac:dyDescent="0.25">
      <c r="A677" s="80" t="s">
        <v>9216</v>
      </c>
      <c r="B677" s="80" t="s">
        <v>3578</v>
      </c>
      <c r="C677" s="80" t="s">
        <v>3579</v>
      </c>
      <c r="D677" s="80" t="s">
        <v>9217</v>
      </c>
      <c r="E677" s="80" t="s">
        <v>9218</v>
      </c>
      <c r="F677" s="80" t="s">
        <v>3581</v>
      </c>
      <c r="G677" s="80" t="s">
        <v>251</v>
      </c>
      <c r="H677" s="80" t="s">
        <v>163</v>
      </c>
      <c r="I677" s="47">
        <v>45578</v>
      </c>
      <c r="J677" s="47">
        <v>45703</v>
      </c>
      <c r="K677" s="80" t="s">
        <v>128</v>
      </c>
      <c r="L677" s="80" t="s">
        <v>6965</v>
      </c>
      <c r="M677" s="80" t="s">
        <v>228</v>
      </c>
      <c r="N677">
        <v>17694</v>
      </c>
      <c r="O677" s="80" t="s">
        <v>188</v>
      </c>
      <c r="P677">
        <v>2</v>
      </c>
      <c r="Q677" s="56">
        <v>4.1064388961892249</v>
      </c>
    </row>
    <row r="678" spans="1:17" x14ac:dyDescent="0.25">
      <c r="A678" s="80" t="s">
        <v>9219</v>
      </c>
      <c r="B678" s="80" t="s">
        <v>3583</v>
      </c>
      <c r="C678" s="80" t="s">
        <v>3584</v>
      </c>
      <c r="D678" s="80" t="s">
        <v>9220</v>
      </c>
      <c r="E678" s="80" t="s">
        <v>9221</v>
      </c>
      <c r="F678" s="80" t="s">
        <v>3586</v>
      </c>
      <c r="G678" s="80" t="s">
        <v>387</v>
      </c>
      <c r="H678" s="80" t="s">
        <v>163</v>
      </c>
      <c r="I678" s="47">
        <v>45793</v>
      </c>
      <c r="J678" s="47">
        <v>45385</v>
      </c>
      <c r="K678" s="80" t="s">
        <v>128</v>
      </c>
      <c r="L678" s="80" t="s">
        <v>7007</v>
      </c>
      <c r="M678" s="80" t="s">
        <v>228</v>
      </c>
      <c r="N678">
        <v>39536</v>
      </c>
      <c r="O678" s="80" t="s">
        <v>203</v>
      </c>
      <c r="P678">
        <v>3</v>
      </c>
      <c r="Q678" s="56">
        <v>10.052562417871222</v>
      </c>
    </row>
    <row r="679" spans="1:17" x14ac:dyDescent="0.25">
      <c r="A679" s="80" t="s">
        <v>9222</v>
      </c>
      <c r="B679" s="80" t="s">
        <v>3588</v>
      </c>
      <c r="C679" s="80" t="s">
        <v>3589</v>
      </c>
      <c r="D679" s="80" t="s">
        <v>9223</v>
      </c>
      <c r="E679" s="80" t="s">
        <v>9224</v>
      </c>
      <c r="F679" s="80" t="s">
        <v>3591</v>
      </c>
      <c r="G679" s="80" t="s">
        <v>749</v>
      </c>
      <c r="H679" s="80" t="s">
        <v>163</v>
      </c>
      <c r="I679" s="47">
        <v>44923</v>
      </c>
      <c r="J679" s="47">
        <v>45663</v>
      </c>
      <c r="K679" s="80" t="s">
        <v>164</v>
      </c>
      <c r="L679" s="80" t="s">
        <v>6965</v>
      </c>
      <c r="M679" s="80" t="s">
        <v>174</v>
      </c>
      <c r="N679">
        <v>16111</v>
      </c>
      <c r="O679" s="80" t="s">
        <v>203</v>
      </c>
      <c r="P679">
        <v>1</v>
      </c>
      <c r="Q679" s="56">
        <v>24.310118265440209</v>
      </c>
    </row>
    <row r="680" spans="1:17" x14ac:dyDescent="0.25">
      <c r="A680" s="80" t="s">
        <v>9225</v>
      </c>
      <c r="B680" s="80" t="s">
        <v>3593</v>
      </c>
      <c r="C680" s="80" t="s">
        <v>3594</v>
      </c>
      <c r="D680" s="80" t="s">
        <v>9226</v>
      </c>
      <c r="E680" s="80" t="s">
        <v>9227</v>
      </c>
      <c r="F680" s="80" t="s">
        <v>3596</v>
      </c>
      <c r="G680" s="80" t="s">
        <v>435</v>
      </c>
      <c r="H680" s="80" t="s">
        <v>163</v>
      </c>
      <c r="I680" s="47">
        <v>44985</v>
      </c>
      <c r="J680" s="47">
        <v>45294</v>
      </c>
      <c r="K680" s="80" t="s">
        <v>164</v>
      </c>
      <c r="L680" s="80" t="s">
        <v>9228</v>
      </c>
      <c r="M680" s="80" t="s">
        <v>228</v>
      </c>
      <c r="N680">
        <v>32862</v>
      </c>
      <c r="O680" s="80" t="s">
        <v>209</v>
      </c>
      <c r="P680">
        <v>4</v>
      </c>
      <c r="Q680" s="56">
        <v>10.052562417871222</v>
      </c>
    </row>
    <row r="681" spans="1:17" x14ac:dyDescent="0.25">
      <c r="A681" s="80" t="s">
        <v>9229</v>
      </c>
      <c r="B681" s="80" t="s">
        <v>3598</v>
      </c>
      <c r="C681" s="80" t="s">
        <v>3599</v>
      </c>
      <c r="D681" s="80" t="s">
        <v>9230</v>
      </c>
      <c r="E681" s="80" t="s">
        <v>9231</v>
      </c>
      <c r="F681" s="80" t="s">
        <v>3601</v>
      </c>
      <c r="G681" s="80" t="s">
        <v>162</v>
      </c>
      <c r="H681" s="80" t="s">
        <v>163</v>
      </c>
      <c r="I681" s="47">
        <v>45668</v>
      </c>
      <c r="J681" s="47">
        <v>45276</v>
      </c>
      <c r="K681" s="80" t="s">
        <v>269</v>
      </c>
      <c r="L681" s="80" t="s">
        <v>6953</v>
      </c>
      <c r="M681" s="80" t="s">
        <v>165</v>
      </c>
      <c r="N681">
        <v>38153</v>
      </c>
      <c r="O681" s="80" t="s">
        <v>203</v>
      </c>
      <c r="P681">
        <v>5</v>
      </c>
      <c r="Q681" s="56">
        <v>12.877792378449408</v>
      </c>
    </row>
    <row r="682" spans="1:17" x14ac:dyDescent="0.25">
      <c r="A682" s="80" t="s">
        <v>9232</v>
      </c>
      <c r="B682" s="80" t="s">
        <v>3603</v>
      </c>
      <c r="C682" s="80" t="s">
        <v>3604</v>
      </c>
      <c r="D682" s="80" t="s">
        <v>9233</v>
      </c>
      <c r="E682" s="80" t="s">
        <v>9234</v>
      </c>
      <c r="F682" s="80" t="s">
        <v>3606</v>
      </c>
      <c r="G682" s="80" t="s">
        <v>409</v>
      </c>
      <c r="H682" s="80" t="s">
        <v>163</v>
      </c>
      <c r="I682" s="47">
        <v>45020</v>
      </c>
      <c r="J682" s="47">
        <v>45425</v>
      </c>
      <c r="K682" s="80" t="s">
        <v>128</v>
      </c>
      <c r="L682" s="80" t="s">
        <v>6965</v>
      </c>
      <c r="M682" s="80" t="s">
        <v>195</v>
      </c>
      <c r="N682">
        <v>11282</v>
      </c>
      <c r="O682" s="80" t="s">
        <v>196</v>
      </c>
      <c r="P682">
        <v>5</v>
      </c>
      <c r="Q682" s="56">
        <v>10.052562417871222</v>
      </c>
    </row>
    <row r="683" spans="1:17" x14ac:dyDescent="0.25">
      <c r="A683" s="80" t="s">
        <v>9235</v>
      </c>
      <c r="B683" s="80" t="s">
        <v>3608</v>
      </c>
      <c r="C683" s="80" t="s">
        <v>3609</v>
      </c>
      <c r="D683" s="80" t="s">
        <v>9236</v>
      </c>
      <c r="E683" s="80" t="s">
        <v>9237</v>
      </c>
      <c r="F683" s="80" t="s">
        <v>3611</v>
      </c>
      <c r="G683" s="80" t="s">
        <v>341</v>
      </c>
      <c r="H683" s="80" t="s">
        <v>163</v>
      </c>
      <c r="I683" s="47">
        <v>45108</v>
      </c>
      <c r="J683" s="47">
        <v>45259</v>
      </c>
      <c r="K683" s="80" t="s">
        <v>173</v>
      </c>
      <c r="L683" s="80" t="s">
        <v>7007</v>
      </c>
      <c r="M683" s="80" t="s">
        <v>314</v>
      </c>
      <c r="N683">
        <v>46247</v>
      </c>
      <c r="O683" s="80" t="s">
        <v>196</v>
      </c>
      <c r="P683">
        <v>1</v>
      </c>
      <c r="Q683" s="56">
        <v>4.9605781865965834</v>
      </c>
    </row>
    <row r="684" spans="1:17" x14ac:dyDescent="0.25">
      <c r="A684" s="80" t="s">
        <v>9238</v>
      </c>
      <c r="B684" s="80" t="s">
        <v>3613</v>
      </c>
      <c r="C684" s="80" t="s">
        <v>3614</v>
      </c>
      <c r="D684" s="80" t="s">
        <v>9239</v>
      </c>
      <c r="E684" s="80" t="s">
        <v>9240</v>
      </c>
      <c r="F684" s="80" t="s">
        <v>3616</v>
      </c>
      <c r="G684" s="80" t="s">
        <v>1627</v>
      </c>
      <c r="H684" s="80" t="s">
        <v>163</v>
      </c>
      <c r="I684" s="47">
        <v>45357</v>
      </c>
      <c r="J684" s="47">
        <v>45695</v>
      </c>
      <c r="K684" s="80" t="s">
        <v>173</v>
      </c>
      <c r="L684" s="80" t="s">
        <v>9241</v>
      </c>
      <c r="M684" s="80" t="s">
        <v>174</v>
      </c>
      <c r="N684">
        <v>9578</v>
      </c>
      <c r="O684" s="80" t="s">
        <v>209</v>
      </c>
      <c r="P684">
        <v>2</v>
      </c>
      <c r="Q684" s="56">
        <v>10.052562417871222</v>
      </c>
    </row>
    <row r="685" spans="1:17" x14ac:dyDescent="0.25">
      <c r="A685" s="80" t="s">
        <v>9242</v>
      </c>
      <c r="B685" s="80" t="s">
        <v>3618</v>
      </c>
      <c r="C685" s="80" t="s">
        <v>3619</v>
      </c>
      <c r="D685" s="80" t="s">
        <v>9243</v>
      </c>
      <c r="E685" s="80" t="s">
        <v>9244</v>
      </c>
      <c r="F685" s="80" t="s">
        <v>3621</v>
      </c>
      <c r="G685" s="80" t="s">
        <v>409</v>
      </c>
      <c r="H685" s="80" t="s">
        <v>163</v>
      </c>
      <c r="I685" s="47">
        <v>44884</v>
      </c>
      <c r="J685" s="47">
        <v>45286</v>
      </c>
      <c r="K685" s="80" t="s">
        <v>173</v>
      </c>
      <c r="L685" s="80" t="s">
        <v>6953</v>
      </c>
      <c r="M685" s="80" t="s">
        <v>174</v>
      </c>
      <c r="N685">
        <v>9578</v>
      </c>
      <c r="O685" s="80" t="s">
        <v>188</v>
      </c>
      <c r="P685">
        <v>1</v>
      </c>
      <c r="Q685" s="56">
        <v>13.206307490144546</v>
      </c>
    </row>
    <row r="686" spans="1:17" x14ac:dyDescent="0.25">
      <c r="A686" s="80" t="s">
        <v>9245</v>
      </c>
      <c r="B686" s="80" t="s">
        <v>3623</v>
      </c>
      <c r="C686" s="80" t="s">
        <v>3624</v>
      </c>
      <c r="D686" s="80" t="s">
        <v>9246</v>
      </c>
      <c r="E686" s="80" t="s">
        <v>9247</v>
      </c>
      <c r="F686" s="80" t="s">
        <v>3626</v>
      </c>
      <c r="G686" s="80" t="s">
        <v>227</v>
      </c>
      <c r="H686" s="80" t="s">
        <v>163</v>
      </c>
      <c r="I686" s="47">
        <v>45076</v>
      </c>
      <c r="J686" s="47">
        <v>45107</v>
      </c>
      <c r="K686" s="80" t="s">
        <v>129</v>
      </c>
      <c r="L686" s="80" t="s">
        <v>7571</v>
      </c>
      <c r="M686" s="80" t="s">
        <v>314</v>
      </c>
      <c r="N686">
        <v>41492</v>
      </c>
      <c r="O686" s="80" t="s">
        <v>188</v>
      </c>
      <c r="P686">
        <v>4</v>
      </c>
      <c r="Q686" s="56">
        <v>10.052562417871222</v>
      </c>
    </row>
    <row r="687" spans="1:17" x14ac:dyDescent="0.25">
      <c r="A687" s="80" t="s">
        <v>9248</v>
      </c>
      <c r="B687" s="80" t="s">
        <v>3628</v>
      </c>
      <c r="C687" s="80" t="s">
        <v>3629</v>
      </c>
      <c r="D687" s="80" t="s">
        <v>9249</v>
      </c>
      <c r="E687" s="80" t="s">
        <v>9250</v>
      </c>
      <c r="F687" s="80" t="s">
        <v>3631</v>
      </c>
      <c r="G687" s="80" t="s">
        <v>595</v>
      </c>
      <c r="H687" s="80" t="s">
        <v>163</v>
      </c>
      <c r="I687" s="47">
        <v>45622</v>
      </c>
      <c r="J687" s="47">
        <v>45347</v>
      </c>
      <c r="K687" s="80" t="s">
        <v>269</v>
      </c>
      <c r="L687" s="80" t="s">
        <v>9251</v>
      </c>
      <c r="M687" s="80" t="s">
        <v>314</v>
      </c>
      <c r="N687">
        <v>38167</v>
      </c>
      <c r="O687" s="80" t="s">
        <v>203</v>
      </c>
      <c r="P687">
        <v>4</v>
      </c>
      <c r="Q687" s="56">
        <v>9.0341655716162936</v>
      </c>
    </row>
    <row r="688" spans="1:17" x14ac:dyDescent="0.25">
      <c r="A688" s="80" t="s">
        <v>9252</v>
      </c>
      <c r="B688" s="80" t="s">
        <v>3633</v>
      </c>
      <c r="C688" s="80" t="s">
        <v>3634</v>
      </c>
      <c r="D688" s="80" t="s">
        <v>9253</v>
      </c>
      <c r="E688" s="80" t="s">
        <v>9254</v>
      </c>
      <c r="F688" s="80" t="s">
        <v>3636</v>
      </c>
      <c r="G688" s="80" t="s">
        <v>308</v>
      </c>
      <c r="H688" s="80" t="s">
        <v>163</v>
      </c>
      <c r="I688" s="47">
        <v>44907</v>
      </c>
      <c r="J688" s="47">
        <v>45476</v>
      </c>
      <c r="K688" s="80" t="s">
        <v>269</v>
      </c>
      <c r="L688" s="80" t="s">
        <v>6953</v>
      </c>
      <c r="M688" s="80" t="s">
        <v>314</v>
      </c>
      <c r="N688">
        <v>37437</v>
      </c>
      <c r="O688" s="80" t="s">
        <v>203</v>
      </c>
      <c r="P688">
        <v>4</v>
      </c>
      <c r="Q688" s="56">
        <v>10.052562417871222</v>
      </c>
    </row>
    <row r="689" spans="1:17" x14ac:dyDescent="0.25">
      <c r="A689" s="80" t="s">
        <v>9255</v>
      </c>
      <c r="B689" s="80" t="s">
        <v>3638</v>
      </c>
      <c r="C689" s="80" t="s">
        <v>3639</v>
      </c>
      <c r="D689" s="80" t="s">
        <v>9256</v>
      </c>
      <c r="E689" s="80" t="s">
        <v>9257</v>
      </c>
      <c r="F689" s="80" t="s">
        <v>3641</v>
      </c>
      <c r="G689" s="80" t="s">
        <v>642</v>
      </c>
      <c r="H689" s="80" t="s">
        <v>163</v>
      </c>
      <c r="I689" s="47">
        <v>44934</v>
      </c>
      <c r="J689" s="47">
        <v>45652</v>
      </c>
      <c r="K689" s="80" t="s">
        <v>128</v>
      </c>
      <c r="L689" s="80" t="s">
        <v>6965</v>
      </c>
      <c r="M689" s="80" t="s">
        <v>314</v>
      </c>
      <c r="N689">
        <v>24009</v>
      </c>
      <c r="O689" s="80" t="s">
        <v>196</v>
      </c>
      <c r="P689">
        <v>4</v>
      </c>
      <c r="Q689" s="56">
        <v>23.587385019710904</v>
      </c>
    </row>
    <row r="690" spans="1:17" x14ac:dyDescent="0.25">
      <c r="A690" s="80" t="s">
        <v>9258</v>
      </c>
      <c r="B690" s="80" t="s">
        <v>3643</v>
      </c>
      <c r="C690" s="80" t="s">
        <v>3644</v>
      </c>
      <c r="D690" s="80" t="s">
        <v>9259</v>
      </c>
      <c r="E690" s="80" t="s">
        <v>9260</v>
      </c>
      <c r="F690" s="80" t="s">
        <v>3646</v>
      </c>
      <c r="G690" s="80" t="s">
        <v>275</v>
      </c>
      <c r="H690" s="80" t="s">
        <v>163</v>
      </c>
      <c r="I690" s="47">
        <v>45028</v>
      </c>
      <c r="J690" s="47">
        <v>45701</v>
      </c>
      <c r="K690" s="80" t="s">
        <v>128</v>
      </c>
      <c r="L690" s="80" t="s">
        <v>6965</v>
      </c>
      <c r="M690" s="80" t="s">
        <v>195</v>
      </c>
      <c r="N690">
        <v>9665</v>
      </c>
      <c r="O690" s="80" t="s">
        <v>196</v>
      </c>
      <c r="P690">
        <v>2</v>
      </c>
      <c r="Q690" s="56">
        <v>10.052562417871222</v>
      </c>
    </row>
    <row r="691" spans="1:17" x14ac:dyDescent="0.25">
      <c r="A691" s="80" t="s">
        <v>9261</v>
      </c>
      <c r="B691" s="80" t="s">
        <v>3648</v>
      </c>
      <c r="C691" s="80" t="s">
        <v>3649</v>
      </c>
      <c r="D691" s="80" t="s">
        <v>9262</v>
      </c>
      <c r="E691" s="80" t="s">
        <v>9263</v>
      </c>
      <c r="F691" s="80" t="s">
        <v>3651</v>
      </c>
      <c r="G691" s="80" t="s">
        <v>755</v>
      </c>
      <c r="H691" s="80" t="s">
        <v>163</v>
      </c>
      <c r="I691" s="47">
        <v>45501</v>
      </c>
      <c r="J691" s="47">
        <v>45388</v>
      </c>
      <c r="K691" s="80" t="s">
        <v>269</v>
      </c>
      <c r="L691" s="80" t="s">
        <v>7007</v>
      </c>
      <c r="M691" s="80" t="s">
        <v>228</v>
      </c>
      <c r="N691">
        <v>49637</v>
      </c>
      <c r="O691" s="80" t="s">
        <v>203</v>
      </c>
      <c r="P691">
        <v>5</v>
      </c>
      <c r="Q691" s="56">
        <v>3.7122207621550589</v>
      </c>
    </row>
    <row r="692" spans="1:17" x14ac:dyDescent="0.25">
      <c r="A692" s="80" t="s">
        <v>9264</v>
      </c>
      <c r="B692" s="80" t="s">
        <v>3653</v>
      </c>
      <c r="C692" s="80" t="s">
        <v>3654</v>
      </c>
      <c r="D692" s="80" t="s">
        <v>9265</v>
      </c>
      <c r="E692" s="80" t="s">
        <v>9266</v>
      </c>
      <c r="F692" s="80" t="s">
        <v>3656</v>
      </c>
      <c r="G692" s="80" t="s">
        <v>262</v>
      </c>
      <c r="H692" s="80" t="s">
        <v>163</v>
      </c>
      <c r="I692" s="47">
        <v>45454</v>
      </c>
      <c r="J692" s="47">
        <v>45645</v>
      </c>
      <c r="K692" s="80" t="s">
        <v>269</v>
      </c>
      <c r="L692" s="80" t="s">
        <v>9267</v>
      </c>
      <c r="M692" s="80" t="s">
        <v>228</v>
      </c>
      <c r="N692">
        <v>13018</v>
      </c>
      <c r="O692" s="80" t="s">
        <v>203</v>
      </c>
      <c r="P692">
        <v>5</v>
      </c>
      <c r="Q692" s="56">
        <v>10.052562417871222</v>
      </c>
    </row>
    <row r="693" spans="1:17" x14ac:dyDescent="0.25">
      <c r="A693" s="80" t="s">
        <v>9268</v>
      </c>
      <c r="B693" s="80" t="s">
        <v>3658</v>
      </c>
      <c r="C693" s="80" t="s">
        <v>3659</v>
      </c>
      <c r="D693" s="80" t="s">
        <v>9269</v>
      </c>
      <c r="E693" s="80" t="s">
        <v>9270</v>
      </c>
      <c r="F693" s="80" t="s">
        <v>3661</v>
      </c>
      <c r="G693" s="80" t="s">
        <v>403</v>
      </c>
      <c r="H693" s="80" t="s">
        <v>163</v>
      </c>
      <c r="I693" s="47">
        <v>45130</v>
      </c>
      <c r="J693" s="47">
        <v>45337</v>
      </c>
      <c r="K693" s="80" t="s">
        <v>269</v>
      </c>
      <c r="L693" s="80" t="s">
        <v>9271</v>
      </c>
      <c r="M693" s="80" t="s">
        <v>195</v>
      </c>
      <c r="N693">
        <v>28626</v>
      </c>
      <c r="O693" s="80" t="s">
        <v>166</v>
      </c>
      <c r="P693">
        <v>4</v>
      </c>
      <c r="Q693" s="56">
        <v>6.8002628120893558</v>
      </c>
    </row>
    <row r="694" spans="1:17" x14ac:dyDescent="0.25">
      <c r="A694" s="80" t="s">
        <v>9272</v>
      </c>
      <c r="B694" s="80" t="s">
        <v>3663</v>
      </c>
      <c r="C694" s="80" t="s">
        <v>3664</v>
      </c>
      <c r="D694" s="80" t="s">
        <v>9273</v>
      </c>
      <c r="E694" s="80" t="s">
        <v>9274</v>
      </c>
      <c r="F694" s="80" t="s">
        <v>3666</v>
      </c>
      <c r="G694" s="80" t="s">
        <v>505</v>
      </c>
      <c r="H694" s="80" t="s">
        <v>163</v>
      </c>
      <c r="I694" s="47">
        <v>45302</v>
      </c>
      <c r="J694" s="47">
        <v>45337</v>
      </c>
      <c r="K694" s="80" t="s">
        <v>269</v>
      </c>
      <c r="L694" s="80" t="s">
        <v>9275</v>
      </c>
      <c r="M694" s="80" t="s">
        <v>314</v>
      </c>
      <c r="N694">
        <v>6801</v>
      </c>
      <c r="O694" s="80" t="s">
        <v>188</v>
      </c>
      <c r="P694">
        <v>1</v>
      </c>
      <c r="Q694" s="56">
        <v>10.052562417871222</v>
      </c>
    </row>
    <row r="695" spans="1:17" x14ac:dyDescent="0.25">
      <c r="A695" s="80" t="s">
        <v>9276</v>
      </c>
      <c r="B695" s="80" t="s">
        <v>3668</v>
      </c>
      <c r="C695" s="80" t="s">
        <v>3669</v>
      </c>
      <c r="D695" s="80" t="s">
        <v>9277</v>
      </c>
      <c r="E695" s="80" t="s">
        <v>9278</v>
      </c>
      <c r="F695" s="80" t="s">
        <v>3671</v>
      </c>
      <c r="G695" s="80" t="s">
        <v>251</v>
      </c>
      <c r="H695" s="80" t="s">
        <v>163</v>
      </c>
      <c r="I695" s="47">
        <v>45666</v>
      </c>
      <c r="J695" s="47">
        <v>45252</v>
      </c>
      <c r="K695" s="80" t="s">
        <v>269</v>
      </c>
      <c r="L695" s="80" t="s">
        <v>9279</v>
      </c>
      <c r="M695" s="80" t="s">
        <v>314</v>
      </c>
      <c r="N695">
        <v>39480</v>
      </c>
      <c r="O695" s="80" t="s">
        <v>188</v>
      </c>
      <c r="P695">
        <v>3</v>
      </c>
      <c r="Q695" s="56">
        <v>13.600525624178712</v>
      </c>
    </row>
    <row r="696" spans="1:17" x14ac:dyDescent="0.25">
      <c r="A696" s="80" t="s">
        <v>9280</v>
      </c>
      <c r="B696" s="80" t="s">
        <v>3673</v>
      </c>
      <c r="C696" s="80" t="s">
        <v>3674</v>
      </c>
      <c r="D696" s="80" t="s">
        <v>9281</v>
      </c>
      <c r="E696" s="80" t="s">
        <v>3675</v>
      </c>
      <c r="F696" s="80" t="s">
        <v>3676</v>
      </c>
      <c r="G696" s="80" t="s">
        <v>268</v>
      </c>
      <c r="H696" s="80" t="s">
        <v>163</v>
      </c>
      <c r="I696" s="47">
        <v>45738</v>
      </c>
      <c r="J696" s="47">
        <v>45463</v>
      </c>
      <c r="K696" s="80" t="s">
        <v>269</v>
      </c>
      <c r="L696" s="80" t="s">
        <v>6965</v>
      </c>
      <c r="M696" s="80" t="s">
        <v>165</v>
      </c>
      <c r="N696">
        <v>2785</v>
      </c>
      <c r="O696" s="80" t="s">
        <v>203</v>
      </c>
      <c r="P696">
        <v>3</v>
      </c>
      <c r="Q696" s="56">
        <v>10.052562417871222</v>
      </c>
    </row>
    <row r="697" spans="1:17" x14ac:dyDescent="0.25">
      <c r="A697" s="80" t="s">
        <v>9282</v>
      </c>
      <c r="B697" s="80" t="s">
        <v>3678</v>
      </c>
      <c r="C697" s="80" t="s">
        <v>3679</v>
      </c>
      <c r="D697" s="80" t="s">
        <v>9283</v>
      </c>
      <c r="E697" s="80" t="s">
        <v>9284</v>
      </c>
      <c r="F697" s="80" t="s">
        <v>3681</v>
      </c>
      <c r="G697" s="80" t="s">
        <v>441</v>
      </c>
      <c r="H697" s="80" t="s">
        <v>163</v>
      </c>
      <c r="I697" s="47">
        <v>45650</v>
      </c>
      <c r="J697" s="47">
        <v>45646</v>
      </c>
      <c r="K697" s="80" t="s">
        <v>173</v>
      </c>
      <c r="L697" s="80" t="s">
        <v>8003</v>
      </c>
      <c r="M697" s="80" t="s">
        <v>174</v>
      </c>
      <c r="N697">
        <v>20445</v>
      </c>
      <c r="O697" s="80" t="s">
        <v>166</v>
      </c>
      <c r="P697">
        <v>3</v>
      </c>
      <c r="Q697" s="56">
        <v>0.13140604467805519</v>
      </c>
    </row>
    <row r="698" spans="1:17" x14ac:dyDescent="0.25">
      <c r="A698" s="80" t="s">
        <v>9285</v>
      </c>
      <c r="B698" s="80" t="s">
        <v>3683</v>
      </c>
      <c r="C698" s="80" t="s">
        <v>3684</v>
      </c>
      <c r="D698" s="80" t="s">
        <v>9286</v>
      </c>
      <c r="E698" s="80" t="s">
        <v>9287</v>
      </c>
      <c r="F698" s="80" t="s">
        <v>3686</v>
      </c>
      <c r="G698" s="80" t="s">
        <v>755</v>
      </c>
      <c r="H698" s="80" t="s">
        <v>163</v>
      </c>
      <c r="I698" s="47">
        <v>45546</v>
      </c>
      <c r="J698" s="47">
        <v>45778</v>
      </c>
      <c r="K698" s="80" t="s">
        <v>164</v>
      </c>
      <c r="L698" s="80" t="s">
        <v>7241</v>
      </c>
      <c r="M698" s="80" t="s">
        <v>174</v>
      </c>
      <c r="N698">
        <v>33456</v>
      </c>
      <c r="O698" s="80" t="s">
        <v>166</v>
      </c>
      <c r="P698">
        <v>5</v>
      </c>
      <c r="Q698" s="56">
        <v>10.052562417871222</v>
      </c>
    </row>
    <row r="699" spans="1:17" x14ac:dyDescent="0.25">
      <c r="A699" s="80" t="s">
        <v>9288</v>
      </c>
      <c r="B699" s="80" t="s">
        <v>3688</v>
      </c>
      <c r="C699" s="80" t="s">
        <v>3689</v>
      </c>
      <c r="D699" s="80" t="s">
        <v>9289</v>
      </c>
      <c r="E699" s="80" t="s">
        <v>9290</v>
      </c>
      <c r="F699" s="80" t="s">
        <v>3691</v>
      </c>
      <c r="G699" s="80" t="s">
        <v>172</v>
      </c>
      <c r="H699" s="80" t="s">
        <v>163</v>
      </c>
      <c r="I699" s="47">
        <v>45199</v>
      </c>
      <c r="J699" s="47">
        <v>45143</v>
      </c>
      <c r="K699" s="80" t="s">
        <v>269</v>
      </c>
      <c r="L699" s="80" t="s">
        <v>8920</v>
      </c>
      <c r="M699" s="80" t="s">
        <v>165</v>
      </c>
      <c r="N699">
        <v>8744</v>
      </c>
      <c r="O699" s="80" t="s">
        <v>209</v>
      </c>
      <c r="P699">
        <v>3</v>
      </c>
      <c r="Q699" s="56">
        <v>1.8396846254927726</v>
      </c>
    </row>
    <row r="700" spans="1:17" x14ac:dyDescent="0.25">
      <c r="A700" s="80" t="s">
        <v>9291</v>
      </c>
      <c r="B700" s="80" t="s">
        <v>3693</v>
      </c>
      <c r="C700" s="80" t="s">
        <v>3694</v>
      </c>
      <c r="D700" s="80" t="s">
        <v>9292</v>
      </c>
      <c r="E700" s="80" t="s">
        <v>9293</v>
      </c>
      <c r="F700" s="80" t="s">
        <v>3696</v>
      </c>
      <c r="G700" s="80" t="s">
        <v>381</v>
      </c>
      <c r="H700" s="80" t="s">
        <v>163</v>
      </c>
      <c r="I700" s="47">
        <v>45781</v>
      </c>
      <c r="J700" s="47">
        <v>45104</v>
      </c>
      <c r="K700" s="80" t="s">
        <v>269</v>
      </c>
      <c r="L700" s="80" t="s">
        <v>7007</v>
      </c>
      <c r="M700" s="80" t="s">
        <v>195</v>
      </c>
      <c r="N700">
        <v>1648</v>
      </c>
      <c r="O700" s="80" t="s">
        <v>188</v>
      </c>
      <c r="P700">
        <v>1</v>
      </c>
      <c r="Q700" s="56">
        <v>10.052562417871222</v>
      </c>
    </row>
    <row r="701" spans="1:17" x14ac:dyDescent="0.25">
      <c r="A701" s="80" t="s">
        <v>9294</v>
      </c>
      <c r="B701" s="80" t="s">
        <v>3698</v>
      </c>
      <c r="C701" s="80" t="s">
        <v>3699</v>
      </c>
      <c r="D701" s="80" t="s">
        <v>9295</v>
      </c>
      <c r="E701" s="80" t="s">
        <v>9296</v>
      </c>
      <c r="F701" s="80" t="s">
        <v>3701</v>
      </c>
      <c r="G701" s="80" t="s">
        <v>1627</v>
      </c>
      <c r="H701" s="80" t="s">
        <v>163</v>
      </c>
      <c r="I701" s="47">
        <v>44896</v>
      </c>
      <c r="J701" s="47">
        <v>45550</v>
      </c>
      <c r="K701" s="80" t="s">
        <v>269</v>
      </c>
      <c r="L701" s="80" t="s">
        <v>7007</v>
      </c>
      <c r="M701" s="80" t="s">
        <v>314</v>
      </c>
      <c r="N701">
        <v>31977</v>
      </c>
      <c r="O701" s="80" t="s">
        <v>203</v>
      </c>
      <c r="P701">
        <v>3</v>
      </c>
      <c r="Q701" s="56">
        <v>21.484888304862022</v>
      </c>
    </row>
    <row r="702" spans="1:17" x14ac:dyDescent="0.25">
      <c r="A702" s="80" t="s">
        <v>9297</v>
      </c>
      <c r="B702" s="80" t="s">
        <v>3703</v>
      </c>
      <c r="C702" s="80" t="s">
        <v>3704</v>
      </c>
      <c r="D702" s="80" t="s">
        <v>9298</v>
      </c>
      <c r="E702" s="80" t="s">
        <v>9299</v>
      </c>
      <c r="F702" s="80" t="s">
        <v>3706</v>
      </c>
      <c r="G702" s="80" t="s">
        <v>281</v>
      </c>
      <c r="H702" s="80" t="s">
        <v>163</v>
      </c>
      <c r="I702" s="47">
        <v>45824</v>
      </c>
      <c r="J702" s="47">
        <v>45738</v>
      </c>
      <c r="K702" s="80" t="s">
        <v>173</v>
      </c>
      <c r="L702" s="80" t="s">
        <v>9300</v>
      </c>
      <c r="M702" s="80" t="s">
        <v>228</v>
      </c>
      <c r="N702">
        <v>1756</v>
      </c>
      <c r="O702" s="80" t="s">
        <v>209</v>
      </c>
      <c r="P702">
        <v>2</v>
      </c>
      <c r="Q702" s="56">
        <v>10.052562417871222</v>
      </c>
    </row>
    <row r="703" spans="1:17" x14ac:dyDescent="0.25">
      <c r="A703" s="80" t="s">
        <v>9301</v>
      </c>
      <c r="B703" s="80" t="s">
        <v>3708</v>
      </c>
      <c r="C703" s="80" t="s">
        <v>3709</v>
      </c>
      <c r="D703" s="80" t="s">
        <v>9302</v>
      </c>
      <c r="E703" s="80" t="s">
        <v>3710</v>
      </c>
      <c r="F703" s="80" t="s">
        <v>3711</v>
      </c>
      <c r="G703" s="80" t="s">
        <v>347</v>
      </c>
      <c r="H703" s="80" t="s">
        <v>163</v>
      </c>
      <c r="I703" s="47">
        <v>45058</v>
      </c>
      <c r="J703" s="47">
        <v>45521</v>
      </c>
      <c r="K703" s="80" t="s">
        <v>129</v>
      </c>
      <c r="L703" s="80" t="s">
        <v>7007</v>
      </c>
      <c r="M703" s="80" t="s">
        <v>165</v>
      </c>
      <c r="N703">
        <v>13793</v>
      </c>
      <c r="O703" s="80" t="s">
        <v>209</v>
      </c>
      <c r="P703">
        <v>4</v>
      </c>
      <c r="Q703" s="56">
        <v>15.210249671484888</v>
      </c>
    </row>
    <row r="704" spans="1:17" x14ac:dyDescent="0.25">
      <c r="A704" s="80" t="s">
        <v>9303</v>
      </c>
      <c r="B704" s="80" t="s">
        <v>3713</v>
      </c>
      <c r="C704" s="80" t="s">
        <v>3714</v>
      </c>
      <c r="D704" s="80" t="s">
        <v>9304</v>
      </c>
      <c r="E704" s="80" t="s">
        <v>9305</v>
      </c>
      <c r="F704" s="80" t="s">
        <v>3716</v>
      </c>
      <c r="G704" s="80" t="s">
        <v>194</v>
      </c>
      <c r="H704" s="80" t="s">
        <v>163</v>
      </c>
      <c r="I704" s="47">
        <v>45122</v>
      </c>
      <c r="J704" s="47">
        <v>45800</v>
      </c>
      <c r="K704" s="80" t="s">
        <v>128</v>
      </c>
      <c r="L704" s="80" t="s">
        <v>6953</v>
      </c>
      <c r="M704" s="80" t="s">
        <v>228</v>
      </c>
      <c r="N704">
        <v>4405</v>
      </c>
      <c r="O704" s="80" t="s">
        <v>196</v>
      </c>
      <c r="P704">
        <v>5</v>
      </c>
      <c r="Q704" s="56">
        <v>10.052562417871222</v>
      </c>
    </row>
    <row r="705" spans="1:17" x14ac:dyDescent="0.25">
      <c r="A705" s="80" t="s">
        <v>9306</v>
      </c>
      <c r="B705" s="80" t="s">
        <v>3718</v>
      </c>
      <c r="C705" s="80" t="s">
        <v>3719</v>
      </c>
      <c r="D705" s="80" t="s">
        <v>9307</v>
      </c>
      <c r="E705" s="80" t="s">
        <v>9308</v>
      </c>
      <c r="F705" s="80" t="s">
        <v>1782</v>
      </c>
      <c r="G705" s="80" t="s">
        <v>499</v>
      </c>
      <c r="H705" s="80" t="s">
        <v>163</v>
      </c>
      <c r="I705" s="47">
        <v>45510</v>
      </c>
      <c r="J705" s="47">
        <v>45320</v>
      </c>
      <c r="K705" s="80" t="s">
        <v>129</v>
      </c>
      <c r="L705" s="80" t="s">
        <v>9309</v>
      </c>
      <c r="M705" s="80" t="s">
        <v>181</v>
      </c>
      <c r="N705">
        <v>41830</v>
      </c>
      <c r="O705" s="80" t="s">
        <v>166</v>
      </c>
      <c r="P705">
        <v>2</v>
      </c>
      <c r="Q705" s="56">
        <v>6.2417871222076213</v>
      </c>
    </row>
    <row r="706" spans="1:17" x14ac:dyDescent="0.25">
      <c r="A706" s="80" t="s">
        <v>9310</v>
      </c>
      <c r="B706" s="80" t="s">
        <v>3722</v>
      </c>
      <c r="C706" s="80" t="s">
        <v>3723</v>
      </c>
      <c r="D706" s="80" t="s">
        <v>9311</v>
      </c>
      <c r="E706" s="80" t="s">
        <v>9312</v>
      </c>
      <c r="F706" s="80" t="s">
        <v>3725</v>
      </c>
      <c r="G706" s="80" t="s">
        <v>221</v>
      </c>
      <c r="H706" s="80" t="s">
        <v>163</v>
      </c>
      <c r="I706" s="47">
        <v>45375</v>
      </c>
      <c r="J706" s="47">
        <v>45194</v>
      </c>
      <c r="K706" s="80" t="s">
        <v>128</v>
      </c>
      <c r="L706" s="80" t="s">
        <v>6965</v>
      </c>
      <c r="M706" s="80" t="s">
        <v>181</v>
      </c>
      <c r="N706">
        <v>4040</v>
      </c>
      <c r="O706" s="80" t="s">
        <v>166</v>
      </c>
      <c r="P706">
        <v>5</v>
      </c>
      <c r="Q706" s="56">
        <v>10.052562417871222</v>
      </c>
    </row>
    <row r="707" spans="1:17" x14ac:dyDescent="0.25">
      <c r="A707" s="80" t="s">
        <v>9313</v>
      </c>
      <c r="B707" s="80" t="s">
        <v>3727</v>
      </c>
      <c r="C707" s="80" t="s">
        <v>3728</v>
      </c>
      <c r="D707" s="80" t="s">
        <v>9314</v>
      </c>
      <c r="E707" s="80" t="s">
        <v>9315</v>
      </c>
      <c r="F707" s="80" t="s">
        <v>3730</v>
      </c>
      <c r="G707" s="80" t="s">
        <v>180</v>
      </c>
      <c r="H707" s="80" t="s">
        <v>163</v>
      </c>
      <c r="I707" s="47">
        <v>45514</v>
      </c>
      <c r="J707" s="47">
        <v>45417</v>
      </c>
      <c r="K707" s="80" t="s">
        <v>128</v>
      </c>
      <c r="L707" s="80" t="s">
        <v>7093</v>
      </c>
      <c r="M707" s="80" t="s">
        <v>181</v>
      </c>
      <c r="N707">
        <v>36970</v>
      </c>
      <c r="O707" s="80" t="s">
        <v>188</v>
      </c>
      <c r="P707">
        <v>3</v>
      </c>
      <c r="Q707" s="56">
        <v>3.1865965834428382</v>
      </c>
    </row>
    <row r="708" spans="1:17" x14ac:dyDescent="0.25">
      <c r="A708" s="80" t="s">
        <v>9316</v>
      </c>
      <c r="B708" s="80" t="s">
        <v>3732</v>
      </c>
      <c r="C708" s="80" t="s">
        <v>3733</v>
      </c>
      <c r="D708" s="80" t="s">
        <v>9317</v>
      </c>
      <c r="E708" s="80" t="s">
        <v>9318</v>
      </c>
      <c r="F708" s="80" t="s">
        <v>3735</v>
      </c>
      <c r="G708" s="80" t="s">
        <v>387</v>
      </c>
      <c r="H708" s="80" t="s">
        <v>163</v>
      </c>
      <c r="I708" s="47">
        <v>45429</v>
      </c>
      <c r="J708" s="47">
        <v>45700</v>
      </c>
      <c r="K708" s="80" t="s">
        <v>128</v>
      </c>
      <c r="L708" s="80" t="s">
        <v>9319</v>
      </c>
      <c r="M708" s="80" t="s">
        <v>181</v>
      </c>
      <c r="N708">
        <v>43993</v>
      </c>
      <c r="O708" s="80" t="s">
        <v>166</v>
      </c>
      <c r="P708">
        <v>3</v>
      </c>
      <c r="Q708" s="56">
        <v>10.052562417871222</v>
      </c>
    </row>
    <row r="709" spans="1:17" x14ac:dyDescent="0.25">
      <c r="A709" s="80" t="s">
        <v>9320</v>
      </c>
      <c r="B709" s="80" t="s">
        <v>3737</v>
      </c>
      <c r="C709" s="80" t="s">
        <v>3738</v>
      </c>
      <c r="D709" s="80" t="s">
        <v>9321</v>
      </c>
      <c r="E709" s="80" t="s">
        <v>9322</v>
      </c>
      <c r="F709" s="80" t="s">
        <v>3740</v>
      </c>
      <c r="G709" s="80" t="s">
        <v>473</v>
      </c>
      <c r="H709" s="80" t="s">
        <v>163</v>
      </c>
      <c r="I709" s="47">
        <v>44750</v>
      </c>
      <c r="J709" s="47">
        <v>45306</v>
      </c>
      <c r="K709" s="80" t="s">
        <v>129</v>
      </c>
      <c r="L709" s="80" t="s">
        <v>7007</v>
      </c>
      <c r="M709" s="80" t="s">
        <v>314</v>
      </c>
      <c r="N709">
        <v>43993</v>
      </c>
      <c r="O709" s="80" t="s">
        <v>196</v>
      </c>
      <c r="P709">
        <v>5</v>
      </c>
      <c r="Q709" s="56">
        <v>18.265440210249672</v>
      </c>
    </row>
    <row r="710" spans="1:17" x14ac:dyDescent="0.25">
      <c r="A710" s="80" t="s">
        <v>9323</v>
      </c>
      <c r="B710" s="80" t="s">
        <v>3742</v>
      </c>
      <c r="C710" s="80" t="s">
        <v>3743</v>
      </c>
      <c r="D710" s="80" t="s">
        <v>9324</v>
      </c>
      <c r="E710" s="80" t="s">
        <v>9325</v>
      </c>
      <c r="F710" s="80" t="s">
        <v>3745</v>
      </c>
      <c r="G710" s="80" t="s">
        <v>240</v>
      </c>
      <c r="H710" s="80" t="s">
        <v>163</v>
      </c>
      <c r="I710" s="47">
        <v>45256</v>
      </c>
      <c r="J710" s="47">
        <v>45283</v>
      </c>
      <c r="K710" s="80" t="s">
        <v>164</v>
      </c>
      <c r="L710" s="80" t="s">
        <v>9326</v>
      </c>
      <c r="M710" s="80" t="s">
        <v>228</v>
      </c>
      <c r="N710">
        <v>14315</v>
      </c>
      <c r="O710" s="80" t="s">
        <v>203</v>
      </c>
      <c r="P710">
        <v>4</v>
      </c>
      <c r="Q710" s="56">
        <v>10.052562417871222</v>
      </c>
    </row>
    <row r="711" spans="1:17" x14ac:dyDescent="0.25">
      <c r="A711" s="80" t="s">
        <v>9327</v>
      </c>
      <c r="B711" s="80" t="s">
        <v>3747</v>
      </c>
      <c r="C711" s="80" t="s">
        <v>3748</v>
      </c>
      <c r="D711" s="80" t="s">
        <v>9328</v>
      </c>
      <c r="E711" s="80" t="s">
        <v>9329</v>
      </c>
      <c r="F711" s="80" t="s">
        <v>3750</v>
      </c>
      <c r="G711" s="80" t="s">
        <v>435</v>
      </c>
      <c r="H711" s="80" t="s">
        <v>163</v>
      </c>
      <c r="I711" s="47">
        <v>45814</v>
      </c>
      <c r="J711" s="47">
        <v>45452</v>
      </c>
      <c r="K711" s="80" t="s">
        <v>129</v>
      </c>
      <c r="L711" s="80" t="s">
        <v>7007</v>
      </c>
      <c r="M711" s="80" t="s">
        <v>228</v>
      </c>
      <c r="N711">
        <v>47855</v>
      </c>
      <c r="O711" s="80" t="s">
        <v>196</v>
      </c>
      <c r="P711">
        <v>1</v>
      </c>
      <c r="Q711" s="56">
        <v>11.892247043363994</v>
      </c>
    </row>
    <row r="712" spans="1:17" x14ac:dyDescent="0.25">
      <c r="A712" s="80" t="s">
        <v>9330</v>
      </c>
      <c r="B712" s="80" t="s">
        <v>2938</v>
      </c>
      <c r="C712" s="80" t="s">
        <v>3752</v>
      </c>
      <c r="D712" s="80" t="s">
        <v>9331</v>
      </c>
      <c r="E712" s="80" t="s">
        <v>3753</v>
      </c>
      <c r="F712" s="80" t="s">
        <v>3754</v>
      </c>
      <c r="G712" s="80" t="s">
        <v>755</v>
      </c>
      <c r="H712" s="80" t="s">
        <v>163</v>
      </c>
      <c r="I712" s="47">
        <v>45521</v>
      </c>
      <c r="J712" s="47">
        <v>45823</v>
      </c>
      <c r="K712" s="80" t="s">
        <v>173</v>
      </c>
      <c r="L712" s="80" t="s">
        <v>9332</v>
      </c>
      <c r="M712" s="80" t="s">
        <v>314</v>
      </c>
      <c r="N712">
        <v>47658</v>
      </c>
      <c r="O712" s="80" t="s">
        <v>209</v>
      </c>
      <c r="P712">
        <v>3</v>
      </c>
      <c r="Q712" s="56">
        <v>10.052562417871222</v>
      </c>
    </row>
    <row r="713" spans="1:17" x14ac:dyDescent="0.25">
      <c r="A713" s="80" t="s">
        <v>9333</v>
      </c>
      <c r="B713" s="80" t="s">
        <v>3756</v>
      </c>
      <c r="C713" s="80" t="s">
        <v>3757</v>
      </c>
      <c r="D713" s="80" t="s">
        <v>9334</v>
      </c>
      <c r="E713" s="80" t="s">
        <v>9335</v>
      </c>
      <c r="F713" s="80" t="s">
        <v>3759</v>
      </c>
      <c r="G713" s="80" t="s">
        <v>370</v>
      </c>
      <c r="H713" s="80" t="s">
        <v>163</v>
      </c>
      <c r="I713" s="47">
        <v>44755</v>
      </c>
      <c r="J713" s="47">
        <v>45823</v>
      </c>
      <c r="K713" s="80" t="s">
        <v>129</v>
      </c>
      <c r="L713" s="80" t="s">
        <v>6965</v>
      </c>
      <c r="M713" s="80" t="s">
        <v>314</v>
      </c>
      <c r="N713">
        <v>18196</v>
      </c>
      <c r="O713" s="80" t="s">
        <v>166</v>
      </c>
      <c r="P713">
        <v>5</v>
      </c>
      <c r="Q713" s="56">
        <v>35.085413929040733</v>
      </c>
    </row>
    <row r="714" spans="1:17" x14ac:dyDescent="0.25">
      <c r="A714" s="80" t="s">
        <v>9336</v>
      </c>
      <c r="B714" s="80" t="s">
        <v>3761</v>
      </c>
      <c r="C714" s="80" t="s">
        <v>3762</v>
      </c>
      <c r="D714" s="80" t="s">
        <v>9337</v>
      </c>
      <c r="E714" s="80" t="s">
        <v>9338</v>
      </c>
      <c r="F714" s="80" t="s">
        <v>3764</v>
      </c>
      <c r="G714" s="80" t="s">
        <v>595</v>
      </c>
      <c r="H714" s="80" t="s">
        <v>163</v>
      </c>
      <c r="I714" s="47">
        <v>45497</v>
      </c>
      <c r="J714" s="47">
        <v>45450</v>
      </c>
      <c r="K714" s="80" t="s">
        <v>173</v>
      </c>
      <c r="L714" s="80" t="s">
        <v>7007</v>
      </c>
      <c r="M714" s="80" t="s">
        <v>314</v>
      </c>
      <c r="N714">
        <v>17174</v>
      </c>
      <c r="O714" s="80" t="s">
        <v>166</v>
      </c>
      <c r="P714">
        <v>1</v>
      </c>
      <c r="Q714" s="56">
        <v>10.052562417871222</v>
      </c>
    </row>
    <row r="715" spans="1:17" x14ac:dyDescent="0.25">
      <c r="A715" s="80" t="s">
        <v>9339</v>
      </c>
      <c r="B715" s="80" t="s">
        <v>3766</v>
      </c>
      <c r="C715" s="80" t="s">
        <v>3767</v>
      </c>
      <c r="D715" s="80" t="s">
        <v>9340</v>
      </c>
      <c r="E715" s="80" t="s">
        <v>3768</v>
      </c>
      <c r="F715" s="80" t="s">
        <v>3769</v>
      </c>
      <c r="G715" s="80" t="s">
        <v>1627</v>
      </c>
      <c r="H715" s="80" t="s">
        <v>163</v>
      </c>
      <c r="I715" s="47">
        <v>45636</v>
      </c>
      <c r="J715" s="47">
        <v>45127</v>
      </c>
      <c r="K715" s="80" t="s">
        <v>129</v>
      </c>
      <c r="L715" s="80" t="s">
        <v>8711</v>
      </c>
      <c r="M715" s="80" t="s">
        <v>314</v>
      </c>
      <c r="N715">
        <v>37857</v>
      </c>
      <c r="O715" s="80" t="s">
        <v>203</v>
      </c>
      <c r="P715">
        <v>3</v>
      </c>
      <c r="Q715" s="56">
        <v>16.721419185282521</v>
      </c>
    </row>
    <row r="716" spans="1:17" x14ac:dyDescent="0.25">
      <c r="A716" s="80" t="s">
        <v>9341</v>
      </c>
      <c r="B716" s="80" t="s">
        <v>3771</v>
      </c>
      <c r="C716" s="80" t="s">
        <v>3772</v>
      </c>
      <c r="D716" s="80" t="s">
        <v>9342</v>
      </c>
      <c r="E716" s="80" t="s">
        <v>9343</v>
      </c>
      <c r="F716" s="80" t="s">
        <v>3774</v>
      </c>
      <c r="G716" s="80" t="s">
        <v>234</v>
      </c>
      <c r="H716" s="80" t="s">
        <v>163</v>
      </c>
      <c r="I716" s="47">
        <v>44839</v>
      </c>
      <c r="J716" s="47">
        <v>45598</v>
      </c>
      <c r="K716" s="80" t="s">
        <v>129</v>
      </c>
      <c r="L716" s="80" t="s">
        <v>9344</v>
      </c>
      <c r="M716" s="80" t="s">
        <v>165</v>
      </c>
      <c r="N716">
        <v>33971</v>
      </c>
      <c r="O716" s="80" t="s">
        <v>209</v>
      </c>
      <c r="P716">
        <v>4</v>
      </c>
      <c r="Q716" s="56">
        <v>10.052562417871222</v>
      </c>
    </row>
    <row r="717" spans="1:17" x14ac:dyDescent="0.25">
      <c r="A717" s="80" t="s">
        <v>9345</v>
      </c>
      <c r="B717" s="80" t="s">
        <v>3776</v>
      </c>
      <c r="C717" s="80" t="s">
        <v>3777</v>
      </c>
      <c r="D717" s="80" t="s">
        <v>9346</v>
      </c>
      <c r="E717" s="80" t="s">
        <v>3778</v>
      </c>
      <c r="F717" s="80" t="s">
        <v>3779</v>
      </c>
      <c r="G717" s="80" t="s">
        <v>903</v>
      </c>
      <c r="H717" s="80" t="s">
        <v>163</v>
      </c>
      <c r="I717" s="47">
        <v>44806</v>
      </c>
      <c r="J717" s="47">
        <v>45604</v>
      </c>
      <c r="K717" s="80" t="s">
        <v>269</v>
      </c>
      <c r="L717" s="80" t="s">
        <v>6965</v>
      </c>
      <c r="M717" s="80" t="s">
        <v>174</v>
      </c>
      <c r="N717">
        <v>36514</v>
      </c>
      <c r="O717" s="80" t="s">
        <v>188</v>
      </c>
      <c r="P717">
        <v>4</v>
      </c>
      <c r="Q717" s="56">
        <v>26.215505913272011</v>
      </c>
    </row>
    <row r="718" spans="1:17" x14ac:dyDescent="0.25">
      <c r="A718" s="80" t="s">
        <v>9347</v>
      </c>
      <c r="B718" s="80" t="s">
        <v>3781</v>
      </c>
      <c r="C718" s="80" t="s">
        <v>3782</v>
      </c>
      <c r="D718" s="80" t="s">
        <v>9348</v>
      </c>
      <c r="E718" s="80" t="s">
        <v>9349</v>
      </c>
      <c r="F718" s="80" t="s">
        <v>3784</v>
      </c>
      <c r="G718" s="80" t="s">
        <v>227</v>
      </c>
      <c r="H718" s="80" t="s">
        <v>163</v>
      </c>
      <c r="I718" s="47">
        <v>45712</v>
      </c>
      <c r="J718" s="47">
        <v>45215</v>
      </c>
      <c r="K718" s="80" t="s">
        <v>269</v>
      </c>
      <c r="L718" s="80" t="s">
        <v>9350</v>
      </c>
      <c r="M718" s="80" t="s">
        <v>195</v>
      </c>
      <c r="N718">
        <v>3995</v>
      </c>
      <c r="O718" s="80" t="s">
        <v>166</v>
      </c>
      <c r="P718">
        <v>3</v>
      </c>
      <c r="Q718" s="56">
        <v>10.052562417871222</v>
      </c>
    </row>
    <row r="719" spans="1:17" x14ac:dyDescent="0.25">
      <c r="A719" s="80" t="s">
        <v>9351</v>
      </c>
      <c r="B719" s="80" t="s">
        <v>3786</v>
      </c>
      <c r="C719" s="80" t="s">
        <v>3787</v>
      </c>
      <c r="D719" s="80" t="s">
        <v>9352</v>
      </c>
      <c r="E719" s="80" t="s">
        <v>9353</v>
      </c>
      <c r="F719" s="80" t="s">
        <v>3789</v>
      </c>
      <c r="G719" s="80" t="s">
        <v>341</v>
      </c>
      <c r="H719" s="80" t="s">
        <v>163</v>
      </c>
      <c r="I719" s="47">
        <v>45365</v>
      </c>
      <c r="J719" s="47">
        <v>45176</v>
      </c>
      <c r="K719" s="80" t="s">
        <v>164</v>
      </c>
      <c r="L719" s="80" t="s">
        <v>9354</v>
      </c>
      <c r="M719" s="80" t="s">
        <v>228</v>
      </c>
      <c r="N719">
        <v>6608</v>
      </c>
      <c r="O719" s="80" t="s">
        <v>196</v>
      </c>
      <c r="P719">
        <v>3</v>
      </c>
      <c r="Q719" s="56">
        <v>6.2089356110381075</v>
      </c>
    </row>
    <row r="720" spans="1:17" x14ac:dyDescent="0.25">
      <c r="A720" s="80" t="s">
        <v>9355</v>
      </c>
      <c r="B720" s="80" t="s">
        <v>3791</v>
      </c>
      <c r="C720" s="80" t="s">
        <v>3792</v>
      </c>
      <c r="D720" s="80" t="s">
        <v>9356</v>
      </c>
      <c r="E720" s="80" t="s">
        <v>3793</v>
      </c>
      <c r="F720" s="80" t="s">
        <v>3794</v>
      </c>
      <c r="G720" s="80" t="s">
        <v>616</v>
      </c>
      <c r="H720" s="80" t="s">
        <v>163</v>
      </c>
      <c r="I720" s="47">
        <v>45733</v>
      </c>
      <c r="J720" s="47">
        <v>45712</v>
      </c>
      <c r="K720" s="80" t="s">
        <v>173</v>
      </c>
      <c r="L720" s="80" t="s">
        <v>9357</v>
      </c>
      <c r="M720" s="80" t="s">
        <v>228</v>
      </c>
      <c r="N720">
        <v>26132</v>
      </c>
      <c r="O720" s="80" t="s">
        <v>209</v>
      </c>
      <c r="P720">
        <v>3</v>
      </c>
      <c r="Q720" s="56">
        <v>10.052562417871222</v>
      </c>
    </row>
    <row r="721" spans="1:17" x14ac:dyDescent="0.25">
      <c r="A721" s="80" t="s">
        <v>9358</v>
      </c>
      <c r="B721" s="80" t="s">
        <v>3796</v>
      </c>
      <c r="C721" s="80" t="s">
        <v>3797</v>
      </c>
      <c r="D721" s="80" t="s">
        <v>9359</v>
      </c>
      <c r="E721" s="80" t="s">
        <v>9360</v>
      </c>
      <c r="F721" s="80" t="s">
        <v>3799</v>
      </c>
      <c r="G721" s="80" t="s">
        <v>292</v>
      </c>
      <c r="H721" s="80" t="s">
        <v>163</v>
      </c>
      <c r="I721" s="47">
        <v>45301</v>
      </c>
      <c r="J721" s="47">
        <v>45461</v>
      </c>
      <c r="K721" s="80" t="s">
        <v>129</v>
      </c>
      <c r="L721" s="80" t="s">
        <v>9361</v>
      </c>
      <c r="M721" s="80" t="s">
        <v>174</v>
      </c>
      <c r="N721">
        <v>36106</v>
      </c>
      <c r="O721" s="80" t="s">
        <v>209</v>
      </c>
      <c r="P721">
        <v>4</v>
      </c>
      <c r="Q721" s="56">
        <v>5.2562417871222076</v>
      </c>
    </row>
    <row r="722" spans="1:17" x14ac:dyDescent="0.25">
      <c r="A722" s="80" t="s">
        <v>9362</v>
      </c>
      <c r="B722" s="80" t="s">
        <v>3801</v>
      </c>
      <c r="C722" s="80" t="s">
        <v>3802</v>
      </c>
      <c r="D722" s="80" t="s">
        <v>9363</v>
      </c>
      <c r="E722" s="80" t="s">
        <v>9364</v>
      </c>
      <c r="F722" s="80" t="s">
        <v>3804</v>
      </c>
      <c r="G722" s="80" t="s">
        <v>552</v>
      </c>
      <c r="H722" s="80" t="s">
        <v>163</v>
      </c>
      <c r="I722" s="47">
        <v>44922</v>
      </c>
      <c r="J722" s="47">
        <v>45110</v>
      </c>
      <c r="K722" s="80" t="s">
        <v>129</v>
      </c>
      <c r="L722" s="80" t="s">
        <v>9365</v>
      </c>
      <c r="M722" s="80" t="s">
        <v>228</v>
      </c>
      <c r="N722">
        <v>35234</v>
      </c>
      <c r="O722" s="80" t="s">
        <v>196</v>
      </c>
      <c r="P722">
        <v>4</v>
      </c>
      <c r="Q722" s="56">
        <v>10.052562417871222</v>
      </c>
    </row>
    <row r="723" spans="1:17" x14ac:dyDescent="0.25">
      <c r="A723" s="80" t="s">
        <v>9366</v>
      </c>
      <c r="B723" s="80" t="s">
        <v>3806</v>
      </c>
      <c r="C723" s="80" t="s">
        <v>3807</v>
      </c>
      <c r="D723" s="80" t="s">
        <v>9367</v>
      </c>
      <c r="E723" s="80" t="s">
        <v>9368</v>
      </c>
      <c r="F723" s="80" t="s">
        <v>3809</v>
      </c>
      <c r="G723" s="80" t="s">
        <v>552</v>
      </c>
      <c r="H723" s="80" t="s">
        <v>163</v>
      </c>
      <c r="I723" s="47">
        <v>44783</v>
      </c>
      <c r="J723" s="47">
        <v>45745</v>
      </c>
      <c r="K723" s="80" t="s">
        <v>164</v>
      </c>
      <c r="L723" s="80" t="s">
        <v>7326</v>
      </c>
      <c r="M723" s="80" t="s">
        <v>174</v>
      </c>
      <c r="N723">
        <v>35234</v>
      </c>
      <c r="O723" s="80" t="s">
        <v>209</v>
      </c>
      <c r="P723">
        <v>4</v>
      </c>
      <c r="Q723" s="56">
        <v>31.603153745072273</v>
      </c>
    </row>
    <row r="724" spans="1:17" x14ac:dyDescent="0.25">
      <c r="A724" s="80" t="s">
        <v>9369</v>
      </c>
      <c r="B724" s="80" t="s">
        <v>3811</v>
      </c>
      <c r="C724" s="80" t="s">
        <v>3812</v>
      </c>
      <c r="D724" s="80" t="s">
        <v>9370</v>
      </c>
      <c r="E724" s="80" t="s">
        <v>9371</v>
      </c>
      <c r="F724" s="80" t="s">
        <v>3814</v>
      </c>
      <c r="G724" s="80" t="s">
        <v>642</v>
      </c>
      <c r="H724" s="80" t="s">
        <v>163</v>
      </c>
      <c r="I724" s="47">
        <v>45400</v>
      </c>
      <c r="J724" s="47">
        <v>45681</v>
      </c>
      <c r="K724" s="80" t="s">
        <v>164</v>
      </c>
      <c r="L724" s="80" t="s">
        <v>6953</v>
      </c>
      <c r="M724" s="80" t="s">
        <v>314</v>
      </c>
      <c r="N724">
        <v>16310</v>
      </c>
      <c r="O724" s="80" t="s">
        <v>188</v>
      </c>
      <c r="P724">
        <v>2</v>
      </c>
      <c r="Q724" s="56">
        <v>10.052562417871222</v>
      </c>
    </row>
    <row r="725" spans="1:17" x14ac:dyDescent="0.25">
      <c r="A725" s="80" t="s">
        <v>9372</v>
      </c>
      <c r="B725" s="80" t="s">
        <v>3816</v>
      </c>
      <c r="C725" s="80" t="s">
        <v>3817</v>
      </c>
      <c r="D725" s="80" t="s">
        <v>9373</v>
      </c>
      <c r="E725" s="80" t="s">
        <v>9374</v>
      </c>
      <c r="F725" s="80" t="s">
        <v>3819</v>
      </c>
      <c r="G725" s="80" t="s">
        <v>234</v>
      </c>
      <c r="H725" s="80" t="s">
        <v>163</v>
      </c>
      <c r="I725" s="47">
        <v>45152</v>
      </c>
      <c r="J725" s="47">
        <v>45681</v>
      </c>
      <c r="K725" s="80" t="s">
        <v>128</v>
      </c>
      <c r="L725" s="80" t="s">
        <v>9375</v>
      </c>
      <c r="M725" s="80" t="s">
        <v>228</v>
      </c>
      <c r="N725">
        <v>25286</v>
      </c>
      <c r="O725" s="80" t="s">
        <v>203</v>
      </c>
      <c r="P725">
        <v>3</v>
      </c>
      <c r="Q725" s="56">
        <v>17.378449408672797</v>
      </c>
    </row>
    <row r="726" spans="1:17" x14ac:dyDescent="0.25">
      <c r="A726" s="80" t="s">
        <v>9376</v>
      </c>
      <c r="B726" s="80" t="s">
        <v>3821</v>
      </c>
      <c r="C726" s="80" t="s">
        <v>3822</v>
      </c>
      <c r="D726" s="80" t="s">
        <v>9377</v>
      </c>
      <c r="E726" s="80" t="s">
        <v>9378</v>
      </c>
      <c r="F726" s="80" t="s">
        <v>3824</v>
      </c>
      <c r="G726" s="80" t="s">
        <v>435</v>
      </c>
      <c r="H726" s="80" t="s">
        <v>163</v>
      </c>
      <c r="I726" s="47">
        <v>44800</v>
      </c>
      <c r="J726" s="47">
        <v>45311</v>
      </c>
      <c r="K726" s="80" t="s">
        <v>129</v>
      </c>
      <c r="L726" s="80" t="s">
        <v>6965</v>
      </c>
      <c r="M726" s="80" t="s">
        <v>314</v>
      </c>
      <c r="N726">
        <v>6009</v>
      </c>
      <c r="O726" s="80" t="s">
        <v>188</v>
      </c>
      <c r="P726">
        <v>5</v>
      </c>
      <c r="Q726" s="56">
        <v>10.052562417871222</v>
      </c>
    </row>
    <row r="727" spans="1:17" x14ac:dyDescent="0.25">
      <c r="A727" s="80" t="s">
        <v>9379</v>
      </c>
      <c r="B727" s="80" t="s">
        <v>3826</v>
      </c>
      <c r="C727" s="80" t="s">
        <v>3827</v>
      </c>
      <c r="D727" s="80" t="s">
        <v>9380</v>
      </c>
      <c r="E727" s="80" t="s">
        <v>9381</v>
      </c>
      <c r="F727" s="80" t="s">
        <v>3829</v>
      </c>
      <c r="G727" s="80" t="s">
        <v>473</v>
      </c>
      <c r="H727" s="80" t="s">
        <v>163</v>
      </c>
      <c r="I727" s="47">
        <v>45507</v>
      </c>
      <c r="J727" s="47">
        <v>45444</v>
      </c>
      <c r="K727" s="80" t="s">
        <v>129</v>
      </c>
      <c r="L727" s="80" t="s">
        <v>7007</v>
      </c>
      <c r="M727" s="80" t="s">
        <v>314</v>
      </c>
      <c r="N727">
        <v>5384</v>
      </c>
      <c r="O727" s="80" t="s">
        <v>166</v>
      </c>
      <c r="P727">
        <v>4</v>
      </c>
      <c r="Q727" s="56">
        <v>2.0696452036793693</v>
      </c>
    </row>
    <row r="728" spans="1:17" x14ac:dyDescent="0.25">
      <c r="A728" s="80" t="s">
        <v>9382</v>
      </c>
      <c r="B728" s="80" t="s">
        <v>3831</v>
      </c>
      <c r="C728" s="80" t="s">
        <v>3832</v>
      </c>
      <c r="D728" s="80" t="s">
        <v>9383</v>
      </c>
      <c r="E728" s="80" t="s">
        <v>9384</v>
      </c>
      <c r="F728" s="80" t="s">
        <v>3834</v>
      </c>
      <c r="G728" s="80" t="s">
        <v>1627</v>
      </c>
      <c r="H728" s="80" t="s">
        <v>163</v>
      </c>
      <c r="I728" s="47">
        <v>44792</v>
      </c>
      <c r="J728" s="47">
        <v>45149</v>
      </c>
      <c r="K728" s="80" t="s">
        <v>129</v>
      </c>
      <c r="L728" s="80" t="s">
        <v>6953</v>
      </c>
      <c r="M728" s="80" t="s">
        <v>181</v>
      </c>
      <c r="N728">
        <v>35427</v>
      </c>
      <c r="O728" s="80" t="s">
        <v>209</v>
      </c>
      <c r="P728">
        <v>2</v>
      </c>
      <c r="Q728" s="56">
        <v>10.052562417871222</v>
      </c>
    </row>
    <row r="729" spans="1:17" x14ac:dyDescent="0.25">
      <c r="A729" s="80" t="s">
        <v>9385</v>
      </c>
      <c r="B729" s="80" t="s">
        <v>3836</v>
      </c>
      <c r="C729" s="80" t="s">
        <v>3837</v>
      </c>
      <c r="D729" s="80" t="s">
        <v>9386</v>
      </c>
      <c r="E729" s="80" t="s">
        <v>9387</v>
      </c>
      <c r="F729" s="80" t="s">
        <v>3839</v>
      </c>
      <c r="G729" s="80" t="s">
        <v>268</v>
      </c>
      <c r="H729" s="80" t="s">
        <v>163</v>
      </c>
      <c r="I729" s="47">
        <v>45443</v>
      </c>
      <c r="J729" s="47">
        <v>45188</v>
      </c>
      <c r="K729" s="80" t="s">
        <v>129</v>
      </c>
      <c r="L729" s="80" t="s">
        <v>9388</v>
      </c>
      <c r="M729" s="80" t="s">
        <v>174</v>
      </c>
      <c r="N729">
        <v>27425</v>
      </c>
      <c r="O729" s="80" t="s">
        <v>209</v>
      </c>
      <c r="P729">
        <v>2</v>
      </c>
      <c r="Q729" s="56">
        <v>8.3771353482260178</v>
      </c>
    </row>
    <row r="730" spans="1:17" x14ac:dyDescent="0.25">
      <c r="A730" s="80" t="s">
        <v>9389</v>
      </c>
      <c r="B730" s="80" t="s">
        <v>3841</v>
      </c>
      <c r="C730" s="80" t="s">
        <v>3842</v>
      </c>
      <c r="D730" s="80" t="s">
        <v>9390</v>
      </c>
      <c r="E730" s="80" t="s">
        <v>9391</v>
      </c>
      <c r="F730" s="80" t="s">
        <v>3844</v>
      </c>
      <c r="G730" s="80" t="s">
        <v>616</v>
      </c>
      <c r="H730" s="80" t="s">
        <v>163</v>
      </c>
      <c r="I730" s="47">
        <v>45556</v>
      </c>
      <c r="J730" s="47">
        <v>45738</v>
      </c>
      <c r="K730" s="80" t="s">
        <v>269</v>
      </c>
      <c r="L730" s="80" t="s">
        <v>9392</v>
      </c>
      <c r="M730" s="80" t="s">
        <v>165</v>
      </c>
      <c r="N730">
        <v>14741</v>
      </c>
      <c r="O730" s="80" t="s">
        <v>209</v>
      </c>
      <c r="P730">
        <v>2</v>
      </c>
      <c r="Q730" s="56">
        <v>10.052562417871222</v>
      </c>
    </row>
    <row r="731" spans="1:17" x14ac:dyDescent="0.25">
      <c r="A731" s="80" t="s">
        <v>9393</v>
      </c>
      <c r="B731" s="80" t="s">
        <v>3846</v>
      </c>
      <c r="C731" s="80" t="s">
        <v>3847</v>
      </c>
      <c r="D731" s="80" t="s">
        <v>9394</v>
      </c>
      <c r="E731" s="80" t="s">
        <v>3848</v>
      </c>
      <c r="F731" s="80" t="s">
        <v>3849</v>
      </c>
      <c r="G731" s="80" t="s">
        <v>552</v>
      </c>
      <c r="H731" s="80" t="s">
        <v>163</v>
      </c>
      <c r="I731" s="47">
        <v>45055</v>
      </c>
      <c r="J731" s="47">
        <v>45244</v>
      </c>
      <c r="K731" s="80" t="s">
        <v>128</v>
      </c>
      <c r="L731" s="80" t="s">
        <v>6965</v>
      </c>
      <c r="M731" s="80" t="s">
        <v>195</v>
      </c>
      <c r="N731">
        <v>35856</v>
      </c>
      <c r="O731" s="80" t="s">
        <v>166</v>
      </c>
      <c r="P731">
        <v>2</v>
      </c>
      <c r="Q731" s="56">
        <v>6.2089356110381075</v>
      </c>
    </row>
    <row r="732" spans="1:17" x14ac:dyDescent="0.25">
      <c r="A732" s="80" t="s">
        <v>9395</v>
      </c>
      <c r="B732" s="80" t="s">
        <v>3851</v>
      </c>
      <c r="C732" s="80" t="s">
        <v>3852</v>
      </c>
      <c r="D732" s="80" t="s">
        <v>9396</v>
      </c>
      <c r="E732" s="80" t="s">
        <v>9397</v>
      </c>
      <c r="F732" s="80" t="s">
        <v>3854</v>
      </c>
      <c r="G732" s="80" t="s">
        <v>749</v>
      </c>
      <c r="H732" s="80" t="s">
        <v>163</v>
      </c>
      <c r="I732" s="47">
        <v>45572</v>
      </c>
      <c r="J732" s="47">
        <v>45366</v>
      </c>
      <c r="K732" s="80" t="s">
        <v>128</v>
      </c>
      <c r="L732" s="80" t="s">
        <v>6965</v>
      </c>
      <c r="M732" s="80" t="s">
        <v>174</v>
      </c>
      <c r="N732">
        <v>1928</v>
      </c>
      <c r="O732" s="80" t="s">
        <v>196</v>
      </c>
      <c r="P732">
        <v>5</v>
      </c>
      <c r="Q732" s="56">
        <v>10.052562417871222</v>
      </c>
    </row>
    <row r="733" spans="1:17" x14ac:dyDescent="0.25">
      <c r="A733" s="80" t="s">
        <v>9398</v>
      </c>
      <c r="B733" s="80" t="s">
        <v>3856</v>
      </c>
      <c r="C733" s="80" t="s">
        <v>3857</v>
      </c>
      <c r="D733" s="80" t="s">
        <v>9399</v>
      </c>
      <c r="E733" s="80" t="s">
        <v>9400</v>
      </c>
      <c r="F733" s="80" t="s">
        <v>3859</v>
      </c>
      <c r="G733" s="80" t="s">
        <v>180</v>
      </c>
      <c r="H733" s="80" t="s">
        <v>163</v>
      </c>
      <c r="I733" s="47">
        <v>45794</v>
      </c>
      <c r="J733" s="47">
        <v>45648</v>
      </c>
      <c r="K733" s="80" t="s">
        <v>128</v>
      </c>
      <c r="L733" s="80" t="s">
        <v>6953</v>
      </c>
      <c r="M733" s="80" t="s">
        <v>314</v>
      </c>
      <c r="N733">
        <v>15846</v>
      </c>
      <c r="O733" s="80" t="s">
        <v>188</v>
      </c>
      <c r="P733">
        <v>1</v>
      </c>
      <c r="Q733" s="56">
        <v>4.7963206307490145</v>
      </c>
    </row>
    <row r="734" spans="1:17" x14ac:dyDescent="0.25">
      <c r="A734" s="80" t="s">
        <v>9401</v>
      </c>
      <c r="B734" s="80" t="s">
        <v>3861</v>
      </c>
      <c r="C734" s="80" t="s">
        <v>3862</v>
      </c>
      <c r="D734" s="80" t="s">
        <v>9402</v>
      </c>
      <c r="E734" s="80" t="s">
        <v>9403</v>
      </c>
      <c r="F734" s="80" t="s">
        <v>3864</v>
      </c>
      <c r="G734" s="80" t="s">
        <v>221</v>
      </c>
      <c r="H734" s="80" t="s">
        <v>163</v>
      </c>
      <c r="I734" s="47">
        <v>45739</v>
      </c>
      <c r="J734" s="47">
        <v>45645</v>
      </c>
      <c r="K734" s="80" t="s">
        <v>128</v>
      </c>
      <c r="L734" s="80" t="s">
        <v>9404</v>
      </c>
      <c r="M734" s="80" t="s">
        <v>181</v>
      </c>
      <c r="N734">
        <v>25684</v>
      </c>
      <c r="O734" s="80" t="s">
        <v>188</v>
      </c>
      <c r="P734">
        <v>3</v>
      </c>
      <c r="Q734" s="56">
        <v>10.052562417871222</v>
      </c>
    </row>
    <row r="735" spans="1:17" x14ac:dyDescent="0.25">
      <c r="A735" s="80" t="s">
        <v>9405</v>
      </c>
      <c r="B735" s="80" t="s">
        <v>3866</v>
      </c>
      <c r="C735" s="80" t="s">
        <v>3867</v>
      </c>
      <c r="D735" s="80" t="s">
        <v>9406</v>
      </c>
      <c r="E735" s="80" t="s">
        <v>9407</v>
      </c>
      <c r="F735" s="80" t="s">
        <v>3869</v>
      </c>
      <c r="G735" s="80" t="s">
        <v>749</v>
      </c>
      <c r="H735" s="80" t="s">
        <v>163</v>
      </c>
      <c r="I735" s="47">
        <v>45205</v>
      </c>
      <c r="J735" s="47">
        <v>45645</v>
      </c>
      <c r="K735" s="80" t="s">
        <v>269</v>
      </c>
      <c r="L735" s="80" t="s">
        <v>6965</v>
      </c>
      <c r="M735" s="80" t="s">
        <v>195</v>
      </c>
      <c r="N735">
        <v>7562</v>
      </c>
      <c r="O735" s="80" t="s">
        <v>203</v>
      </c>
      <c r="P735">
        <v>3</v>
      </c>
      <c r="Q735" s="56">
        <v>14.45466491458607</v>
      </c>
    </row>
    <row r="736" spans="1:17" x14ac:dyDescent="0.25">
      <c r="A736" s="80" t="s">
        <v>9408</v>
      </c>
      <c r="B736" s="80" t="s">
        <v>3871</v>
      </c>
      <c r="C736" s="80" t="s">
        <v>3872</v>
      </c>
      <c r="D736" s="80" t="s">
        <v>9409</v>
      </c>
      <c r="E736" s="80" t="s">
        <v>9410</v>
      </c>
      <c r="F736" s="80" t="s">
        <v>3874</v>
      </c>
      <c r="G736" s="80" t="s">
        <v>403</v>
      </c>
      <c r="H736" s="80" t="s">
        <v>163</v>
      </c>
      <c r="I736" s="47">
        <v>45422</v>
      </c>
      <c r="J736" s="47">
        <v>45780</v>
      </c>
      <c r="K736" s="80" t="s">
        <v>173</v>
      </c>
      <c r="L736" s="80" t="s">
        <v>9411</v>
      </c>
      <c r="M736" s="80" t="s">
        <v>314</v>
      </c>
      <c r="N736">
        <v>7562</v>
      </c>
      <c r="O736" s="80" t="s">
        <v>166</v>
      </c>
      <c r="P736">
        <v>4</v>
      </c>
      <c r="Q736" s="56">
        <v>10.052562417871222</v>
      </c>
    </row>
    <row r="737" spans="1:17" x14ac:dyDescent="0.25">
      <c r="A737" s="80" t="s">
        <v>9412</v>
      </c>
      <c r="B737" s="80" t="s">
        <v>3876</v>
      </c>
      <c r="C737" s="80" t="s">
        <v>3877</v>
      </c>
      <c r="D737" s="80" t="s">
        <v>9413</v>
      </c>
      <c r="E737" s="80" t="s">
        <v>9414</v>
      </c>
      <c r="F737" s="80" t="s">
        <v>3879</v>
      </c>
      <c r="G737" s="80" t="s">
        <v>473</v>
      </c>
      <c r="H737" s="80" t="s">
        <v>163</v>
      </c>
      <c r="I737" s="47">
        <v>45561</v>
      </c>
      <c r="J737" s="47">
        <v>45585</v>
      </c>
      <c r="K737" s="80" t="s">
        <v>173</v>
      </c>
      <c r="L737" s="80" t="s">
        <v>9415</v>
      </c>
      <c r="M737" s="80" t="s">
        <v>314</v>
      </c>
      <c r="N737">
        <v>22126</v>
      </c>
      <c r="O737" s="80" t="s">
        <v>209</v>
      </c>
      <c r="P737">
        <v>3</v>
      </c>
      <c r="Q737" s="56">
        <v>0.78843626806833111</v>
      </c>
    </row>
    <row r="738" spans="1:17" x14ac:dyDescent="0.25">
      <c r="A738" s="80" t="s">
        <v>9416</v>
      </c>
      <c r="B738" s="80" t="s">
        <v>3881</v>
      </c>
      <c r="C738" s="80" t="s">
        <v>3882</v>
      </c>
      <c r="D738" s="80" t="s">
        <v>9417</v>
      </c>
      <c r="E738" s="80" t="s">
        <v>9418</v>
      </c>
      <c r="F738" s="80" t="s">
        <v>3884</v>
      </c>
      <c r="G738" s="80" t="s">
        <v>187</v>
      </c>
      <c r="H738" s="80" t="s">
        <v>163</v>
      </c>
      <c r="I738" s="47">
        <v>45154</v>
      </c>
      <c r="J738" s="47">
        <v>45233</v>
      </c>
      <c r="K738" s="80" t="s">
        <v>164</v>
      </c>
      <c r="L738" s="80" t="s">
        <v>9419</v>
      </c>
      <c r="M738" s="80" t="s">
        <v>165</v>
      </c>
      <c r="N738">
        <v>30172</v>
      </c>
      <c r="O738" s="80" t="s">
        <v>196</v>
      </c>
      <c r="P738">
        <v>5</v>
      </c>
      <c r="Q738" s="56">
        <v>10.052562417871222</v>
      </c>
    </row>
    <row r="739" spans="1:17" x14ac:dyDescent="0.25">
      <c r="A739" s="80" t="s">
        <v>9420</v>
      </c>
      <c r="B739" s="80" t="s">
        <v>3886</v>
      </c>
      <c r="C739" s="80" t="s">
        <v>3887</v>
      </c>
      <c r="D739" s="80" t="s">
        <v>9421</v>
      </c>
      <c r="E739" s="80" t="s">
        <v>9422</v>
      </c>
      <c r="F739" s="80" t="s">
        <v>3889</v>
      </c>
      <c r="G739" s="80" t="s">
        <v>240</v>
      </c>
      <c r="H739" s="80" t="s">
        <v>163</v>
      </c>
      <c r="I739" s="47">
        <v>45532</v>
      </c>
      <c r="J739" s="47">
        <v>45530</v>
      </c>
      <c r="K739" s="80" t="s">
        <v>128</v>
      </c>
      <c r="L739" s="80" t="s">
        <v>9423</v>
      </c>
      <c r="M739" s="80" t="s">
        <v>228</v>
      </c>
      <c r="N739">
        <v>7693</v>
      </c>
      <c r="O739" s="80" t="s">
        <v>203</v>
      </c>
      <c r="P739">
        <v>4</v>
      </c>
      <c r="Q739" s="56">
        <v>6.5703022339027597E-2</v>
      </c>
    </row>
    <row r="740" spans="1:17" x14ac:dyDescent="0.25">
      <c r="A740" s="80" t="s">
        <v>9424</v>
      </c>
      <c r="B740" s="80" t="s">
        <v>3891</v>
      </c>
      <c r="C740" s="80" t="s">
        <v>3892</v>
      </c>
      <c r="D740" s="80" t="s">
        <v>9425</v>
      </c>
      <c r="E740" s="80" t="s">
        <v>9426</v>
      </c>
      <c r="F740" s="80" t="s">
        <v>697</v>
      </c>
      <c r="G740" s="80" t="s">
        <v>341</v>
      </c>
      <c r="H740" s="80" t="s">
        <v>163</v>
      </c>
      <c r="I740" s="47">
        <v>45041</v>
      </c>
      <c r="J740" s="47">
        <v>45799</v>
      </c>
      <c r="K740" s="80" t="s">
        <v>129</v>
      </c>
      <c r="L740" s="80" t="s">
        <v>7007</v>
      </c>
      <c r="M740" s="80" t="s">
        <v>195</v>
      </c>
      <c r="N740">
        <v>37784</v>
      </c>
      <c r="O740" s="80" t="s">
        <v>209</v>
      </c>
      <c r="P740">
        <v>5</v>
      </c>
      <c r="Q740" s="56">
        <v>10.052562417871222</v>
      </c>
    </row>
    <row r="741" spans="1:17" x14ac:dyDescent="0.25">
      <c r="A741" s="80" t="s">
        <v>9427</v>
      </c>
      <c r="B741" s="80" t="s">
        <v>3895</v>
      </c>
      <c r="C741" s="80" t="s">
        <v>3896</v>
      </c>
      <c r="D741" s="80" t="s">
        <v>9428</v>
      </c>
      <c r="E741" s="80" t="s">
        <v>9429</v>
      </c>
      <c r="F741" s="80" t="s">
        <v>3898</v>
      </c>
      <c r="G741" s="80" t="s">
        <v>873</v>
      </c>
      <c r="H741" s="80" t="s">
        <v>163</v>
      </c>
      <c r="I741" s="47">
        <v>44753</v>
      </c>
      <c r="J741" s="47">
        <v>45630</v>
      </c>
      <c r="K741" s="80" t="s">
        <v>128</v>
      </c>
      <c r="L741" s="80" t="s">
        <v>9430</v>
      </c>
      <c r="M741" s="80" t="s">
        <v>174</v>
      </c>
      <c r="N741">
        <v>15153</v>
      </c>
      <c r="O741" s="80" t="s">
        <v>196</v>
      </c>
      <c r="P741">
        <v>5</v>
      </c>
      <c r="Q741" s="56">
        <v>28.8107752956636</v>
      </c>
    </row>
    <row r="742" spans="1:17" x14ac:dyDescent="0.25">
      <c r="A742" s="80" t="s">
        <v>9431</v>
      </c>
      <c r="B742" s="80" t="s">
        <v>3900</v>
      </c>
      <c r="C742" s="80" t="s">
        <v>3901</v>
      </c>
      <c r="D742" s="80" t="s">
        <v>9432</v>
      </c>
      <c r="E742" s="80" t="s">
        <v>9433</v>
      </c>
      <c r="F742" s="80" t="s">
        <v>3903</v>
      </c>
      <c r="G742" s="80" t="s">
        <v>202</v>
      </c>
      <c r="H742" s="80" t="s">
        <v>163</v>
      </c>
      <c r="I742" s="47">
        <v>45091</v>
      </c>
      <c r="J742" s="47">
        <v>45750</v>
      </c>
      <c r="K742" s="80" t="s">
        <v>128</v>
      </c>
      <c r="L742" s="80" t="s">
        <v>9434</v>
      </c>
      <c r="M742" s="80" t="s">
        <v>181</v>
      </c>
      <c r="N742">
        <v>15165</v>
      </c>
      <c r="O742" s="80" t="s">
        <v>209</v>
      </c>
      <c r="P742">
        <v>2</v>
      </c>
      <c r="Q742" s="56">
        <v>10.052562417871222</v>
      </c>
    </row>
    <row r="743" spans="1:17" x14ac:dyDescent="0.25">
      <c r="A743" s="80" t="s">
        <v>9435</v>
      </c>
      <c r="B743" s="80" t="s">
        <v>3905</v>
      </c>
      <c r="C743" s="80" t="s">
        <v>3906</v>
      </c>
      <c r="D743" s="80" t="s">
        <v>9436</v>
      </c>
      <c r="E743" s="80" t="s">
        <v>9437</v>
      </c>
      <c r="F743" s="80" t="s">
        <v>3908</v>
      </c>
      <c r="G743" s="80" t="s">
        <v>240</v>
      </c>
      <c r="H743" s="80" t="s">
        <v>163</v>
      </c>
      <c r="I743" s="47">
        <v>45132</v>
      </c>
      <c r="J743" s="47">
        <v>45727</v>
      </c>
      <c r="K743" s="80" t="s">
        <v>173</v>
      </c>
      <c r="L743" s="80" t="s">
        <v>7007</v>
      </c>
      <c r="M743" s="80" t="s">
        <v>228</v>
      </c>
      <c r="N743">
        <v>11334</v>
      </c>
      <c r="O743" s="80" t="s">
        <v>209</v>
      </c>
      <c r="P743">
        <v>3</v>
      </c>
      <c r="Q743" s="56">
        <v>19.546649145860709</v>
      </c>
    </row>
    <row r="744" spans="1:17" x14ac:dyDescent="0.25">
      <c r="A744" s="80" t="s">
        <v>9438</v>
      </c>
      <c r="B744" s="80" t="s">
        <v>3910</v>
      </c>
      <c r="C744" s="80" t="s">
        <v>3911</v>
      </c>
      <c r="D744" s="80" t="s">
        <v>9439</v>
      </c>
      <c r="E744" s="80" t="s">
        <v>9440</v>
      </c>
      <c r="F744" s="80" t="s">
        <v>3913</v>
      </c>
      <c r="G744" s="80" t="s">
        <v>215</v>
      </c>
      <c r="H744" s="80" t="s">
        <v>163</v>
      </c>
      <c r="I744" s="47">
        <v>45540</v>
      </c>
      <c r="J744" s="47">
        <v>45275</v>
      </c>
      <c r="K744" s="80" t="s">
        <v>129</v>
      </c>
      <c r="L744" s="80" t="s">
        <v>7007</v>
      </c>
      <c r="M744" s="80" t="s">
        <v>195</v>
      </c>
      <c r="N744">
        <v>48972</v>
      </c>
      <c r="O744" s="80" t="s">
        <v>203</v>
      </c>
      <c r="P744">
        <v>3</v>
      </c>
      <c r="Q744" s="56">
        <v>10.052562417871222</v>
      </c>
    </row>
    <row r="745" spans="1:17" x14ac:dyDescent="0.25">
      <c r="A745" s="80" t="s">
        <v>9441</v>
      </c>
      <c r="B745" s="80" t="s">
        <v>3915</v>
      </c>
      <c r="C745" s="80" t="s">
        <v>3916</v>
      </c>
      <c r="D745" s="80" t="s">
        <v>9442</v>
      </c>
      <c r="E745" s="80" t="s">
        <v>9443</v>
      </c>
      <c r="F745" s="80" t="s">
        <v>3918</v>
      </c>
      <c r="G745" s="80" t="s">
        <v>435</v>
      </c>
      <c r="H745" s="80" t="s">
        <v>163</v>
      </c>
      <c r="I745" s="47">
        <v>45282</v>
      </c>
      <c r="J745" s="47">
        <v>45772</v>
      </c>
      <c r="K745" s="80" t="s">
        <v>129</v>
      </c>
      <c r="L745" s="80" t="s">
        <v>9444</v>
      </c>
      <c r="M745" s="80" t="s">
        <v>174</v>
      </c>
      <c r="N745">
        <v>16307</v>
      </c>
      <c r="O745" s="80" t="s">
        <v>203</v>
      </c>
      <c r="P745">
        <v>3</v>
      </c>
      <c r="Q745" s="56">
        <v>16.09724047306176</v>
      </c>
    </row>
    <row r="746" spans="1:17" x14ac:dyDescent="0.25">
      <c r="A746" s="80" t="s">
        <v>9445</v>
      </c>
      <c r="B746" s="80" t="s">
        <v>3920</v>
      </c>
      <c r="C746" s="80" t="s">
        <v>3921</v>
      </c>
      <c r="D746" s="80" t="s">
        <v>9446</v>
      </c>
      <c r="E746" s="80" t="s">
        <v>9447</v>
      </c>
      <c r="F746" s="80" t="s">
        <v>3923</v>
      </c>
      <c r="G746" s="80" t="s">
        <v>347</v>
      </c>
      <c r="H746" s="80" t="s">
        <v>163</v>
      </c>
      <c r="I746" s="47">
        <v>45455</v>
      </c>
      <c r="J746" s="47">
        <v>45266</v>
      </c>
      <c r="K746" s="80" t="s">
        <v>164</v>
      </c>
      <c r="L746" s="80" t="s">
        <v>6965</v>
      </c>
      <c r="M746" s="80" t="s">
        <v>174</v>
      </c>
      <c r="N746">
        <v>16307</v>
      </c>
      <c r="O746" s="80" t="s">
        <v>203</v>
      </c>
      <c r="P746">
        <v>3</v>
      </c>
      <c r="Q746" s="56">
        <v>10.052562417871222</v>
      </c>
    </row>
    <row r="747" spans="1:17" x14ac:dyDescent="0.25">
      <c r="A747" s="80" t="s">
        <v>9448</v>
      </c>
      <c r="B747" s="80" t="s">
        <v>3925</v>
      </c>
      <c r="C747" s="80" t="s">
        <v>3926</v>
      </c>
      <c r="D747" s="80" t="s">
        <v>9449</v>
      </c>
      <c r="E747" s="80" t="s">
        <v>9450</v>
      </c>
      <c r="F747" s="80" t="s">
        <v>3928</v>
      </c>
      <c r="G747" s="80" t="s">
        <v>903</v>
      </c>
      <c r="H747" s="80" t="s">
        <v>163</v>
      </c>
      <c r="I747" s="47">
        <v>45067</v>
      </c>
      <c r="J747" s="47">
        <v>45816</v>
      </c>
      <c r="K747" s="80" t="s">
        <v>128</v>
      </c>
      <c r="L747" s="80" t="s">
        <v>9451</v>
      </c>
      <c r="M747" s="80" t="s">
        <v>228</v>
      </c>
      <c r="N747">
        <v>25626</v>
      </c>
      <c r="O747" s="80" t="s">
        <v>209</v>
      </c>
      <c r="P747">
        <v>4</v>
      </c>
      <c r="Q747" s="56">
        <v>24.605781865965834</v>
      </c>
    </row>
    <row r="748" spans="1:17" x14ac:dyDescent="0.25">
      <c r="A748" s="80" t="s">
        <v>9452</v>
      </c>
      <c r="B748" s="80" t="s">
        <v>3930</v>
      </c>
      <c r="C748" s="80" t="s">
        <v>3931</v>
      </c>
      <c r="D748" s="80" t="s">
        <v>9453</v>
      </c>
      <c r="E748" s="80" t="s">
        <v>9454</v>
      </c>
      <c r="F748" s="80" t="s">
        <v>3933</v>
      </c>
      <c r="G748" s="80" t="s">
        <v>275</v>
      </c>
      <c r="H748" s="80" t="s">
        <v>163</v>
      </c>
      <c r="I748" s="47">
        <v>45409</v>
      </c>
      <c r="J748" s="47">
        <v>45809</v>
      </c>
      <c r="K748" s="80" t="s">
        <v>128</v>
      </c>
      <c r="L748" s="80" t="s">
        <v>7392</v>
      </c>
      <c r="M748" s="80" t="s">
        <v>228</v>
      </c>
      <c r="N748">
        <v>31181</v>
      </c>
      <c r="O748" s="80" t="s">
        <v>166</v>
      </c>
      <c r="P748">
        <v>1</v>
      </c>
      <c r="Q748" s="56">
        <v>10.052562417871222</v>
      </c>
    </row>
    <row r="749" spans="1:17" x14ac:dyDescent="0.25">
      <c r="A749" s="80" t="s">
        <v>9455</v>
      </c>
      <c r="B749" s="80" t="s">
        <v>3935</v>
      </c>
      <c r="C749" s="80" t="s">
        <v>3936</v>
      </c>
      <c r="D749" s="80" t="s">
        <v>9456</v>
      </c>
      <c r="E749" s="80" t="s">
        <v>3937</v>
      </c>
      <c r="F749" s="80" t="s">
        <v>3938</v>
      </c>
      <c r="G749" s="80" t="s">
        <v>370</v>
      </c>
      <c r="H749" s="80" t="s">
        <v>163</v>
      </c>
      <c r="I749" s="47">
        <v>45247</v>
      </c>
      <c r="J749" s="47">
        <v>45589</v>
      </c>
      <c r="K749" s="80" t="s">
        <v>128</v>
      </c>
      <c r="L749" s="80" t="s">
        <v>9457</v>
      </c>
      <c r="M749" s="80" t="s">
        <v>195</v>
      </c>
      <c r="N749">
        <v>23392</v>
      </c>
      <c r="O749" s="80" t="s">
        <v>209</v>
      </c>
      <c r="P749">
        <v>2</v>
      </c>
      <c r="Q749" s="56">
        <v>11.235216819973719</v>
      </c>
    </row>
    <row r="750" spans="1:17" x14ac:dyDescent="0.25">
      <c r="A750" s="80" t="s">
        <v>9458</v>
      </c>
      <c r="B750" s="80" t="s">
        <v>3940</v>
      </c>
      <c r="C750" s="80" t="s">
        <v>3941</v>
      </c>
      <c r="D750" s="80" t="s">
        <v>9459</v>
      </c>
      <c r="E750" s="80" t="s">
        <v>9460</v>
      </c>
      <c r="F750" s="80" t="s">
        <v>1209</v>
      </c>
      <c r="G750" s="80" t="s">
        <v>499</v>
      </c>
      <c r="H750" s="80" t="s">
        <v>163</v>
      </c>
      <c r="I750" s="47">
        <v>45762</v>
      </c>
      <c r="J750" s="47">
        <v>45738</v>
      </c>
      <c r="K750" s="80" t="s">
        <v>269</v>
      </c>
      <c r="L750" s="80" t="s">
        <v>7007</v>
      </c>
      <c r="M750" s="80" t="s">
        <v>195</v>
      </c>
      <c r="N750">
        <v>7297</v>
      </c>
      <c r="O750" s="80" t="s">
        <v>209</v>
      </c>
      <c r="P750">
        <v>2</v>
      </c>
      <c r="Q750" s="56">
        <v>10.052562417871222</v>
      </c>
    </row>
    <row r="751" spans="1:17" x14ac:dyDescent="0.25">
      <c r="A751" s="80" t="s">
        <v>9461</v>
      </c>
      <c r="B751" s="80" t="s">
        <v>3944</v>
      </c>
      <c r="C751" s="80" t="s">
        <v>3945</v>
      </c>
      <c r="D751" s="80" t="s">
        <v>9462</v>
      </c>
      <c r="E751" s="80" t="s">
        <v>9463</v>
      </c>
      <c r="F751" s="80" t="s">
        <v>3947</v>
      </c>
      <c r="G751" s="80" t="s">
        <v>574</v>
      </c>
      <c r="H751" s="80" t="s">
        <v>163</v>
      </c>
      <c r="I751" s="47">
        <v>45179</v>
      </c>
      <c r="J751" s="47">
        <v>45541</v>
      </c>
      <c r="K751" s="80" t="s">
        <v>164</v>
      </c>
      <c r="L751" s="80" t="s">
        <v>9464</v>
      </c>
      <c r="M751" s="80" t="s">
        <v>195</v>
      </c>
      <c r="N751">
        <v>7737</v>
      </c>
      <c r="O751" s="80" t="s">
        <v>196</v>
      </c>
      <c r="P751">
        <v>1</v>
      </c>
      <c r="Q751" s="56">
        <v>11.892247043363994</v>
      </c>
    </row>
    <row r="752" spans="1:17" x14ac:dyDescent="0.25">
      <c r="A752" s="80" t="s">
        <v>9465</v>
      </c>
      <c r="B752" s="80" t="s">
        <v>3949</v>
      </c>
      <c r="C752" s="80" t="s">
        <v>3950</v>
      </c>
      <c r="D752" s="80" t="s">
        <v>9466</v>
      </c>
      <c r="E752" s="80" t="s">
        <v>9467</v>
      </c>
      <c r="F752" s="80" t="s">
        <v>3952</v>
      </c>
      <c r="G752" s="80" t="s">
        <v>187</v>
      </c>
      <c r="H752" s="80" t="s">
        <v>163</v>
      </c>
      <c r="I752" s="47">
        <v>45809</v>
      </c>
      <c r="J752" s="47">
        <v>45680</v>
      </c>
      <c r="K752" s="80" t="s">
        <v>269</v>
      </c>
      <c r="L752" s="80" t="s">
        <v>7007</v>
      </c>
      <c r="M752" s="80" t="s">
        <v>165</v>
      </c>
      <c r="N752">
        <v>3672</v>
      </c>
      <c r="O752" s="80" t="s">
        <v>196</v>
      </c>
      <c r="P752">
        <v>1</v>
      </c>
      <c r="Q752" s="56">
        <v>10.052562417871222</v>
      </c>
    </row>
    <row r="753" spans="1:17" x14ac:dyDescent="0.25">
      <c r="A753" s="80" t="s">
        <v>9468</v>
      </c>
      <c r="B753" s="80" t="s">
        <v>3954</v>
      </c>
      <c r="C753" s="80" t="s">
        <v>3955</v>
      </c>
      <c r="D753" s="80" t="s">
        <v>9469</v>
      </c>
      <c r="E753" s="80" t="s">
        <v>9470</v>
      </c>
      <c r="F753" s="80" t="s">
        <v>3957</v>
      </c>
      <c r="G753" s="80" t="s">
        <v>227</v>
      </c>
      <c r="H753" s="80" t="s">
        <v>163</v>
      </c>
      <c r="I753" s="47">
        <v>45790</v>
      </c>
      <c r="J753" s="47">
        <v>45467</v>
      </c>
      <c r="K753" s="80" t="s">
        <v>269</v>
      </c>
      <c r="L753" s="80" t="s">
        <v>6953</v>
      </c>
      <c r="M753" s="80" t="s">
        <v>228</v>
      </c>
      <c r="N753">
        <v>8838</v>
      </c>
      <c r="O753" s="80" t="s">
        <v>209</v>
      </c>
      <c r="P753">
        <v>2</v>
      </c>
      <c r="Q753" s="56">
        <v>10.611038107752956</v>
      </c>
    </row>
    <row r="754" spans="1:17" x14ac:dyDescent="0.25">
      <c r="A754" s="80" t="s">
        <v>9471</v>
      </c>
      <c r="B754" s="80" t="s">
        <v>3959</v>
      </c>
      <c r="C754" s="80" t="s">
        <v>3960</v>
      </c>
      <c r="D754" s="80" t="s">
        <v>9472</v>
      </c>
      <c r="E754" s="80" t="s">
        <v>9473</v>
      </c>
      <c r="F754" s="80" t="s">
        <v>3962</v>
      </c>
      <c r="G754" s="80" t="s">
        <v>370</v>
      </c>
      <c r="H754" s="80" t="s">
        <v>163</v>
      </c>
      <c r="I754" s="47">
        <v>44748</v>
      </c>
      <c r="J754" s="47">
        <v>45173</v>
      </c>
      <c r="K754" s="80" t="s">
        <v>128</v>
      </c>
      <c r="L754" s="80" t="s">
        <v>9474</v>
      </c>
      <c r="M754" s="80" t="s">
        <v>314</v>
      </c>
      <c r="N754">
        <v>30273</v>
      </c>
      <c r="O754" s="80" t="s">
        <v>209</v>
      </c>
      <c r="P754">
        <v>1</v>
      </c>
      <c r="Q754" s="56">
        <v>10.052562417871222</v>
      </c>
    </row>
    <row r="755" spans="1:17" x14ac:dyDescent="0.25">
      <c r="A755" s="80" t="s">
        <v>9475</v>
      </c>
      <c r="B755" s="80" t="s">
        <v>3964</v>
      </c>
      <c r="C755" s="80" t="s">
        <v>3965</v>
      </c>
      <c r="D755" s="80" t="s">
        <v>9476</v>
      </c>
      <c r="E755" s="80" t="s">
        <v>3966</v>
      </c>
      <c r="F755" s="80" t="s">
        <v>3967</v>
      </c>
      <c r="G755" s="80" t="s">
        <v>180</v>
      </c>
      <c r="H755" s="80" t="s">
        <v>163</v>
      </c>
      <c r="I755" s="47">
        <v>45189</v>
      </c>
      <c r="J755" s="47">
        <v>45450</v>
      </c>
      <c r="K755" s="80" t="s">
        <v>173</v>
      </c>
      <c r="L755" s="80" t="s">
        <v>9477</v>
      </c>
      <c r="M755" s="80" t="s">
        <v>195</v>
      </c>
      <c r="N755">
        <v>6396</v>
      </c>
      <c r="O755" s="80" t="s">
        <v>166</v>
      </c>
      <c r="P755">
        <v>5</v>
      </c>
      <c r="Q755" s="56">
        <v>8.5742444152431005</v>
      </c>
    </row>
    <row r="756" spans="1:17" x14ac:dyDescent="0.25">
      <c r="A756" s="80" t="s">
        <v>9478</v>
      </c>
      <c r="B756" s="80" t="s">
        <v>3969</v>
      </c>
      <c r="C756" s="80" t="s">
        <v>3970</v>
      </c>
      <c r="D756" s="80" t="s">
        <v>9479</v>
      </c>
      <c r="E756" s="80" t="s">
        <v>9480</v>
      </c>
      <c r="F756" s="80" t="s">
        <v>3972</v>
      </c>
      <c r="G756" s="80" t="s">
        <v>221</v>
      </c>
      <c r="H756" s="80" t="s">
        <v>163</v>
      </c>
      <c r="I756" s="47">
        <v>45144</v>
      </c>
      <c r="J756" s="47">
        <v>45600</v>
      </c>
      <c r="K756" s="80" t="s">
        <v>129</v>
      </c>
      <c r="L756" s="80" t="s">
        <v>9481</v>
      </c>
      <c r="M756" s="80" t="s">
        <v>165</v>
      </c>
      <c r="N756">
        <v>15702</v>
      </c>
      <c r="O756" s="80" t="s">
        <v>196</v>
      </c>
      <c r="P756">
        <v>3</v>
      </c>
      <c r="Q756" s="56">
        <v>10.052562417871222</v>
      </c>
    </row>
    <row r="757" spans="1:17" x14ac:dyDescent="0.25">
      <c r="A757" s="80" t="s">
        <v>9482</v>
      </c>
      <c r="B757" s="80" t="s">
        <v>3974</v>
      </c>
      <c r="C757" s="80" t="s">
        <v>3975</v>
      </c>
      <c r="D757" s="80" t="s">
        <v>9483</v>
      </c>
      <c r="E757" s="80" t="s">
        <v>9484</v>
      </c>
      <c r="F757" s="80" t="s">
        <v>3977</v>
      </c>
      <c r="G757" s="80" t="s">
        <v>435</v>
      </c>
      <c r="H757" s="80" t="s">
        <v>163</v>
      </c>
      <c r="I757" s="47">
        <v>45700</v>
      </c>
      <c r="J757" s="47">
        <v>45754</v>
      </c>
      <c r="K757" s="80" t="s">
        <v>269</v>
      </c>
      <c r="L757" s="80" t="s">
        <v>7571</v>
      </c>
      <c r="M757" s="80" t="s">
        <v>165</v>
      </c>
      <c r="N757">
        <v>23700</v>
      </c>
      <c r="O757" s="80" t="s">
        <v>196</v>
      </c>
      <c r="P757">
        <v>4</v>
      </c>
      <c r="Q757" s="56">
        <v>1.773981603153745</v>
      </c>
    </row>
    <row r="758" spans="1:17" x14ac:dyDescent="0.25">
      <c r="A758" s="80" t="s">
        <v>9485</v>
      </c>
      <c r="B758" s="80" t="s">
        <v>3979</v>
      </c>
      <c r="C758" s="80" t="s">
        <v>3980</v>
      </c>
      <c r="D758" s="80" t="s">
        <v>9486</v>
      </c>
      <c r="E758" s="80" t="s">
        <v>9487</v>
      </c>
      <c r="F758" s="80" t="s">
        <v>3982</v>
      </c>
      <c r="G758" s="80" t="s">
        <v>234</v>
      </c>
      <c r="H758" s="80" t="s">
        <v>163</v>
      </c>
      <c r="I758" s="47">
        <v>44937</v>
      </c>
      <c r="J758" s="47">
        <v>45759</v>
      </c>
      <c r="K758" s="80" t="s">
        <v>129</v>
      </c>
      <c r="L758" s="80" t="s">
        <v>9488</v>
      </c>
      <c r="M758" s="80" t="s">
        <v>181</v>
      </c>
      <c r="N758">
        <v>23446</v>
      </c>
      <c r="O758" s="80" t="s">
        <v>203</v>
      </c>
      <c r="P758">
        <v>5</v>
      </c>
      <c r="Q758" s="56">
        <v>10.052562417871222</v>
      </c>
    </row>
    <row r="759" spans="1:17" x14ac:dyDescent="0.25">
      <c r="A759" s="80" t="s">
        <v>9489</v>
      </c>
      <c r="B759" s="80" t="s">
        <v>3984</v>
      </c>
      <c r="C759" s="80" t="s">
        <v>3985</v>
      </c>
      <c r="D759" s="80" t="s">
        <v>9490</v>
      </c>
      <c r="E759" s="80" t="s">
        <v>9491</v>
      </c>
      <c r="F759" s="80" t="s">
        <v>3987</v>
      </c>
      <c r="G759" s="80" t="s">
        <v>262</v>
      </c>
      <c r="H759" s="80" t="s">
        <v>163</v>
      </c>
      <c r="I759" s="47">
        <v>45481</v>
      </c>
      <c r="J759" s="47">
        <v>45520</v>
      </c>
      <c r="K759" s="80" t="s">
        <v>269</v>
      </c>
      <c r="L759" s="80" t="s">
        <v>6953</v>
      </c>
      <c r="M759" s="80" t="s">
        <v>181</v>
      </c>
      <c r="N759">
        <v>24965</v>
      </c>
      <c r="O759" s="80" t="s">
        <v>196</v>
      </c>
      <c r="P759">
        <v>4</v>
      </c>
      <c r="Q759" s="56">
        <v>1.2812089356110381</v>
      </c>
    </row>
    <row r="760" spans="1:17" x14ac:dyDescent="0.25">
      <c r="A760" s="80" t="s">
        <v>9492</v>
      </c>
      <c r="B760" s="80" t="s">
        <v>3989</v>
      </c>
      <c r="C760" s="80" t="s">
        <v>3990</v>
      </c>
      <c r="D760" s="80" t="s">
        <v>9493</v>
      </c>
      <c r="E760" s="80" t="s">
        <v>9494</v>
      </c>
      <c r="F760" s="80" t="s">
        <v>3992</v>
      </c>
      <c r="G760" s="80" t="s">
        <v>240</v>
      </c>
      <c r="H760" s="80" t="s">
        <v>163</v>
      </c>
      <c r="I760" s="47">
        <v>45023</v>
      </c>
      <c r="J760" s="47">
        <v>45392</v>
      </c>
      <c r="K760" s="80" t="s">
        <v>164</v>
      </c>
      <c r="L760" s="80" t="s">
        <v>9495</v>
      </c>
      <c r="M760" s="80" t="s">
        <v>228</v>
      </c>
      <c r="N760">
        <v>48254</v>
      </c>
      <c r="O760" s="80" t="s">
        <v>196</v>
      </c>
      <c r="P760">
        <v>2</v>
      </c>
      <c r="Q760" s="56">
        <v>10.052562417871222</v>
      </c>
    </row>
    <row r="761" spans="1:17" x14ac:dyDescent="0.25">
      <c r="A761" s="80" t="s">
        <v>9496</v>
      </c>
      <c r="B761" s="80" t="s">
        <v>3994</v>
      </c>
      <c r="C761" s="80" t="s">
        <v>3995</v>
      </c>
      <c r="D761" s="80" t="s">
        <v>9497</v>
      </c>
      <c r="E761" s="80" t="s">
        <v>9498</v>
      </c>
      <c r="F761" s="80" t="s">
        <v>3997</v>
      </c>
      <c r="G761" s="80" t="s">
        <v>552</v>
      </c>
      <c r="H761" s="80" t="s">
        <v>163</v>
      </c>
      <c r="I761" s="47">
        <v>45535</v>
      </c>
      <c r="J761" s="47">
        <v>45397</v>
      </c>
      <c r="K761" s="80" t="s">
        <v>128</v>
      </c>
      <c r="L761" s="80" t="s">
        <v>6953</v>
      </c>
      <c r="M761" s="80" t="s">
        <v>228</v>
      </c>
      <c r="N761">
        <v>44214</v>
      </c>
      <c r="O761" s="80" t="s">
        <v>188</v>
      </c>
      <c r="P761">
        <v>2</v>
      </c>
      <c r="Q761" s="56">
        <v>4.5335085413929042</v>
      </c>
    </row>
    <row r="762" spans="1:17" x14ac:dyDescent="0.25">
      <c r="A762" s="80" t="s">
        <v>9499</v>
      </c>
      <c r="B762" s="80" t="s">
        <v>3999</v>
      </c>
      <c r="C762" s="80" t="s">
        <v>4000</v>
      </c>
      <c r="D762" s="80" t="s">
        <v>9500</v>
      </c>
      <c r="E762" s="80" t="s">
        <v>9501</v>
      </c>
      <c r="F762" s="80" t="s">
        <v>4002</v>
      </c>
      <c r="G762" s="80" t="s">
        <v>787</v>
      </c>
      <c r="H762" s="80" t="s">
        <v>163</v>
      </c>
      <c r="I762" s="47">
        <v>44826</v>
      </c>
      <c r="J762" s="47">
        <v>45513</v>
      </c>
      <c r="K762" s="80" t="s">
        <v>128</v>
      </c>
      <c r="L762" s="80" t="s">
        <v>9502</v>
      </c>
      <c r="M762" s="80" t="s">
        <v>174</v>
      </c>
      <c r="N762">
        <v>7811</v>
      </c>
      <c r="O762" s="80" t="s">
        <v>166</v>
      </c>
      <c r="P762">
        <v>2</v>
      </c>
      <c r="Q762" s="56">
        <v>10.052562417871222</v>
      </c>
    </row>
    <row r="763" spans="1:17" x14ac:dyDescent="0.25">
      <c r="A763" s="80" t="s">
        <v>9503</v>
      </c>
      <c r="B763" s="80" t="s">
        <v>4004</v>
      </c>
      <c r="C763" s="80" t="s">
        <v>4005</v>
      </c>
      <c r="D763" s="80" t="s">
        <v>9504</v>
      </c>
      <c r="E763" s="80" t="s">
        <v>9505</v>
      </c>
      <c r="F763" s="80" t="s">
        <v>4007</v>
      </c>
      <c r="G763" s="80" t="s">
        <v>749</v>
      </c>
      <c r="H763" s="80" t="s">
        <v>163</v>
      </c>
      <c r="I763" s="47">
        <v>45691</v>
      </c>
      <c r="J763" s="47">
        <v>45186</v>
      </c>
      <c r="K763" s="80" t="s">
        <v>164</v>
      </c>
      <c r="L763" s="80" t="s">
        <v>9506</v>
      </c>
      <c r="M763" s="80" t="s">
        <v>165</v>
      </c>
      <c r="N763">
        <v>12198</v>
      </c>
      <c r="O763" s="80" t="s">
        <v>166</v>
      </c>
      <c r="P763">
        <v>5</v>
      </c>
      <c r="Q763" s="56">
        <v>16.590013140604466</v>
      </c>
    </row>
    <row r="764" spans="1:17" x14ac:dyDescent="0.25">
      <c r="A764" s="80" t="s">
        <v>9507</v>
      </c>
      <c r="B764" s="80" t="s">
        <v>4009</v>
      </c>
      <c r="C764" s="80" t="s">
        <v>4010</v>
      </c>
      <c r="D764" s="80" t="s">
        <v>9508</v>
      </c>
      <c r="E764" s="80" t="s">
        <v>9509</v>
      </c>
      <c r="F764" s="80" t="s">
        <v>4012</v>
      </c>
      <c r="G764" s="80" t="s">
        <v>358</v>
      </c>
      <c r="H764" s="80" t="s">
        <v>163</v>
      </c>
      <c r="I764" s="47">
        <v>44752</v>
      </c>
      <c r="J764" s="47">
        <v>45454</v>
      </c>
      <c r="K764" s="80" t="s">
        <v>269</v>
      </c>
      <c r="L764" s="80" t="s">
        <v>6953</v>
      </c>
      <c r="M764" s="80" t="s">
        <v>165</v>
      </c>
      <c r="N764">
        <v>28733</v>
      </c>
      <c r="O764" s="80" t="s">
        <v>196</v>
      </c>
      <c r="P764">
        <v>4</v>
      </c>
      <c r="Q764" s="56">
        <v>10.052562417871222</v>
      </c>
    </row>
    <row r="765" spans="1:17" x14ac:dyDescent="0.25">
      <c r="A765" s="80" t="s">
        <v>9510</v>
      </c>
      <c r="B765" s="80" t="s">
        <v>4014</v>
      </c>
      <c r="C765" s="80" t="s">
        <v>4015</v>
      </c>
      <c r="D765" s="80" t="s">
        <v>9511</v>
      </c>
      <c r="E765" s="80" t="s">
        <v>9512</v>
      </c>
      <c r="F765" s="80" t="s">
        <v>4017</v>
      </c>
      <c r="G765" s="80" t="s">
        <v>202</v>
      </c>
      <c r="H765" s="80" t="s">
        <v>163</v>
      </c>
      <c r="I765" s="47">
        <v>45030</v>
      </c>
      <c r="J765" s="47">
        <v>45396</v>
      </c>
      <c r="K765" s="80" t="s">
        <v>128</v>
      </c>
      <c r="L765" s="80" t="s">
        <v>6953</v>
      </c>
      <c r="M765" s="80" t="s">
        <v>195</v>
      </c>
      <c r="N765">
        <v>10423</v>
      </c>
      <c r="O765" s="80" t="s">
        <v>188</v>
      </c>
      <c r="P765">
        <v>3</v>
      </c>
      <c r="Q765" s="56">
        <v>12.02365308804205</v>
      </c>
    </row>
    <row r="766" spans="1:17" x14ac:dyDescent="0.25">
      <c r="A766" s="80" t="s">
        <v>9513</v>
      </c>
      <c r="B766" s="80" t="s">
        <v>4019</v>
      </c>
      <c r="C766" s="80" t="s">
        <v>4020</v>
      </c>
      <c r="D766" s="80" t="s">
        <v>9514</v>
      </c>
      <c r="E766" s="80" t="s">
        <v>9515</v>
      </c>
      <c r="F766" s="80" t="s">
        <v>4022</v>
      </c>
      <c r="G766" s="80" t="s">
        <v>234</v>
      </c>
      <c r="H766" s="80" t="s">
        <v>163</v>
      </c>
      <c r="I766" s="47">
        <v>44919</v>
      </c>
      <c r="J766" s="47">
        <v>45572</v>
      </c>
      <c r="K766" s="80" t="s">
        <v>128</v>
      </c>
      <c r="L766" s="80" t="s">
        <v>9516</v>
      </c>
      <c r="M766" s="80" t="s">
        <v>228</v>
      </c>
      <c r="N766">
        <v>19472</v>
      </c>
      <c r="O766" s="80" t="s">
        <v>188</v>
      </c>
      <c r="P766">
        <v>1</v>
      </c>
      <c r="Q766" s="56">
        <v>10.052562417871222</v>
      </c>
    </row>
    <row r="767" spans="1:17" x14ac:dyDescent="0.25">
      <c r="A767" s="80" t="s">
        <v>9517</v>
      </c>
      <c r="B767" s="80" t="s">
        <v>4024</v>
      </c>
      <c r="C767" s="80" t="s">
        <v>4025</v>
      </c>
      <c r="D767" s="80" t="s">
        <v>9518</v>
      </c>
      <c r="E767" s="80" t="s">
        <v>9519</v>
      </c>
      <c r="F767" s="80" t="s">
        <v>4027</v>
      </c>
      <c r="G767" s="80" t="s">
        <v>642</v>
      </c>
      <c r="H767" s="80" t="s">
        <v>163</v>
      </c>
      <c r="I767" s="47">
        <v>45438</v>
      </c>
      <c r="J767" s="47">
        <v>45447</v>
      </c>
      <c r="K767" s="80" t="s">
        <v>128</v>
      </c>
      <c r="L767" s="80" t="s">
        <v>9520</v>
      </c>
      <c r="M767" s="80" t="s">
        <v>314</v>
      </c>
      <c r="N767">
        <v>45733</v>
      </c>
      <c r="O767" s="80" t="s">
        <v>209</v>
      </c>
      <c r="P767">
        <v>1</v>
      </c>
      <c r="Q767" s="56">
        <v>0.29566360052562418</v>
      </c>
    </row>
    <row r="768" spans="1:17" x14ac:dyDescent="0.25">
      <c r="A768" s="80" t="s">
        <v>9521</v>
      </c>
      <c r="B768" s="80" t="s">
        <v>4029</v>
      </c>
      <c r="C768" s="80" t="s">
        <v>4030</v>
      </c>
      <c r="D768" s="80" t="s">
        <v>9522</v>
      </c>
      <c r="E768" s="80" t="s">
        <v>9523</v>
      </c>
      <c r="F768" s="80" t="s">
        <v>4032</v>
      </c>
      <c r="G768" s="80" t="s">
        <v>749</v>
      </c>
      <c r="H768" s="80" t="s">
        <v>163</v>
      </c>
      <c r="I768" s="47">
        <v>45597</v>
      </c>
      <c r="J768" s="47">
        <v>45393</v>
      </c>
      <c r="K768" s="80" t="s">
        <v>128</v>
      </c>
      <c r="L768" s="80" t="s">
        <v>7007</v>
      </c>
      <c r="M768" s="80" t="s">
        <v>314</v>
      </c>
      <c r="N768">
        <v>40168</v>
      </c>
      <c r="O768" s="80" t="s">
        <v>203</v>
      </c>
      <c r="P768">
        <v>5</v>
      </c>
      <c r="Q768" s="56">
        <v>10.052562417871222</v>
      </c>
    </row>
    <row r="769" spans="1:17" x14ac:dyDescent="0.25">
      <c r="A769" s="80" t="s">
        <v>9524</v>
      </c>
      <c r="B769" s="80" t="s">
        <v>4034</v>
      </c>
      <c r="C769" s="80" t="s">
        <v>4035</v>
      </c>
      <c r="D769" s="80" t="s">
        <v>9525</v>
      </c>
      <c r="E769" s="80" t="s">
        <v>9526</v>
      </c>
      <c r="F769" s="80" t="s">
        <v>4037</v>
      </c>
      <c r="G769" s="80" t="s">
        <v>281</v>
      </c>
      <c r="H769" s="80" t="s">
        <v>163</v>
      </c>
      <c r="I769" s="47">
        <v>45523</v>
      </c>
      <c r="J769" s="47">
        <v>45130</v>
      </c>
      <c r="K769" s="80" t="s">
        <v>129</v>
      </c>
      <c r="L769" s="80" t="s">
        <v>7643</v>
      </c>
      <c r="M769" s="80" t="s">
        <v>165</v>
      </c>
      <c r="N769">
        <v>25802</v>
      </c>
      <c r="O769" s="80" t="s">
        <v>209</v>
      </c>
      <c r="P769">
        <v>3</v>
      </c>
      <c r="Q769" s="56">
        <v>12.910643889618921</v>
      </c>
    </row>
    <row r="770" spans="1:17" x14ac:dyDescent="0.25">
      <c r="A770" s="80" t="s">
        <v>9527</v>
      </c>
      <c r="B770" s="80" t="s">
        <v>4039</v>
      </c>
      <c r="C770" s="80" t="s">
        <v>4040</v>
      </c>
      <c r="D770" s="80" t="s">
        <v>9528</v>
      </c>
      <c r="E770" s="80" t="s">
        <v>9529</v>
      </c>
      <c r="F770" s="80" t="s">
        <v>4042</v>
      </c>
      <c r="G770" s="80" t="s">
        <v>574</v>
      </c>
      <c r="H770" s="80" t="s">
        <v>163</v>
      </c>
      <c r="I770" s="47">
        <v>45117</v>
      </c>
      <c r="J770" s="47">
        <v>45377</v>
      </c>
      <c r="K770" s="80" t="s">
        <v>129</v>
      </c>
      <c r="L770" s="80" t="s">
        <v>9530</v>
      </c>
      <c r="M770" s="80" t="s">
        <v>174</v>
      </c>
      <c r="N770">
        <v>27139</v>
      </c>
      <c r="O770" s="80" t="s">
        <v>188</v>
      </c>
      <c r="P770">
        <v>2</v>
      </c>
      <c r="Q770" s="56">
        <v>10.052562417871222</v>
      </c>
    </row>
    <row r="771" spans="1:17" x14ac:dyDescent="0.25">
      <c r="A771" s="80" t="s">
        <v>9531</v>
      </c>
      <c r="B771" s="80" t="s">
        <v>4044</v>
      </c>
      <c r="C771" s="80" t="s">
        <v>4045</v>
      </c>
      <c r="D771" s="80" t="s">
        <v>9532</v>
      </c>
      <c r="E771" s="80" t="s">
        <v>9533</v>
      </c>
      <c r="F771" s="80" t="s">
        <v>4047</v>
      </c>
      <c r="G771" s="80" t="s">
        <v>281</v>
      </c>
      <c r="H771" s="80" t="s">
        <v>163</v>
      </c>
      <c r="I771" s="47">
        <v>45767</v>
      </c>
      <c r="J771" s="47">
        <v>45571</v>
      </c>
      <c r="K771" s="80" t="s">
        <v>164</v>
      </c>
      <c r="L771" s="80" t="s">
        <v>9534</v>
      </c>
      <c r="M771" s="80" t="s">
        <v>228</v>
      </c>
      <c r="N771">
        <v>15971</v>
      </c>
      <c r="O771" s="80" t="s">
        <v>166</v>
      </c>
      <c r="P771">
        <v>3</v>
      </c>
      <c r="Q771" s="56">
        <v>6.4388961892247041</v>
      </c>
    </row>
    <row r="772" spans="1:17" x14ac:dyDescent="0.25">
      <c r="A772" s="80" t="s">
        <v>9535</v>
      </c>
      <c r="B772" s="80" t="s">
        <v>4049</v>
      </c>
      <c r="C772" s="80" t="s">
        <v>4050</v>
      </c>
      <c r="D772" s="80" t="s">
        <v>9536</v>
      </c>
      <c r="E772" s="80" t="s">
        <v>4051</v>
      </c>
      <c r="F772" s="80" t="s">
        <v>4052</v>
      </c>
      <c r="G772" s="80" t="s">
        <v>202</v>
      </c>
      <c r="H772" s="80" t="s">
        <v>163</v>
      </c>
      <c r="I772" s="47">
        <v>45342</v>
      </c>
      <c r="J772" s="47">
        <v>45175</v>
      </c>
      <c r="K772" s="80" t="s">
        <v>164</v>
      </c>
      <c r="L772" s="80" t="s">
        <v>7093</v>
      </c>
      <c r="M772" s="80" t="s">
        <v>174</v>
      </c>
      <c r="N772">
        <v>16660</v>
      </c>
      <c r="O772" s="80" t="s">
        <v>188</v>
      </c>
      <c r="P772">
        <v>3</v>
      </c>
      <c r="Q772" s="56">
        <v>10.052562417871222</v>
      </c>
    </row>
    <row r="773" spans="1:17" x14ac:dyDescent="0.25">
      <c r="A773" s="80" t="s">
        <v>9537</v>
      </c>
      <c r="B773" s="80" t="s">
        <v>4054</v>
      </c>
      <c r="C773" s="80" t="s">
        <v>4055</v>
      </c>
      <c r="D773" s="80" t="s">
        <v>9538</v>
      </c>
      <c r="E773" s="80" t="s">
        <v>9539</v>
      </c>
      <c r="F773" s="80" t="s">
        <v>4057</v>
      </c>
      <c r="G773" s="80" t="s">
        <v>381</v>
      </c>
      <c r="H773" s="80" t="s">
        <v>163</v>
      </c>
      <c r="I773" s="47">
        <v>45135</v>
      </c>
      <c r="J773" s="47">
        <v>45485</v>
      </c>
      <c r="K773" s="80" t="s">
        <v>173</v>
      </c>
      <c r="L773" s="80" t="s">
        <v>6965</v>
      </c>
      <c r="M773" s="80" t="s">
        <v>195</v>
      </c>
      <c r="N773">
        <v>10328</v>
      </c>
      <c r="O773" s="80" t="s">
        <v>166</v>
      </c>
      <c r="P773">
        <v>4</v>
      </c>
      <c r="Q773" s="56">
        <v>11.498028909329829</v>
      </c>
    </row>
    <row r="774" spans="1:17" x14ac:dyDescent="0.25">
      <c r="A774" s="80" t="s">
        <v>9540</v>
      </c>
      <c r="B774" s="80" t="s">
        <v>4059</v>
      </c>
      <c r="C774" s="80" t="s">
        <v>4060</v>
      </c>
      <c r="D774" s="80" t="s">
        <v>9541</v>
      </c>
      <c r="E774" s="80" t="s">
        <v>9542</v>
      </c>
      <c r="F774" s="80" t="s">
        <v>4062</v>
      </c>
      <c r="G774" s="80" t="s">
        <v>766</v>
      </c>
      <c r="H774" s="80" t="s">
        <v>163</v>
      </c>
      <c r="I774" s="47">
        <v>45118</v>
      </c>
      <c r="J774" s="47">
        <v>45676</v>
      </c>
      <c r="K774" s="80" t="s">
        <v>173</v>
      </c>
      <c r="L774" s="80" t="s">
        <v>6965</v>
      </c>
      <c r="M774" s="80" t="s">
        <v>174</v>
      </c>
      <c r="N774">
        <v>13761</v>
      </c>
      <c r="O774" s="80" t="s">
        <v>166</v>
      </c>
      <c r="P774">
        <v>1</v>
      </c>
      <c r="Q774" s="56">
        <v>10.052562417871222</v>
      </c>
    </row>
    <row r="775" spans="1:17" x14ac:dyDescent="0.25">
      <c r="A775" s="80" t="s">
        <v>9543</v>
      </c>
      <c r="B775" s="80" t="s">
        <v>4064</v>
      </c>
      <c r="C775" s="80" t="s">
        <v>4065</v>
      </c>
      <c r="D775" s="80" t="s">
        <v>9544</v>
      </c>
      <c r="E775" s="80" t="s">
        <v>9545</v>
      </c>
      <c r="F775" s="80" t="s">
        <v>4067</v>
      </c>
      <c r="G775" s="80" t="s">
        <v>370</v>
      </c>
      <c r="H775" s="80" t="s">
        <v>163</v>
      </c>
      <c r="I775" s="47">
        <v>44865</v>
      </c>
      <c r="J775" s="47">
        <v>45285</v>
      </c>
      <c r="K775" s="80" t="s">
        <v>269</v>
      </c>
      <c r="L775" s="80" t="s">
        <v>9546</v>
      </c>
      <c r="M775" s="80" t="s">
        <v>174</v>
      </c>
      <c r="N775">
        <v>26656</v>
      </c>
      <c r="O775" s="80" t="s">
        <v>196</v>
      </c>
      <c r="P775">
        <v>2</v>
      </c>
      <c r="Q775" s="56">
        <v>13.797634691195794</v>
      </c>
    </row>
    <row r="776" spans="1:17" x14ac:dyDescent="0.25">
      <c r="A776" s="80" t="s">
        <v>9547</v>
      </c>
      <c r="B776" s="80" t="s">
        <v>4069</v>
      </c>
      <c r="C776" s="80" t="s">
        <v>4070</v>
      </c>
      <c r="D776" s="80" t="s">
        <v>9548</v>
      </c>
      <c r="E776" s="80" t="s">
        <v>4071</v>
      </c>
      <c r="F776" s="80" t="s">
        <v>4072</v>
      </c>
      <c r="G776" s="80" t="s">
        <v>403</v>
      </c>
      <c r="H776" s="80" t="s">
        <v>163</v>
      </c>
      <c r="I776" s="47">
        <v>45401</v>
      </c>
      <c r="J776" s="47">
        <v>45637</v>
      </c>
      <c r="K776" s="80" t="s">
        <v>129</v>
      </c>
      <c r="L776" s="80" t="s">
        <v>6965</v>
      </c>
      <c r="M776" s="80" t="s">
        <v>181</v>
      </c>
      <c r="N776">
        <v>2202</v>
      </c>
      <c r="O776" s="80" t="s">
        <v>196</v>
      </c>
      <c r="P776">
        <v>4</v>
      </c>
      <c r="Q776" s="56">
        <v>10.052562417871222</v>
      </c>
    </row>
    <row r="777" spans="1:17" x14ac:dyDescent="0.25">
      <c r="A777" s="80" t="s">
        <v>9549</v>
      </c>
      <c r="B777" s="80" t="s">
        <v>4074</v>
      </c>
      <c r="C777" s="80" t="s">
        <v>4075</v>
      </c>
      <c r="D777" s="80" t="s">
        <v>9550</v>
      </c>
      <c r="E777" s="80" t="s">
        <v>9551</v>
      </c>
      <c r="F777" s="80" t="s">
        <v>4077</v>
      </c>
      <c r="G777" s="80" t="s">
        <v>755</v>
      </c>
      <c r="H777" s="80" t="s">
        <v>163</v>
      </c>
      <c r="I777" s="47">
        <v>45501</v>
      </c>
      <c r="J777" s="47">
        <v>45703</v>
      </c>
      <c r="K777" s="80" t="s">
        <v>129</v>
      </c>
      <c r="L777" s="80" t="s">
        <v>7007</v>
      </c>
      <c r="M777" s="80" t="s">
        <v>314</v>
      </c>
      <c r="N777">
        <v>14710</v>
      </c>
      <c r="O777" s="80" t="s">
        <v>196</v>
      </c>
      <c r="P777">
        <v>2</v>
      </c>
      <c r="Q777" s="56">
        <v>6.6360052562417868</v>
      </c>
    </row>
    <row r="778" spans="1:17" x14ac:dyDescent="0.25">
      <c r="A778" s="80" t="s">
        <v>9552</v>
      </c>
      <c r="B778" s="80" t="s">
        <v>4079</v>
      </c>
      <c r="C778" s="80" t="s">
        <v>4080</v>
      </c>
      <c r="D778" s="80" t="s">
        <v>9553</v>
      </c>
      <c r="E778" s="80" t="s">
        <v>9554</v>
      </c>
      <c r="F778" s="80" t="s">
        <v>2273</v>
      </c>
      <c r="G778" s="80" t="s">
        <v>558</v>
      </c>
      <c r="H778" s="80" t="s">
        <v>163</v>
      </c>
      <c r="I778" s="47">
        <v>45543</v>
      </c>
      <c r="J778" s="47">
        <v>45539</v>
      </c>
      <c r="K778" s="80" t="s">
        <v>128</v>
      </c>
      <c r="L778" s="80" t="s">
        <v>6965</v>
      </c>
      <c r="M778" s="80" t="s">
        <v>228</v>
      </c>
      <c r="N778">
        <v>35014</v>
      </c>
      <c r="O778" s="80" t="s">
        <v>203</v>
      </c>
      <c r="P778">
        <v>4</v>
      </c>
      <c r="Q778" s="56">
        <v>10.052562417871222</v>
      </c>
    </row>
    <row r="779" spans="1:17" x14ac:dyDescent="0.25">
      <c r="A779" s="80" t="s">
        <v>9555</v>
      </c>
      <c r="B779" s="80" t="s">
        <v>1306</v>
      </c>
      <c r="C779" s="80" t="s">
        <v>4083</v>
      </c>
      <c r="D779" s="80" t="s">
        <v>9556</v>
      </c>
      <c r="E779" s="80" t="s">
        <v>9557</v>
      </c>
      <c r="F779" s="80" t="s">
        <v>4085</v>
      </c>
      <c r="G779" s="80" t="s">
        <v>381</v>
      </c>
      <c r="H779" s="80" t="s">
        <v>163</v>
      </c>
      <c r="I779" s="47">
        <v>45242</v>
      </c>
      <c r="J779" s="47">
        <v>45287</v>
      </c>
      <c r="K779" s="80" t="s">
        <v>129</v>
      </c>
      <c r="L779" s="80" t="s">
        <v>9558</v>
      </c>
      <c r="M779" s="80" t="s">
        <v>314</v>
      </c>
      <c r="N779">
        <v>11589</v>
      </c>
      <c r="O779" s="80" t="s">
        <v>203</v>
      </c>
      <c r="P779">
        <v>2</v>
      </c>
      <c r="Q779" s="56">
        <v>1.4783180026281209</v>
      </c>
    </row>
    <row r="780" spans="1:17" x14ac:dyDescent="0.25">
      <c r="A780" s="80" t="s">
        <v>9559</v>
      </c>
      <c r="B780" s="80" t="s">
        <v>4087</v>
      </c>
      <c r="C780" s="80" t="s">
        <v>4088</v>
      </c>
      <c r="D780" s="80" t="s">
        <v>9560</v>
      </c>
      <c r="E780" s="80" t="s">
        <v>9561</v>
      </c>
      <c r="F780" s="80" t="s">
        <v>4090</v>
      </c>
      <c r="G780" s="80" t="s">
        <v>743</v>
      </c>
      <c r="H780" s="80" t="s">
        <v>163</v>
      </c>
      <c r="I780" s="47">
        <v>45706</v>
      </c>
      <c r="J780" s="47">
        <v>45125</v>
      </c>
      <c r="K780" s="80" t="s">
        <v>269</v>
      </c>
      <c r="L780" s="80" t="s">
        <v>9562</v>
      </c>
      <c r="M780" s="80" t="s">
        <v>174</v>
      </c>
      <c r="N780">
        <v>3097</v>
      </c>
      <c r="O780" s="80" t="s">
        <v>188</v>
      </c>
      <c r="P780">
        <v>1</v>
      </c>
      <c r="Q780" s="56">
        <v>10.052562417871222</v>
      </c>
    </row>
    <row r="781" spans="1:17" x14ac:dyDescent="0.25">
      <c r="A781" s="80" t="s">
        <v>9563</v>
      </c>
      <c r="B781" s="80" t="s">
        <v>4092</v>
      </c>
      <c r="C781" s="80" t="s">
        <v>4093</v>
      </c>
      <c r="D781" s="80" t="s">
        <v>9564</v>
      </c>
      <c r="E781" s="80" t="s">
        <v>9565</v>
      </c>
      <c r="F781" s="80" t="s">
        <v>4095</v>
      </c>
      <c r="G781" s="80" t="s">
        <v>364</v>
      </c>
      <c r="H781" s="80" t="s">
        <v>163</v>
      </c>
      <c r="I781" s="47">
        <v>45517</v>
      </c>
      <c r="J781" s="47">
        <v>45695</v>
      </c>
      <c r="K781" s="80" t="s">
        <v>269</v>
      </c>
      <c r="L781" s="80" t="s">
        <v>8007</v>
      </c>
      <c r="M781" s="80" t="s">
        <v>228</v>
      </c>
      <c r="N781">
        <v>11968</v>
      </c>
      <c r="O781" s="80" t="s">
        <v>166</v>
      </c>
      <c r="P781">
        <v>1</v>
      </c>
      <c r="Q781" s="56">
        <v>5.8475689881734558</v>
      </c>
    </row>
    <row r="782" spans="1:17" x14ac:dyDescent="0.25">
      <c r="A782" s="80" t="s">
        <v>9566</v>
      </c>
      <c r="B782" s="80" t="s">
        <v>4097</v>
      </c>
      <c r="C782" s="80" t="s">
        <v>4098</v>
      </c>
      <c r="D782" s="80" t="s">
        <v>9567</v>
      </c>
      <c r="E782" s="80" t="s">
        <v>9568</v>
      </c>
      <c r="F782" s="80" t="s">
        <v>4100</v>
      </c>
      <c r="G782" s="80" t="s">
        <v>172</v>
      </c>
      <c r="H782" s="80" t="s">
        <v>163</v>
      </c>
      <c r="I782" s="47">
        <v>45151</v>
      </c>
      <c r="J782" s="47">
        <v>45646</v>
      </c>
      <c r="K782" s="80" t="s">
        <v>129</v>
      </c>
      <c r="L782" s="80" t="s">
        <v>9569</v>
      </c>
      <c r="M782" s="80" t="s">
        <v>195</v>
      </c>
      <c r="N782">
        <v>16503</v>
      </c>
      <c r="O782" s="80" t="s">
        <v>203</v>
      </c>
      <c r="P782">
        <v>1</v>
      </c>
      <c r="Q782" s="56">
        <v>10.052562417871222</v>
      </c>
    </row>
    <row r="783" spans="1:17" x14ac:dyDescent="0.25">
      <c r="A783" s="80" t="s">
        <v>9570</v>
      </c>
      <c r="B783" s="80" t="s">
        <v>4102</v>
      </c>
      <c r="C783" s="80" t="s">
        <v>4103</v>
      </c>
      <c r="D783" s="80" t="s">
        <v>9571</v>
      </c>
      <c r="E783" s="80" t="s">
        <v>9572</v>
      </c>
      <c r="F783" s="80" t="s">
        <v>4105</v>
      </c>
      <c r="G783" s="80" t="s">
        <v>642</v>
      </c>
      <c r="H783" s="80" t="s">
        <v>163</v>
      </c>
      <c r="I783" s="47">
        <v>45142</v>
      </c>
      <c r="J783" s="47">
        <v>45155</v>
      </c>
      <c r="K783" s="80" t="s">
        <v>164</v>
      </c>
      <c r="L783" s="80" t="s">
        <v>7007</v>
      </c>
      <c r="M783" s="80" t="s">
        <v>165</v>
      </c>
      <c r="N783">
        <v>19954</v>
      </c>
      <c r="O783" s="80" t="s">
        <v>209</v>
      </c>
      <c r="P783">
        <v>1</v>
      </c>
      <c r="Q783" s="56">
        <v>0.42706964520367935</v>
      </c>
    </row>
    <row r="784" spans="1:17" x14ac:dyDescent="0.25">
      <c r="A784" s="80" t="s">
        <v>9573</v>
      </c>
      <c r="B784" s="80" t="s">
        <v>4107</v>
      </c>
      <c r="C784" s="80" t="s">
        <v>4108</v>
      </c>
      <c r="D784" s="80" t="s">
        <v>9574</v>
      </c>
      <c r="E784" s="80" t="s">
        <v>9575</v>
      </c>
      <c r="F784" s="80" t="s">
        <v>4110</v>
      </c>
      <c r="G784" s="80" t="s">
        <v>435</v>
      </c>
      <c r="H784" s="80" t="s">
        <v>163</v>
      </c>
      <c r="I784" s="47">
        <v>45152</v>
      </c>
      <c r="J784" s="47">
        <v>45146</v>
      </c>
      <c r="K784" s="80" t="s">
        <v>129</v>
      </c>
      <c r="L784" s="80" t="s">
        <v>9576</v>
      </c>
      <c r="M784" s="80" t="s">
        <v>165</v>
      </c>
      <c r="N784">
        <v>17329</v>
      </c>
      <c r="O784" s="80" t="s">
        <v>188</v>
      </c>
      <c r="P784">
        <v>5</v>
      </c>
      <c r="Q784" s="56">
        <v>10.052562417871222</v>
      </c>
    </row>
    <row r="785" spans="1:17" x14ac:dyDescent="0.25">
      <c r="A785" s="80" t="s">
        <v>9577</v>
      </c>
      <c r="B785" s="80" t="s">
        <v>4112</v>
      </c>
      <c r="C785" s="80" t="s">
        <v>4113</v>
      </c>
      <c r="D785" s="80" t="s">
        <v>9578</v>
      </c>
      <c r="E785" s="80" t="s">
        <v>9579</v>
      </c>
      <c r="F785" s="80" t="s">
        <v>4115</v>
      </c>
      <c r="G785" s="80" t="s">
        <v>787</v>
      </c>
      <c r="H785" s="80" t="s">
        <v>163</v>
      </c>
      <c r="I785" s="47">
        <v>44801</v>
      </c>
      <c r="J785" s="47">
        <v>45634</v>
      </c>
      <c r="K785" s="80" t="s">
        <v>164</v>
      </c>
      <c r="L785" s="80" t="s">
        <v>6953</v>
      </c>
      <c r="M785" s="80" t="s">
        <v>165</v>
      </c>
      <c r="N785">
        <v>48168</v>
      </c>
      <c r="O785" s="80" t="s">
        <v>203</v>
      </c>
      <c r="P785">
        <v>2</v>
      </c>
      <c r="Q785" s="56">
        <v>27.365308804204993</v>
      </c>
    </row>
    <row r="786" spans="1:17" x14ac:dyDescent="0.25">
      <c r="A786" s="80" t="s">
        <v>9580</v>
      </c>
      <c r="B786" s="80" t="s">
        <v>4117</v>
      </c>
      <c r="C786" s="80" t="s">
        <v>4118</v>
      </c>
      <c r="D786" s="80" t="s">
        <v>9581</v>
      </c>
      <c r="E786" s="80" t="s">
        <v>9582</v>
      </c>
      <c r="F786" s="80" t="s">
        <v>4120</v>
      </c>
      <c r="G786" s="80" t="s">
        <v>275</v>
      </c>
      <c r="H786" s="80" t="s">
        <v>163</v>
      </c>
      <c r="I786" s="47">
        <v>45592</v>
      </c>
      <c r="J786" s="47">
        <v>45371</v>
      </c>
      <c r="K786" s="80" t="s">
        <v>269</v>
      </c>
      <c r="L786" s="80" t="s">
        <v>9583</v>
      </c>
      <c r="M786" s="80" t="s">
        <v>195</v>
      </c>
      <c r="N786">
        <v>34197</v>
      </c>
      <c r="O786" s="80" t="s">
        <v>209</v>
      </c>
      <c r="P786">
        <v>5</v>
      </c>
      <c r="Q786" s="56">
        <v>10.052562417871222</v>
      </c>
    </row>
    <row r="787" spans="1:17" x14ac:dyDescent="0.25">
      <c r="A787" s="80" t="s">
        <v>9584</v>
      </c>
      <c r="B787" s="80" t="s">
        <v>4122</v>
      </c>
      <c r="C787" s="80" t="s">
        <v>4123</v>
      </c>
      <c r="D787" s="80" t="s">
        <v>9585</v>
      </c>
      <c r="E787" s="80" t="s">
        <v>9586</v>
      </c>
      <c r="F787" s="80" t="s">
        <v>4125</v>
      </c>
      <c r="G787" s="80" t="s">
        <v>766</v>
      </c>
      <c r="H787" s="80" t="s">
        <v>163</v>
      </c>
      <c r="I787" s="47">
        <v>45609</v>
      </c>
      <c r="J787" s="47">
        <v>45662</v>
      </c>
      <c r="K787" s="80" t="s">
        <v>173</v>
      </c>
      <c r="L787" s="80" t="s">
        <v>9587</v>
      </c>
      <c r="M787" s="80" t="s">
        <v>195</v>
      </c>
      <c r="N787">
        <v>3223</v>
      </c>
      <c r="O787" s="80" t="s">
        <v>188</v>
      </c>
      <c r="P787">
        <v>5</v>
      </c>
      <c r="Q787" s="56">
        <v>1.7411300919842312</v>
      </c>
    </row>
    <row r="788" spans="1:17" x14ac:dyDescent="0.25">
      <c r="A788" s="80" t="s">
        <v>9588</v>
      </c>
      <c r="B788" s="80" t="s">
        <v>4127</v>
      </c>
      <c r="C788" s="80" t="s">
        <v>4128</v>
      </c>
      <c r="D788" s="80" t="s">
        <v>9589</v>
      </c>
      <c r="E788" s="80" t="s">
        <v>9590</v>
      </c>
      <c r="F788" s="80" t="s">
        <v>4130</v>
      </c>
      <c r="G788" s="80" t="s">
        <v>275</v>
      </c>
      <c r="H788" s="80" t="s">
        <v>163</v>
      </c>
      <c r="I788" s="47">
        <v>45760</v>
      </c>
      <c r="J788" s="47">
        <v>45384</v>
      </c>
      <c r="K788" s="80" t="s">
        <v>269</v>
      </c>
      <c r="L788" s="80" t="s">
        <v>6953</v>
      </c>
      <c r="M788" s="80" t="s">
        <v>195</v>
      </c>
      <c r="N788">
        <v>7507</v>
      </c>
      <c r="O788" s="80" t="s">
        <v>188</v>
      </c>
      <c r="P788">
        <v>2</v>
      </c>
      <c r="Q788" s="56">
        <v>10.052562417871222</v>
      </c>
    </row>
    <row r="789" spans="1:17" x14ac:dyDescent="0.25">
      <c r="A789" s="80" t="s">
        <v>9591</v>
      </c>
      <c r="B789" s="80" t="s">
        <v>4132</v>
      </c>
      <c r="C789" s="80" t="s">
        <v>4133</v>
      </c>
      <c r="D789" s="80" t="s">
        <v>9592</v>
      </c>
      <c r="E789" s="80" t="s">
        <v>9593</v>
      </c>
      <c r="F789" s="80" t="s">
        <v>4135</v>
      </c>
      <c r="G789" s="80" t="s">
        <v>292</v>
      </c>
      <c r="H789" s="80" t="s">
        <v>163</v>
      </c>
      <c r="I789" s="47">
        <v>45626</v>
      </c>
      <c r="J789" s="47">
        <v>45795</v>
      </c>
      <c r="K789" s="80" t="s">
        <v>269</v>
      </c>
      <c r="L789" s="80" t="s">
        <v>9594</v>
      </c>
      <c r="M789" s="80" t="s">
        <v>195</v>
      </c>
      <c r="N789">
        <v>41940</v>
      </c>
      <c r="O789" s="80" t="s">
        <v>196</v>
      </c>
      <c r="P789">
        <v>3</v>
      </c>
      <c r="Q789" s="56">
        <v>5.5519053876478317</v>
      </c>
    </row>
    <row r="790" spans="1:17" x14ac:dyDescent="0.25">
      <c r="A790" s="80" t="s">
        <v>9595</v>
      </c>
      <c r="B790" s="80" t="s">
        <v>4137</v>
      </c>
      <c r="C790" s="80" t="s">
        <v>4138</v>
      </c>
      <c r="D790" s="80" t="s">
        <v>9596</v>
      </c>
      <c r="E790" s="80" t="s">
        <v>9597</v>
      </c>
      <c r="F790" s="80" t="s">
        <v>4140</v>
      </c>
      <c r="G790" s="80" t="s">
        <v>616</v>
      </c>
      <c r="H790" s="80" t="s">
        <v>163</v>
      </c>
      <c r="I790" s="47">
        <v>45227</v>
      </c>
      <c r="J790" s="47">
        <v>45743</v>
      </c>
      <c r="K790" s="80" t="s">
        <v>129</v>
      </c>
      <c r="L790" s="80" t="s">
        <v>7007</v>
      </c>
      <c r="M790" s="80" t="s">
        <v>181</v>
      </c>
      <c r="N790">
        <v>13914</v>
      </c>
      <c r="O790" s="80" t="s">
        <v>196</v>
      </c>
      <c r="P790">
        <v>2</v>
      </c>
      <c r="Q790" s="56">
        <v>10.052562417871222</v>
      </c>
    </row>
    <row r="791" spans="1:17" x14ac:dyDescent="0.25">
      <c r="A791" s="80" t="s">
        <v>9598</v>
      </c>
      <c r="B791" s="80" t="s">
        <v>4142</v>
      </c>
      <c r="C791" s="80" t="s">
        <v>4143</v>
      </c>
      <c r="D791" s="80" t="s">
        <v>9599</v>
      </c>
      <c r="E791" s="80" t="s">
        <v>4144</v>
      </c>
      <c r="F791" s="80" t="s">
        <v>4145</v>
      </c>
      <c r="G791" s="80" t="s">
        <v>1627</v>
      </c>
      <c r="H791" s="80" t="s">
        <v>163</v>
      </c>
      <c r="I791" s="47">
        <v>45649</v>
      </c>
      <c r="J791" s="47">
        <v>45560</v>
      </c>
      <c r="K791" s="80" t="s">
        <v>269</v>
      </c>
      <c r="L791" s="80" t="s">
        <v>6965</v>
      </c>
      <c r="M791" s="80" t="s">
        <v>174</v>
      </c>
      <c r="N791">
        <v>42020</v>
      </c>
      <c r="O791" s="80" t="s">
        <v>196</v>
      </c>
      <c r="P791">
        <v>1</v>
      </c>
      <c r="Q791" s="56">
        <v>2.9237844940867279</v>
      </c>
    </row>
    <row r="792" spans="1:17" x14ac:dyDescent="0.25">
      <c r="A792" s="80" t="s">
        <v>9600</v>
      </c>
      <c r="B792" s="80" t="s">
        <v>4147</v>
      </c>
      <c r="C792" s="80" t="s">
        <v>4148</v>
      </c>
      <c r="D792" s="80" t="s">
        <v>9601</v>
      </c>
      <c r="E792" s="80" t="s">
        <v>9602</v>
      </c>
      <c r="F792" s="80" t="s">
        <v>4150</v>
      </c>
      <c r="G792" s="80" t="s">
        <v>262</v>
      </c>
      <c r="H792" s="80" t="s">
        <v>163</v>
      </c>
      <c r="I792" s="47">
        <v>45071</v>
      </c>
      <c r="J792" s="47">
        <v>45167</v>
      </c>
      <c r="K792" s="80" t="s">
        <v>129</v>
      </c>
      <c r="L792" s="80" t="s">
        <v>9603</v>
      </c>
      <c r="M792" s="80" t="s">
        <v>165</v>
      </c>
      <c r="N792">
        <v>28806</v>
      </c>
      <c r="O792" s="80" t="s">
        <v>196</v>
      </c>
      <c r="P792">
        <v>1</v>
      </c>
      <c r="Q792" s="56">
        <v>10.052562417871222</v>
      </c>
    </row>
    <row r="793" spans="1:17" x14ac:dyDescent="0.25">
      <c r="A793" s="80" t="s">
        <v>9604</v>
      </c>
      <c r="B793" s="80" t="s">
        <v>4152</v>
      </c>
      <c r="C793" s="80" t="s">
        <v>4153</v>
      </c>
      <c r="D793" s="80" t="s">
        <v>9605</v>
      </c>
      <c r="E793" s="80" t="s">
        <v>9606</v>
      </c>
      <c r="F793" s="80" t="s">
        <v>4155</v>
      </c>
      <c r="G793" s="80" t="s">
        <v>364</v>
      </c>
      <c r="H793" s="80" t="s">
        <v>163</v>
      </c>
      <c r="I793" s="47">
        <v>44774</v>
      </c>
      <c r="J793" s="47">
        <v>45703</v>
      </c>
      <c r="K793" s="80" t="s">
        <v>129</v>
      </c>
      <c r="L793" s="80" t="s">
        <v>9607</v>
      </c>
      <c r="M793" s="80" t="s">
        <v>228</v>
      </c>
      <c r="N793">
        <v>45267</v>
      </c>
      <c r="O793" s="80" t="s">
        <v>166</v>
      </c>
      <c r="P793">
        <v>5</v>
      </c>
      <c r="Q793" s="56">
        <v>30.519053876478317</v>
      </c>
    </row>
    <row r="794" spans="1:17" x14ac:dyDescent="0.25">
      <c r="A794" s="80" t="s">
        <v>9608</v>
      </c>
      <c r="B794" s="80" t="s">
        <v>4157</v>
      </c>
      <c r="C794" s="80" t="s">
        <v>4158</v>
      </c>
      <c r="D794" s="80" t="s">
        <v>9609</v>
      </c>
      <c r="E794" s="80" t="s">
        <v>9610</v>
      </c>
      <c r="F794" s="80" t="s">
        <v>4160</v>
      </c>
      <c r="G794" s="80" t="s">
        <v>435</v>
      </c>
      <c r="H794" s="80" t="s">
        <v>163</v>
      </c>
      <c r="I794" s="47">
        <v>45047</v>
      </c>
      <c r="J794" s="47">
        <v>45703</v>
      </c>
      <c r="K794" s="80" t="s">
        <v>128</v>
      </c>
      <c r="L794" s="80" t="s">
        <v>6953</v>
      </c>
      <c r="M794" s="80" t="s">
        <v>228</v>
      </c>
      <c r="N794">
        <v>16978</v>
      </c>
      <c r="O794" s="80" t="s">
        <v>166</v>
      </c>
      <c r="P794">
        <v>3</v>
      </c>
      <c r="Q794" s="56">
        <v>10.052562417871222</v>
      </c>
    </row>
    <row r="795" spans="1:17" x14ac:dyDescent="0.25">
      <c r="A795" s="80" t="s">
        <v>9611</v>
      </c>
      <c r="B795" s="80" t="s">
        <v>4162</v>
      </c>
      <c r="C795" s="80" t="s">
        <v>4163</v>
      </c>
      <c r="D795" s="80" t="s">
        <v>9612</v>
      </c>
      <c r="E795" s="80" t="s">
        <v>9613</v>
      </c>
      <c r="F795" s="80" t="s">
        <v>4165</v>
      </c>
      <c r="G795" s="80" t="s">
        <v>162</v>
      </c>
      <c r="H795" s="80" t="s">
        <v>163</v>
      </c>
      <c r="I795" s="47">
        <v>45026</v>
      </c>
      <c r="J795" s="47">
        <v>45395</v>
      </c>
      <c r="K795" s="80" t="s">
        <v>269</v>
      </c>
      <c r="L795" s="80" t="s">
        <v>9614</v>
      </c>
      <c r="M795" s="80" t="s">
        <v>165</v>
      </c>
      <c r="N795">
        <v>31337</v>
      </c>
      <c r="O795" s="80" t="s">
        <v>166</v>
      </c>
      <c r="P795">
        <v>1</v>
      </c>
      <c r="Q795" s="56">
        <v>12.12220762155059</v>
      </c>
    </row>
    <row r="796" spans="1:17" x14ac:dyDescent="0.25">
      <c r="A796" s="80" t="s">
        <v>9615</v>
      </c>
      <c r="B796" s="80" t="s">
        <v>4167</v>
      </c>
      <c r="C796" s="80" t="s">
        <v>4168</v>
      </c>
      <c r="D796" s="80" t="s">
        <v>9616</v>
      </c>
      <c r="E796" s="80" t="s">
        <v>9617</v>
      </c>
      <c r="F796" s="80" t="s">
        <v>4170</v>
      </c>
      <c r="G796" s="80" t="s">
        <v>234</v>
      </c>
      <c r="H796" s="80" t="s">
        <v>163</v>
      </c>
      <c r="I796" s="47">
        <v>45708</v>
      </c>
      <c r="J796" s="47">
        <v>45573</v>
      </c>
      <c r="K796" s="80" t="s">
        <v>269</v>
      </c>
      <c r="L796" s="80" t="s">
        <v>6953</v>
      </c>
      <c r="M796" s="80" t="s">
        <v>314</v>
      </c>
      <c r="N796">
        <v>40365</v>
      </c>
      <c r="O796" s="80" t="s">
        <v>203</v>
      </c>
      <c r="P796">
        <v>1</v>
      </c>
      <c r="Q796" s="56">
        <v>10.052562417871222</v>
      </c>
    </row>
    <row r="797" spans="1:17" x14ac:dyDescent="0.25">
      <c r="A797" s="80" t="s">
        <v>9618</v>
      </c>
      <c r="B797" s="80" t="s">
        <v>4172</v>
      </c>
      <c r="C797" s="80" t="s">
        <v>4173</v>
      </c>
      <c r="D797" s="80" t="s">
        <v>9619</v>
      </c>
      <c r="E797" s="80" t="s">
        <v>9620</v>
      </c>
      <c r="F797" s="80" t="s">
        <v>4175</v>
      </c>
      <c r="G797" s="80" t="s">
        <v>441</v>
      </c>
      <c r="H797" s="80" t="s">
        <v>163</v>
      </c>
      <c r="I797" s="47">
        <v>44789</v>
      </c>
      <c r="J797" s="47">
        <v>45699</v>
      </c>
      <c r="K797" s="80" t="s">
        <v>129</v>
      </c>
      <c r="L797" s="80" t="s">
        <v>7007</v>
      </c>
      <c r="M797" s="80" t="s">
        <v>228</v>
      </c>
      <c r="N797">
        <v>37463</v>
      </c>
      <c r="O797" s="80" t="s">
        <v>203</v>
      </c>
      <c r="P797">
        <v>1</v>
      </c>
      <c r="Q797" s="56">
        <v>29.894875164257556</v>
      </c>
    </row>
    <row r="798" spans="1:17" x14ac:dyDescent="0.25">
      <c r="A798" s="80" t="s">
        <v>9621</v>
      </c>
      <c r="B798" s="80" t="s">
        <v>4177</v>
      </c>
      <c r="C798" s="80" t="s">
        <v>4178</v>
      </c>
      <c r="D798" s="80" t="s">
        <v>9622</v>
      </c>
      <c r="E798" s="80" t="s">
        <v>9623</v>
      </c>
      <c r="F798" s="80" t="s">
        <v>4180</v>
      </c>
      <c r="G798" s="80" t="s">
        <v>308</v>
      </c>
      <c r="H798" s="80" t="s">
        <v>163</v>
      </c>
      <c r="I798" s="47">
        <v>45453</v>
      </c>
      <c r="J798" s="47">
        <v>45527</v>
      </c>
      <c r="K798" s="80" t="s">
        <v>129</v>
      </c>
      <c r="L798" s="80" t="s">
        <v>6953</v>
      </c>
      <c r="M798" s="80" t="s">
        <v>174</v>
      </c>
      <c r="N798">
        <v>22314</v>
      </c>
      <c r="O798" s="80" t="s">
        <v>166</v>
      </c>
      <c r="P798">
        <v>5</v>
      </c>
      <c r="Q798" s="56">
        <v>10.052562417871222</v>
      </c>
    </row>
    <row r="799" spans="1:17" x14ac:dyDescent="0.25">
      <c r="A799" s="80" t="s">
        <v>9624</v>
      </c>
      <c r="B799" s="80" t="s">
        <v>4182</v>
      </c>
      <c r="C799" s="80" t="s">
        <v>4183</v>
      </c>
      <c r="D799" s="80" t="s">
        <v>9625</v>
      </c>
      <c r="E799" s="80" t="s">
        <v>9626</v>
      </c>
      <c r="F799" s="80" t="s">
        <v>4185</v>
      </c>
      <c r="G799" s="80" t="s">
        <v>552</v>
      </c>
      <c r="H799" s="80" t="s">
        <v>163</v>
      </c>
      <c r="I799" s="47">
        <v>45709</v>
      </c>
      <c r="J799" s="47">
        <v>45248</v>
      </c>
      <c r="K799" s="80" t="s">
        <v>129</v>
      </c>
      <c r="L799" s="80" t="s">
        <v>9627</v>
      </c>
      <c r="M799" s="80" t="s">
        <v>228</v>
      </c>
      <c r="N799">
        <v>42843</v>
      </c>
      <c r="O799" s="80" t="s">
        <v>196</v>
      </c>
      <c r="P799">
        <v>4</v>
      </c>
      <c r="Q799" s="56">
        <v>15.144546649145861</v>
      </c>
    </row>
    <row r="800" spans="1:17" x14ac:dyDescent="0.25">
      <c r="A800" s="80" t="s">
        <v>9628</v>
      </c>
      <c r="B800" s="80" t="s">
        <v>4187</v>
      </c>
      <c r="C800" s="80" t="s">
        <v>4188</v>
      </c>
      <c r="D800" s="80" t="s">
        <v>9629</v>
      </c>
      <c r="E800" s="80" t="s">
        <v>9630</v>
      </c>
      <c r="F800" s="80" t="s">
        <v>4190</v>
      </c>
      <c r="G800" s="80" t="s">
        <v>172</v>
      </c>
      <c r="H800" s="80" t="s">
        <v>163</v>
      </c>
      <c r="I800" s="47">
        <v>45314</v>
      </c>
      <c r="J800" s="47">
        <v>45294</v>
      </c>
      <c r="K800" s="80" t="s">
        <v>129</v>
      </c>
      <c r="L800" s="80" t="s">
        <v>9631</v>
      </c>
      <c r="M800" s="80" t="s">
        <v>165</v>
      </c>
      <c r="N800">
        <v>25302</v>
      </c>
      <c r="O800" s="80" t="s">
        <v>209</v>
      </c>
      <c r="P800">
        <v>5</v>
      </c>
      <c r="Q800" s="56">
        <v>10.052562417871222</v>
      </c>
    </row>
    <row r="801" spans="1:17" x14ac:dyDescent="0.25">
      <c r="A801" s="80" t="s">
        <v>9632</v>
      </c>
      <c r="B801" s="80" t="s">
        <v>4192</v>
      </c>
      <c r="C801" s="80" t="s">
        <v>4193</v>
      </c>
      <c r="D801" s="80" t="s">
        <v>9633</v>
      </c>
      <c r="E801" s="80" t="s">
        <v>9634</v>
      </c>
      <c r="F801" s="80" t="s">
        <v>4195</v>
      </c>
      <c r="G801" s="80" t="s">
        <v>516</v>
      </c>
      <c r="H801" s="80" t="s">
        <v>163</v>
      </c>
      <c r="I801" s="47">
        <v>45413</v>
      </c>
      <c r="J801" s="47">
        <v>45659</v>
      </c>
      <c r="K801" s="80" t="s">
        <v>129</v>
      </c>
      <c r="L801" s="80" t="s">
        <v>9635</v>
      </c>
      <c r="M801" s="80" t="s">
        <v>165</v>
      </c>
      <c r="N801">
        <v>4534</v>
      </c>
      <c r="O801" s="80" t="s">
        <v>188</v>
      </c>
      <c r="P801">
        <v>4</v>
      </c>
      <c r="Q801" s="56">
        <v>8.0814717477003946</v>
      </c>
    </row>
    <row r="802" spans="1:17" x14ac:dyDescent="0.25">
      <c r="A802" s="80" t="s">
        <v>9636</v>
      </c>
      <c r="B802" s="80" t="s">
        <v>4197</v>
      </c>
      <c r="C802" s="80" t="s">
        <v>4198</v>
      </c>
      <c r="D802" s="80" t="s">
        <v>9637</v>
      </c>
      <c r="E802" s="80" t="s">
        <v>9638</v>
      </c>
      <c r="F802" s="80" t="s">
        <v>4200</v>
      </c>
      <c r="G802" s="80" t="s">
        <v>187</v>
      </c>
      <c r="H802" s="80" t="s">
        <v>163</v>
      </c>
      <c r="I802" s="47">
        <v>44744</v>
      </c>
      <c r="J802" s="47">
        <v>45607</v>
      </c>
      <c r="K802" s="80" t="s">
        <v>164</v>
      </c>
      <c r="L802" s="80" t="s">
        <v>7007</v>
      </c>
      <c r="M802" s="80" t="s">
        <v>165</v>
      </c>
      <c r="N802">
        <v>44187</v>
      </c>
      <c r="O802" s="80" t="s">
        <v>188</v>
      </c>
      <c r="P802">
        <v>3</v>
      </c>
      <c r="Q802" s="56">
        <v>10.052562417871222</v>
      </c>
    </row>
    <row r="803" spans="1:17" x14ac:dyDescent="0.25">
      <c r="A803" s="80" t="s">
        <v>9639</v>
      </c>
      <c r="B803" s="80" t="s">
        <v>4202</v>
      </c>
      <c r="C803" s="80" t="s">
        <v>4203</v>
      </c>
      <c r="D803" s="80" t="s">
        <v>9640</v>
      </c>
      <c r="E803" s="80" t="s">
        <v>9641</v>
      </c>
      <c r="F803" s="80" t="s">
        <v>4205</v>
      </c>
      <c r="G803" s="80" t="s">
        <v>381</v>
      </c>
      <c r="H803" s="80" t="s">
        <v>163</v>
      </c>
      <c r="I803" s="47">
        <v>45268</v>
      </c>
      <c r="J803" s="47">
        <v>45159</v>
      </c>
      <c r="K803" s="80" t="s">
        <v>129</v>
      </c>
      <c r="L803" s="80" t="s">
        <v>6965</v>
      </c>
      <c r="M803" s="80" t="s">
        <v>165</v>
      </c>
      <c r="N803">
        <v>27333</v>
      </c>
      <c r="O803" s="80" t="s">
        <v>209</v>
      </c>
      <c r="P803">
        <v>3</v>
      </c>
      <c r="Q803" s="56">
        <v>3.5808147174770038</v>
      </c>
    </row>
    <row r="804" spans="1:17" x14ac:dyDescent="0.25">
      <c r="A804" s="80" t="s">
        <v>9642</v>
      </c>
      <c r="B804" s="80" t="s">
        <v>4207</v>
      </c>
      <c r="C804" s="80" t="s">
        <v>4208</v>
      </c>
      <c r="D804" s="80" t="s">
        <v>9643</v>
      </c>
      <c r="E804" s="80" t="s">
        <v>9644</v>
      </c>
      <c r="F804" s="80" t="s">
        <v>4210</v>
      </c>
      <c r="G804" s="80" t="s">
        <v>281</v>
      </c>
      <c r="H804" s="80" t="s">
        <v>163</v>
      </c>
      <c r="I804" s="47">
        <v>44977</v>
      </c>
      <c r="J804" s="47">
        <v>45481</v>
      </c>
      <c r="K804" s="80" t="s">
        <v>129</v>
      </c>
      <c r="L804" s="80" t="s">
        <v>7674</v>
      </c>
      <c r="M804" s="80" t="s">
        <v>174</v>
      </c>
      <c r="N804">
        <v>18000</v>
      </c>
      <c r="O804" s="80" t="s">
        <v>196</v>
      </c>
      <c r="P804">
        <v>4</v>
      </c>
      <c r="Q804" s="56">
        <v>10.052562417871222</v>
      </c>
    </row>
    <row r="805" spans="1:17" x14ac:dyDescent="0.25">
      <c r="A805" s="80" t="s">
        <v>9645</v>
      </c>
      <c r="B805" s="80" t="s">
        <v>4212</v>
      </c>
      <c r="C805" s="80" t="s">
        <v>4213</v>
      </c>
      <c r="D805" s="80" t="s">
        <v>9646</v>
      </c>
      <c r="E805" s="80" t="s">
        <v>9647</v>
      </c>
      <c r="F805" s="80" t="s">
        <v>4215</v>
      </c>
      <c r="G805" s="80" t="s">
        <v>642</v>
      </c>
      <c r="H805" s="80" t="s">
        <v>163</v>
      </c>
      <c r="I805" s="47">
        <v>45394</v>
      </c>
      <c r="J805" s="47">
        <v>45559</v>
      </c>
      <c r="K805" s="80" t="s">
        <v>269</v>
      </c>
      <c r="L805" s="80" t="s">
        <v>6965</v>
      </c>
      <c r="M805" s="80" t="s">
        <v>195</v>
      </c>
      <c r="N805">
        <v>45891</v>
      </c>
      <c r="O805" s="80" t="s">
        <v>188</v>
      </c>
      <c r="P805">
        <v>3</v>
      </c>
      <c r="Q805" s="56">
        <v>5.4204993429697765</v>
      </c>
    </row>
    <row r="806" spans="1:17" x14ac:dyDescent="0.25">
      <c r="A806" s="80" t="s">
        <v>9648</v>
      </c>
      <c r="B806" s="80" t="s">
        <v>4217</v>
      </c>
      <c r="C806" s="80" t="s">
        <v>4218</v>
      </c>
      <c r="D806" s="80" t="s">
        <v>9649</v>
      </c>
      <c r="E806" s="80" t="s">
        <v>9650</v>
      </c>
      <c r="F806" s="80" t="s">
        <v>4220</v>
      </c>
      <c r="G806" s="80" t="s">
        <v>187</v>
      </c>
      <c r="H806" s="80" t="s">
        <v>163</v>
      </c>
      <c r="I806" s="47">
        <v>45699</v>
      </c>
      <c r="J806" s="47">
        <v>45266</v>
      </c>
      <c r="K806" s="80" t="s">
        <v>173</v>
      </c>
      <c r="L806" s="80" t="s">
        <v>9651</v>
      </c>
      <c r="M806" s="80" t="s">
        <v>314</v>
      </c>
      <c r="N806">
        <v>3163</v>
      </c>
      <c r="O806" s="80" t="s">
        <v>209</v>
      </c>
      <c r="P806">
        <v>3</v>
      </c>
      <c r="Q806" s="56">
        <v>10.052562417871222</v>
      </c>
    </row>
    <row r="807" spans="1:17" x14ac:dyDescent="0.25">
      <c r="A807" s="80" t="s">
        <v>9652</v>
      </c>
      <c r="B807" s="80" t="s">
        <v>4222</v>
      </c>
      <c r="C807" s="80" t="s">
        <v>4223</v>
      </c>
      <c r="D807" s="80" t="s">
        <v>9653</v>
      </c>
      <c r="E807" s="80" t="s">
        <v>9654</v>
      </c>
      <c r="F807" s="80" t="s">
        <v>4225</v>
      </c>
      <c r="G807" s="80" t="s">
        <v>441</v>
      </c>
      <c r="H807" s="80" t="s">
        <v>163</v>
      </c>
      <c r="I807" s="47">
        <v>45707</v>
      </c>
      <c r="J807" s="47">
        <v>45792</v>
      </c>
      <c r="K807" s="80" t="s">
        <v>129</v>
      </c>
      <c r="L807" s="80" t="s">
        <v>7007</v>
      </c>
      <c r="M807" s="80" t="s">
        <v>174</v>
      </c>
      <c r="N807">
        <v>33479</v>
      </c>
      <c r="O807" s="80" t="s">
        <v>209</v>
      </c>
      <c r="P807">
        <v>1</v>
      </c>
      <c r="Q807" s="56">
        <v>2.7923784494086727</v>
      </c>
    </row>
    <row r="808" spans="1:17" x14ac:dyDescent="0.25">
      <c r="A808" s="80" t="s">
        <v>9655</v>
      </c>
      <c r="B808" s="80" t="s">
        <v>4227</v>
      </c>
      <c r="C808" s="80" t="s">
        <v>4228</v>
      </c>
      <c r="D808" s="80" t="s">
        <v>9656</v>
      </c>
      <c r="E808" s="80" t="s">
        <v>9657</v>
      </c>
      <c r="F808" s="80" t="s">
        <v>4230</v>
      </c>
      <c r="G808" s="80" t="s">
        <v>251</v>
      </c>
      <c r="H808" s="80" t="s">
        <v>163</v>
      </c>
      <c r="I808" s="47">
        <v>44821</v>
      </c>
      <c r="J808" s="47">
        <v>45393</v>
      </c>
      <c r="K808" s="80" t="s">
        <v>164</v>
      </c>
      <c r="L808" s="80" t="s">
        <v>9658</v>
      </c>
      <c r="M808" s="80" t="s">
        <v>314</v>
      </c>
      <c r="N808">
        <v>33479</v>
      </c>
      <c r="O808" s="80" t="s">
        <v>209</v>
      </c>
      <c r="P808">
        <v>1</v>
      </c>
      <c r="Q808" s="56">
        <v>10.052562417871222</v>
      </c>
    </row>
    <row r="809" spans="1:17" x14ac:dyDescent="0.25">
      <c r="A809" s="80" t="s">
        <v>9659</v>
      </c>
      <c r="B809" s="80" t="s">
        <v>4232</v>
      </c>
      <c r="C809" s="80" t="s">
        <v>4233</v>
      </c>
      <c r="D809" s="80" t="s">
        <v>9660</v>
      </c>
      <c r="E809" s="80" t="s">
        <v>4234</v>
      </c>
      <c r="F809" s="80" t="s">
        <v>4235</v>
      </c>
      <c r="G809" s="80" t="s">
        <v>251</v>
      </c>
      <c r="H809" s="80" t="s">
        <v>163</v>
      </c>
      <c r="I809" s="47">
        <v>44929</v>
      </c>
      <c r="J809" s="47">
        <v>45325</v>
      </c>
      <c r="K809" s="80" t="s">
        <v>164</v>
      </c>
      <c r="L809" s="80" t="s">
        <v>9661</v>
      </c>
      <c r="M809" s="80" t="s">
        <v>181</v>
      </c>
      <c r="N809">
        <v>27852</v>
      </c>
      <c r="O809" s="80" t="s">
        <v>209</v>
      </c>
      <c r="P809">
        <v>5</v>
      </c>
      <c r="Q809" s="56">
        <v>13.009198423127463</v>
      </c>
    </row>
    <row r="810" spans="1:17" x14ac:dyDescent="0.25">
      <c r="A810" s="80" t="s">
        <v>9662</v>
      </c>
      <c r="B810" s="80" t="s">
        <v>4237</v>
      </c>
      <c r="C810" s="80" t="s">
        <v>4238</v>
      </c>
      <c r="D810" s="80" t="s">
        <v>9663</v>
      </c>
      <c r="E810" s="80" t="s">
        <v>4239</v>
      </c>
      <c r="F810" s="80" t="s">
        <v>4240</v>
      </c>
      <c r="G810" s="80" t="s">
        <v>499</v>
      </c>
      <c r="H810" s="80" t="s">
        <v>163</v>
      </c>
      <c r="I810" s="47">
        <v>45298</v>
      </c>
      <c r="J810" s="47">
        <v>45601</v>
      </c>
      <c r="K810" s="80" t="s">
        <v>129</v>
      </c>
      <c r="L810" s="80" t="s">
        <v>6953</v>
      </c>
      <c r="M810" s="80" t="s">
        <v>195</v>
      </c>
      <c r="N810">
        <v>14609</v>
      </c>
      <c r="O810" s="80" t="s">
        <v>188</v>
      </c>
      <c r="P810">
        <v>3</v>
      </c>
      <c r="Q810" s="56">
        <v>10.052562417871222</v>
      </c>
    </row>
    <row r="811" spans="1:17" x14ac:dyDescent="0.25">
      <c r="A811" s="80" t="s">
        <v>9664</v>
      </c>
      <c r="B811" s="80" t="s">
        <v>4242</v>
      </c>
      <c r="C811" s="80" t="s">
        <v>4243</v>
      </c>
      <c r="D811" s="80" t="s">
        <v>9665</v>
      </c>
      <c r="E811" s="80" t="s">
        <v>9666</v>
      </c>
      <c r="F811" s="80" t="s">
        <v>4245</v>
      </c>
      <c r="G811" s="80" t="s">
        <v>194</v>
      </c>
      <c r="H811" s="80" t="s">
        <v>163</v>
      </c>
      <c r="I811" s="47">
        <v>44983</v>
      </c>
      <c r="J811" s="47">
        <v>45490</v>
      </c>
      <c r="K811" s="80" t="s">
        <v>129</v>
      </c>
      <c r="L811" s="80" t="s">
        <v>7007</v>
      </c>
      <c r="M811" s="80" t="s">
        <v>195</v>
      </c>
      <c r="N811">
        <v>25881</v>
      </c>
      <c r="O811" s="80" t="s">
        <v>188</v>
      </c>
      <c r="P811">
        <v>3</v>
      </c>
      <c r="Q811" s="56">
        <v>16.655716162943495</v>
      </c>
    </row>
    <row r="812" spans="1:17" x14ac:dyDescent="0.25">
      <c r="A812" s="80" t="s">
        <v>9667</v>
      </c>
      <c r="B812" s="80" t="s">
        <v>4247</v>
      </c>
      <c r="C812" s="80" t="s">
        <v>4248</v>
      </c>
      <c r="D812" s="80" t="s">
        <v>9668</v>
      </c>
      <c r="E812" s="80" t="s">
        <v>9669</v>
      </c>
      <c r="F812" s="80" t="s">
        <v>4250</v>
      </c>
      <c r="G812" s="80" t="s">
        <v>387</v>
      </c>
      <c r="H812" s="80" t="s">
        <v>163</v>
      </c>
      <c r="I812" s="47">
        <v>45058</v>
      </c>
      <c r="J812" s="47">
        <v>45123</v>
      </c>
      <c r="K812" s="80" t="s">
        <v>129</v>
      </c>
      <c r="L812" s="80" t="s">
        <v>6965</v>
      </c>
      <c r="M812" s="80" t="s">
        <v>165</v>
      </c>
      <c r="N812">
        <v>23499</v>
      </c>
      <c r="O812" s="80" t="s">
        <v>188</v>
      </c>
      <c r="P812">
        <v>3</v>
      </c>
      <c r="Q812" s="56">
        <v>10.052562417871222</v>
      </c>
    </row>
    <row r="813" spans="1:17" x14ac:dyDescent="0.25">
      <c r="A813" s="80" t="s">
        <v>9670</v>
      </c>
      <c r="B813" s="80" t="s">
        <v>4252</v>
      </c>
      <c r="C813" s="80" t="s">
        <v>4253</v>
      </c>
      <c r="D813" s="80" t="s">
        <v>9508</v>
      </c>
      <c r="E813" s="80" t="s">
        <v>9671</v>
      </c>
      <c r="F813" s="80" t="s">
        <v>4255</v>
      </c>
      <c r="G813" s="80" t="s">
        <v>268</v>
      </c>
      <c r="H813" s="80" t="s">
        <v>163</v>
      </c>
      <c r="I813" s="47">
        <v>45745</v>
      </c>
      <c r="J813" s="47">
        <v>45505</v>
      </c>
      <c r="K813" s="80" t="s">
        <v>128</v>
      </c>
      <c r="L813" s="80" t="s">
        <v>6965</v>
      </c>
      <c r="M813" s="80" t="s">
        <v>165</v>
      </c>
      <c r="N813">
        <v>21741</v>
      </c>
      <c r="O813" s="80" t="s">
        <v>203</v>
      </c>
      <c r="P813">
        <v>3</v>
      </c>
      <c r="Q813" s="56">
        <v>7.8843626806833109</v>
      </c>
    </row>
    <row r="814" spans="1:17" x14ac:dyDescent="0.25">
      <c r="A814" s="80" t="s">
        <v>9672</v>
      </c>
      <c r="B814" s="80" t="s">
        <v>4257</v>
      </c>
      <c r="C814" s="80" t="s">
        <v>4258</v>
      </c>
      <c r="D814" s="80" t="s">
        <v>9673</v>
      </c>
      <c r="E814" s="80" t="s">
        <v>9674</v>
      </c>
      <c r="F814" s="80" t="s">
        <v>4260</v>
      </c>
      <c r="G814" s="80" t="s">
        <v>281</v>
      </c>
      <c r="H814" s="80" t="s">
        <v>163</v>
      </c>
      <c r="I814" s="47">
        <v>44795</v>
      </c>
      <c r="J814" s="47">
        <v>45569</v>
      </c>
      <c r="K814" s="80" t="s">
        <v>128</v>
      </c>
      <c r="L814" s="80" t="s">
        <v>9675</v>
      </c>
      <c r="M814" s="80" t="s">
        <v>181</v>
      </c>
      <c r="N814">
        <v>24420</v>
      </c>
      <c r="O814" s="80" t="s">
        <v>203</v>
      </c>
      <c r="P814">
        <v>4</v>
      </c>
      <c r="Q814" s="56">
        <v>10.052562417871222</v>
      </c>
    </row>
    <row r="815" spans="1:17" x14ac:dyDescent="0.25">
      <c r="A815" s="80" t="s">
        <v>9676</v>
      </c>
      <c r="B815" s="80" t="s">
        <v>4262</v>
      </c>
      <c r="C815" s="80" t="s">
        <v>4263</v>
      </c>
      <c r="D815" s="80" t="s">
        <v>9677</v>
      </c>
      <c r="E815" s="80" t="s">
        <v>9678</v>
      </c>
      <c r="F815" s="80" t="s">
        <v>4265</v>
      </c>
      <c r="G815" s="80" t="s">
        <v>1627</v>
      </c>
      <c r="H815" s="80" t="s">
        <v>163</v>
      </c>
      <c r="I815" s="47">
        <v>44939</v>
      </c>
      <c r="J815" s="47">
        <v>45656</v>
      </c>
      <c r="K815" s="80" t="s">
        <v>129</v>
      </c>
      <c r="L815" s="80" t="s">
        <v>6953</v>
      </c>
      <c r="M815" s="80" t="s">
        <v>174</v>
      </c>
      <c r="N815">
        <v>18673</v>
      </c>
      <c r="O815" s="80" t="s">
        <v>166</v>
      </c>
      <c r="P815">
        <v>1</v>
      </c>
      <c r="Q815" s="56">
        <v>23.554533508541393</v>
      </c>
    </row>
    <row r="816" spans="1:17" x14ac:dyDescent="0.25">
      <c r="A816" s="80" t="s">
        <v>9679</v>
      </c>
      <c r="B816" s="80" t="s">
        <v>4267</v>
      </c>
      <c r="C816" s="80" t="s">
        <v>4268</v>
      </c>
      <c r="D816" s="80" t="s">
        <v>9680</v>
      </c>
      <c r="E816" s="80" t="s">
        <v>9681</v>
      </c>
      <c r="F816" s="80" t="s">
        <v>4270</v>
      </c>
      <c r="G816" s="80" t="s">
        <v>281</v>
      </c>
      <c r="H816" s="80" t="s">
        <v>163</v>
      </c>
      <c r="I816" s="47">
        <v>45680</v>
      </c>
      <c r="J816" s="47">
        <v>45736</v>
      </c>
      <c r="K816" s="80" t="s">
        <v>129</v>
      </c>
      <c r="L816" s="80" t="s">
        <v>7007</v>
      </c>
      <c r="M816" s="80" t="s">
        <v>314</v>
      </c>
      <c r="N816">
        <v>6486</v>
      </c>
      <c r="O816" s="80" t="s">
        <v>166</v>
      </c>
      <c r="P816">
        <v>5</v>
      </c>
      <c r="Q816" s="56">
        <v>10.052562417871222</v>
      </c>
    </row>
    <row r="817" spans="1:17" x14ac:dyDescent="0.25">
      <c r="A817" s="80" t="s">
        <v>9682</v>
      </c>
      <c r="B817" s="80" t="s">
        <v>1844</v>
      </c>
      <c r="C817" s="80" t="s">
        <v>4272</v>
      </c>
      <c r="D817" s="80" t="s">
        <v>9683</v>
      </c>
      <c r="E817" s="80" t="s">
        <v>9684</v>
      </c>
      <c r="F817" s="80" t="s">
        <v>4274</v>
      </c>
      <c r="G817" s="80" t="s">
        <v>873</v>
      </c>
      <c r="H817" s="80" t="s">
        <v>163</v>
      </c>
      <c r="I817" s="47">
        <v>45666</v>
      </c>
      <c r="J817" s="47">
        <v>45302</v>
      </c>
      <c r="K817" s="80" t="s">
        <v>173</v>
      </c>
      <c r="L817" s="80" t="s">
        <v>9685</v>
      </c>
      <c r="M817" s="80" t="s">
        <v>174</v>
      </c>
      <c r="N817">
        <v>14640</v>
      </c>
      <c r="O817" s="80" t="s">
        <v>188</v>
      </c>
      <c r="P817">
        <v>3</v>
      </c>
      <c r="Q817" s="56">
        <v>11.957950065703022</v>
      </c>
    </row>
    <row r="818" spans="1:17" x14ac:dyDescent="0.25">
      <c r="A818" s="80" t="s">
        <v>9686</v>
      </c>
      <c r="B818" s="80" t="s">
        <v>4276</v>
      </c>
      <c r="C818" s="80" t="s">
        <v>4277</v>
      </c>
      <c r="D818" s="80" t="s">
        <v>9687</v>
      </c>
      <c r="E818" s="80" t="s">
        <v>9688</v>
      </c>
      <c r="F818" s="80" t="s">
        <v>4279</v>
      </c>
      <c r="G818" s="80" t="s">
        <v>227</v>
      </c>
      <c r="H818" s="80" t="s">
        <v>163</v>
      </c>
      <c r="I818" s="47">
        <v>45759</v>
      </c>
      <c r="J818" s="47">
        <v>45663</v>
      </c>
      <c r="K818" s="80" t="s">
        <v>173</v>
      </c>
      <c r="L818" s="80" t="s">
        <v>7007</v>
      </c>
      <c r="M818" s="80" t="s">
        <v>174</v>
      </c>
      <c r="N818">
        <v>49102</v>
      </c>
      <c r="O818" s="80" t="s">
        <v>188</v>
      </c>
      <c r="P818">
        <v>5</v>
      </c>
      <c r="Q818" s="56">
        <v>10.052562417871222</v>
      </c>
    </row>
    <row r="819" spans="1:17" x14ac:dyDescent="0.25">
      <c r="A819" s="80" t="s">
        <v>9689</v>
      </c>
      <c r="B819" s="80" t="s">
        <v>4281</v>
      </c>
      <c r="C819" s="80" t="s">
        <v>4282</v>
      </c>
      <c r="D819" s="80" t="s">
        <v>9690</v>
      </c>
      <c r="E819" s="80" t="s">
        <v>9691</v>
      </c>
      <c r="F819" s="80" t="s">
        <v>4284</v>
      </c>
      <c r="G819" s="80" t="s">
        <v>381</v>
      </c>
      <c r="H819" s="80" t="s">
        <v>163</v>
      </c>
      <c r="I819" s="47">
        <v>45703</v>
      </c>
      <c r="J819" s="47">
        <v>45334</v>
      </c>
      <c r="K819" s="80" t="s">
        <v>269</v>
      </c>
      <c r="L819" s="80" t="s">
        <v>6953</v>
      </c>
      <c r="M819" s="80" t="s">
        <v>314</v>
      </c>
      <c r="N819">
        <v>43184</v>
      </c>
      <c r="O819" s="80" t="s">
        <v>188</v>
      </c>
      <c r="P819">
        <v>4</v>
      </c>
      <c r="Q819" s="56">
        <v>12.12220762155059</v>
      </c>
    </row>
    <row r="820" spans="1:17" x14ac:dyDescent="0.25">
      <c r="A820" s="80" t="s">
        <v>9692</v>
      </c>
      <c r="B820" s="80" t="s">
        <v>4286</v>
      </c>
      <c r="C820" s="80" t="s">
        <v>4287</v>
      </c>
      <c r="D820" s="80" t="s">
        <v>9693</v>
      </c>
      <c r="E820" s="80" t="s">
        <v>4288</v>
      </c>
      <c r="F820" s="80" t="s">
        <v>4289</v>
      </c>
      <c r="G820" s="80" t="s">
        <v>251</v>
      </c>
      <c r="H820" s="80" t="s">
        <v>163</v>
      </c>
      <c r="I820" s="47">
        <v>45361</v>
      </c>
      <c r="J820" s="47">
        <v>45135</v>
      </c>
      <c r="K820" s="80" t="s">
        <v>129</v>
      </c>
      <c r="L820" s="80" t="s">
        <v>9694</v>
      </c>
      <c r="M820" s="80" t="s">
        <v>314</v>
      </c>
      <c r="N820">
        <v>18704</v>
      </c>
      <c r="O820" s="80" t="s">
        <v>166</v>
      </c>
      <c r="P820">
        <v>5</v>
      </c>
      <c r="Q820" s="56">
        <v>10.052562417871222</v>
      </c>
    </row>
    <row r="821" spans="1:17" x14ac:dyDescent="0.25">
      <c r="A821" s="80" t="s">
        <v>9695</v>
      </c>
      <c r="B821" s="80" t="s">
        <v>4291</v>
      </c>
      <c r="C821" s="80" t="s">
        <v>4292</v>
      </c>
      <c r="D821" s="80" t="s">
        <v>9696</v>
      </c>
      <c r="E821" s="80" t="s">
        <v>9697</v>
      </c>
      <c r="F821" s="80" t="s">
        <v>4294</v>
      </c>
      <c r="G821" s="80" t="s">
        <v>387</v>
      </c>
      <c r="H821" s="80" t="s">
        <v>163</v>
      </c>
      <c r="I821" s="47">
        <v>45329</v>
      </c>
      <c r="J821" s="47">
        <v>45401</v>
      </c>
      <c r="K821" s="80" t="s">
        <v>128</v>
      </c>
      <c r="L821" s="80" t="s">
        <v>9698</v>
      </c>
      <c r="M821" s="80" t="s">
        <v>314</v>
      </c>
      <c r="N821">
        <v>16380</v>
      </c>
      <c r="O821" s="80" t="s">
        <v>209</v>
      </c>
      <c r="P821">
        <v>5</v>
      </c>
      <c r="Q821" s="56">
        <v>2.3653088042049935</v>
      </c>
    </row>
    <row r="822" spans="1:17" x14ac:dyDescent="0.25">
      <c r="A822" s="80" t="s">
        <v>9699</v>
      </c>
      <c r="B822" s="80" t="s">
        <v>4296</v>
      </c>
      <c r="C822" s="80" t="s">
        <v>4297</v>
      </c>
      <c r="D822" s="80" t="s">
        <v>9700</v>
      </c>
      <c r="E822" s="80" t="s">
        <v>9701</v>
      </c>
      <c r="F822" s="80" t="s">
        <v>4299</v>
      </c>
      <c r="G822" s="80" t="s">
        <v>187</v>
      </c>
      <c r="H822" s="80" t="s">
        <v>163</v>
      </c>
      <c r="I822" s="47">
        <v>45041</v>
      </c>
      <c r="J822" s="47">
        <v>45374</v>
      </c>
      <c r="K822" s="80" t="s">
        <v>128</v>
      </c>
      <c r="L822" s="80" t="s">
        <v>6953</v>
      </c>
      <c r="M822" s="80" t="s">
        <v>314</v>
      </c>
      <c r="N822">
        <v>20321</v>
      </c>
      <c r="O822" s="80" t="s">
        <v>188</v>
      </c>
      <c r="P822">
        <v>1</v>
      </c>
      <c r="Q822" s="56">
        <v>10.052562417871222</v>
      </c>
    </row>
    <row r="823" spans="1:17" x14ac:dyDescent="0.25">
      <c r="A823" s="80" t="s">
        <v>9702</v>
      </c>
      <c r="B823" s="80" t="s">
        <v>4301</v>
      </c>
      <c r="C823" s="80" t="s">
        <v>4302</v>
      </c>
      <c r="D823" s="80" t="s">
        <v>9703</v>
      </c>
      <c r="E823" s="80" t="s">
        <v>9704</v>
      </c>
      <c r="F823" s="80" t="s">
        <v>4304</v>
      </c>
      <c r="G823" s="80" t="s">
        <v>642</v>
      </c>
      <c r="H823" s="80" t="s">
        <v>163</v>
      </c>
      <c r="I823" s="47">
        <v>45077</v>
      </c>
      <c r="J823" s="47">
        <v>45648</v>
      </c>
      <c r="K823" s="80" t="s">
        <v>128</v>
      </c>
      <c r="L823" s="80" t="s">
        <v>9705</v>
      </c>
      <c r="M823" s="80" t="s">
        <v>314</v>
      </c>
      <c r="N823">
        <v>17362</v>
      </c>
      <c r="O823" s="80" t="s">
        <v>166</v>
      </c>
      <c r="P823">
        <v>1</v>
      </c>
      <c r="Q823" s="56">
        <v>18.758212877792378</v>
      </c>
    </row>
    <row r="824" spans="1:17" x14ac:dyDescent="0.25">
      <c r="A824" s="80" t="s">
        <v>9706</v>
      </c>
      <c r="B824" s="80" t="s">
        <v>4306</v>
      </c>
      <c r="C824" s="80" t="s">
        <v>4307</v>
      </c>
      <c r="D824" s="80" t="s">
        <v>9707</v>
      </c>
      <c r="E824" s="80" t="s">
        <v>9708</v>
      </c>
      <c r="F824" s="80" t="s">
        <v>4309</v>
      </c>
      <c r="G824" s="80" t="s">
        <v>1104</v>
      </c>
      <c r="H824" s="80" t="s">
        <v>163</v>
      </c>
      <c r="I824" s="47">
        <v>44770</v>
      </c>
      <c r="J824" s="47">
        <v>45659</v>
      </c>
      <c r="K824" s="80" t="s">
        <v>128</v>
      </c>
      <c r="L824" s="80" t="s">
        <v>9709</v>
      </c>
      <c r="M824" s="80" t="s">
        <v>174</v>
      </c>
      <c r="N824">
        <v>28844</v>
      </c>
      <c r="O824" s="80" t="s">
        <v>209</v>
      </c>
      <c r="P824">
        <v>4</v>
      </c>
      <c r="Q824" s="56">
        <v>10.052562417871222</v>
      </c>
    </row>
    <row r="825" spans="1:17" x14ac:dyDescent="0.25">
      <c r="A825" s="80" t="s">
        <v>9710</v>
      </c>
      <c r="B825" s="80" t="s">
        <v>4311</v>
      </c>
      <c r="C825" s="80" t="s">
        <v>4312</v>
      </c>
      <c r="D825" s="80" t="s">
        <v>9711</v>
      </c>
      <c r="E825" s="80" t="s">
        <v>4313</v>
      </c>
      <c r="F825" s="80" t="s">
        <v>4314</v>
      </c>
      <c r="G825" s="80" t="s">
        <v>516</v>
      </c>
      <c r="H825" s="80" t="s">
        <v>163</v>
      </c>
      <c r="I825" s="47">
        <v>45669</v>
      </c>
      <c r="J825" s="47">
        <v>45724</v>
      </c>
      <c r="K825" s="80" t="s">
        <v>164</v>
      </c>
      <c r="L825" s="80" t="s">
        <v>6965</v>
      </c>
      <c r="M825" s="80" t="s">
        <v>174</v>
      </c>
      <c r="N825">
        <v>13350</v>
      </c>
      <c r="O825" s="80" t="s">
        <v>166</v>
      </c>
      <c r="P825">
        <v>5</v>
      </c>
      <c r="Q825" s="56">
        <v>1.8068331143232588</v>
      </c>
    </row>
    <row r="826" spans="1:17" x14ac:dyDescent="0.25">
      <c r="A826" s="80" t="s">
        <v>9712</v>
      </c>
      <c r="B826" s="80" t="s">
        <v>4316</v>
      </c>
      <c r="C826" s="80" t="s">
        <v>4317</v>
      </c>
      <c r="D826" s="80" t="s">
        <v>9713</v>
      </c>
      <c r="E826" s="80" t="s">
        <v>9714</v>
      </c>
      <c r="F826" s="80" t="s">
        <v>4319</v>
      </c>
      <c r="G826" s="80" t="s">
        <v>234</v>
      </c>
      <c r="H826" s="80" t="s">
        <v>163</v>
      </c>
      <c r="I826" s="47">
        <v>44993</v>
      </c>
      <c r="J826" s="47">
        <v>45590</v>
      </c>
      <c r="K826" s="80" t="s">
        <v>128</v>
      </c>
      <c r="L826" s="80" t="s">
        <v>9715</v>
      </c>
      <c r="M826" s="80" t="s">
        <v>174</v>
      </c>
      <c r="N826">
        <v>49807</v>
      </c>
      <c r="O826" s="80" t="s">
        <v>203</v>
      </c>
      <c r="P826">
        <v>4</v>
      </c>
      <c r="Q826" s="56">
        <v>10.052562417871222</v>
      </c>
    </row>
    <row r="827" spans="1:17" x14ac:dyDescent="0.25">
      <c r="A827" s="80" t="s">
        <v>9716</v>
      </c>
      <c r="B827" s="80" t="s">
        <v>4321</v>
      </c>
      <c r="C827" s="80" t="s">
        <v>4322</v>
      </c>
      <c r="D827" s="80" t="s">
        <v>9717</v>
      </c>
      <c r="E827" s="80" t="s">
        <v>9718</v>
      </c>
      <c r="F827" s="80" t="s">
        <v>4324</v>
      </c>
      <c r="G827" s="80" t="s">
        <v>743</v>
      </c>
      <c r="H827" s="80" t="s">
        <v>163</v>
      </c>
      <c r="I827" s="47">
        <v>45118</v>
      </c>
      <c r="J827" s="47">
        <v>45331</v>
      </c>
      <c r="K827" s="80" t="s">
        <v>128</v>
      </c>
      <c r="L827" s="80" t="s">
        <v>6953</v>
      </c>
      <c r="M827" s="80" t="s">
        <v>195</v>
      </c>
      <c r="N827">
        <v>11268</v>
      </c>
      <c r="O827" s="80" t="s">
        <v>196</v>
      </c>
      <c r="P827">
        <v>3</v>
      </c>
      <c r="Q827" s="56">
        <v>6.9973718791064385</v>
      </c>
    </row>
    <row r="828" spans="1:17" x14ac:dyDescent="0.25">
      <c r="A828" s="80" t="s">
        <v>9719</v>
      </c>
      <c r="B828" s="80" t="s">
        <v>4326</v>
      </c>
      <c r="C828" s="80" t="s">
        <v>4327</v>
      </c>
      <c r="D828" s="80" t="s">
        <v>9720</v>
      </c>
      <c r="E828" s="80" t="s">
        <v>9721</v>
      </c>
      <c r="F828" s="80" t="s">
        <v>4329</v>
      </c>
      <c r="G828" s="80" t="s">
        <v>903</v>
      </c>
      <c r="H828" s="80" t="s">
        <v>163</v>
      </c>
      <c r="I828" s="47">
        <v>45293</v>
      </c>
      <c r="J828" s="47">
        <v>45822</v>
      </c>
      <c r="K828" s="80" t="s">
        <v>129</v>
      </c>
      <c r="L828" s="80" t="s">
        <v>6965</v>
      </c>
      <c r="M828" s="80" t="s">
        <v>195</v>
      </c>
      <c r="N828">
        <v>21192</v>
      </c>
      <c r="O828" s="80" t="s">
        <v>166</v>
      </c>
      <c r="P828">
        <v>3</v>
      </c>
      <c r="Q828" s="56">
        <v>10.052562417871222</v>
      </c>
    </row>
    <row r="829" spans="1:17" x14ac:dyDescent="0.25">
      <c r="A829" s="80" t="s">
        <v>9722</v>
      </c>
      <c r="B829" s="80" t="s">
        <v>4331</v>
      </c>
      <c r="C829" s="80" t="s">
        <v>4332</v>
      </c>
      <c r="D829" s="80" t="s">
        <v>9723</v>
      </c>
      <c r="E829" s="80" t="s">
        <v>4333</v>
      </c>
      <c r="F829" s="80" t="s">
        <v>4334</v>
      </c>
      <c r="G829" s="80" t="s">
        <v>251</v>
      </c>
      <c r="H829" s="80" t="s">
        <v>163</v>
      </c>
      <c r="I829" s="47">
        <v>45357</v>
      </c>
      <c r="J829" s="47">
        <v>45777</v>
      </c>
      <c r="K829" s="80" t="s">
        <v>164</v>
      </c>
      <c r="L829" s="80" t="s">
        <v>6965</v>
      </c>
      <c r="M829" s="80" t="s">
        <v>174</v>
      </c>
      <c r="N829">
        <v>28893</v>
      </c>
      <c r="O829" s="80" t="s">
        <v>166</v>
      </c>
      <c r="P829">
        <v>4</v>
      </c>
      <c r="Q829" s="56">
        <v>13.797634691195794</v>
      </c>
    </row>
    <row r="830" spans="1:17" x14ac:dyDescent="0.25">
      <c r="A830" s="80" t="s">
        <v>9724</v>
      </c>
      <c r="B830" s="80" t="s">
        <v>4336</v>
      </c>
      <c r="C830" s="80" t="s">
        <v>4337</v>
      </c>
      <c r="D830" s="80" t="s">
        <v>9725</v>
      </c>
      <c r="E830" s="80" t="s">
        <v>9726</v>
      </c>
      <c r="F830" s="80" t="s">
        <v>4339</v>
      </c>
      <c r="G830" s="80" t="s">
        <v>516</v>
      </c>
      <c r="H830" s="80" t="s">
        <v>163</v>
      </c>
      <c r="I830" s="47">
        <v>45284</v>
      </c>
      <c r="J830" s="47">
        <v>45377</v>
      </c>
      <c r="K830" s="80" t="s">
        <v>164</v>
      </c>
      <c r="L830" s="80" t="s">
        <v>9727</v>
      </c>
      <c r="M830" s="80" t="s">
        <v>174</v>
      </c>
      <c r="N830">
        <v>47744</v>
      </c>
      <c r="O830" s="80" t="s">
        <v>188</v>
      </c>
      <c r="P830">
        <v>1</v>
      </c>
      <c r="Q830" s="56">
        <v>10.052562417871222</v>
      </c>
    </row>
    <row r="831" spans="1:17" x14ac:dyDescent="0.25">
      <c r="A831" s="80" t="s">
        <v>9728</v>
      </c>
      <c r="B831" s="80" t="s">
        <v>4341</v>
      </c>
      <c r="C831" s="80" t="s">
        <v>4342</v>
      </c>
      <c r="D831" s="80" t="s">
        <v>9729</v>
      </c>
      <c r="E831" s="80" t="s">
        <v>9730</v>
      </c>
      <c r="F831" s="80" t="s">
        <v>4344</v>
      </c>
      <c r="G831" s="80" t="s">
        <v>743</v>
      </c>
      <c r="H831" s="80" t="s">
        <v>163</v>
      </c>
      <c r="I831" s="47">
        <v>45148</v>
      </c>
      <c r="J831" s="47">
        <v>45745</v>
      </c>
      <c r="K831" s="80" t="s">
        <v>164</v>
      </c>
      <c r="L831" s="80" t="s">
        <v>6953</v>
      </c>
      <c r="M831" s="80" t="s">
        <v>314</v>
      </c>
      <c r="N831">
        <v>4894</v>
      </c>
      <c r="O831" s="80" t="s">
        <v>203</v>
      </c>
      <c r="P831">
        <v>1</v>
      </c>
      <c r="Q831" s="56">
        <v>19.612352168199735</v>
      </c>
    </row>
    <row r="832" spans="1:17" x14ac:dyDescent="0.25">
      <c r="A832" s="80" t="s">
        <v>9731</v>
      </c>
      <c r="B832" s="80" t="s">
        <v>4346</v>
      </c>
      <c r="C832" s="80" t="s">
        <v>4347</v>
      </c>
      <c r="D832" s="80" t="s">
        <v>9732</v>
      </c>
      <c r="E832" s="80" t="s">
        <v>9733</v>
      </c>
      <c r="F832" s="80" t="s">
        <v>4349</v>
      </c>
      <c r="G832" s="80" t="s">
        <v>275</v>
      </c>
      <c r="H832" s="80" t="s">
        <v>163</v>
      </c>
      <c r="I832" s="47">
        <v>44741</v>
      </c>
      <c r="J832" s="47">
        <v>45217</v>
      </c>
      <c r="K832" s="80" t="s">
        <v>173</v>
      </c>
      <c r="L832" s="80" t="s">
        <v>7007</v>
      </c>
      <c r="M832" s="80" t="s">
        <v>314</v>
      </c>
      <c r="N832">
        <v>24370</v>
      </c>
      <c r="O832" s="80" t="s">
        <v>203</v>
      </c>
      <c r="P832">
        <v>5</v>
      </c>
      <c r="Q832" s="56">
        <v>10.052562417871222</v>
      </c>
    </row>
    <row r="833" spans="1:17" x14ac:dyDescent="0.25">
      <c r="A833" s="80" t="s">
        <v>9734</v>
      </c>
      <c r="B833" s="80" t="s">
        <v>4351</v>
      </c>
      <c r="C833" s="80" t="s">
        <v>4352</v>
      </c>
      <c r="D833" s="80" t="s">
        <v>9735</v>
      </c>
      <c r="E833" s="80" t="s">
        <v>9736</v>
      </c>
      <c r="F833" s="80" t="s">
        <v>4354</v>
      </c>
      <c r="G833" s="80" t="s">
        <v>766</v>
      </c>
      <c r="H833" s="80" t="s">
        <v>163</v>
      </c>
      <c r="I833" s="47">
        <v>45117</v>
      </c>
      <c r="J833" s="47">
        <v>45676</v>
      </c>
      <c r="K833" s="80" t="s">
        <v>164</v>
      </c>
      <c r="L833" s="80" t="s">
        <v>9737</v>
      </c>
      <c r="M833" s="80" t="s">
        <v>314</v>
      </c>
      <c r="N833">
        <v>40246</v>
      </c>
      <c r="O833" s="80" t="s">
        <v>166</v>
      </c>
      <c r="P833">
        <v>1</v>
      </c>
      <c r="Q833" s="56">
        <v>18.363994743758212</v>
      </c>
    </row>
    <row r="834" spans="1:17" x14ac:dyDescent="0.25">
      <c r="A834" s="80" t="s">
        <v>9738</v>
      </c>
      <c r="B834" s="80" t="s">
        <v>4356</v>
      </c>
      <c r="C834" s="80" t="s">
        <v>4357</v>
      </c>
      <c r="D834" s="80" t="s">
        <v>9739</v>
      </c>
      <c r="E834" s="80" t="s">
        <v>9740</v>
      </c>
      <c r="F834" s="80" t="s">
        <v>4359</v>
      </c>
      <c r="G834" s="80" t="s">
        <v>172</v>
      </c>
      <c r="H834" s="80" t="s">
        <v>163</v>
      </c>
      <c r="I834" s="47">
        <v>44782</v>
      </c>
      <c r="J834" s="47">
        <v>45361</v>
      </c>
      <c r="K834" s="80" t="s">
        <v>164</v>
      </c>
      <c r="L834" s="80" t="s">
        <v>6965</v>
      </c>
      <c r="M834" s="80" t="s">
        <v>195</v>
      </c>
      <c r="N834">
        <v>22752</v>
      </c>
      <c r="O834" s="80" t="s">
        <v>188</v>
      </c>
      <c r="P834">
        <v>4</v>
      </c>
      <c r="Q834" s="56">
        <v>10.052562417871222</v>
      </c>
    </row>
    <row r="835" spans="1:17" x14ac:dyDescent="0.25">
      <c r="A835" s="80" t="s">
        <v>9741</v>
      </c>
      <c r="B835" s="80" t="s">
        <v>4361</v>
      </c>
      <c r="C835" s="80" t="s">
        <v>4362</v>
      </c>
      <c r="D835" s="80" t="s">
        <v>9742</v>
      </c>
      <c r="E835" s="80" t="s">
        <v>9743</v>
      </c>
      <c r="F835" s="80" t="s">
        <v>4364</v>
      </c>
      <c r="G835" s="80" t="s">
        <v>441</v>
      </c>
      <c r="H835" s="80" t="s">
        <v>163</v>
      </c>
      <c r="I835" s="47">
        <v>45420</v>
      </c>
      <c r="J835" s="47">
        <v>45545</v>
      </c>
      <c r="K835" s="80" t="s">
        <v>129</v>
      </c>
      <c r="L835" s="80" t="s">
        <v>9744</v>
      </c>
      <c r="M835" s="80" t="s">
        <v>314</v>
      </c>
      <c r="N835">
        <v>24357</v>
      </c>
      <c r="O835" s="80" t="s">
        <v>196</v>
      </c>
      <c r="P835">
        <v>5</v>
      </c>
      <c r="Q835" s="56">
        <v>4.1064388961892249</v>
      </c>
    </row>
    <row r="836" spans="1:17" x14ac:dyDescent="0.25">
      <c r="A836" s="80" t="s">
        <v>9745</v>
      </c>
      <c r="B836" s="80" t="s">
        <v>4366</v>
      </c>
      <c r="C836" s="80" t="s">
        <v>4367</v>
      </c>
      <c r="D836" s="80" t="s">
        <v>9746</v>
      </c>
      <c r="E836" s="80" t="s">
        <v>9747</v>
      </c>
      <c r="F836" s="80" t="s">
        <v>4369</v>
      </c>
      <c r="G836" s="80" t="s">
        <v>370</v>
      </c>
      <c r="H836" s="80" t="s">
        <v>163</v>
      </c>
      <c r="I836" s="47">
        <v>45664</v>
      </c>
      <c r="J836" s="47">
        <v>45259</v>
      </c>
      <c r="K836" s="80" t="s">
        <v>129</v>
      </c>
      <c r="L836" s="80" t="s">
        <v>9748</v>
      </c>
      <c r="M836" s="80" t="s">
        <v>174</v>
      </c>
      <c r="N836">
        <v>32693</v>
      </c>
      <c r="O836" s="80" t="s">
        <v>203</v>
      </c>
      <c r="P836">
        <v>5</v>
      </c>
      <c r="Q836" s="56">
        <v>10.052562417871222</v>
      </c>
    </row>
    <row r="837" spans="1:17" x14ac:dyDescent="0.25">
      <c r="A837" s="80" t="s">
        <v>9749</v>
      </c>
      <c r="B837" s="80" t="s">
        <v>4371</v>
      </c>
      <c r="C837" s="80" t="s">
        <v>4372</v>
      </c>
      <c r="D837" s="80" t="s">
        <v>9750</v>
      </c>
      <c r="E837" s="80" t="s">
        <v>9751</v>
      </c>
      <c r="F837" s="80" t="s">
        <v>4374</v>
      </c>
      <c r="G837" s="80" t="s">
        <v>341</v>
      </c>
      <c r="H837" s="80" t="s">
        <v>163</v>
      </c>
      <c r="I837" s="47">
        <v>45735</v>
      </c>
      <c r="J837" s="47">
        <v>45825</v>
      </c>
      <c r="K837" s="80" t="s">
        <v>269</v>
      </c>
      <c r="L837" s="80" t="s">
        <v>6953</v>
      </c>
      <c r="M837" s="80" t="s">
        <v>165</v>
      </c>
      <c r="N837">
        <v>12110</v>
      </c>
      <c r="O837" s="80" t="s">
        <v>196</v>
      </c>
      <c r="P837">
        <v>4</v>
      </c>
      <c r="Q837" s="56">
        <v>2.9566360052562417</v>
      </c>
    </row>
    <row r="838" spans="1:17" x14ac:dyDescent="0.25">
      <c r="A838" s="80" t="s">
        <v>9752</v>
      </c>
      <c r="B838" s="80" t="s">
        <v>4376</v>
      </c>
      <c r="C838" s="80" t="s">
        <v>4377</v>
      </c>
      <c r="D838" s="80" t="s">
        <v>9753</v>
      </c>
      <c r="E838" s="80" t="s">
        <v>9754</v>
      </c>
      <c r="F838" s="80" t="s">
        <v>4379</v>
      </c>
      <c r="G838" s="80" t="s">
        <v>499</v>
      </c>
      <c r="H838" s="80" t="s">
        <v>163</v>
      </c>
      <c r="I838" s="47">
        <v>45658</v>
      </c>
      <c r="J838" s="47">
        <v>45755</v>
      </c>
      <c r="K838" s="80" t="s">
        <v>269</v>
      </c>
      <c r="L838" s="80" t="s">
        <v>6965</v>
      </c>
      <c r="M838" s="80" t="s">
        <v>165</v>
      </c>
      <c r="N838">
        <v>20943</v>
      </c>
      <c r="O838" s="80" t="s">
        <v>196</v>
      </c>
      <c r="P838">
        <v>4</v>
      </c>
      <c r="Q838" s="56">
        <v>10.052562417871222</v>
      </c>
    </row>
    <row r="839" spans="1:17" x14ac:dyDescent="0.25">
      <c r="A839" s="80" t="s">
        <v>9755</v>
      </c>
      <c r="B839" s="80" t="s">
        <v>4381</v>
      </c>
      <c r="C839" s="80" t="s">
        <v>4382</v>
      </c>
      <c r="D839" s="80" t="s">
        <v>9756</v>
      </c>
      <c r="E839" s="80" t="s">
        <v>9757</v>
      </c>
      <c r="F839" s="80" t="s">
        <v>4384</v>
      </c>
      <c r="G839" s="80" t="s">
        <v>358</v>
      </c>
      <c r="H839" s="80" t="s">
        <v>163</v>
      </c>
      <c r="I839" s="47">
        <v>44919</v>
      </c>
      <c r="J839" s="47">
        <v>45388</v>
      </c>
      <c r="K839" s="80" t="s">
        <v>173</v>
      </c>
      <c r="L839" s="80" t="s">
        <v>7702</v>
      </c>
      <c r="M839" s="80" t="s">
        <v>165</v>
      </c>
      <c r="N839">
        <v>864</v>
      </c>
      <c r="O839" s="80" t="s">
        <v>196</v>
      </c>
      <c r="P839">
        <v>4</v>
      </c>
      <c r="Q839" s="56">
        <v>15.407358738501971</v>
      </c>
    </row>
    <row r="840" spans="1:17" x14ac:dyDescent="0.25">
      <c r="A840" s="80" t="s">
        <v>9758</v>
      </c>
      <c r="B840" s="80" t="s">
        <v>4386</v>
      </c>
      <c r="C840" s="80" t="s">
        <v>4387</v>
      </c>
      <c r="D840" s="80" t="s">
        <v>9759</v>
      </c>
      <c r="E840" s="80" t="s">
        <v>9760</v>
      </c>
      <c r="F840" s="80" t="s">
        <v>4389</v>
      </c>
      <c r="G840" s="80" t="s">
        <v>574</v>
      </c>
      <c r="H840" s="80" t="s">
        <v>163</v>
      </c>
      <c r="I840" s="47">
        <v>45285</v>
      </c>
      <c r="J840" s="47">
        <v>45464</v>
      </c>
      <c r="K840" s="80" t="s">
        <v>128</v>
      </c>
      <c r="L840" s="80" t="s">
        <v>9761</v>
      </c>
      <c r="M840" s="80" t="s">
        <v>165</v>
      </c>
      <c r="N840">
        <v>45082</v>
      </c>
      <c r="O840" s="80" t="s">
        <v>166</v>
      </c>
      <c r="P840">
        <v>2</v>
      </c>
      <c r="Q840" s="56">
        <v>10.052562417871222</v>
      </c>
    </row>
    <row r="841" spans="1:17" x14ac:dyDescent="0.25">
      <c r="A841" s="80" t="s">
        <v>9762</v>
      </c>
      <c r="B841" s="80" t="s">
        <v>4391</v>
      </c>
      <c r="C841" s="80" t="s">
        <v>4392</v>
      </c>
      <c r="D841" s="80" t="s">
        <v>9763</v>
      </c>
      <c r="E841" s="80" t="s">
        <v>9764</v>
      </c>
      <c r="F841" s="80" t="s">
        <v>4394</v>
      </c>
      <c r="G841" s="80" t="s">
        <v>387</v>
      </c>
      <c r="H841" s="80" t="s">
        <v>163</v>
      </c>
      <c r="I841" s="47">
        <v>45164</v>
      </c>
      <c r="J841" s="47">
        <v>45118</v>
      </c>
      <c r="K841" s="80" t="s">
        <v>128</v>
      </c>
      <c r="L841" s="80" t="s">
        <v>6965</v>
      </c>
      <c r="M841" s="80" t="s">
        <v>181</v>
      </c>
      <c r="N841">
        <v>46591</v>
      </c>
      <c r="O841" s="80" t="s">
        <v>196</v>
      </c>
      <c r="P841">
        <v>2</v>
      </c>
      <c r="Q841" s="56">
        <v>1.5111695137976346</v>
      </c>
    </row>
    <row r="842" spans="1:17" x14ac:dyDescent="0.25">
      <c r="A842" s="80" t="s">
        <v>9765</v>
      </c>
      <c r="B842" s="80" t="s">
        <v>4396</v>
      </c>
      <c r="C842" s="80" t="s">
        <v>4397</v>
      </c>
      <c r="D842" s="80" t="s">
        <v>9766</v>
      </c>
      <c r="E842" s="80" t="s">
        <v>9767</v>
      </c>
      <c r="F842" s="80" t="s">
        <v>4399</v>
      </c>
      <c r="G842" s="80" t="s">
        <v>194</v>
      </c>
      <c r="H842" s="80" t="s">
        <v>163</v>
      </c>
      <c r="I842" s="47">
        <v>44830</v>
      </c>
      <c r="J842" s="47">
        <v>45617</v>
      </c>
      <c r="K842" s="80" t="s">
        <v>128</v>
      </c>
      <c r="L842" s="80" t="s">
        <v>6965</v>
      </c>
      <c r="M842" s="80" t="s">
        <v>314</v>
      </c>
      <c r="N842">
        <v>11463</v>
      </c>
      <c r="O842" s="80" t="s">
        <v>209</v>
      </c>
      <c r="P842">
        <v>2</v>
      </c>
      <c r="Q842" s="56">
        <v>10.052562417871222</v>
      </c>
    </row>
    <row r="843" spans="1:17" x14ac:dyDescent="0.25">
      <c r="A843" s="80" t="s">
        <v>9768</v>
      </c>
      <c r="B843" s="80" t="s">
        <v>4401</v>
      </c>
      <c r="C843" s="80" t="s">
        <v>4402</v>
      </c>
      <c r="D843" s="80" t="s">
        <v>9769</v>
      </c>
      <c r="E843" s="80" t="s">
        <v>9770</v>
      </c>
      <c r="F843" s="80" t="s">
        <v>4404</v>
      </c>
      <c r="G843" s="80" t="s">
        <v>221</v>
      </c>
      <c r="H843" s="80" t="s">
        <v>163</v>
      </c>
      <c r="I843" s="47">
        <v>45016</v>
      </c>
      <c r="J843" s="47">
        <v>45488</v>
      </c>
      <c r="K843" s="80" t="s">
        <v>269</v>
      </c>
      <c r="L843" s="80" t="s">
        <v>6965</v>
      </c>
      <c r="M843" s="80" t="s">
        <v>174</v>
      </c>
      <c r="N843">
        <v>29825</v>
      </c>
      <c r="O843" s="80" t="s">
        <v>209</v>
      </c>
      <c r="P843">
        <v>1</v>
      </c>
      <c r="Q843" s="56">
        <v>15.505913272010512</v>
      </c>
    </row>
    <row r="844" spans="1:17" x14ac:dyDescent="0.25">
      <c r="A844" s="80" t="s">
        <v>9771</v>
      </c>
      <c r="B844" s="80" t="s">
        <v>4406</v>
      </c>
      <c r="C844" s="80" t="s">
        <v>4407</v>
      </c>
      <c r="D844" s="80" t="s">
        <v>8949</v>
      </c>
      <c r="E844" s="80" t="s">
        <v>9772</v>
      </c>
      <c r="F844" s="80" t="s">
        <v>4409</v>
      </c>
      <c r="G844" s="80" t="s">
        <v>281</v>
      </c>
      <c r="H844" s="80" t="s">
        <v>163</v>
      </c>
      <c r="I844" s="47">
        <v>45797</v>
      </c>
      <c r="J844" s="47">
        <v>45764</v>
      </c>
      <c r="K844" s="80" t="s">
        <v>128</v>
      </c>
      <c r="L844" s="80" t="s">
        <v>7007</v>
      </c>
      <c r="M844" s="80" t="s">
        <v>181</v>
      </c>
      <c r="N844">
        <v>30713</v>
      </c>
      <c r="O844" s="80" t="s">
        <v>166</v>
      </c>
      <c r="P844">
        <v>1</v>
      </c>
      <c r="Q844" s="56">
        <v>10.052562417871222</v>
      </c>
    </row>
    <row r="845" spans="1:17" x14ac:dyDescent="0.25">
      <c r="A845" s="80" t="s">
        <v>9773</v>
      </c>
      <c r="B845" s="80" t="s">
        <v>4411</v>
      </c>
      <c r="C845" s="80" t="s">
        <v>4412</v>
      </c>
      <c r="D845" s="80" t="s">
        <v>9774</v>
      </c>
      <c r="E845" s="80" t="s">
        <v>9775</v>
      </c>
      <c r="F845" s="80" t="s">
        <v>4414</v>
      </c>
      <c r="G845" s="80" t="s">
        <v>320</v>
      </c>
      <c r="H845" s="80" t="s">
        <v>163</v>
      </c>
      <c r="I845" s="47">
        <v>45456</v>
      </c>
      <c r="J845" s="47">
        <v>45832</v>
      </c>
      <c r="K845" s="80" t="s">
        <v>269</v>
      </c>
      <c r="L845" s="80" t="s">
        <v>6965</v>
      </c>
      <c r="M845" s="80" t="s">
        <v>181</v>
      </c>
      <c r="N845">
        <v>41360</v>
      </c>
      <c r="O845" s="80" t="s">
        <v>166</v>
      </c>
      <c r="P845">
        <v>1</v>
      </c>
      <c r="Q845" s="56">
        <v>12.352168199737187</v>
      </c>
    </row>
    <row r="846" spans="1:17" x14ac:dyDescent="0.25">
      <c r="A846" s="80" t="s">
        <v>9776</v>
      </c>
      <c r="B846" s="80" t="s">
        <v>4416</v>
      </c>
      <c r="C846" s="80" t="s">
        <v>4417</v>
      </c>
      <c r="D846" s="80" t="s">
        <v>9777</v>
      </c>
      <c r="E846" s="80" t="s">
        <v>9778</v>
      </c>
      <c r="F846" s="80" t="s">
        <v>4419</v>
      </c>
      <c r="G846" s="80" t="s">
        <v>251</v>
      </c>
      <c r="H846" s="80" t="s">
        <v>163</v>
      </c>
      <c r="I846" s="47">
        <v>45060</v>
      </c>
      <c r="J846" s="47">
        <v>45398</v>
      </c>
      <c r="K846" s="80" t="s">
        <v>128</v>
      </c>
      <c r="L846" s="80" t="s">
        <v>7007</v>
      </c>
      <c r="M846" s="80" t="s">
        <v>314</v>
      </c>
      <c r="N846">
        <v>44536</v>
      </c>
      <c r="O846" s="80" t="s">
        <v>188</v>
      </c>
      <c r="P846">
        <v>1</v>
      </c>
      <c r="Q846" s="56">
        <v>10.052562417871222</v>
      </c>
    </row>
    <row r="847" spans="1:17" x14ac:dyDescent="0.25">
      <c r="A847" s="80" t="s">
        <v>9779</v>
      </c>
      <c r="B847" s="80" t="s">
        <v>4421</v>
      </c>
      <c r="C847" s="80" t="s">
        <v>4422</v>
      </c>
      <c r="D847" s="80" t="s">
        <v>9780</v>
      </c>
      <c r="E847" s="80" t="s">
        <v>9781</v>
      </c>
      <c r="F847" s="80" t="s">
        <v>4424</v>
      </c>
      <c r="G847" s="80" t="s">
        <v>358</v>
      </c>
      <c r="H847" s="80" t="s">
        <v>163</v>
      </c>
      <c r="I847" s="47">
        <v>44990</v>
      </c>
      <c r="J847" s="47">
        <v>45773</v>
      </c>
      <c r="K847" s="80" t="s">
        <v>269</v>
      </c>
      <c r="L847" s="80" t="s">
        <v>9782</v>
      </c>
      <c r="M847" s="80" t="s">
        <v>181</v>
      </c>
      <c r="N847">
        <v>3496</v>
      </c>
      <c r="O847" s="80" t="s">
        <v>203</v>
      </c>
      <c r="P847">
        <v>1</v>
      </c>
      <c r="Q847" s="56">
        <v>25.722733245729302</v>
      </c>
    </row>
    <row r="848" spans="1:17" x14ac:dyDescent="0.25">
      <c r="A848" s="80" t="s">
        <v>9783</v>
      </c>
      <c r="B848" s="80" t="s">
        <v>4426</v>
      </c>
      <c r="C848" s="80" t="s">
        <v>4427</v>
      </c>
      <c r="D848" s="80" t="s">
        <v>9784</v>
      </c>
      <c r="E848" s="80" t="s">
        <v>9785</v>
      </c>
      <c r="F848" s="80" t="s">
        <v>4429</v>
      </c>
      <c r="G848" s="80" t="s">
        <v>172</v>
      </c>
      <c r="H848" s="80" t="s">
        <v>163</v>
      </c>
      <c r="I848" s="47">
        <v>44777</v>
      </c>
      <c r="J848" s="47">
        <v>45388</v>
      </c>
      <c r="K848" s="80" t="s">
        <v>129</v>
      </c>
      <c r="L848" s="80" t="s">
        <v>7007</v>
      </c>
      <c r="M848" s="80" t="s">
        <v>181</v>
      </c>
      <c r="N848">
        <v>9344</v>
      </c>
      <c r="O848" s="80" t="s">
        <v>203</v>
      </c>
      <c r="P848">
        <v>2</v>
      </c>
      <c r="Q848" s="56">
        <v>10.052562417871222</v>
      </c>
    </row>
    <row r="849" spans="1:17" x14ac:dyDescent="0.25">
      <c r="A849" s="80" t="s">
        <v>9786</v>
      </c>
      <c r="B849" s="80" t="s">
        <v>4431</v>
      </c>
      <c r="C849" s="80" t="s">
        <v>4432</v>
      </c>
      <c r="D849" s="80" t="s">
        <v>9787</v>
      </c>
      <c r="E849" s="80" t="s">
        <v>9788</v>
      </c>
      <c r="F849" s="80" t="s">
        <v>3267</v>
      </c>
      <c r="G849" s="80" t="s">
        <v>234</v>
      </c>
      <c r="H849" s="80" t="s">
        <v>163</v>
      </c>
      <c r="I849" s="47">
        <v>44919</v>
      </c>
      <c r="J849" s="47">
        <v>45107</v>
      </c>
      <c r="K849" s="80" t="s">
        <v>129</v>
      </c>
      <c r="L849" s="80" t="s">
        <v>9789</v>
      </c>
      <c r="M849" s="80" t="s">
        <v>165</v>
      </c>
      <c r="N849">
        <v>1691</v>
      </c>
      <c r="O849" s="80" t="s">
        <v>188</v>
      </c>
      <c r="P849">
        <v>4</v>
      </c>
      <c r="Q849" s="56">
        <v>6.1760840998685937</v>
      </c>
    </row>
    <row r="850" spans="1:17" x14ac:dyDescent="0.25">
      <c r="A850" s="80" t="s">
        <v>9790</v>
      </c>
      <c r="B850" s="80" t="s">
        <v>4435</v>
      </c>
      <c r="C850" s="80" t="s">
        <v>4436</v>
      </c>
      <c r="D850" s="80" t="s">
        <v>9791</v>
      </c>
      <c r="E850" s="80" t="s">
        <v>9792</v>
      </c>
      <c r="F850" s="80" t="s">
        <v>4438</v>
      </c>
      <c r="G850" s="80" t="s">
        <v>202</v>
      </c>
      <c r="H850" s="80" t="s">
        <v>163</v>
      </c>
      <c r="I850" s="47">
        <v>44963</v>
      </c>
      <c r="J850" s="47">
        <v>45549</v>
      </c>
      <c r="K850" s="80" t="s">
        <v>173</v>
      </c>
      <c r="L850" s="80" t="s">
        <v>6965</v>
      </c>
      <c r="M850" s="80" t="s">
        <v>165</v>
      </c>
      <c r="N850">
        <v>42260</v>
      </c>
      <c r="O850" s="80" t="s">
        <v>209</v>
      </c>
      <c r="P850">
        <v>4</v>
      </c>
      <c r="Q850" s="56">
        <v>10.052562417871222</v>
      </c>
    </row>
    <row r="851" spans="1:17" x14ac:dyDescent="0.25">
      <c r="A851" s="80" t="s">
        <v>9793</v>
      </c>
      <c r="B851" s="80" t="s">
        <v>4440</v>
      </c>
      <c r="C851" s="80" t="s">
        <v>4441</v>
      </c>
      <c r="D851" s="80" t="s">
        <v>9794</v>
      </c>
      <c r="E851" s="80" t="s">
        <v>9795</v>
      </c>
      <c r="F851" s="80" t="s">
        <v>4443</v>
      </c>
      <c r="G851" s="80" t="s">
        <v>642</v>
      </c>
      <c r="H851" s="80" t="s">
        <v>163</v>
      </c>
      <c r="I851" s="47">
        <v>45712</v>
      </c>
      <c r="J851" s="47">
        <v>45304</v>
      </c>
      <c r="K851" s="80" t="s">
        <v>173</v>
      </c>
      <c r="L851" s="80" t="s">
        <v>6953</v>
      </c>
      <c r="M851" s="80" t="s">
        <v>181</v>
      </c>
      <c r="N851">
        <v>2054</v>
      </c>
      <c r="O851" s="80" t="s">
        <v>209</v>
      </c>
      <c r="P851">
        <v>4</v>
      </c>
      <c r="Q851" s="56">
        <v>13.403416557161629</v>
      </c>
    </row>
    <row r="852" spans="1:17" x14ac:dyDescent="0.25">
      <c r="A852" s="80" t="s">
        <v>9796</v>
      </c>
      <c r="B852" s="80" t="s">
        <v>4445</v>
      </c>
      <c r="C852" s="80" t="s">
        <v>4446</v>
      </c>
      <c r="D852" s="80" t="s">
        <v>9797</v>
      </c>
      <c r="E852" s="80" t="s">
        <v>9798</v>
      </c>
      <c r="F852" s="80" t="s">
        <v>4448</v>
      </c>
      <c r="G852" s="80" t="s">
        <v>240</v>
      </c>
      <c r="H852" s="80" t="s">
        <v>163</v>
      </c>
      <c r="I852" s="47">
        <v>45683</v>
      </c>
      <c r="J852" s="47">
        <v>45406</v>
      </c>
      <c r="K852" s="80" t="s">
        <v>173</v>
      </c>
      <c r="L852" s="80" t="s">
        <v>6965</v>
      </c>
      <c r="M852" s="80" t="s">
        <v>174</v>
      </c>
      <c r="N852">
        <v>40923</v>
      </c>
      <c r="O852" s="80" t="s">
        <v>209</v>
      </c>
      <c r="P852">
        <v>4</v>
      </c>
      <c r="Q852" s="56">
        <v>10.052562417871222</v>
      </c>
    </row>
    <row r="853" spans="1:17" x14ac:dyDescent="0.25">
      <c r="A853" s="80" t="s">
        <v>9799</v>
      </c>
      <c r="B853" s="80" t="s">
        <v>4450</v>
      </c>
      <c r="C853" s="80" t="s">
        <v>4451</v>
      </c>
      <c r="D853" s="80" t="s">
        <v>9800</v>
      </c>
      <c r="E853" s="80" t="s">
        <v>9801</v>
      </c>
      <c r="F853" s="80" t="s">
        <v>4453</v>
      </c>
      <c r="G853" s="80" t="s">
        <v>341</v>
      </c>
      <c r="H853" s="80" t="s">
        <v>163</v>
      </c>
      <c r="I853" s="47">
        <v>45292</v>
      </c>
      <c r="J853" s="47">
        <v>45241</v>
      </c>
      <c r="K853" s="80" t="s">
        <v>164</v>
      </c>
      <c r="L853" s="80" t="s">
        <v>7803</v>
      </c>
      <c r="M853" s="80" t="s">
        <v>181</v>
      </c>
      <c r="N853">
        <v>47081</v>
      </c>
      <c r="O853" s="80" t="s">
        <v>166</v>
      </c>
      <c r="P853">
        <v>4</v>
      </c>
      <c r="Q853" s="56">
        <v>1.6754270696452036</v>
      </c>
    </row>
    <row r="854" spans="1:17" x14ac:dyDescent="0.25">
      <c r="A854" s="80" t="s">
        <v>9802</v>
      </c>
      <c r="B854" s="80" t="s">
        <v>4455</v>
      </c>
      <c r="C854" s="80" t="s">
        <v>4456</v>
      </c>
      <c r="D854" s="80" t="s">
        <v>9803</v>
      </c>
      <c r="E854" s="80" t="s">
        <v>9804</v>
      </c>
      <c r="F854" s="80" t="s">
        <v>4458</v>
      </c>
      <c r="G854" s="80" t="s">
        <v>873</v>
      </c>
      <c r="H854" s="80" t="s">
        <v>163</v>
      </c>
      <c r="I854" s="47">
        <v>45070</v>
      </c>
      <c r="J854" s="47">
        <v>45777</v>
      </c>
      <c r="K854" s="80" t="s">
        <v>164</v>
      </c>
      <c r="L854" s="80" t="s">
        <v>6965</v>
      </c>
      <c r="M854" s="80" t="s">
        <v>181</v>
      </c>
      <c r="N854">
        <v>38307</v>
      </c>
      <c r="O854" s="80" t="s">
        <v>166</v>
      </c>
      <c r="P854">
        <v>5</v>
      </c>
      <c r="Q854" s="56">
        <v>10.052562417871222</v>
      </c>
    </row>
    <row r="855" spans="1:17" x14ac:dyDescent="0.25">
      <c r="A855" s="80" t="s">
        <v>9805</v>
      </c>
      <c r="B855" s="80" t="s">
        <v>4460</v>
      </c>
      <c r="C855" s="80" t="s">
        <v>4461</v>
      </c>
      <c r="D855" s="80" t="s">
        <v>9806</v>
      </c>
      <c r="E855" s="80" t="s">
        <v>9807</v>
      </c>
      <c r="F855" s="80" t="s">
        <v>4463</v>
      </c>
      <c r="G855" s="80" t="s">
        <v>558</v>
      </c>
      <c r="H855" s="80" t="s">
        <v>163</v>
      </c>
      <c r="I855" s="47">
        <v>44882</v>
      </c>
      <c r="J855" s="47">
        <v>45777</v>
      </c>
      <c r="K855" s="80" t="s">
        <v>269</v>
      </c>
      <c r="L855" s="80" t="s">
        <v>9808</v>
      </c>
      <c r="M855" s="80" t="s">
        <v>228</v>
      </c>
      <c r="N855">
        <v>43554</v>
      </c>
      <c r="O855" s="80" t="s">
        <v>203</v>
      </c>
      <c r="P855">
        <v>4</v>
      </c>
      <c r="Q855" s="56">
        <v>29.402102496714846</v>
      </c>
    </row>
    <row r="856" spans="1:17" x14ac:dyDescent="0.25">
      <c r="A856" s="80" t="s">
        <v>9809</v>
      </c>
      <c r="B856" s="80" t="s">
        <v>4465</v>
      </c>
      <c r="C856" s="80" t="s">
        <v>4466</v>
      </c>
      <c r="D856" s="80" t="s">
        <v>9810</v>
      </c>
      <c r="E856" s="80" t="s">
        <v>9811</v>
      </c>
      <c r="F856" s="80" t="s">
        <v>4468</v>
      </c>
      <c r="G856" s="80" t="s">
        <v>268</v>
      </c>
      <c r="H856" s="80" t="s">
        <v>163</v>
      </c>
      <c r="I856" s="47">
        <v>45604</v>
      </c>
      <c r="J856" s="47">
        <v>45111</v>
      </c>
      <c r="K856" s="80" t="s">
        <v>173</v>
      </c>
      <c r="L856" s="80" t="s">
        <v>9812</v>
      </c>
      <c r="M856" s="80" t="s">
        <v>228</v>
      </c>
      <c r="N856">
        <v>43554</v>
      </c>
      <c r="O856" s="80" t="s">
        <v>203</v>
      </c>
      <c r="P856">
        <v>4</v>
      </c>
      <c r="Q856" s="56">
        <v>10.052562417871222</v>
      </c>
    </row>
    <row r="857" spans="1:17" x14ac:dyDescent="0.25">
      <c r="A857" s="80" t="s">
        <v>9813</v>
      </c>
      <c r="B857" s="80" t="s">
        <v>4470</v>
      </c>
      <c r="C857" s="80" t="s">
        <v>4471</v>
      </c>
      <c r="D857" s="80" t="s">
        <v>9814</v>
      </c>
      <c r="E857" s="80" t="s">
        <v>9815</v>
      </c>
      <c r="F857" s="80" t="s">
        <v>4473</v>
      </c>
      <c r="G857" s="80" t="s">
        <v>275</v>
      </c>
      <c r="H857" s="80" t="s">
        <v>163</v>
      </c>
      <c r="I857" s="47">
        <v>45243</v>
      </c>
      <c r="J857" s="47">
        <v>45466</v>
      </c>
      <c r="K857" s="80" t="s">
        <v>128</v>
      </c>
      <c r="L857" s="80" t="s">
        <v>9816</v>
      </c>
      <c r="M857" s="80" t="s">
        <v>165</v>
      </c>
      <c r="N857">
        <v>25167</v>
      </c>
      <c r="O857" s="80" t="s">
        <v>203</v>
      </c>
      <c r="P857">
        <v>5</v>
      </c>
      <c r="Q857" s="56">
        <v>7.3258869908015765</v>
      </c>
    </row>
    <row r="858" spans="1:17" x14ac:dyDescent="0.25">
      <c r="A858" s="80" t="s">
        <v>9817</v>
      </c>
      <c r="B858" s="80" t="s">
        <v>4475</v>
      </c>
      <c r="C858" s="80" t="s">
        <v>4476</v>
      </c>
      <c r="D858" s="80" t="s">
        <v>9818</v>
      </c>
      <c r="E858" s="80" t="s">
        <v>9819</v>
      </c>
      <c r="F858" s="80" t="s">
        <v>4478</v>
      </c>
      <c r="G858" s="80" t="s">
        <v>743</v>
      </c>
      <c r="H858" s="80" t="s">
        <v>163</v>
      </c>
      <c r="I858" s="47">
        <v>44743</v>
      </c>
      <c r="J858" s="47">
        <v>45519</v>
      </c>
      <c r="K858" s="80" t="s">
        <v>269</v>
      </c>
      <c r="L858" s="80" t="s">
        <v>6965</v>
      </c>
      <c r="M858" s="80" t="s">
        <v>314</v>
      </c>
      <c r="N858">
        <v>40895</v>
      </c>
      <c r="O858" s="80" t="s">
        <v>188</v>
      </c>
      <c r="P858">
        <v>3</v>
      </c>
      <c r="Q858" s="56">
        <v>10.052562417871222</v>
      </c>
    </row>
    <row r="859" spans="1:17" x14ac:dyDescent="0.25">
      <c r="A859" s="80" t="s">
        <v>9820</v>
      </c>
      <c r="B859" s="80" t="s">
        <v>4480</v>
      </c>
      <c r="C859" s="80" t="s">
        <v>4481</v>
      </c>
      <c r="D859" s="80" t="s">
        <v>9821</v>
      </c>
      <c r="E859" s="80" t="s">
        <v>9822</v>
      </c>
      <c r="F859" s="80" t="s">
        <v>4483</v>
      </c>
      <c r="G859" s="80" t="s">
        <v>473</v>
      </c>
      <c r="H859" s="80" t="s">
        <v>163</v>
      </c>
      <c r="I859" s="47">
        <v>44771</v>
      </c>
      <c r="J859" s="47">
        <v>45786</v>
      </c>
      <c r="K859" s="80" t="s">
        <v>173</v>
      </c>
      <c r="L859" s="80" t="s">
        <v>8660</v>
      </c>
      <c r="M859" s="80" t="s">
        <v>314</v>
      </c>
      <c r="N859">
        <v>30224</v>
      </c>
      <c r="O859" s="80" t="s">
        <v>209</v>
      </c>
      <c r="P859">
        <v>2</v>
      </c>
      <c r="Q859" s="56">
        <v>33.344283837056501</v>
      </c>
    </row>
    <row r="860" spans="1:17" x14ac:dyDescent="0.25">
      <c r="A860" s="80" t="s">
        <v>9823</v>
      </c>
      <c r="B860" s="80" t="s">
        <v>4485</v>
      </c>
      <c r="C860" s="80" t="s">
        <v>4486</v>
      </c>
      <c r="D860" s="80" t="s">
        <v>9824</v>
      </c>
      <c r="E860" s="80" t="s">
        <v>9825</v>
      </c>
      <c r="F860" s="80" t="s">
        <v>4488</v>
      </c>
      <c r="G860" s="80" t="s">
        <v>387</v>
      </c>
      <c r="H860" s="80" t="s">
        <v>163</v>
      </c>
      <c r="I860" s="47">
        <v>45190</v>
      </c>
      <c r="J860" s="47">
        <v>45605</v>
      </c>
      <c r="K860" s="80" t="s">
        <v>269</v>
      </c>
      <c r="L860" s="80" t="s">
        <v>9826</v>
      </c>
      <c r="M860" s="80" t="s">
        <v>314</v>
      </c>
      <c r="N860">
        <v>6772</v>
      </c>
      <c r="O860" s="80" t="s">
        <v>188</v>
      </c>
      <c r="P860">
        <v>2</v>
      </c>
      <c r="Q860" s="56">
        <v>10.052562417871222</v>
      </c>
    </row>
    <row r="861" spans="1:17" x14ac:dyDescent="0.25">
      <c r="A861" s="80" t="s">
        <v>9827</v>
      </c>
      <c r="B861" s="80" t="s">
        <v>4490</v>
      </c>
      <c r="C861" s="80" t="s">
        <v>4491</v>
      </c>
      <c r="D861" s="80" t="s">
        <v>9828</v>
      </c>
      <c r="E861" s="80" t="s">
        <v>9829</v>
      </c>
      <c r="F861" s="80" t="s">
        <v>4493</v>
      </c>
      <c r="G861" s="80" t="s">
        <v>227</v>
      </c>
      <c r="H861" s="80" t="s">
        <v>163</v>
      </c>
      <c r="I861" s="47">
        <v>44935</v>
      </c>
      <c r="J861" s="47">
        <v>45350</v>
      </c>
      <c r="K861" s="80" t="s">
        <v>173</v>
      </c>
      <c r="L861" s="80" t="s">
        <v>9830</v>
      </c>
      <c r="M861" s="80" t="s">
        <v>165</v>
      </c>
      <c r="N861">
        <v>27937</v>
      </c>
      <c r="O861" s="80" t="s">
        <v>188</v>
      </c>
      <c r="P861">
        <v>1</v>
      </c>
      <c r="Q861" s="56">
        <v>13.633377135348226</v>
      </c>
    </row>
    <row r="862" spans="1:17" x14ac:dyDescent="0.25">
      <c r="A862" s="80" t="s">
        <v>9831</v>
      </c>
      <c r="B862" s="80" t="s">
        <v>4495</v>
      </c>
      <c r="C862" s="80" t="s">
        <v>4496</v>
      </c>
      <c r="D862" s="80" t="s">
        <v>9832</v>
      </c>
      <c r="E862" s="80" t="s">
        <v>9833</v>
      </c>
      <c r="F862" s="80" t="s">
        <v>4498</v>
      </c>
      <c r="G862" s="80" t="s">
        <v>251</v>
      </c>
      <c r="H862" s="80" t="s">
        <v>163</v>
      </c>
      <c r="I862" s="47">
        <v>45048</v>
      </c>
      <c r="J862" s="47">
        <v>45432</v>
      </c>
      <c r="K862" s="80" t="s">
        <v>173</v>
      </c>
      <c r="L862" s="80" t="s">
        <v>6965</v>
      </c>
      <c r="M862" s="80" t="s">
        <v>174</v>
      </c>
      <c r="N862">
        <v>41789</v>
      </c>
      <c r="O862" s="80" t="s">
        <v>188</v>
      </c>
      <c r="P862">
        <v>1</v>
      </c>
      <c r="Q862" s="56">
        <v>10.052562417871222</v>
      </c>
    </row>
    <row r="863" spans="1:17" x14ac:dyDescent="0.25">
      <c r="A863" s="80" t="s">
        <v>9834</v>
      </c>
      <c r="B863" s="80" t="s">
        <v>4500</v>
      </c>
      <c r="C863" s="80" t="s">
        <v>4501</v>
      </c>
      <c r="D863" s="80" t="s">
        <v>9835</v>
      </c>
      <c r="E863" s="80" t="s">
        <v>9836</v>
      </c>
      <c r="F863" s="80" t="s">
        <v>4503</v>
      </c>
      <c r="G863" s="80" t="s">
        <v>262</v>
      </c>
      <c r="H863" s="80" t="s">
        <v>163</v>
      </c>
      <c r="I863" s="47">
        <v>44858</v>
      </c>
      <c r="J863" s="47">
        <v>45216</v>
      </c>
      <c r="K863" s="80" t="s">
        <v>129</v>
      </c>
      <c r="L863" s="80" t="s">
        <v>6953</v>
      </c>
      <c r="M863" s="80" t="s">
        <v>314</v>
      </c>
      <c r="N863">
        <v>4137</v>
      </c>
      <c r="O863" s="80" t="s">
        <v>166</v>
      </c>
      <c r="P863">
        <v>1</v>
      </c>
      <c r="Q863" s="56">
        <v>11.760840998685939</v>
      </c>
    </row>
    <row r="864" spans="1:17" x14ac:dyDescent="0.25">
      <c r="A864" s="80" t="s">
        <v>9837</v>
      </c>
      <c r="B864" s="80" t="s">
        <v>4505</v>
      </c>
      <c r="C864" s="80" t="s">
        <v>4506</v>
      </c>
      <c r="D864" s="80" t="s">
        <v>9838</v>
      </c>
      <c r="E864" s="80" t="s">
        <v>4507</v>
      </c>
      <c r="F864" s="80" t="s">
        <v>4508</v>
      </c>
      <c r="G864" s="80" t="s">
        <v>202</v>
      </c>
      <c r="H864" s="80" t="s">
        <v>163</v>
      </c>
      <c r="I864" s="47">
        <v>45768</v>
      </c>
      <c r="J864" s="47">
        <v>45608</v>
      </c>
      <c r="K864" s="80" t="s">
        <v>128</v>
      </c>
      <c r="L864" s="80" t="s">
        <v>8899</v>
      </c>
      <c r="M864" s="80" t="s">
        <v>228</v>
      </c>
      <c r="N864">
        <v>34262</v>
      </c>
      <c r="O864" s="80" t="s">
        <v>188</v>
      </c>
      <c r="P864">
        <v>4</v>
      </c>
      <c r="Q864" s="56">
        <v>10.052562417871222</v>
      </c>
    </row>
    <row r="865" spans="1:17" x14ac:dyDescent="0.25">
      <c r="A865" s="80" t="s">
        <v>9839</v>
      </c>
      <c r="B865" s="80" t="s">
        <v>4510</v>
      </c>
      <c r="C865" s="80" t="s">
        <v>4511</v>
      </c>
      <c r="D865" s="80" t="s">
        <v>9840</v>
      </c>
      <c r="E865" s="80" t="s">
        <v>9841</v>
      </c>
      <c r="F865" s="80" t="s">
        <v>4513</v>
      </c>
      <c r="G865" s="80" t="s">
        <v>516</v>
      </c>
      <c r="H865" s="80" t="s">
        <v>163</v>
      </c>
      <c r="I865" s="47">
        <v>45562</v>
      </c>
      <c r="J865" s="47">
        <v>45662</v>
      </c>
      <c r="K865" s="80" t="s">
        <v>269</v>
      </c>
      <c r="L865" s="80" t="s">
        <v>6953</v>
      </c>
      <c r="M865" s="80" t="s">
        <v>195</v>
      </c>
      <c r="N865">
        <v>19844</v>
      </c>
      <c r="O865" s="80" t="s">
        <v>203</v>
      </c>
      <c r="P865">
        <v>5</v>
      </c>
      <c r="Q865" s="56">
        <v>3.2851511169513796</v>
      </c>
    </row>
    <row r="866" spans="1:17" x14ac:dyDescent="0.25">
      <c r="A866" s="80" t="s">
        <v>9842</v>
      </c>
      <c r="B866" s="80" t="s">
        <v>4515</v>
      </c>
      <c r="C866" s="80" t="s">
        <v>4516</v>
      </c>
      <c r="D866" s="80" t="s">
        <v>9843</v>
      </c>
      <c r="E866" s="80" t="s">
        <v>9844</v>
      </c>
      <c r="F866" s="80" t="s">
        <v>4518</v>
      </c>
      <c r="G866" s="80" t="s">
        <v>616</v>
      </c>
      <c r="H866" s="80" t="s">
        <v>163</v>
      </c>
      <c r="I866" s="47">
        <v>44954</v>
      </c>
      <c r="J866" s="47">
        <v>45243</v>
      </c>
      <c r="K866" s="80" t="s">
        <v>164</v>
      </c>
      <c r="L866" s="80" t="s">
        <v>7007</v>
      </c>
      <c r="M866" s="80" t="s">
        <v>165</v>
      </c>
      <c r="N866">
        <v>19844</v>
      </c>
      <c r="O866" s="80" t="s">
        <v>188</v>
      </c>
      <c r="P866">
        <v>5</v>
      </c>
      <c r="Q866" s="56">
        <v>10.052562417871222</v>
      </c>
    </row>
    <row r="867" spans="1:17" x14ac:dyDescent="0.25">
      <c r="A867" s="80" t="s">
        <v>9845</v>
      </c>
      <c r="B867" s="80" t="s">
        <v>4520</v>
      </c>
      <c r="C867" s="80" t="s">
        <v>4521</v>
      </c>
      <c r="D867" s="80" t="s">
        <v>9846</v>
      </c>
      <c r="E867" s="80" t="s">
        <v>9847</v>
      </c>
      <c r="F867" s="80" t="s">
        <v>4523</v>
      </c>
      <c r="G867" s="80" t="s">
        <v>462</v>
      </c>
      <c r="H867" s="80" t="s">
        <v>163</v>
      </c>
      <c r="I867" s="47">
        <v>45824</v>
      </c>
      <c r="J867" s="47">
        <v>45451</v>
      </c>
      <c r="K867" s="80" t="s">
        <v>129</v>
      </c>
      <c r="L867" s="80" t="s">
        <v>6953</v>
      </c>
      <c r="M867" s="80" t="s">
        <v>314</v>
      </c>
      <c r="N867">
        <v>7054</v>
      </c>
      <c r="O867" s="80" t="s">
        <v>203</v>
      </c>
      <c r="P867">
        <v>2</v>
      </c>
      <c r="Q867" s="56">
        <v>12.253613666228645</v>
      </c>
    </row>
    <row r="868" spans="1:17" x14ac:dyDescent="0.25">
      <c r="A868" s="80" t="s">
        <v>9848</v>
      </c>
      <c r="B868" s="80" t="s">
        <v>4525</v>
      </c>
      <c r="C868" s="80" t="s">
        <v>4526</v>
      </c>
      <c r="D868" s="80" t="s">
        <v>9849</v>
      </c>
      <c r="E868" s="80" t="s">
        <v>9850</v>
      </c>
      <c r="F868" s="80" t="s">
        <v>4528</v>
      </c>
      <c r="G868" s="80" t="s">
        <v>262</v>
      </c>
      <c r="H868" s="80" t="s">
        <v>163</v>
      </c>
      <c r="I868" s="47">
        <v>44797</v>
      </c>
      <c r="J868" s="47">
        <v>45187</v>
      </c>
      <c r="K868" s="80" t="s">
        <v>164</v>
      </c>
      <c r="L868" s="80" t="s">
        <v>7007</v>
      </c>
      <c r="M868" s="80" t="s">
        <v>174</v>
      </c>
      <c r="N868">
        <v>38786</v>
      </c>
      <c r="O868" s="80" t="s">
        <v>196</v>
      </c>
      <c r="P868">
        <v>3</v>
      </c>
      <c r="Q868" s="56">
        <v>10.052562417871222</v>
      </c>
    </row>
    <row r="869" spans="1:17" x14ac:dyDescent="0.25">
      <c r="A869" s="80" t="s">
        <v>9851</v>
      </c>
      <c r="B869" s="80" t="s">
        <v>4530</v>
      </c>
      <c r="C869" s="80" t="s">
        <v>4531</v>
      </c>
      <c r="D869" s="80" t="s">
        <v>9852</v>
      </c>
      <c r="E869" s="80" t="s">
        <v>9853</v>
      </c>
      <c r="F869" s="80" t="s">
        <v>4533</v>
      </c>
      <c r="G869" s="80" t="s">
        <v>749</v>
      </c>
      <c r="H869" s="80" t="s">
        <v>163</v>
      </c>
      <c r="I869" s="47">
        <v>45813</v>
      </c>
      <c r="J869" s="47">
        <v>45553</v>
      </c>
      <c r="K869" s="80" t="s">
        <v>128</v>
      </c>
      <c r="L869" s="80" t="s">
        <v>6965</v>
      </c>
      <c r="M869" s="80" t="s">
        <v>165</v>
      </c>
      <c r="N869">
        <v>20843</v>
      </c>
      <c r="O869" s="80" t="s">
        <v>203</v>
      </c>
      <c r="P869">
        <v>1</v>
      </c>
      <c r="Q869" s="56">
        <v>8.5413929040735876</v>
      </c>
    </row>
    <row r="870" spans="1:17" x14ac:dyDescent="0.25">
      <c r="A870" s="80" t="s">
        <v>9854</v>
      </c>
      <c r="B870" s="80" t="s">
        <v>4535</v>
      </c>
      <c r="C870" s="80" t="s">
        <v>4536</v>
      </c>
      <c r="D870" s="80" t="s">
        <v>9855</v>
      </c>
      <c r="E870" s="80" t="s">
        <v>9856</v>
      </c>
      <c r="F870" s="80" t="s">
        <v>4538</v>
      </c>
      <c r="G870" s="80" t="s">
        <v>873</v>
      </c>
      <c r="H870" s="80" t="s">
        <v>163</v>
      </c>
      <c r="I870" s="47">
        <v>45334</v>
      </c>
      <c r="J870" s="47">
        <v>45615</v>
      </c>
      <c r="K870" s="80" t="s">
        <v>269</v>
      </c>
      <c r="L870" s="80" t="s">
        <v>6953</v>
      </c>
      <c r="M870" s="80" t="s">
        <v>314</v>
      </c>
      <c r="N870">
        <v>10001</v>
      </c>
      <c r="O870" s="80" t="s">
        <v>203</v>
      </c>
      <c r="P870">
        <v>1</v>
      </c>
      <c r="Q870" s="56">
        <v>10.052562417871222</v>
      </c>
    </row>
    <row r="871" spans="1:17" x14ac:dyDescent="0.25">
      <c r="A871" s="80" t="s">
        <v>9857</v>
      </c>
      <c r="B871" s="80" t="s">
        <v>4540</v>
      </c>
      <c r="C871" s="80" t="s">
        <v>4541</v>
      </c>
      <c r="D871" s="80" t="s">
        <v>9858</v>
      </c>
      <c r="E871" s="80" t="s">
        <v>9859</v>
      </c>
      <c r="F871" s="80" t="s">
        <v>4543</v>
      </c>
      <c r="G871" s="80" t="s">
        <v>749</v>
      </c>
      <c r="H871" s="80" t="s">
        <v>163</v>
      </c>
      <c r="I871" s="47">
        <v>45540</v>
      </c>
      <c r="J871" s="47">
        <v>45737</v>
      </c>
      <c r="K871" s="80" t="s">
        <v>128</v>
      </c>
      <c r="L871" s="80" t="s">
        <v>6965</v>
      </c>
      <c r="M871" s="80" t="s">
        <v>165</v>
      </c>
      <c r="N871">
        <v>48443</v>
      </c>
      <c r="O871" s="80" t="s">
        <v>203</v>
      </c>
      <c r="P871">
        <v>4</v>
      </c>
      <c r="Q871" s="56">
        <v>6.4717477003942179</v>
      </c>
    </row>
    <row r="872" spans="1:17" x14ac:dyDescent="0.25">
      <c r="A872" s="80" t="s">
        <v>9860</v>
      </c>
      <c r="B872" s="80" t="s">
        <v>4545</v>
      </c>
      <c r="C872" s="80" t="s">
        <v>4546</v>
      </c>
      <c r="D872" s="80" t="s">
        <v>9861</v>
      </c>
      <c r="E872" s="80" t="s">
        <v>9862</v>
      </c>
      <c r="F872" s="80" t="s">
        <v>4548</v>
      </c>
      <c r="G872" s="80" t="s">
        <v>766</v>
      </c>
      <c r="H872" s="80" t="s">
        <v>163</v>
      </c>
      <c r="I872" s="47">
        <v>44933</v>
      </c>
      <c r="J872" s="47">
        <v>45226</v>
      </c>
      <c r="K872" s="80" t="s">
        <v>129</v>
      </c>
      <c r="L872" s="80" t="s">
        <v>9863</v>
      </c>
      <c r="M872" s="80" t="s">
        <v>228</v>
      </c>
      <c r="N872">
        <v>47834</v>
      </c>
      <c r="O872" s="80" t="s">
        <v>203</v>
      </c>
      <c r="P872">
        <v>3</v>
      </c>
      <c r="Q872" s="56">
        <v>10.052562417871222</v>
      </c>
    </row>
    <row r="873" spans="1:17" x14ac:dyDescent="0.25">
      <c r="A873" s="80" t="s">
        <v>9864</v>
      </c>
      <c r="B873" s="80" t="s">
        <v>4550</v>
      </c>
      <c r="C873" s="80" t="s">
        <v>4551</v>
      </c>
      <c r="D873" s="80" t="s">
        <v>9865</v>
      </c>
      <c r="E873" s="80" t="s">
        <v>9866</v>
      </c>
      <c r="F873" s="80" t="s">
        <v>4553</v>
      </c>
      <c r="G873" s="80" t="s">
        <v>787</v>
      </c>
      <c r="H873" s="80" t="s">
        <v>163</v>
      </c>
      <c r="I873" s="47">
        <v>44823</v>
      </c>
      <c r="J873" s="47">
        <v>45420</v>
      </c>
      <c r="K873" s="80" t="s">
        <v>128</v>
      </c>
      <c r="L873" s="80" t="s">
        <v>6953</v>
      </c>
      <c r="M873" s="80" t="s">
        <v>195</v>
      </c>
      <c r="N873">
        <v>21679</v>
      </c>
      <c r="O873" s="80" t="s">
        <v>209</v>
      </c>
      <c r="P873">
        <v>5</v>
      </c>
      <c r="Q873" s="56">
        <v>19.612352168199735</v>
      </c>
    </row>
    <row r="874" spans="1:17" x14ac:dyDescent="0.25">
      <c r="A874" s="80" t="s">
        <v>9867</v>
      </c>
      <c r="B874" s="80" t="s">
        <v>4555</v>
      </c>
      <c r="C874" s="80" t="s">
        <v>4556</v>
      </c>
      <c r="D874" s="80" t="s">
        <v>9868</v>
      </c>
      <c r="E874" s="80" t="s">
        <v>9869</v>
      </c>
      <c r="F874" s="80" t="s">
        <v>4558</v>
      </c>
      <c r="G874" s="80" t="s">
        <v>873</v>
      </c>
      <c r="H874" s="80" t="s">
        <v>163</v>
      </c>
      <c r="I874" s="47">
        <v>45204</v>
      </c>
      <c r="J874" s="47">
        <v>45420</v>
      </c>
      <c r="K874" s="80" t="s">
        <v>269</v>
      </c>
      <c r="L874" s="80" t="s">
        <v>6965</v>
      </c>
      <c r="M874" s="80" t="s">
        <v>174</v>
      </c>
      <c r="N874">
        <v>22716</v>
      </c>
      <c r="O874" s="80" t="s">
        <v>209</v>
      </c>
      <c r="P874">
        <v>5</v>
      </c>
      <c r="Q874" s="56">
        <v>10.052562417871222</v>
      </c>
    </row>
    <row r="875" spans="1:17" x14ac:dyDescent="0.25">
      <c r="A875" s="80" t="s">
        <v>9870</v>
      </c>
      <c r="B875" s="80" t="s">
        <v>4560</v>
      </c>
      <c r="C875" s="80" t="s">
        <v>4561</v>
      </c>
      <c r="D875" s="80" t="s">
        <v>9871</v>
      </c>
      <c r="E875" s="80" t="s">
        <v>9872</v>
      </c>
      <c r="F875" s="80" t="s">
        <v>4563</v>
      </c>
      <c r="G875" s="80" t="s">
        <v>275</v>
      </c>
      <c r="H875" s="80" t="s">
        <v>163</v>
      </c>
      <c r="I875" s="47">
        <v>45557</v>
      </c>
      <c r="J875" s="47">
        <v>45122</v>
      </c>
      <c r="K875" s="80" t="s">
        <v>164</v>
      </c>
      <c r="L875" s="80" t="s">
        <v>9873</v>
      </c>
      <c r="M875" s="80" t="s">
        <v>174</v>
      </c>
      <c r="N875">
        <v>40066</v>
      </c>
      <c r="O875" s="80" t="s">
        <v>196</v>
      </c>
      <c r="P875">
        <v>2</v>
      </c>
      <c r="Q875" s="56">
        <v>14.290407358738502</v>
      </c>
    </row>
    <row r="876" spans="1:17" x14ac:dyDescent="0.25">
      <c r="A876" s="80" t="s">
        <v>9874</v>
      </c>
      <c r="B876" s="80" t="s">
        <v>4565</v>
      </c>
      <c r="C876" s="80" t="s">
        <v>4566</v>
      </c>
      <c r="D876" s="80" t="s">
        <v>9875</v>
      </c>
      <c r="E876" s="80" t="s">
        <v>9876</v>
      </c>
      <c r="F876" s="80" t="s">
        <v>4568</v>
      </c>
      <c r="G876" s="80" t="s">
        <v>320</v>
      </c>
      <c r="H876" s="80" t="s">
        <v>163</v>
      </c>
      <c r="I876" s="47">
        <v>44930</v>
      </c>
      <c r="J876" s="47">
        <v>45692</v>
      </c>
      <c r="K876" s="80" t="s">
        <v>173</v>
      </c>
      <c r="L876" s="80" t="s">
        <v>6953</v>
      </c>
      <c r="M876" s="80" t="s">
        <v>195</v>
      </c>
      <c r="N876">
        <v>21746</v>
      </c>
      <c r="O876" s="80" t="s">
        <v>209</v>
      </c>
      <c r="P876">
        <v>2</v>
      </c>
      <c r="Q876" s="56">
        <v>10.052562417871222</v>
      </c>
    </row>
    <row r="877" spans="1:17" x14ac:dyDescent="0.25">
      <c r="A877" s="80" t="s">
        <v>9877</v>
      </c>
      <c r="B877" s="80" t="s">
        <v>4570</v>
      </c>
      <c r="C877" s="80" t="s">
        <v>4571</v>
      </c>
      <c r="D877" s="80" t="s">
        <v>9878</v>
      </c>
      <c r="E877" s="80" t="s">
        <v>9879</v>
      </c>
      <c r="F877" s="80" t="s">
        <v>4573</v>
      </c>
      <c r="G877" s="80" t="s">
        <v>473</v>
      </c>
      <c r="H877" s="80" t="s">
        <v>163</v>
      </c>
      <c r="I877" s="47">
        <v>45813</v>
      </c>
      <c r="J877" s="47">
        <v>45201</v>
      </c>
      <c r="K877" s="80" t="s">
        <v>173</v>
      </c>
      <c r="L877" s="80" t="s">
        <v>6965</v>
      </c>
      <c r="M877" s="80" t="s">
        <v>195</v>
      </c>
      <c r="N877">
        <v>32951</v>
      </c>
      <c r="O877" s="80" t="s">
        <v>196</v>
      </c>
      <c r="P877">
        <v>5</v>
      </c>
      <c r="Q877" s="56">
        <v>20.105124835742444</v>
      </c>
    </row>
    <row r="878" spans="1:17" x14ac:dyDescent="0.25">
      <c r="A878" s="80" t="s">
        <v>9880</v>
      </c>
      <c r="B878" s="80" t="s">
        <v>4575</v>
      </c>
      <c r="C878" s="80" t="s">
        <v>4576</v>
      </c>
      <c r="D878" s="80" t="s">
        <v>9881</v>
      </c>
      <c r="E878" s="80" t="s">
        <v>9882</v>
      </c>
      <c r="F878" s="80" t="s">
        <v>4578</v>
      </c>
      <c r="G878" s="80" t="s">
        <v>505</v>
      </c>
      <c r="H878" s="80" t="s">
        <v>163</v>
      </c>
      <c r="I878" s="47">
        <v>44787</v>
      </c>
      <c r="J878" s="47">
        <v>45826</v>
      </c>
      <c r="K878" s="80" t="s">
        <v>164</v>
      </c>
      <c r="L878" s="80" t="s">
        <v>7828</v>
      </c>
      <c r="M878" s="80" t="s">
        <v>165</v>
      </c>
      <c r="N878">
        <v>19182</v>
      </c>
      <c r="O878" s="80" t="s">
        <v>166</v>
      </c>
      <c r="P878">
        <v>5</v>
      </c>
      <c r="Q878" s="56">
        <v>10.052562417871222</v>
      </c>
    </row>
    <row r="879" spans="1:17" x14ac:dyDescent="0.25">
      <c r="A879" s="80" t="s">
        <v>9883</v>
      </c>
      <c r="B879" s="80" t="s">
        <v>4580</v>
      </c>
      <c r="C879" s="80" t="s">
        <v>4581</v>
      </c>
      <c r="D879" s="80" t="s">
        <v>9884</v>
      </c>
      <c r="E879" s="80" t="s">
        <v>9885</v>
      </c>
      <c r="F879" s="80" t="s">
        <v>4583</v>
      </c>
      <c r="G879" s="80" t="s">
        <v>234</v>
      </c>
      <c r="H879" s="80" t="s">
        <v>163</v>
      </c>
      <c r="I879" s="47">
        <v>45617</v>
      </c>
      <c r="J879" s="47">
        <v>45746</v>
      </c>
      <c r="K879" s="80" t="s">
        <v>164</v>
      </c>
      <c r="L879" s="80" t="s">
        <v>8007</v>
      </c>
      <c r="M879" s="80" t="s">
        <v>228</v>
      </c>
      <c r="N879">
        <v>7825</v>
      </c>
      <c r="O879" s="80" t="s">
        <v>196</v>
      </c>
      <c r="P879">
        <v>5</v>
      </c>
      <c r="Q879" s="56">
        <v>4.23784494086728</v>
      </c>
    </row>
    <row r="880" spans="1:17" x14ac:dyDescent="0.25">
      <c r="A880" s="80" t="s">
        <v>9886</v>
      </c>
      <c r="B880" s="80" t="s">
        <v>4585</v>
      </c>
      <c r="C880" s="80" t="s">
        <v>4586</v>
      </c>
      <c r="D880" s="80" t="s">
        <v>9887</v>
      </c>
      <c r="E880" s="80" t="s">
        <v>4587</v>
      </c>
      <c r="F880" s="80" t="s">
        <v>4588</v>
      </c>
      <c r="G880" s="80" t="s">
        <v>347</v>
      </c>
      <c r="H880" s="80" t="s">
        <v>163</v>
      </c>
      <c r="I880" s="47">
        <v>45105</v>
      </c>
      <c r="J880" s="47">
        <v>45592</v>
      </c>
      <c r="K880" s="80" t="s">
        <v>164</v>
      </c>
      <c r="L880" s="80" t="s">
        <v>9888</v>
      </c>
      <c r="M880" s="80" t="s">
        <v>195</v>
      </c>
      <c r="N880">
        <v>34352</v>
      </c>
      <c r="O880" s="80" t="s">
        <v>188</v>
      </c>
      <c r="P880">
        <v>2</v>
      </c>
      <c r="Q880" s="56">
        <v>10.052562417871222</v>
      </c>
    </row>
    <row r="881" spans="1:17" x14ac:dyDescent="0.25">
      <c r="A881" s="80" t="s">
        <v>9889</v>
      </c>
      <c r="B881" s="80" t="s">
        <v>4590</v>
      </c>
      <c r="C881" s="80" t="s">
        <v>4591</v>
      </c>
      <c r="D881" s="80" t="s">
        <v>9890</v>
      </c>
      <c r="E881" s="80" t="s">
        <v>9891</v>
      </c>
      <c r="F881" s="80" t="s">
        <v>4593</v>
      </c>
      <c r="G881" s="80" t="s">
        <v>903</v>
      </c>
      <c r="H881" s="80" t="s">
        <v>163</v>
      </c>
      <c r="I881" s="47">
        <v>44823</v>
      </c>
      <c r="J881" s="47">
        <v>45612</v>
      </c>
      <c r="K881" s="80" t="s">
        <v>164</v>
      </c>
      <c r="L881" s="80" t="s">
        <v>9892</v>
      </c>
      <c r="M881" s="80" t="s">
        <v>195</v>
      </c>
      <c r="N881">
        <v>34852</v>
      </c>
      <c r="O881" s="80" t="s">
        <v>196</v>
      </c>
      <c r="P881">
        <v>4</v>
      </c>
      <c r="Q881" s="56">
        <v>25.919842312746386</v>
      </c>
    </row>
    <row r="882" spans="1:17" x14ac:dyDescent="0.25">
      <c r="A882" s="80" t="s">
        <v>9893</v>
      </c>
      <c r="B882" s="80" t="s">
        <v>4595</v>
      </c>
      <c r="C882" s="80" t="s">
        <v>4596</v>
      </c>
      <c r="D882" s="80" t="s">
        <v>9894</v>
      </c>
      <c r="E882" s="80" t="s">
        <v>9895</v>
      </c>
      <c r="F882" s="80" t="s">
        <v>4598</v>
      </c>
      <c r="G882" s="80" t="s">
        <v>215</v>
      </c>
      <c r="H882" s="80" t="s">
        <v>163</v>
      </c>
      <c r="I882" s="47">
        <v>45275</v>
      </c>
      <c r="J882" s="47">
        <v>45399</v>
      </c>
      <c r="K882" s="80" t="s">
        <v>164</v>
      </c>
      <c r="L882" s="80" t="s">
        <v>8426</v>
      </c>
      <c r="M882" s="80" t="s">
        <v>181</v>
      </c>
      <c r="N882">
        <v>24524</v>
      </c>
      <c r="O882" s="80" t="s">
        <v>188</v>
      </c>
      <c r="P882">
        <v>5</v>
      </c>
      <c r="Q882" s="56">
        <v>10.052562417871222</v>
      </c>
    </row>
    <row r="883" spans="1:17" x14ac:dyDescent="0.25">
      <c r="A883" s="80" t="s">
        <v>9896</v>
      </c>
      <c r="B883" s="80" t="s">
        <v>4600</v>
      </c>
      <c r="C883" s="80" t="s">
        <v>4601</v>
      </c>
      <c r="D883" s="80" t="s">
        <v>9897</v>
      </c>
      <c r="E883" s="80" t="s">
        <v>9898</v>
      </c>
      <c r="F883" s="80" t="s">
        <v>4603</v>
      </c>
      <c r="G883" s="80" t="s">
        <v>341</v>
      </c>
      <c r="H883" s="80" t="s">
        <v>163</v>
      </c>
      <c r="I883" s="47">
        <v>45198</v>
      </c>
      <c r="J883" s="47">
        <v>45713</v>
      </c>
      <c r="K883" s="80" t="s">
        <v>128</v>
      </c>
      <c r="L883" s="80" t="s">
        <v>9899</v>
      </c>
      <c r="M883" s="80" t="s">
        <v>174</v>
      </c>
      <c r="N883">
        <v>2263</v>
      </c>
      <c r="O883" s="80" t="s">
        <v>166</v>
      </c>
      <c r="P883">
        <v>4</v>
      </c>
      <c r="Q883" s="56">
        <v>16.918528252299605</v>
      </c>
    </row>
    <row r="884" spans="1:17" x14ac:dyDescent="0.25">
      <c r="A884" s="80" t="s">
        <v>9900</v>
      </c>
      <c r="B884" s="80" t="s">
        <v>4605</v>
      </c>
      <c r="C884" s="80" t="s">
        <v>4606</v>
      </c>
      <c r="D884" s="80" t="s">
        <v>9901</v>
      </c>
      <c r="E884" s="80" t="s">
        <v>9902</v>
      </c>
      <c r="F884" s="80" t="s">
        <v>4608</v>
      </c>
      <c r="G884" s="80" t="s">
        <v>364</v>
      </c>
      <c r="H884" s="80" t="s">
        <v>163</v>
      </c>
      <c r="I884" s="47">
        <v>45561</v>
      </c>
      <c r="J884" s="47">
        <v>45676</v>
      </c>
      <c r="K884" s="80" t="s">
        <v>129</v>
      </c>
      <c r="L884" s="80" t="s">
        <v>7007</v>
      </c>
      <c r="M884" s="80" t="s">
        <v>314</v>
      </c>
      <c r="N884">
        <v>29555</v>
      </c>
      <c r="O884" s="80" t="s">
        <v>196</v>
      </c>
      <c r="P884">
        <v>4</v>
      </c>
      <c r="Q884" s="56">
        <v>10.052562417871222</v>
      </c>
    </row>
    <row r="885" spans="1:17" x14ac:dyDescent="0.25">
      <c r="A885" s="80" t="s">
        <v>9903</v>
      </c>
      <c r="B885" s="80" t="s">
        <v>4610</v>
      </c>
      <c r="C885" s="80" t="s">
        <v>4611</v>
      </c>
      <c r="D885" s="80" t="s">
        <v>9904</v>
      </c>
      <c r="E885" s="80" t="s">
        <v>9905</v>
      </c>
      <c r="F885" s="80" t="s">
        <v>4613</v>
      </c>
      <c r="G885" s="80" t="s">
        <v>558</v>
      </c>
      <c r="H885" s="80" t="s">
        <v>163</v>
      </c>
      <c r="I885" s="47">
        <v>45184</v>
      </c>
      <c r="J885" s="47">
        <v>45738</v>
      </c>
      <c r="K885" s="80" t="s">
        <v>164</v>
      </c>
      <c r="L885" s="80" t="s">
        <v>9906</v>
      </c>
      <c r="M885" s="80" t="s">
        <v>181</v>
      </c>
      <c r="N885">
        <v>31065</v>
      </c>
      <c r="O885" s="80" t="s">
        <v>188</v>
      </c>
      <c r="P885">
        <v>4</v>
      </c>
      <c r="Q885" s="56">
        <v>18.199737187910642</v>
      </c>
    </row>
    <row r="886" spans="1:17" x14ac:dyDescent="0.25">
      <c r="A886" s="80" t="s">
        <v>9907</v>
      </c>
      <c r="B886" s="80" t="s">
        <v>4615</v>
      </c>
      <c r="C886" s="80" t="s">
        <v>4616</v>
      </c>
      <c r="D886" s="80" t="s">
        <v>9908</v>
      </c>
      <c r="E886" s="80" t="s">
        <v>9909</v>
      </c>
      <c r="F886" s="80" t="s">
        <v>4618</v>
      </c>
      <c r="G886" s="80" t="s">
        <v>268</v>
      </c>
      <c r="H886" s="80" t="s">
        <v>163</v>
      </c>
      <c r="I886" s="47">
        <v>45433</v>
      </c>
      <c r="J886" s="47">
        <v>45152</v>
      </c>
      <c r="K886" s="80" t="s">
        <v>164</v>
      </c>
      <c r="L886" s="80" t="s">
        <v>7007</v>
      </c>
      <c r="M886" s="80" t="s">
        <v>174</v>
      </c>
      <c r="N886">
        <v>2205</v>
      </c>
      <c r="O886" s="80" t="s">
        <v>166</v>
      </c>
      <c r="P886">
        <v>4</v>
      </c>
      <c r="Q886" s="56">
        <v>10.052562417871222</v>
      </c>
    </row>
    <row r="887" spans="1:17" x14ac:dyDescent="0.25">
      <c r="A887" s="80" t="s">
        <v>9910</v>
      </c>
      <c r="B887" s="80" t="s">
        <v>4620</v>
      </c>
      <c r="C887" s="80" t="s">
        <v>4621</v>
      </c>
      <c r="D887" s="80" t="s">
        <v>9911</v>
      </c>
      <c r="E887" s="80" t="s">
        <v>9912</v>
      </c>
      <c r="F887" s="80" t="s">
        <v>4623</v>
      </c>
      <c r="G887" s="80" t="s">
        <v>787</v>
      </c>
      <c r="H887" s="80" t="s">
        <v>163</v>
      </c>
      <c r="I887" s="47">
        <v>45074</v>
      </c>
      <c r="J887" s="47">
        <v>45196</v>
      </c>
      <c r="K887" s="80" t="s">
        <v>173</v>
      </c>
      <c r="L887" s="80" t="s">
        <v>6953</v>
      </c>
      <c r="M887" s="80" t="s">
        <v>174</v>
      </c>
      <c r="N887">
        <v>44025</v>
      </c>
      <c r="O887" s="80" t="s">
        <v>188</v>
      </c>
      <c r="P887">
        <v>4</v>
      </c>
      <c r="Q887" s="56">
        <v>4.0078843626806835</v>
      </c>
    </row>
    <row r="888" spans="1:17" x14ac:dyDescent="0.25">
      <c r="A888" s="80" t="s">
        <v>9913</v>
      </c>
      <c r="B888" s="80" t="s">
        <v>4625</v>
      </c>
      <c r="C888" s="80" t="s">
        <v>4626</v>
      </c>
      <c r="D888" s="80" t="s">
        <v>9914</v>
      </c>
      <c r="E888" s="80" t="s">
        <v>9915</v>
      </c>
      <c r="F888" s="80" t="s">
        <v>2749</v>
      </c>
      <c r="G888" s="80" t="s">
        <v>320</v>
      </c>
      <c r="H888" s="80" t="s">
        <v>163</v>
      </c>
      <c r="I888" s="47">
        <v>45538</v>
      </c>
      <c r="J888" s="47">
        <v>45537</v>
      </c>
      <c r="K888" s="80" t="s">
        <v>129</v>
      </c>
      <c r="L888" s="80" t="s">
        <v>7007</v>
      </c>
      <c r="M888" s="80" t="s">
        <v>165</v>
      </c>
      <c r="N888">
        <v>18442</v>
      </c>
      <c r="O888" s="80" t="s">
        <v>188</v>
      </c>
      <c r="P888">
        <v>5</v>
      </c>
      <c r="Q888" s="56">
        <v>10.052562417871222</v>
      </c>
    </row>
    <row r="889" spans="1:17" x14ac:dyDescent="0.25">
      <c r="A889" s="80" t="s">
        <v>9916</v>
      </c>
      <c r="B889" s="80" t="s">
        <v>4629</v>
      </c>
      <c r="C889" s="80" t="s">
        <v>4630</v>
      </c>
      <c r="D889" s="80" t="s">
        <v>9917</v>
      </c>
      <c r="E889" s="80" t="s">
        <v>9918</v>
      </c>
      <c r="F889" s="80" t="s">
        <v>4632</v>
      </c>
      <c r="G889" s="80" t="s">
        <v>172</v>
      </c>
      <c r="H889" s="80" t="s">
        <v>163</v>
      </c>
      <c r="I889" s="47">
        <v>45294</v>
      </c>
      <c r="J889" s="47">
        <v>45440</v>
      </c>
      <c r="K889" s="80" t="s">
        <v>269</v>
      </c>
      <c r="L889" s="80" t="s">
        <v>6965</v>
      </c>
      <c r="M889" s="80" t="s">
        <v>165</v>
      </c>
      <c r="N889">
        <v>18442</v>
      </c>
      <c r="O889" s="80" t="s">
        <v>196</v>
      </c>
      <c r="P889">
        <v>5</v>
      </c>
      <c r="Q889" s="56">
        <v>4.7963206307490145</v>
      </c>
    </row>
    <row r="890" spans="1:17" x14ac:dyDescent="0.25">
      <c r="A890" s="80" t="s">
        <v>9919</v>
      </c>
      <c r="B890" s="80" t="s">
        <v>4634</v>
      </c>
      <c r="C890" s="80" t="s">
        <v>4635</v>
      </c>
      <c r="D890" s="80" t="s">
        <v>9920</v>
      </c>
      <c r="E890" s="80" t="s">
        <v>9921</v>
      </c>
      <c r="F890" s="80" t="s">
        <v>4637</v>
      </c>
      <c r="G890" s="80" t="s">
        <v>364</v>
      </c>
      <c r="H890" s="80" t="s">
        <v>163</v>
      </c>
      <c r="I890" s="47">
        <v>45425</v>
      </c>
      <c r="J890" s="47">
        <v>45500</v>
      </c>
      <c r="K890" s="80" t="s">
        <v>128</v>
      </c>
      <c r="L890" s="80" t="s">
        <v>9922</v>
      </c>
      <c r="M890" s="80" t="s">
        <v>314</v>
      </c>
      <c r="N890">
        <v>20459</v>
      </c>
      <c r="O890" s="80" t="s">
        <v>166</v>
      </c>
      <c r="P890">
        <v>5</v>
      </c>
      <c r="Q890" s="56">
        <v>10.052562417871222</v>
      </c>
    </row>
    <row r="891" spans="1:17" x14ac:dyDescent="0.25">
      <c r="A891" s="80" t="s">
        <v>9923</v>
      </c>
      <c r="B891" s="80" t="s">
        <v>4639</v>
      </c>
      <c r="C891" s="80" t="s">
        <v>4640</v>
      </c>
      <c r="D891" s="80" t="s">
        <v>9924</v>
      </c>
      <c r="E891" s="80" t="s">
        <v>9925</v>
      </c>
      <c r="F891" s="80" t="s">
        <v>4642</v>
      </c>
      <c r="G891" s="80" t="s">
        <v>755</v>
      </c>
      <c r="H891" s="80" t="s">
        <v>163</v>
      </c>
      <c r="I891" s="47">
        <v>45491</v>
      </c>
      <c r="J891" s="47">
        <v>45770</v>
      </c>
      <c r="K891" s="80" t="s">
        <v>128</v>
      </c>
      <c r="L891" s="80" t="s">
        <v>6965</v>
      </c>
      <c r="M891" s="80" t="s">
        <v>314</v>
      </c>
      <c r="N891">
        <v>588</v>
      </c>
      <c r="O891" s="80" t="s">
        <v>166</v>
      </c>
      <c r="P891">
        <v>1</v>
      </c>
      <c r="Q891" s="56">
        <v>9.1655716162943488</v>
      </c>
    </row>
    <row r="892" spans="1:17" x14ac:dyDescent="0.25">
      <c r="A892" s="80" t="s">
        <v>9926</v>
      </c>
      <c r="B892" s="80" t="s">
        <v>4644</v>
      </c>
      <c r="C892" s="80" t="s">
        <v>4645</v>
      </c>
      <c r="D892" s="80" t="s">
        <v>9927</v>
      </c>
      <c r="E892" s="80" t="s">
        <v>4646</v>
      </c>
      <c r="F892" s="80" t="s">
        <v>4647</v>
      </c>
      <c r="G892" s="80" t="s">
        <v>202</v>
      </c>
      <c r="H892" s="80" t="s">
        <v>163</v>
      </c>
      <c r="I892" s="47">
        <v>45669</v>
      </c>
      <c r="J892" s="47">
        <v>45773</v>
      </c>
      <c r="K892" s="80" t="s">
        <v>129</v>
      </c>
      <c r="L892" s="80" t="s">
        <v>6965</v>
      </c>
      <c r="M892" s="80" t="s">
        <v>174</v>
      </c>
      <c r="N892">
        <v>705</v>
      </c>
      <c r="O892" s="80" t="s">
        <v>196</v>
      </c>
      <c r="P892">
        <v>2</v>
      </c>
      <c r="Q892" s="56">
        <v>10.052562417871222</v>
      </c>
    </row>
    <row r="893" spans="1:17" x14ac:dyDescent="0.25">
      <c r="A893" s="80" t="s">
        <v>9928</v>
      </c>
      <c r="B893" s="80" t="s">
        <v>4649</v>
      </c>
      <c r="C893" s="80" t="s">
        <v>4650</v>
      </c>
      <c r="D893" s="80" t="s">
        <v>9929</v>
      </c>
      <c r="E893" s="80" t="s">
        <v>9930</v>
      </c>
      <c r="F893" s="80" t="s">
        <v>4652</v>
      </c>
      <c r="G893" s="80" t="s">
        <v>616</v>
      </c>
      <c r="H893" s="80" t="s">
        <v>163</v>
      </c>
      <c r="I893" s="47">
        <v>45431</v>
      </c>
      <c r="J893" s="47">
        <v>45117</v>
      </c>
      <c r="K893" s="80" t="s">
        <v>269</v>
      </c>
      <c r="L893" s="80" t="s">
        <v>9931</v>
      </c>
      <c r="M893" s="80" t="s">
        <v>195</v>
      </c>
      <c r="N893">
        <v>3138</v>
      </c>
      <c r="O893" s="80" t="s">
        <v>196</v>
      </c>
      <c r="P893">
        <v>1</v>
      </c>
      <c r="Q893" s="56">
        <v>10.315374507227332</v>
      </c>
    </row>
    <row r="894" spans="1:17" x14ac:dyDescent="0.25">
      <c r="A894" s="80" t="s">
        <v>9932</v>
      </c>
      <c r="B894" s="80" t="s">
        <v>4654</v>
      </c>
      <c r="C894" s="80" t="s">
        <v>4655</v>
      </c>
      <c r="D894" s="80" t="s">
        <v>9933</v>
      </c>
      <c r="E894" s="80" t="s">
        <v>9934</v>
      </c>
      <c r="F894" s="80" t="s">
        <v>4657</v>
      </c>
      <c r="G894" s="80" t="s">
        <v>202</v>
      </c>
      <c r="H894" s="80" t="s">
        <v>163</v>
      </c>
      <c r="I894" s="47">
        <v>45054</v>
      </c>
      <c r="J894" s="47">
        <v>45676</v>
      </c>
      <c r="K894" s="80" t="s">
        <v>269</v>
      </c>
      <c r="L894" s="80" t="s">
        <v>6953</v>
      </c>
      <c r="M894" s="80" t="s">
        <v>314</v>
      </c>
      <c r="N894">
        <v>10328</v>
      </c>
      <c r="O894" s="80" t="s">
        <v>196</v>
      </c>
      <c r="P894">
        <v>2</v>
      </c>
      <c r="Q894" s="56">
        <v>10.052562417871222</v>
      </c>
    </row>
    <row r="895" spans="1:17" x14ac:dyDescent="0.25">
      <c r="A895" s="80" t="s">
        <v>9935</v>
      </c>
      <c r="B895" s="80" t="s">
        <v>4659</v>
      </c>
      <c r="C895" s="80" t="s">
        <v>4660</v>
      </c>
      <c r="D895" s="80" t="s">
        <v>9936</v>
      </c>
      <c r="E895" s="80" t="s">
        <v>9937</v>
      </c>
      <c r="F895" s="80" t="s">
        <v>4662</v>
      </c>
      <c r="G895" s="80" t="s">
        <v>275</v>
      </c>
      <c r="H895" s="80" t="s">
        <v>163</v>
      </c>
      <c r="I895" s="47">
        <v>45648</v>
      </c>
      <c r="J895" s="47">
        <v>45193</v>
      </c>
      <c r="K895" s="80" t="s">
        <v>269</v>
      </c>
      <c r="L895" s="80" t="s">
        <v>9938</v>
      </c>
      <c r="M895" s="80" t="s">
        <v>165</v>
      </c>
      <c r="N895">
        <v>40265</v>
      </c>
      <c r="O895" s="80" t="s">
        <v>166</v>
      </c>
      <c r="P895">
        <v>2</v>
      </c>
      <c r="Q895" s="56">
        <v>14.947437582128778</v>
      </c>
    </row>
    <row r="896" spans="1:17" x14ac:dyDescent="0.25">
      <c r="A896" s="80" t="s">
        <v>9939</v>
      </c>
      <c r="B896" s="80" t="s">
        <v>4664</v>
      </c>
      <c r="C896" s="80" t="s">
        <v>4665</v>
      </c>
      <c r="D896" s="80" t="s">
        <v>9940</v>
      </c>
      <c r="E896" s="80" t="s">
        <v>9941</v>
      </c>
      <c r="F896" s="80" t="s">
        <v>4667</v>
      </c>
      <c r="G896" s="80" t="s">
        <v>215</v>
      </c>
      <c r="H896" s="80" t="s">
        <v>163</v>
      </c>
      <c r="I896" s="47">
        <v>45553</v>
      </c>
      <c r="J896" s="47">
        <v>45122</v>
      </c>
      <c r="K896" s="80" t="s">
        <v>129</v>
      </c>
      <c r="L896" s="80" t="s">
        <v>7007</v>
      </c>
      <c r="M896" s="80" t="s">
        <v>181</v>
      </c>
      <c r="N896">
        <v>38872</v>
      </c>
      <c r="O896" s="80" t="s">
        <v>203</v>
      </c>
      <c r="P896">
        <v>2</v>
      </c>
      <c r="Q896" s="56">
        <v>10.052562417871222</v>
      </c>
    </row>
    <row r="897" spans="1:17" x14ac:dyDescent="0.25">
      <c r="A897" s="80" t="s">
        <v>9942</v>
      </c>
      <c r="B897" s="80" t="s">
        <v>4669</v>
      </c>
      <c r="C897" s="80" t="s">
        <v>4670</v>
      </c>
      <c r="D897" s="80" t="s">
        <v>9943</v>
      </c>
      <c r="E897" s="80" t="s">
        <v>9944</v>
      </c>
      <c r="F897" s="80" t="s">
        <v>4672</v>
      </c>
      <c r="G897" s="80" t="s">
        <v>387</v>
      </c>
      <c r="H897" s="80" t="s">
        <v>163</v>
      </c>
      <c r="I897" s="47">
        <v>44970</v>
      </c>
      <c r="J897" s="47">
        <v>45572</v>
      </c>
      <c r="K897" s="80" t="s">
        <v>129</v>
      </c>
      <c r="L897" s="80" t="s">
        <v>9945</v>
      </c>
      <c r="M897" s="80" t="s">
        <v>314</v>
      </c>
      <c r="N897">
        <v>9929</v>
      </c>
      <c r="O897" s="80" t="s">
        <v>166</v>
      </c>
      <c r="P897">
        <v>3</v>
      </c>
      <c r="Q897" s="56">
        <v>19.776609724047304</v>
      </c>
    </row>
    <row r="898" spans="1:17" x14ac:dyDescent="0.25">
      <c r="A898" s="80" t="s">
        <v>9946</v>
      </c>
      <c r="B898" s="80" t="s">
        <v>4674</v>
      </c>
      <c r="C898" s="80" t="s">
        <v>4675</v>
      </c>
      <c r="D898" s="80" t="s">
        <v>9947</v>
      </c>
      <c r="E898" s="80" t="s">
        <v>9948</v>
      </c>
      <c r="F898" s="80" t="s">
        <v>4677</v>
      </c>
      <c r="G898" s="80" t="s">
        <v>381</v>
      </c>
      <c r="H898" s="80" t="s">
        <v>163</v>
      </c>
      <c r="I898" s="47">
        <v>45157</v>
      </c>
      <c r="J898" s="47">
        <v>45790</v>
      </c>
      <c r="K898" s="80" t="s">
        <v>173</v>
      </c>
      <c r="L898" s="80" t="s">
        <v>7007</v>
      </c>
      <c r="M898" s="80" t="s">
        <v>228</v>
      </c>
      <c r="N898">
        <v>33722</v>
      </c>
      <c r="O898" s="80" t="s">
        <v>203</v>
      </c>
      <c r="P898">
        <v>3</v>
      </c>
      <c r="Q898" s="56">
        <v>10.052562417871222</v>
      </c>
    </row>
    <row r="899" spans="1:17" x14ac:dyDescent="0.25">
      <c r="A899" s="80" t="s">
        <v>9949</v>
      </c>
      <c r="B899" s="80" t="s">
        <v>4679</v>
      </c>
      <c r="C899" s="80" t="s">
        <v>4680</v>
      </c>
      <c r="D899" s="80" t="s">
        <v>9950</v>
      </c>
      <c r="E899" s="80" t="s">
        <v>9951</v>
      </c>
      <c r="F899" s="80" t="s">
        <v>4682</v>
      </c>
      <c r="G899" s="80" t="s">
        <v>172</v>
      </c>
      <c r="H899" s="80" t="s">
        <v>163</v>
      </c>
      <c r="I899" s="47">
        <v>45248</v>
      </c>
      <c r="J899" s="47">
        <v>45831</v>
      </c>
      <c r="K899" s="80" t="s">
        <v>173</v>
      </c>
      <c r="L899" s="80" t="s">
        <v>6965</v>
      </c>
      <c r="M899" s="80" t="s">
        <v>181</v>
      </c>
      <c r="N899">
        <v>26865</v>
      </c>
      <c r="O899" s="80" t="s">
        <v>209</v>
      </c>
      <c r="P899">
        <v>3</v>
      </c>
      <c r="Q899" s="56">
        <v>19.152431011826543</v>
      </c>
    </row>
    <row r="900" spans="1:17" x14ac:dyDescent="0.25">
      <c r="A900" s="80" t="s">
        <v>9952</v>
      </c>
      <c r="B900" s="80" t="s">
        <v>4684</v>
      </c>
      <c r="C900" s="80" t="s">
        <v>4685</v>
      </c>
      <c r="D900" s="80" t="s">
        <v>9953</v>
      </c>
      <c r="E900" s="80" t="s">
        <v>9954</v>
      </c>
      <c r="F900" s="80" t="s">
        <v>4687</v>
      </c>
      <c r="G900" s="80" t="s">
        <v>787</v>
      </c>
      <c r="H900" s="80" t="s">
        <v>163</v>
      </c>
      <c r="I900" s="47">
        <v>45728</v>
      </c>
      <c r="J900" s="47">
        <v>45714</v>
      </c>
      <c r="K900" s="80" t="s">
        <v>128</v>
      </c>
      <c r="L900" s="80" t="s">
        <v>9955</v>
      </c>
      <c r="M900" s="80" t="s">
        <v>174</v>
      </c>
      <c r="N900">
        <v>19614</v>
      </c>
      <c r="O900" s="80" t="s">
        <v>209</v>
      </c>
      <c r="P900">
        <v>3</v>
      </c>
      <c r="Q900" s="56">
        <v>10.052562417871222</v>
      </c>
    </row>
    <row r="901" spans="1:17" x14ac:dyDescent="0.25">
      <c r="A901" s="80" t="s">
        <v>9956</v>
      </c>
      <c r="B901" s="80" t="s">
        <v>4689</v>
      </c>
      <c r="C901" s="80" t="s">
        <v>4690</v>
      </c>
      <c r="D901" s="80" t="s">
        <v>9957</v>
      </c>
      <c r="E901" s="80" t="s">
        <v>9958</v>
      </c>
      <c r="F901" s="80" t="s">
        <v>4692</v>
      </c>
      <c r="G901" s="80" t="s">
        <v>227</v>
      </c>
      <c r="H901" s="80" t="s">
        <v>163</v>
      </c>
      <c r="I901" s="47">
        <v>45793</v>
      </c>
      <c r="J901" s="47">
        <v>45273</v>
      </c>
      <c r="K901" s="80" t="s">
        <v>173</v>
      </c>
      <c r="L901" s="80" t="s">
        <v>9959</v>
      </c>
      <c r="M901" s="80" t="s">
        <v>228</v>
      </c>
      <c r="N901">
        <v>29901</v>
      </c>
      <c r="O901" s="80" t="s">
        <v>203</v>
      </c>
      <c r="P901">
        <v>1</v>
      </c>
      <c r="Q901" s="56">
        <v>17.082785808147175</v>
      </c>
    </row>
    <row r="902" spans="1:17" x14ac:dyDescent="0.25">
      <c r="A902" s="80" t="s">
        <v>9960</v>
      </c>
      <c r="B902" s="80" t="s">
        <v>4694</v>
      </c>
      <c r="C902" s="80" t="s">
        <v>4695</v>
      </c>
      <c r="D902" s="80" t="s">
        <v>9961</v>
      </c>
      <c r="E902" s="80" t="s">
        <v>9962</v>
      </c>
      <c r="F902" s="80" t="s">
        <v>4697</v>
      </c>
      <c r="G902" s="80" t="s">
        <v>221</v>
      </c>
      <c r="H902" s="80" t="s">
        <v>163</v>
      </c>
      <c r="I902" s="47">
        <v>45245</v>
      </c>
      <c r="J902" s="47">
        <v>45440</v>
      </c>
      <c r="K902" s="80" t="s">
        <v>173</v>
      </c>
      <c r="L902" s="80" t="s">
        <v>6953</v>
      </c>
      <c r="M902" s="80" t="s">
        <v>228</v>
      </c>
      <c r="N902">
        <v>3872</v>
      </c>
      <c r="O902" s="80" t="s">
        <v>203</v>
      </c>
      <c r="P902">
        <v>1</v>
      </c>
      <c r="Q902" s="56">
        <v>10.052562417871222</v>
      </c>
    </row>
    <row r="903" spans="1:17" x14ac:dyDescent="0.25">
      <c r="A903" s="80" t="s">
        <v>9963</v>
      </c>
      <c r="B903" s="80" t="s">
        <v>4699</v>
      </c>
      <c r="C903" s="80" t="s">
        <v>4700</v>
      </c>
      <c r="D903" s="80" t="s">
        <v>9964</v>
      </c>
      <c r="E903" s="80" t="s">
        <v>9965</v>
      </c>
      <c r="F903" s="80" t="s">
        <v>3977</v>
      </c>
      <c r="G903" s="80" t="s">
        <v>308</v>
      </c>
      <c r="H903" s="80" t="s">
        <v>163</v>
      </c>
      <c r="I903" s="47">
        <v>45104</v>
      </c>
      <c r="J903" s="47">
        <v>45753</v>
      </c>
      <c r="K903" s="80" t="s">
        <v>129</v>
      </c>
      <c r="L903" s="80" t="s">
        <v>6965</v>
      </c>
      <c r="M903" s="80" t="s">
        <v>165</v>
      </c>
      <c r="N903">
        <v>47048</v>
      </c>
      <c r="O903" s="80" t="s">
        <v>188</v>
      </c>
      <c r="P903">
        <v>5</v>
      </c>
      <c r="Q903" s="56">
        <v>21.320630749014455</v>
      </c>
    </row>
    <row r="904" spans="1:17" x14ac:dyDescent="0.25">
      <c r="A904" s="80" t="s">
        <v>9966</v>
      </c>
      <c r="B904" s="80" t="s">
        <v>4703</v>
      </c>
      <c r="C904" s="80" t="s">
        <v>4704</v>
      </c>
      <c r="D904" s="80" t="s">
        <v>9967</v>
      </c>
      <c r="E904" s="80" t="s">
        <v>9968</v>
      </c>
      <c r="F904" s="80" t="s">
        <v>4706</v>
      </c>
      <c r="G904" s="80" t="s">
        <v>558</v>
      </c>
      <c r="H904" s="80" t="s">
        <v>163</v>
      </c>
      <c r="I904" s="47">
        <v>45554</v>
      </c>
      <c r="J904" s="47">
        <v>45104</v>
      </c>
      <c r="K904" s="80" t="s">
        <v>173</v>
      </c>
      <c r="L904" s="80" t="s">
        <v>6953</v>
      </c>
      <c r="M904" s="80" t="s">
        <v>165</v>
      </c>
      <c r="N904">
        <v>19705</v>
      </c>
      <c r="O904" s="80" t="s">
        <v>196</v>
      </c>
      <c r="P904">
        <v>2</v>
      </c>
      <c r="Q904" s="56">
        <v>10.052562417871222</v>
      </c>
    </row>
    <row r="905" spans="1:17" x14ac:dyDescent="0.25">
      <c r="A905" s="80" t="s">
        <v>9969</v>
      </c>
      <c r="B905" s="80" t="s">
        <v>4708</v>
      </c>
      <c r="C905" s="80" t="s">
        <v>4709</v>
      </c>
      <c r="D905" s="80" t="s">
        <v>9970</v>
      </c>
      <c r="E905" s="80" t="s">
        <v>9971</v>
      </c>
      <c r="F905" s="80" t="s">
        <v>4711</v>
      </c>
      <c r="G905" s="80" t="s">
        <v>172</v>
      </c>
      <c r="H905" s="80" t="s">
        <v>163</v>
      </c>
      <c r="I905" s="47">
        <v>44900</v>
      </c>
      <c r="J905" s="47">
        <v>45558</v>
      </c>
      <c r="K905" s="80" t="s">
        <v>269</v>
      </c>
      <c r="L905" s="80" t="s">
        <v>6965</v>
      </c>
      <c r="M905" s="80" t="s">
        <v>165</v>
      </c>
      <c r="N905">
        <v>42561</v>
      </c>
      <c r="O905" s="80" t="s">
        <v>188</v>
      </c>
      <c r="P905">
        <v>5</v>
      </c>
      <c r="Q905" s="56">
        <v>21.616294349540077</v>
      </c>
    </row>
    <row r="906" spans="1:17" x14ac:dyDescent="0.25">
      <c r="A906" s="80" t="s">
        <v>9972</v>
      </c>
      <c r="B906" s="80" t="s">
        <v>4713</v>
      </c>
      <c r="C906" s="80" t="s">
        <v>4714</v>
      </c>
      <c r="D906" s="80" t="s">
        <v>9973</v>
      </c>
      <c r="E906" s="80" t="s">
        <v>9974</v>
      </c>
      <c r="F906" s="80" t="s">
        <v>4716</v>
      </c>
      <c r="G906" s="80" t="s">
        <v>552</v>
      </c>
      <c r="H906" s="80" t="s">
        <v>163</v>
      </c>
      <c r="I906" s="47">
        <v>45319</v>
      </c>
      <c r="J906" s="47">
        <v>45606</v>
      </c>
      <c r="K906" s="80" t="s">
        <v>164</v>
      </c>
      <c r="L906" s="80" t="s">
        <v>6953</v>
      </c>
      <c r="M906" s="80" t="s">
        <v>165</v>
      </c>
      <c r="N906">
        <v>19883</v>
      </c>
      <c r="O906" s="80" t="s">
        <v>196</v>
      </c>
      <c r="P906">
        <v>2</v>
      </c>
      <c r="Q906" s="56">
        <v>10.052562417871222</v>
      </c>
    </row>
    <row r="907" spans="1:17" x14ac:dyDescent="0.25">
      <c r="A907" s="80" t="s">
        <v>9975</v>
      </c>
      <c r="B907" s="80" t="s">
        <v>4718</v>
      </c>
      <c r="C907" s="80" t="s">
        <v>4719</v>
      </c>
      <c r="D907" s="80" t="s">
        <v>9976</v>
      </c>
      <c r="E907" s="80" t="s">
        <v>4720</v>
      </c>
      <c r="F907" s="80" t="s">
        <v>4721</v>
      </c>
      <c r="G907" s="80" t="s">
        <v>409</v>
      </c>
      <c r="H907" s="80" t="s">
        <v>163</v>
      </c>
      <c r="I907" s="47">
        <v>44868</v>
      </c>
      <c r="J907" s="47">
        <v>45154</v>
      </c>
      <c r="K907" s="80" t="s">
        <v>173</v>
      </c>
      <c r="L907" s="80" t="s">
        <v>6953</v>
      </c>
      <c r="M907" s="80" t="s">
        <v>314</v>
      </c>
      <c r="N907">
        <v>17881</v>
      </c>
      <c r="O907" s="80" t="s">
        <v>166</v>
      </c>
      <c r="P907">
        <v>2</v>
      </c>
      <c r="Q907" s="56">
        <v>9.3955321944809462</v>
      </c>
    </row>
    <row r="908" spans="1:17" x14ac:dyDescent="0.25">
      <c r="A908" s="80" t="s">
        <v>9977</v>
      </c>
      <c r="B908" s="80" t="s">
        <v>4723</v>
      </c>
      <c r="C908" s="80" t="s">
        <v>4724</v>
      </c>
      <c r="D908" s="80" t="s">
        <v>9978</v>
      </c>
      <c r="E908" s="80" t="s">
        <v>9979</v>
      </c>
      <c r="F908" s="80" t="s">
        <v>4726</v>
      </c>
      <c r="G908" s="80" t="s">
        <v>787</v>
      </c>
      <c r="H908" s="80" t="s">
        <v>163</v>
      </c>
      <c r="I908" s="47">
        <v>45569</v>
      </c>
      <c r="J908" s="47">
        <v>45559</v>
      </c>
      <c r="K908" s="80" t="s">
        <v>128</v>
      </c>
      <c r="L908" s="80" t="s">
        <v>6965</v>
      </c>
      <c r="M908" s="80" t="s">
        <v>314</v>
      </c>
      <c r="N908">
        <v>32979</v>
      </c>
      <c r="O908" s="80" t="s">
        <v>196</v>
      </c>
      <c r="P908">
        <v>3</v>
      </c>
      <c r="Q908" s="56">
        <v>10.052562417871222</v>
      </c>
    </row>
    <row r="909" spans="1:17" x14ac:dyDescent="0.25">
      <c r="A909" s="80" t="s">
        <v>9980</v>
      </c>
      <c r="B909" s="80" t="s">
        <v>2582</v>
      </c>
      <c r="C909" s="80" t="s">
        <v>4728</v>
      </c>
      <c r="D909" s="80" t="s">
        <v>9981</v>
      </c>
      <c r="E909" s="80" t="s">
        <v>9982</v>
      </c>
      <c r="F909" s="80" t="s">
        <v>4730</v>
      </c>
      <c r="G909" s="80" t="s">
        <v>341</v>
      </c>
      <c r="H909" s="80" t="s">
        <v>163</v>
      </c>
      <c r="I909" s="47">
        <v>44980</v>
      </c>
      <c r="J909" s="47">
        <v>45318</v>
      </c>
      <c r="K909" s="80" t="s">
        <v>128</v>
      </c>
      <c r="L909" s="80" t="s">
        <v>6965</v>
      </c>
      <c r="M909" s="80" t="s">
        <v>314</v>
      </c>
      <c r="N909">
        <v>35849</v>
      </c>
      <c r="O909" s="80" t="s">
        <v>188</v>
      </c>
      <c r="P909">
        <v>1</v>
      </c>
      <c r="Q909" s="56">
        <v>11.103810775295663</v>
      </c>
    </row>
    <row r="910" spans="1:17" x14ac:dyDescent="0.25">
      <c r="A910" s="80" t="s">
        <v>9983</v>
      </c>
      <c r="B910" s="80" t="s">
        <v>4732</v>
      </c>
      <c r="C910" s="80" t="s">
        <v>4733</v>
      </c>
      <c r="D910" s="80" t="s">
        <v>9984</v>
      </c>
      <c r="E910" s="80" t="s">
        <v>9985</v>
      </c>
      <c r="F910" s="80" t="s">
        <v>4735</v>
      </c>
      <c r="G910" s="80" t="s">
        <v>403</v>
      </c>
      <c r="H910" s="80" t="s">
        <v>163</v>
      </c>
      <c r="I910" s="47">
        <v>45492</v>
      </c>
      <c r="J910" s="47">
        <v>45757</v>
      </c>
      <c r="K910" s="80" t="s">
        <v>173</v>
      </c>
      <c r="L910" s="80" t="s">
        <v>9986</v>
      </c>
      <c r="M910" s="80" t="s">
        <v>181</v>
      </c>
      <c r="N910">
        <v>30048</v>
      </c>
      <c r="O910" s="80" t="s">
        <v>203</v>
      </c>
      <c r="P910">
        <v>3</v>
      </c>
      <c r="Q910" s="56">
        <v>10.052562417871222</v>
      </c>
    </row>
    <row r="911" spans="1:17" x14ac:dyDescent="0.25">
      <c r="A911" s="80" t="s">
        <v>9987</v>
      </c>
      <c r="B911" s="80" t="s">
        <v>4737</v>
      </c>
      <c r="C911" s="80" t="s">
        <v>4738</v>
      </c>
      <c r="D911" s="80" t="s">
        <v>9988</v>
      </c>
      <c r="E911" s="80" t="s">
        <v>9989</v>
      </c>
      <c r="F911" s="80" t="s">
        <v>4740</v>
      </c>
      <c r="G911" s="80" t="s">
        <v>755</v>
      </c>
      <c r="H911" s="80" t="s">
        <v>163</v>
      </c>
      <c r="I911" s="47">
        <v>44962</v>
      </c>
      <c r="J911" s="47">
        <v>45546</v>
      </c>
      <c r="K911" s="80" t="s">
        <v>173</v>
      </c>
      <c r="L911" s="80" t="s">
        <v>6965</v>
      </c>
      <c r="M911" s="80" t="s">
        <v>314</v>
      </c>
      <c r="N911">
        <v>4430</v>
      </c>
      <c r="O911" s="80" t="s">
        <v>203</v>
      </c>
      <c r="P911">
        <v>2</v>
      </c>
      <c r="Q911" s="56">
        <v>19.185282522996058</v>
      </c>
    </row>
    <row r="912" spans="1:17" x14ac:dyDescent="0.25">
      <c r="A912" s="80" t="s">
        <v>9990</v>
      </c>
      <c r="B912" s="80" t="s">
        <v>4742</v>
      </c>
      <c r="C912" s="80" t="s">
        <v>4743</v>
      </c>
      <c r="D912" s="80" t="s">
        <v>9991</v>
      </c>
      <c r="E912" s="80" t="s">
        <v>9992</v>
      </c>
      <c r="F912" s="80" t="s">
        <v>4745</v>
      </c>
      <c r="G912" s="80" t="s">
        <v>308</v>
      </c>
      <c r="H912" s="80" t="s">
        <v>163</v>
      </c>
      <c r="I912" s="47">
        <v>45790</v>
      </c>
      <c r="J912" s="47">
        <v>45104</v>
      </c>
      <c r="K912" s="80" t="s">
        <v>173</v>
      </c>
      <c r="L912" s="80" t="s">
        <v>6953</v>
      </c>
      <c r="M912" s="80" t="s">
        <v>195</v>
      </c>
      <c r="N912">
        <v>47798</v>
      </c>
      <c r="O912" s="80" t="s">
        <v>188</v>
      </c>
      <c r="P912">
        <v>3</v>
      </c>
      <c r="Q912" s="56">
        <v>10.052562417871222</v>
      </c>
    </row>
    <row r="913" spans="1:17" x14ac:dyDescent="0.25">
      <c r="A913" s="80" t="s">
        <v>9993</v>
      </c>
      <c r="B913" s="80" t="s">
        <v>4747</v>
      </c>
      <c r="C913" s="80" t="s">
        <v>4748</v>
      </c>
      <c r="D913" s="80" t="s">
        <v>9994</v>
      </c>
      <c r="E913" s="80" t="s">
        <v>9995</v>
      </c>
      <c r="F913" s="80" t="s">
        <v>4750</v>
      </c>
      <c r="G913" s="80" t="s">
        <v>903</v>
      </c>
      <c r="H913" s="80" t="s">
        <v>163</v>
      </c>
      <c r="I913" s="47">
        <v>45028</v>
      </c>
      <c r="J913" s="47">
        <v>45734</v>
      </c>
      <c r="K913" s="80" t="s">
        <v>173</v>
      </c>
      <c r="L913" s="80" t="s">
        <v>7007</v>
      </c>
      <c r="M913" s="80" t="s">
        <v>174</v>
      </c>
      <c r="N913">
        <v>22153</v>
      </c>
      <c r="O913" s="80" t="s">
        <v>188</v>
      </c>
      <c r="P913">
        <v>3</v>
      </c>
      <c r="Q913" s="56">
        <v>23.193166885676739</v>
      </c>
    </row>
    <row r="914" spans="1:17" x14ac:dyDescent="0.25">
      <c r="A914" s="80" t="s">
        <v>9996</v>
      </c>
      <c r="B914" s="80" t="s">
        <v>4752</v>
      </c>
      <c r="C914" s="80" t="s">
        <v>4753</v>
      </c>
      <c r="D914" s="80" t="s">
        <v>9997</v>
      </c>
      <c r="E914" s="80" t="s">
        <v>9998</v>
      </c>
      <c r="F914" s="80" t="s">
        <v>4755</v>
      </c>
      <c r="G914" s="80" t="s">
        <v>370</v>
      </c>
      <c r="H914" s="80" t="s">
        <v>163</v>
      </c>
      <c r="I914" s="47">
        <v>45537</v>
      </c>
      <c r="J914" s="47">
        <v>45533</v>
      </c>
      <c r="K914" s="80" t="s">
        <v>164</v>
      </c>
      <c r="L914" s="80" t="s">
        <v>6965</v>
      </c>
      <c r="M914" s="80" t="s">
        <v>181</v>
      </c>
      <c r="N914">
        <v>41414</v>
      </c>
      <c r="O914" s="80" t="s">
        <v>188</v>
      </c>
      <c r="P914">
        <v>2</v>
      </c>
      <c r="Q914" s="56">
        <v>10.052562417871222</v>
      </c>
    </row>
    <row r="915" spans="1:17" x14ac:dyDescent="0.25">
      <c r="A915" s="80" t="s">
        <v>9999</v>
      </c>
      <c r="B915" s="80" t="s">
        <v>4757</v>
      </c>
      <c r="C915" s="80" t="s">
        <v>4758</v>
      </c>
      <c r="D915" s="80" t="s">
        <v>10000</v>
      </c>
      <c r="E915" s="80" t="s">
        <v>10001</v>
      </c>
      <c r="F915" s="80" t="s">
        <v>4760</v>
      </c>
      <c r="G915" s="80" t="s">
        <v>441</v>
      </c>
      <c r="H915" s="80" t="s">
        <v>163</v>
      </c>
      <c r="I915" s="47">
        <v>44951</v>
      </c>
      <c r="J915" s="47">
        <v>45154</v>
      </c>
      <c r="K915" s="80" t="s">
        <v>164</v>
      </c>
      <c r="L915" s="80" t="s">
        <v>10002</v>
      </c>
      <c r="M915" s="80" t="s">
        <v>228</v>
      </c>
      <c r="N915">
        <v>41268</v>
      </c>
      <c r="O915" s="80" t="s">
        <v>166</v>
      </c>
      <c r="P915">
        <v>2</v>
      </c>
      <c r="Q915" s="56">
        <v>6.6688567674113006</v>
      </c>
    </row>
    <row r="916" spans="1:17" x14ac:dyDescent="0.25">
      <c r="A916" s="80" t="s">
        <v>10003</v>
      </c>
      <c r="B916" s="80" t="s">
        <v>4762</v>
      </c>
      <c r="C916" s="80" t="s">
        <v>4763</v>
      </c>
      <c r="D916" s="80" t="s">
        <v>10004</v>
      </c>
      <c r="E916" s="80" t="s">
        <v>10005</v>
      </c>
      <c r="F916" s="80" t="s">
        <v>4765</v>
      </c>
      <c r="G916" s="80" t="s">
        <v>221</v>
      </c>
      <c r="H916" s="80" t="s">
        <v>163</v>
      </c>
      <c r="I916" s="47">
        <v>45415</v>
      </c>
      <c r="J916" s="47">
        <v>45609</v>
      </c>
      <c r="K916" s="80" t="s">
        <v>269</v>
      </c>
      <c r="L916" s="80" t="s">
        <v>6953</v>
      </c>
      <c r="M916" s="80" t="s">
        <v>314</v>
      </c>
      <c r="N916">
        <v>9906</v>
      </c>
      <c r="O916" s="80" t="s">
        <v>196</v>
      </c>
      <c r="P916">
        <v>2</v>
      </c>
      <c r="Q916" s="56">
        <v>10.052562417871222</v>
      </c>
    </row>
    <row r="917" spans="1:17" x14ac:dyDescent="0.25">
      <c r="A917" s="80" t="s">
        <v>10006</v>
      </c>
      <c r="B917" s="80" t="s">
        <v>4767</v>
      </c>
      <c r="C917" s="80" t="s">
        <v>4768</v>
      </c>
      <c r="D917" s="80" t="s">
        <v>10007</v>
      </c>
      <c r="E917" s="80" t="s">
        <v>10008</v>
      </c>
      <c r="F917" s="80" t="s">
        <v>4770</v>
      </c>
      <c r="G917" s="80" t="s">
        <v>341</v>
      </c>
      <c r="H917" s="80" t="s">
        <v>163</v>
      </c>
      <c r="I917" s="47">
        <v>45163</v>
      </c>
      <c r="J917" s="47">
        <v>45465</v>
      </c>
      <c r="K917" s="80" t="s">
        <v>164</v>
      </c>
      <c r="L917" s="80" t="s">
        <v>6953</v>
      </c>
      <c r="M917" s="80" t="s">
        <v>165</v>
      </c>
      <c r="N917">
        <v>16352</v>
      </c>
      <c r="O917" s="80" t="s">
        <v>188</v>
      </c>
      <c r="P917">
        <v>3</v>
      </c>
      <c r="Q917" s="56">
        <v>9.9211563731931669</v>
      </c>
    </row>
    <row r="918" spans="1:17" x14ac:dyDescent="0.25">
      <c r="A918" s="80" t="s">
        <v>10009</v>
      </c>
      <c r="B918" s="80" t="s">
        <v>4772</v>
      </c>
      <c r="C918" s="80" t="s">
        <v>4773</v>
      </c>
      <c r="D918" s="80" t="s">
        <v>10010</v>
      </c>
      <c r="E918" s="80" t="s">
        <v>10011</v>
      </c>
      <c r="F918" s="80" t="s">
        <v>4775</v>
      </c>
      <c r="G918" s="80" t="s">
        <v>755</v>
      </c>
      <c r="H918" s="80" t="s">
        <v>163</v>
      </c>
      <c r="I918" s="47">
        <v>44941</v>
      </c>
      <c r="J918" s="47">
        <v>45140</v>
      </c>
      <c r="K918" s="80" t="s">
        <v>129</v>
      </c>
      <c r="L918" s="80" t="s">
        <v>6953</v>
      </c>
      <c r="M918" s="80" t="s">
        <v>174</v>
      </c>
      <c r="N918">
        <v>38098</v>
      </c>
      <c r="O918" s="80" t="s">
        <v>188</v>
      </c>
      <c r="P918">
        <v>5</v>
      </c>
      <c r="Q918" s="56">
        <v>10.052562417871222</v>
      </c>
    </row>
    <row r="919" spans="1:17" x14ac:dyDescent="0.25">
      <c r="A919" s="80" t="s">
        <v>10012</v>
      </c>
      <c r="B919" s="80" t="s">
        <v>4777</v>
      </c>
      <c r="C919" s="80" t="s">
        <v>4778</v>
      </c>
      <c r="D919" s="80" t="s">
        <v>10013</v>
      </c>
      <c r="E919" s="80" t="s">
        <v>10014</v>
      </c>
      <c r="F919" s="80" t="s">
        <v>4780</v>
      </c>
      <c r="G919" s="80" t="s">
        <v>221</v>
      </c>
      <c r="H919" s="80" t="s">
        <v>163</v>
      </c>
      <c r="I919" s="47">
        <v>45648</v>
      </c>
      <c r="J919" s="47">
        <v>45140</v>
      </c>
      <c r="K919" s="80" t="s">
        <v>269</v>
      </c>
      <c r="L919" s="80" t="s">
        <v>10015</v>
      </c>
      <c r="M919" s="80" t="s">
        <v>165</v>
      </c>
      <c r="N919">
        <v>45690</v>
      </c>
      <c r="O919" s="80" t="s">
        <v>188</v>
      </c>
      <c r="P919">
        <v>5</v>
      </c>
      <c r="Q919" s="56">
        <v>16.68856767411301</v>
      </c>
    </row>
    <row r="920" spans="1:17" x14ac:dyDescent="0.25">
      <c r="A920" s="80" t="s">
        <v>10016</v>
      </c>
      <c r="B920" s="80" t="s">
        <v>4782</v>
      </c>
      <c r="C920" s="80" t="s">
        <v>4783</v>
      </c>
      <c r="D920" s="80" t="s">
        <v>10017</v>
      </c>
      <c r="E920" s="80" t="s">
        <v>10018</v>
      </c>
      <c r="F920" s="80" t="s">
        <v>4785</v>
      </c>
      <c r="G920" s="80" t="s">
        <v>202</v>
      </c>
      <c r="H920" s="80" t="s">
        <v>163</v>
      </c>
      <c r="I920" s="47">
        <v>45288</v>
      </c>
      <c r="J920" s="47">
        <v>45779</v>
      </c>
      <c r="K920" s="80" t="s">
        <v>128</v>
      </c>
      <c r="L920" s="80" t="s">
        <v>6965</v>
      </c>
      <c r="M920" s="80" t="s">
        <v>314</v>
      </c>
      <c r="N920">
        <v>22431</v>
      </c>
      <c r="O920" s="80" t="s">
        <v>209</v>
      </c>
      <c r="P920">
        <v>1</v>
      </c>
      <c r="Q920" s="56">
        <v>10.052562417871222</v>
      </c>
    </row>
    <row r="921" spans="1:17" x14ac:dyDescent="0.25">
      <c r="A921" s="80" t="s">
        <v>10019</v>
      </c>
      <c r="B921" s="80" t="s">
        <v>4787</v>
      </c>
      <c r="C921" s="80" t="s">
        <v>4788</v>
      </c>
      <c r="D921" s="80" t="s">
        <v>10020</v>
      </c>
      <c r="E921" s="80" t="s">
        <v>10021</v>
      </c>
      <c r="F921" s="80" t="s">
        <v>4790</v>
      </c>
      <c r="G921" s="80" t="s">
        <v>505</v>
      </c>
      <c r="H921" s="80" t="s">
        <v>163</v>
      </c>
      <c r="I921" s="47">
        <v>44889</v>
      </c>
      <c r="J921" s="47">
        <v>45254</v>
      </c>
      <c r="K921" s="80" t="s">
        <v>128</v>
      </c>
      <c r="L921" s="80" t="s">
        <v>7007</v>
      </c>
      <c r="M921" s="80" t="s">
        <v>195</v>
      </c>
      <c r="N921">
        <v>39761</v>
      </c>
      <c r="O921" s="80" t="s">
        <v>209</v>
      </c>
      <c r="P921">
        <v>5</v>
      </c>
      <c r="Q921" s="56">
        <v>11.990801576872535</v>
      </c>
    </row>
    <row r="922" spans="1:17" x14ac:dyDescent="0.25">
      <c r="A922" s="80" t="s">
        <v>10022</v>
      </c>
      <c r="B922" s="80" t="s">
        <v>4792</v>
      </c>
      <c r="C922" s="80" t="s">
        <v>4793</v>
      </c>
      <c r="D922" s="80" t="s">
        <v>10023</v>
      </c>
      <c r="E922" s="80" t="s">
        <v>10024</v>
      </c>
      <c r="F922" s="80" t="s">
        <v>4795</v>
      </c>
      <c r="G922" s="80" t="s">
        <v>755</v>
      </c>
      <c r="H922" s="80" t="s">
        <v>163</v>
      </c>
      <c r="I922" s="47">
        <v>45520</v>
      </c>
      <c r="J922" s="47">
        <v>45207</v>
      </c>
      <c r="K922" s="80" t="s">
        <v>129</v>
      </c>
      <c r="L922" s="80" t="s">
        <v>6965</v>
      </c>
      <c r="M922" s="80" t="s">
        <v>181</v>
      </c>
      <c r="N922">
        <v>49941</v>
      </c>
      <c r="O922" s="80" t="s">
        <v>209</v>
      </c>
      <c r="P922">
        <v>4</v>
      </c>
      <c r="Q922" s="56">
        <v>10.052562417871222</v>
      </c>
    </row>
    <row r="923" spans="1:17" x14ac:dyDescent="0.25">
      <c r="A923" s="80" t="s">
        <v>10025</v>
      </c>
      <c r="B923" s="80" t="s">
        <v>3027</v>
      </c>
      <c r="C923" s="80" t="s">
        <v>4797</v>
      </c>
      <c r="D923" s="80" t="s">
        <v>10026</v>
      </c>
      <c r="E923" s="80" t="s">
        <v>10027</v>
      </c>
      <c r="F923" s="80" t="s">
        <v>4799</v>
      </c>
      <c r="G923" s="80" t="s">
        <v>616</v>
      </c>
      <c r="H923" s="80" t="s">
        <v>163</v>
      </c>
      <c r="I923" s="47">
        <v>45270</v>
      </c>
      <c r="J923" s="47">
        <v>45490</v>
      </c>
      <c r="K923" s="80" t="s">
        <v>128</v>
      </c>
      <c r="L923" s="80" t="s">
        <v>6953</v>
      </c>
      <c r="M923" s="80" t="s">
        <v>181</v>
      </c>
      <c r="N923">
        <v>21103</v>
      </c>
      <c r="O923" s="80" t="s">
        <v>203</v>
      </c>
      <c r="P923">
        <v>5</v>
      </c>
      <c r="Q923" s="56">
        <v>7.2273324572930351</v>
      </c>
    </row>
    <row r="924" spans="1:17" x14ac:dyDescent="0.25">
      <c r="A924" s="80" t="s">
        <v>10028</v>
      </c>
      <c r="B924" s="80" t="s">
        <v>4801</v>
      </c>
      <c r="C924" s="80" t="s">
        <v>4802</v>
      </c>
      <c r="D924" s="80" t="s">
        <v>10029</v>
      </c>
      <c r="E924" s="80" t="s">
        <v>10030</v>
      </c>
      <c r="F924" s="80" t="s">
        <v>4804</v>
      </c>
      <c r="G924" s="80" t="s">
        <v>552</v>
      </c>
      <c r="H924" s="80" t="s">
        <v>163</v>
      </c>
      <c r="I924" s="47">
        <v>45023</v>
      </c>
      <c r="J924" s="47">
        <v>45638</v>
      </c>
      <c r="K924" s="80" t="s">
        <v>269</v>
      </c>
      <c r="L924" s="80" t="s">
        <v>7007</v>
      </c>
      <c r="M924" s="80" t="s">
        <v>174</v>
      </c>
      <c r="N924">
        <v>10970</v>
      </c>
      <c r="O924" s="80" t="s">
        <v>166</v>
      </c>
      <c r="P924">
        <v>4</v>
      </c>
      <c r="Q924" s="56">
        <v>10.052562417871222</v>
      </c>
    </row>
    <row r="925" spans="1:17" x14ac:dyDescent="0.25">
      <c r="A925" s="80" t="s">
        <v>10031</v>
      </c>
      <c r="B925" s="80" t="s">
        <v>4806</v>
      </c>
      <c r="C925" s="80" t="s">
        <v>4807</v>
      </c>
      <c r="D925" s="80" t="s">
        <v>10032</v>
      </c>
      <c r="E925" s="80" t="s">
        <v>10033</v>
      </c>
      <c r="F925" s="80" t="s">
        <v>4809</v>
      </c>
      <c r="G925" s="80" t="s">
        <v>364</v>
      </c>
      <c r="H925" s="80" t="s">
        <v>163</v>
      </c>
      <c r="I925" s="47">
        <v>45299</v>
      </c>
      <c r="J925" s="47">
        <v>45417</v>
      </c>
      <c r="K925" s="80" t="s">
        <v>269</v>
      </c>
      <c r="L925" s="80" t="s">
        <v>6953</v>
      </c>
      <c r="M925" s="80" t="s">
        <v>174</v>
      </c>
      <c r="N925">
        <v>1122</v>
      </c>
      <c r="O925" s="80" t="s">
        <v>188</v>
      </c>
      <c r="P925">
        <v>4</v>
      </c>
      <c r="Q925" s="56">
        <v>3.8764783180026279</v>
      </c>
    </row>
    <row r="926" spans="1:17" x14ac:dyDescent="0.25">
      <c r="A926" s="80" t="s">
        <v>10034</v>
      </c>
      <c r="B926" s="80" t="s">
        <v>4811</v>
      </c>
      <c r="C926" s="80" t="s">
        <v>4812</v>
      </c>
      <c r="D926" s="80" t="s">
        <v>10035</v>
      </c>
      <c r="E926" s="80" t="s">
        <v>10036</v>
      </c>
      <c r="F926" s="80" t="s">
        <v>4814</v>
      </c>
      <c r="G926" s="80" t="s">
        <v>755</v>
      </c>
      <c r="H926" s="80" t="s">
        <v>163</v>
      </c>
      <c r="I926" s="47">
        <v>45304</v>
      </c>
      <c r="J926" s="47">
        <v>45619</v>
      </c>
      <c r="K926" s="80" t="s">
        <v>164</v>
      </c>
      <c r="L926" s="80" t="s">
        <v>6965</v>
      </c>
      <c r="M926" s="80" t="s">
        <v>314</v>
      </c>
      <c r="N926">
        <v>45884</v>
      </c>
      <c r="O926" s="80" t="s">
        <v>209</v>
      </c>
      <c r="P926">
        <v>3</v>
      </c>
      <c r="Q926" s="56">
        <v>10.052562417871222</v>
      </c>
    </row>
    <row r="927" spans="1:17" x14ac:dyDescent="0.25">
      <c r="A927" s="80" t="s">
        <v>10037</v>
      </c>
      <c r="B927" s="80" t="s">
        <v>4816</v>
      </c>
      <c r="C927" s="80" t="s">
        <v>4817</v>
      </c>
      <c r="D927" s="80" t="s">
        <v>10038</v>
      </c>
      <c r="E927" s="80" t="s">
        <v>10039</v>
      </c>
      <c r="F927" s="80" t="s">
        <v>4819</v>
      </c>
      <c r="G927" s="80" t="s">
        <v>755</v>
      </c>
      <c r="H927" s="80" t="s">
        <v>163</v>
      </c>
      <c r="I927" s="47">
        <v>45741</v>
      </c>
      <c r="J927" s="47">
        <v>45232</v>
      </c>
      <c r="K927" s="80" t="s">
        <v>164</v>
      </c>
      <c r="L927" s="80" t="s">
        <v>10040</v>
      </c>
      <c r="M927" s="80" t="s">
        <v>314</v>
      </c>
      <c r="N927">
        <v>19889</v>
      </c>
      <c r="O927" s="80" t="s">
        <v>209</v>
      </c>
      <c r="P927">
        <v>1</v>
      </c>
      <c r="Q927" s="56">
        <v>16.721419185282521</v>
      </c>
    </row>
    <row r="928" spans="1:17" x14ac:dyDescent="0.25">
      <c r="A928" s="80" t="s">
        <v>10041</v>
      </c>
      <c r="B928" s="80" t="s">
        <v>4821</v>
      </c>
      <c r="C928" s="80" t="s">
        <v>4822</v>
      </c>
      <c r="D928" s="80" t="s">
        <v>10042</v>
      </c>
      <c r="E928" s="80" t="s">
        <v>10043</v>
      </c>
      <c r="F928" s="80" t="s">
        <v>4824</v>
      </c>
      <c r="G928" s="80" t="s">
        <v>221</v>
      </c>
      <c r="H928" s="80" t="s">
        <v>163</v>
      </c>
      <c r="I928" s="47">
        <v>45462</v>
      </c>
      <c r="J928" s="47">
        <v>45511</v>
      </c>
      <c r="K928" s="80" t="s">
        <v>269</v>
      </c>
      <c r="L928" s="80" t="s">
        <v>10044</v>
      </c>
      <c r="M928" s="80" t="s">
        <v>174</v>
      </c>
      <c r="N928">
        <v>11748</v>
      </c>
      <c r="O928" s="80" t="s">
        <v>196</v>
      </c>
      <c r="P928">
        <v>5</v>
      </c>
      <c r="Q928" s="56">
        <v>10.052562417871222</v>
      </c>
    </row>
    <row r="929" spans="1:17" x14ac:dyDescent="0.25">
      <c r="A929" s="80" t="s">
        <v>10045</v>
      </c>
      <c r="B929" s="80" t="s">
        <v>4826</v>
      </c>
      <c r="C929" s="80" t="s">
        <v>4827</v>
      </c>
      <c r="D929" s="80" t="s">
        <v>10046</v>
      </c>
      <c r="E929" s="80" t="s">
        <v>10047</v>
      </c>
      <c r="F929" s="80" t="s">
        <v>4829</v>
      </c>
      <c r="G929" s="80" t="s">
        <v>187</v>
      </c>
      <c r="H929" s="80" t="s">
        <v>163</v>
      </c>
      <c r="I929" s="47">
        <v>45801</v>
      </c>
      <c r="J929" s="47">
        <v>45120</v>
      </c>
      <c r="K929" s="80" t="s">
        <v>269</v>
      </c>
      <c r="L929" s="80" t="s">
        <v>10048</v>
      </c>
      <c r="M929" s="80" t="s">
        <v>195</v>
      </c>
      <c r="N929">
        <v>47795</v>
      </c>
      <c r="O929" s="80" t="s">
        <v>166</v>
      </c>
      <c r="P929">
        <v>5</v>
      </c>
      <c r="Q929" s="56">
        <v>22.371879106438897</v>
      </c>
    </row>
    <row r="930" spans="1:17" x14ac:dyDescent="0.25">
      <c r="A930" s="80" t="s">
        <v>10049</v>
      </c>
      <c r="B930" s="80" t="s">
        <v>4831</v>
      </c>
      <c r="C930" s="80" t="s">
        <v>4832</v>
      </c>
      <c r="D930" s="80" t="s">
        <v>10050</v>
      </c>
      <c r="E930" s="80" t="s">
        <v>10051</v>
      </c>
      <c r="F930" s="80" t="s">
        <v>4834</v>
      </c>
      <c r="G930" s="80" t="s">
        <v>180</v>
      </c>
      <c r="H930" s="80" t="s">
        <v>163</v>
      </c>
      <c r="I930" s="47">
        <v>45387</v>
      </c>
      <c r="J930" s="47">
        <v>45369</v>
      </c>
      <c r="K930" s="80" t="s">
        <v>269</v>
      </c>
      <c r="L930" s="80" t="s">
        <v>6965</v>
      </c>
      <c r="M930" s="80" t="s">
        <v>165</v>
      </c>
      <c r="N930">
        <v>34521</v>
      </c>
      <c r="O930" s="80" t="s">
        <v>166</v>
      </c>
      <c r="P930">
        <v>5</v>
      </c>
      <c r="Q930" s="56">
        <v>10.052562417871222</v>
      </c>
    </row>
    <row r="931" spans="1:17" x14ac:dyDescent="0.25">
      <c r="A931" s="80" t="s">
        <v>10052</v>
      </c>
      <c r="B931" s="80" t="s">
        <v>4836</v>
      </c>
      <c r="C931" s="80" t="s">
        <v>4837</v>
      </c>
      <c r="D931" s="80" t="s">
        <v>10053</v>
      </c>
      <c r="E931" s="80" t="s">
        <v>10054</v>
      </c>
      <c r="F931" s="80" t="s">
        <v>357</v>
      </c>
      <c r="G931" s="80" t="s">
        <v>268</v>
      </c>
      <c r="H931" s="80" t="s">
        <v>163</v>
      </c>
      <c r="I931" s="47">
        <v>45557</v>
      </c>
      <c r="J931" s="47">
        <v>45823</v>
      </c>
      <c r="K931" s="80" t="s">
        <v>269</v>
      </c>
      <c r="L931" s="80" t="s">
        <v>10055</v>
      </c>
      <c r="M931" s="80" t="s">
        <v>165</v>
      </c>
      <c r="N931">
        <v>11416</v>
      </c>
      <c r="O931" s="80" t="s">
        <v>196</v>
      </c>
      <c r="P931">
        <v>4</v>
      </c>
      <c r="Q931" s="56">
        <v>8.7385019710906704</v>
      </c>
    </row>
    <row r="932" spans="1:17" x14ac:dyDescent="0.25">
      <c r="A932" s="80" t="s">
        <v>10056</v>
      </c>
      <c r="B932" s="80" t="s">
        <v>4840</v>
      </c>
      <c r="C932" s="80" t="s">
        <v>4841</v>
      </c>
      <c r="D932" s="80" t="s">
        <v>10057</v>
      </c>
      <c r="E932" s="80" t="s">
        <v>10058</v>
      </c>
      <c r="F932" s="80" t="s">
        <v>4843</v>
      </c>
      <c r="G932" s="80" t="s">
        <v>172</v>
      </c>
      <c r="H932" s="80" t="s">
        <v>163</v>
      </c>
      <c r="I932" s="47">
        <v>45554</v>
      </c>
      <c r="J932" s="47">
        <v>45757</v>
      </c>
      <c r="K932" s="80" t="s">
        <v>164</v>
      </c>
      <c r="L932" s="80" t="s">
        <v>10059</v>
      </c>
      <c r="M932" s="80" t="s">
        <v>181</v>
      </c>
      <c r="N932">
        <v>19696</v>
      </c>
      <c r="O932" s="80" t="s">
        <v>166</v>
      </c>
      <c r="P932">
        <v>5</v>
      </c>
      <c r="Q932" s="56">
        <v>10.052562417871222</v>
      </c>
    </row>
    <row r="933" spans="1:17" x14ac:dyDescent="0.25">
      <c r="A933" s="80" t="s">
        <v>10060</v>
      </c>
      <c r="B933" s="80" t="s">
        <v>4845</v>
      </c>
      <c r="C933" s="80" t="s">
        <v>4846</v>
      </c>
      <c r="D933" s="80" t="s">
        <v>10061</v>
      </c>
      <c r="E933" s="80" t="s">
        <v>10062</v>
      </c>
      <c r="F933" s="80" t="s">
        <v>4848</v>
      </c>
      <c r="G933" s="80" t="s">
        <v>234</v>
      </c>
      <c r="H933" s="80" t="s">
        <v>163</v>
      </c>
      <c r="I933" s="47">
        <v>45764</v>
      </c>
      <c r="J933" s="47">
        <v>45725</v>
      </c>
      <c r="K933" s="80" t="s">
        <v>173</v>
      </c>
      <c r="L933" s="80" t="s">
        <v>7007</v>
      </c>
      <c r="M933" s="80" t="s">
        <v>228</v>
      </c>
      <c r="N933">
        <v>5185</v>
      </c>
      <c r="O933" s="80" t="s">
        <v>203</v>
      </c>
      <c r="P933">
        <v>2</v>
      </c>
      <c r="Q933" s="56">
        <v>1.2812089356110381</v>
      </c>
    </row>
    <row r="934" spans="1:17" x14ac:dyDescent="0.25">
      <c r="A934" s="80" t="s">
        <v>10063</v>
      </c>
      <c r="B934" s="80" t="s">
        <v>4850</v>
      </c>
      <c r="C934" s="80" t="s">
        <v>4851</v>
      </c>
      <c r="D934" s="80" t="s">
        <v>10064</v>
      </c>
      <c r="E934" s="80" t="s">
        <v>10065</v>
      </c>
      <c r="F934" s="80" t="s">
        <v>4853</v>
      </c>
      <c r="G934" s="80" t="s">
        <v>441</v>
      </c>
      <c r="H934" s="80" t="s">
        <v>163</v>
      </c>
      <c r="I934" s="47">
        <v>44860</v>
      </c>
      <c r="J934" s="47">
        <v>45621</v>
      </c>
      <c r="K934" s="80" t="s">
        <v>164</v>
      </c>
      <c r="L934" s="80" t="s">
        <v>10066</v>
      </c>
      <c r="M934" s="80" t="s">
        <v>314</v>
      </c>
      <c r="N934">
        <v>26133</v>
      </c>
      <c r="O934" s="80" t="s">
        <v>166</v>
      </c>
      <c r="P934">
        <v>1</v>
      </c>
      <c r="Q934" s="56">
        <v>10.052562417871222</v>
      </c>
    </row>
    <row r="935" spans="1:17" x14ac:dyDescent="0.25">
      <c r="A935" s="80" t="s">
        <v>10067</v>
      </c>
      <c r="B935" s="80" t="s">
        <v>4855</v>
      </c>
      <c r="C935" s="80" t="s">
        <v>4856</v>
      </c>
      <c r="D935" s="80" t="s">
        <v>10068</v>
      </c>
      <c r="E935" s="80" t="s">
        <v>10069</v>
      </c>
      <c r="F935" s="80" t="s">
        <v>4858</v>
      </c>
      <c r="G935" s="80" t="s">
        <v>187</v>
      </c>
      <c r="H935" s="80" t="s">
        <v>163</v>
      </c>
      <c r="I935" s="47">
        <v>45259</v>
      </c>
      <c r="J935" s="47">
        <v>45620</v>
      </c>
      <c r="K935" s="80" t="s">
        <v>269</v>
      </c>
      <c r="L935" s="80" t="s">
        <v>7449</v>
      </c>
      <c r="M935" s="80" t="s">
        <v>195</v>
      </c>
      <c r="N935">
        <v>19844</v>
      </c>
      <c r="O935" s="80" t="s">
        <v>203</v>
      </c>
      <c r="P935">
        <v>1</v>
      </c>
      <c r="Q935" s="56">
        <v>11.85939553219448</v>
      </c>
    </row>
    <row r="936" spans="1:17" x14ac:dyDescent="0.25">
      <c r="A936" s="80" t="s">
        <v>10070</v>
      </c>
      <c r="B936" s="80" t="s">
        <v>4860</v>
      </c>
      <c r="C936" s="80" t="s">
        <v>4861</v>
      </c>
      <c r="D936" s="80" t="s">
        <v>10071</v>
      </c>
      <c r="E936" s="80" t="s">
        <v>10072</v>
      </c>
      <c r="F936" s="80" t="s">
        <v>4863</v>
      </c>
      <c r="G936" s="80" t="s">
        <v>215</v>
      </c>
      <c r="H936" s="80" t="s">
        <v>163</v>
      </c>
      <c r="I936" s="47">
        <v>45262</v>
      </c>
      <c r="J936" s="47">
        <v>45638</v>
      </c>
      <c r="K936" s="80" t="s">
        <v>129</v>
      </c>
      <c r="L936" s="80" t="s">
        <v>6965</v>
      </c>
      <c r="M936" s="80" t="s">
        <v>195</v>
      </c>
      <c r="N936">
        <v>13985</v>
      </c>
      <c r="O936" s="80" t="s">
        <v>196</v>
      </c>
      <c r="P936">
        <v>1</v>
      </c>
      <c r="Q936" s="56">
        <v>10.052562417871222</v>
      </c>
    </row>
    <row r="937" spans="1:17" x14ac:dyDescent="0.25">
      <c r="A937" s="80" t="s">
        <v>10073</v>
      </c>
      <c r="B937" s="80" t="s">
        <v>4865</v>
      </c>
      <c r="C937" s="80" t="s">
        <v>4866</v>
      </c>
      <c r="D937" s="80" t="s">
        <v>10074</v>
      </c>
      <c r="E937" s="80" t="s">
        <v>10075</v>
      </c>
      <c r="F937" s="80" t="s">
        <v>4868</v>
      </c>
      <c r="G937" s="80" t="s">
        <v>462</v>
      </c>
      <c r="H937" s="80" t="s">
        <v>163</v>
      </c>
      <c r="I937" s="47">
        <v>45656</v>
      </c>
      <c r="J937" s="47">
        <v>45508</v>
      </c>
      <c r="K937" s="80" t="s">
        <v>128</v>
      </c>
      <c r="L937" s="80" t="s">
        <v>10076</v>
      </c>
      <c r="M937" s="80" t="s">
        <v>174</v>
      </c>
      <c r="N937">
        <v>36293</v>
      </c>
      <c r="O937" s="80" t="s">
        <v>196</v>
      </c>
      <c r="P937">
        <v>5</v>
      </c>
      <c r="Q937" s="56">
        <v>4.8620236530880421</v>
      </c>
    </row>
    <row r="938" spans="1:17" x14ac:dyDescent="0.25">
      <c r="A938" s="80" t="s">
        <v>10077</v>
      </c>
      <c r="B938" s="80" t="s">
        <v>4870</v>
      </c>
      <c r="C938" s="80" t="s">
        <v>4871</v>
      </c>
      <c r="D938" s="80" t="s">
        <v>10078</v>
      </c>
      <c r="E938" s="80" t="s">
        <v>10079</v>
      </c>
      <c r="F938" s="80" t="s">
        <v>4873</v>
      </c>
      <c r="G938" s="80" t="s">
        <v>202</v>
      </c>
      <c r="H938" s="80" t="s">
        <v>163</v>
      </c>
      <c r="I938" s="47">
        <v>44800</v>
      </c>
      <c r="J938" s="47">
        <v>45460</v>
      </c>
      <c r="K938" s="80" t="s">
        <v>269</v>
      </c>
      <c r="L938" s="80" t="s">
        <v>10080</v>
      </c>
      <c r="M938" s="80" t="s">
        <v>174</v>
      </c>
      <c r="N938">
        <v>37698</v>
      </c>
      <c r="O938" s="80" t="s">
        <v>166</v>
      </c>
      <c r="P938">
        <v>5</v>
      </c>
      <c r="Q938" s="56">
        <v>10.052562417871222</v>
      </c>
    </row>
    <row r="939" spans="1:17" x14ac:dyDescent="0.25">
      <c r="A939" s="80" t="s">
        <v>10081</v>
      </c>
      <c r="B939" s="80" t="s">
        <v>4875</v>
      </c>
      <c r="C939" s="80" t="s">
        <v>4876</v>
      </c>
      <c r="D939" s="80" t="s">
        <v>10082</v>
      </c>
      <c r="E939" s="80" t="s">
        <v>10083</v>
      </c>
      <c r="F939" s="80" t="s">
        <v>4533</v>
      </c>
      <c r="G939" s="80" t="s">
        <v>308</v>
      </c>
      <c r="H939" s="80" t="s">
        <v>163</v>
      </c>
      <c r="I939" s="47">
        <v>45115</v>
      </c>
      <c r="J939" s="47">
        <v>45463</v>
      </c>
      <c r="K939" s="80" t="s">
        <v>269</v>
      </c>
      <c r="L939" s="80" t="s">
        <v>7007</v>
      </c>
      <c r="M939" s="80" t="s">
        <v>165</v>
      </c>
      <c r="N939">
        <v>748</v>
      </c>
      <c r="O939" s="80" t="s">
        <v>203</v>
      </c>
      <c r="P939">
        <v>3</v>
      </c>
      <c r="Q939" s="56">
        <v>11.432325886990801</v>
      </c>
    </row>
    <row r="940" spans="1:17" x14ac:dyDescent="0.25">
      <c r="A940" s="80" t="s">
        <v>10084</v>
      </c>
      <c r="B940" s="80" t="s">
        <v>4879</v>
      </c>
      <c r="C940" s="80" t="s">
        <v>4880</v>
      </c>
      <c r="D940" s="80" t="s">
        <v>10085</v>
      </c>
      <c r="E940" s="80" t="s">
        <v>10086</v>
      </c>
      <c r="F940" s="80" t="s">
        <v>4882</v>
      </c>
      <c r="G940" s="80" t="s">
        <v>221</v>
      </c>
      <c r="H940" s="80" t="s">
        <v>163</v>
      </c>
      <c r="I940" s="47">
        <v>44820</v>
      </c>
      <c r="J940" s="47">
        <v>45741</v>
      </c>
      <c r="K940" s="80" t="s">
        <v>269</v>
      </c>
      <c r="L940" s="80" t="s">
        <v>10087</v>
      </c>
      <c r="M940" s="80" t="s">
        <v>195</v>
      </c>
      <c r="N940">
        <v>19676</v>
      </c>
      <c r="O940" s="80" t="s">
        <v>209</v>
      </c>
      <c r="P940">
        <v>4</v>
      </c>
      <c r="Q940" s="56">
        <v>10.052562417871222</v>
      </c>
    </row>
    <row r="941" spans="1:17" x14ac:dyDescent="0.25">
      <c r="A941" s="80" t="s">
        <v>10088</v>
      </c>
      <c r="B941" s="80" t="s">
        <v>4884</v>
      </c>
      <c r="C941" s="80" t="s">
        <v>4885</v>
      </c>
      <c r="D941" s="80" t="s">
        <v>10089</v>
      </c>
      <c r="E941" s="80" t="s">
        <v>10090</v>
      </c>
      <c r="F941" s="80" t="s">
        <v>4887</v>
      </c>
      <c r="G941" s="80" t="s">
        <v>516</v>
      </c>
      <c r="H941" s="80" t="s">
        <v>163</v>
      </c>
      <c r="I941" s="47">
        <v>45534</v>
      </c>
      <c r="J941" s="47">
        <v>45483</v>
      </c>
      <c r="K941" s="80" t="s">
        <v>129</v>
      </c>
      <c r="L941" s="80" t="s">
        <v>10091</v>
      </c>
      <c r="M941" s="80" t="s">
        <v>195</v>
      </c>
      <c r="N941">
        <v>7844</v>
      </c>
      <c r="O941" s="80" t="s">
        <v>209</v>
      </c>
      <c r="P941">
        <v>4</v>
      </c>
      <c r="Q941" s="56">
        <v>1.6754270696452036</v>
      </c>
    </row>
    <row r="942" spans="1:17" x14ac:dyDescent="0.25">
      <c r="A942" s="80" t="s">
        <v>10092</v>
      </c>
      <c r="B942" s="80" t="s">
        <v>4889</v>
      </c>
      <c r="C942" s="80" t="s">
        <v>4890</v>
      </c>
      <c r="D942" s="80" t="s">
        <v>10093</v>
      </c>
      <c r="E942" s="80" t="s">
        <v>10094</v>
      </c>
      <c r="F942" s="80" t="s">
        <v>4892</v>
      </c>
      <c r="G942" s="80" t="s">
        <v>172</v>
      </c>
      <c r="H942" s="80" t="s">
        <v>163</v>
      </c>
      <c r="I942" s="47">
        <v>44929</v>
      </c>
      <c r="J942" s="47">
        <v>45763</v>
      </c>
      <c r="K942" s="80" t="s">
        <v>129</v>
      </c>
      <c r="L942" s="80" t="s">
        <v>10095</v>
      </c>
      <c r="M942" s="80" t="s">
        <v>181</v>
      </c>
      <c r="N942">
        <v>10275</v>
      </c>
      <c r="O942" s="80" t="s">
        <v>188</v>
      </c>
      <c r="P942">
        <v>4</v>
      </c>
      <c r="Q942" s="56">
        <v>10.052562417871222</v>
      </c>
    </row>
    <row r="943" spans="1:17" x14ac:dyDescent="0.25">
      <c r="A943" s="80" t="s">
        <v>10096</v>
      </c>
      <c r="B943" s="80" t="s">
        <v>4894</v>
      </c>
      <c r="C943" s="80" t="s">
        <v>4895</v>
      </c>
      <c r="D943" s="80" t="s">
        <v>10097</v>
      </c>
      <c r="E943" s="80" t="s">
        <v>10098</v>
      </c>
      <c r="F943" s="80" t="s">
        <v>4897</v>
      </c>
      <c r="G943" s="80" t="s">
        <v>642</v>
      </c>
      <c r="H943" s="80" t="s">
        <v>163</v>
      </c>
      <c r="I943" s="47">
        <v>45630</v>
      </c>
      <c r="J943" s="47">
        <v>45487</v>
      </c>
      <c r="K943" s="80" t="s">
        <v>173</v>
      </c>
      <c r="L943" s="80" t="s">
        <v>8580</v>
      </c>
      <c r="M943" s="80" t="s">
        <v>174</v>
      </c>
      <c r="N943">
        <v>29086</v>
      </c>
      <c r="O943" s="80" t="s">
        <v>188</v>
      </c>
      <c r="P943">
        <v>1</v>
      </c>
      <c r="Q943" s="56">
        <v>4.6977660972404731</v>
      </c>
    </row>
    <row r="944" spans="1:17" x14ac:dyDescent="0.25">
      <c r="A944" s="80" t="s">
        <v>10099</v>
      </c>
      <c r="B944" s="80" t="s">
        <v>4899</v>
      </c>
      <c r="C944" s="80" t="s">
        <v>4900</v>
      </c>
      <c r="D944" s="80" t="s">
        <v>10100</v>
      </c>
      <c r="E944" s="80" t="s">
        <v>10101</v>
      </c>
      <c r="F944" s="80" t="s">
        <v>4902</v>
      </c>
      <c r="G944" s="80" t="s">
        <v>202</v>
      </c>
      <c r="H944" s="80" t="s">
        <v>163</v>
      </c>
      <c r="I944" s="47">
        <v>45394</v>
      </c>
      <c r="J944" s="47">
        <v>45711</v>
      </c>
      <c r="K944" s="80" t="s">
        <v>128</v>
      </c>
      <c r="L944" s="80" t="s">
        <v>6965</v>
      </c>
      <c r="M944" s="80" t="s">
        <v>165</v>
      </c>
      <c r="N944">
        <v>348</v>
      </c>
      <c r="O944" s="80" t="s">
        <v>203</v>
      </c>
      <c r="P944">
        <v>5</v>
      </c>
      <c r="Q944" s="56">
        <v>10.052562417871222</v>
      </c>
    </row>
    <row r="945" spans="1:17" x14ac:dyDescent="0.25">
      <c r="A945" s="80" t="s">
        <v>10102</v>
      </c>
      <c r="B945" s="80" t="s">
        <v>4904</v>
      </c>
      <c r="C945" s="80" t="s">
        <v>4905</v>
      </c>
      <c r="D945" s="80" t="s">
        <v>10103</v>
      </c>
      <c r="E945" s="80" t="s">
        <v>10104</v>
      </c>
      <c r="F945" s="80" t="s">
        <v>4180</v>
      </c>
      <c r="G945" s="80" t="s">
        <v>558</v>
      </c>
      <c r="H945" s="80" t="s">
        <v>163</v>
      </c>
      <c r="I945" s="47">
        <v>45701</v>
      </c>
      <c r="J945" s="47">
        <v>45711</v>
      </c>
      <c r="K945" s="80" t="s">
        <v>164</v>
      </c>
      <c r="L945" s="80" t="s">
        <v>10105</v>
      </c>
      <c r="M945" s="80" t="s">
        <v>165</v>
      </c>
      <c r="N945">
        <v>12023</v>
      </c>
      <c r="O945" s="80" t="s">
        <v>166</v>
      </c>
      <c r="P945">
        <v>4</v>
      </c>
      <c r="Q945" s="56">
        <v>0.32851511169513797</v>
      </c>
    </row>
    <row r="946" spans="1:17" x14ac:dyDescent="0.25">
      <c r="A946" s="80" t="s">
        <v>10106</v>
      </c>
      <c r="B946" s="80" t="s">
        <v>4908</v>
      </c>
      <c r="C946" s="80" t="s">
        <v>4909</v>
      </c>
      <c r="D946" s="80" t="s">
        <v>10107</v>
      </c>
      <c r="E946" s="80" t="s">
        <v>10108</v>
      </c>
      <c r="F946" s="80" t="s">
        <v>4911</v>
      </c>
      <c r="G946" s="80" t="s">
        <v>341</v>
      </c>
      <c r="H946" s="80" t="s">
        <v>163</v>
      </c>
      <c r="I946" s="47">
        <v>45247</v>
      </c>
      <c r="J946" s="47">
        <v>45140</v>
      </c>
      <c r="K946" s="80" t="s">
        <v>164</v>
      </c>
      <c r="L946" s="80" t="s">
        <v>7516</v>
      </c>
      <c r="M946" s="80" t="s">
        <v>174</v>
      </c>
      <c r="N946">
        <v>26762</v>
      </c>
      <c r="O946" s="80" t="s">
        <v>188</v>
      </c>
      <c r="P946">
        <v>5</v>
      </c>
      <c r="Q946" s="56">
        <v>10.052562417871222</v>
      </c>
    </row>
    <row r="947" spans="1:17" x14ac:dyDescent="0.25">
      <c r="A947" s="80" t="s">
        <v>10109</v>
      </c>
      <c r="B947" s="80" t="s">
        <v>4913</v>
      </c>
      <c r="C947" s="80" t="s">
        <v>4914</v>
      </c>
      <c r="D947" s="80" t="s">
        <v>10110</v>
      </c>
      <c r="E947" s="80" t="s">
        <v>10111</v>
      </c>
      <c r="F947" s="80" t="s">
        <v>4916</v>
      </c>
      <c r="G947" s="80" t="s">
        <v>194</v>
      </c>
      <c r="H947" s="80" t="s">
        <v>163</v>
      </c>
      <c r="I947" s="47">
        <v>45208</v>
      </c>
      <c r="J947" s="47">
        <v>45167</v>
      </c>
      <c r="K947" s="80" t="s">
        <v>164</v>
      </c>
      <c r="L947" s="80" t="s">
        <v>10112</v>
      </c>
      <c r="M947" s="80" t="s">
        <v>314</v>
      </c>
      <c r="N947">
        <v>23763</v>
      </c>
      <c r="O947" s="80" t="s">
        <v>203</v>
      </c>
      <c r="P947">
        <v>5</v>
      </c>
      <c r="Q947" s="56">
        <v>1.3469119579500657</v>
      </c>
    </row>
    <row r="948" spans="1:17" x14ac:dyDescent="0.25">
      <c r="A948" s="80" t="s">
        <v>10113</v>
      </c>
      <c r="B948" s="80" t="s">
        <v>4918</v>
      </c>
      <c r="C948" s="80" t="s">
        <v>4919</v>
      </c>
      <c r="D948" s="80" t="s">
        <v>10114</v>
      </c>
      <c r="E948" s="80" t="s">
        <v>10115</v>
      </c>
      <c r="F948" s="80" t="s">
        <v>4921</v>
      </c>
      <c r="G948" s="80" t="s">
        <v>409</v>
      </c>
      <c r="H948" s="80" t="s">
        <v>163</v>
      </c>
      <c r="I948" s="47">
        <v>45143</v>
      </c>
      <c r="J948" s="47">
        <v>45317</v>
      </c>
      <c r="K948" s="80" t="s">
        <v>129</v>
      </c>
      <c r="L948" s="80" t="s">
        <v>6953</v>
      </c>
      <c r="M948" s="80" t="s">
        <v>165</v>
      </c>
      <c r="N948">
        <v>49287</v>
      </c>
      <c r="O948" s="80" t="s">
        <v>209</v>
      </c>
      <c r="P948">
        <v>3</v>
      </c>
      <c r="Q948" s="56">
        <v>10.052562417871222</v>
      </c>
    </row>
    <row r="949" spans="1:17" x14ac:dyDescent="0.25">
      <c r="A949" s="80" t="s">
        <v>10116</v>
      </c>
      <c r="B949" s="80" t="s">
        <v>4923</v>
      </c>
      <c r="C949" s="80" t="s">
        <v>4924</v>
      </c>
      <c r="D949" s="80" t="s">
        <v>10117</v>
      </c>
      <c r="E949" s="80" t="s">
        <v>10118</v>
      </c>
      <c r="F949" s="80" t="s">
        <v>4926</v>
      </c>
      <c r="G949" s="80" t="s">
        <v>473</v>
      </c>
      <c r="H949" s="80" t="s">
        <v>163</v>
      </c>
      <c r="I949" s="47">
        <v>45516</v>
      </c>
      <c r="J949" s="47">
        <v>45623</v>
      </c>
      <c r="K949" s="80" t="s">
        <v>129</v>
      </c>
      <c r="L949" s="80" t="s">
        <v>6965</v>
      </c>
      <c r="M949" s="80" t="s">
        <v>195</v>
      </c>
      <c r="N949">
        <v>25653</v>
      </c>
      <c r="O949" s="80" t="s">
        <v>203</v>
      </c>
      <c r="P949">
        <v>3</v>
      </c>
      <c r="Q949" s="56">
        <v>3.5151116951379762</v>
      </c>
    </row>
    <row r="950" spans="1:17" x14ac:dyDescent="0.25">
      <c r="A950" s="80" t="s">
        <v>10119</v>
      </c>
      <c r="B950" s="80" t="s">
        <v>4928</v>
      </c>
      <c r="C950" s="80" t="s">
        <v>4929</v>
      </c>
      <c r="D950" s="80" t="s">
        <v>10120</v>
      </c>
      <c r="E950" s="80" t="s">
        <v>10121</v>
      </c>
      <c r="F950" s="80" t="s">
        <v>4931</v>
      </c>
      <c r="G950" s="80" t="s">
        <v>387</v>
      </c>
      <c r="H950" s="80" t="s">
        <v>163</v>
      </c>
      <c r="I950" s="47">
        <v>45441</v>
      </c>
      <c r="J950" s="47">
        <v>45559</v>
      </c>
      <c r="K950" s="80" t="s">
        <v>164</v>
      </c>
      <c r="L950" s="80" t="s">
        <v>7007</v>
      </c>
      <c r="M950" s="80" t="s">
        <v>195</v>
      </c>
      <c r="N950">
        <v>7322</v>
      </c>
      <c r="O950" s="80" t="s">
        <v>203</v>
      </c>
      <c r="P950">
        <v>1</v>
      </c>
      <c r="Q950" s="56">
        <v>10.052562417871222</v>
      </c>
    </row>
    <row r="951" spans="1:17" x14ac:dyDescent="0.25">
      <c r="A951" s="80" t="s">
        <v>10122</v>
      </c>
      <c r="B951" s="80" t="s">
        <v>4933</v>
      </c>
      <c r="C951" s="80" t="s">
        <v>4934</v>
      </c>
      <c r="D951" s="80" t="s">
        <v>10123</v>
      </c>
      <c r="E951" s="80" t="s">
        <v>10124</v>
      </c>
      <c r="F951" s="80" t="s">
        <v>4936</v>
      </c>
      <c r="G951" s="80" t="s">
        <v>552</v>
      </c>
      <c r="H951" s="80" t="s">
        <v>163</v>
      </c>
      <c r="I951" s="47">
        <v>45339</v>
      </c>
      <c r="J951" s="47">
        <v>45559</v>
      </c>
      <c r="K951" s="80" t="s">
        <v>129</v>
      </c>
      <c r="L951" s="80" t="s">
        <v>7007</v>
      </c>
      <c r="M951" s="80" t="s">
        <v>228</v>
      </c>
      <c r="N951">
        <v>37054</v>
      </c>
      <c r="O951" s="80" t="s">
        <v>196</v>
      </c>
      <c r="P951">
        <v>5</v>
      </c>
      <c r="Q951" s="56">
        <v>7.2273324572930351</v>
      </c>
    </row>
    <row r="952" spans="1:17" x14ac:dyDescent="0.25">
      <c r="A952" s="80" t="s">
        <v>10125</v>
      </c>
      <c r="B952" s="80" t="s">
        <v>4938</v>
      </c>
      <c r="C952" s="80" t="s">
        <v>4939</v>
      </c>
      <c r="D952" s="80" t="s">
        <v>10126</v>
      </c>
      <c r="E952" s="80" t="s">
        <v>10127</v>
      </c>
      <c r="F952" s="80" t="s">
        <v>4941</v>
      </c>
      <c r="G952" s="80" t="s">
        <v>172</v>
      </c>
      <c r="H952" s="80" t="s">
        <v>163</v>
      </c>
      <c r="I952" s="47">
        <v>44897</v>
      </c>
      <c r="J952" s="47">
        <v>45462</v>
      </c>
      <c r="K952" s="80" t="s">
        <v>128</v>
      </c>
      <c r="L952" s="80" t="s">
        <v>10128</v>
      </c>
      <c r="M952" s="80" t="s">
        <v>228</v>
      </c>
      <c r="N952">
        <v>26191</v>
      </c>
      <c r="O952" s="80" t="s">
        <v>196</v>
      </c>
      <c r="P952">
        <v>5</v>
      </c>
      <c r="Q952" s="56">
        <v>10.052562417871222</v>
      </c>
    </row>
    <row r="953" spans="1:17" x14ac:dyDescent="0.25">
      <c r="A953" s="80" t="s">
        <v>10129</v>
      </c>
      <c r="B953" s="80" t="s">
        <v>4943</v>
      </c>
      <c r="C953" s="80" t="s">
        <v>4944</v>
      </c>
      <c r="D953" s="80" t="s">
        <v>10130</v>
      </c>
      <c r="E953" s="80" t="s">
        <v>10131</v>
      </c>
      <c r="F953" s="80" t="s">
        <v>4946</v>
      </c>
      <c r="G953" s="80" t="s">
        <v>595</v>
      </c>
      <c r="H953" s="80" t="s">
        <v>163</v>
      </c>
      <c r="I953" s="47">
        <v>45785</v>
      </c>
      <c r="J953" s="47">
        <v>45206</v>
      </c>
      <c r="K953" s="80" t="s">
        <v>173</v>
      </c>
      <c r="L953" s="80" t="s">
        <v>6953</v>
      </c>
      <c r="M953" s="80" t="s">
        <v>181</v>
      </c>
      <c r="N953">
        <v>7826</v>
      </c>
      <c r="O953" s="80" t="s">
        <v>166</v>
      </c>
      <c r="P953">
        <v>5</v>
      </c>
      <c r="Q953" s="56">
        <v>19.021024967148488</v>
      </c>
    </row>
    <row r="954" spans="1:17" x14ac:dyDescent="0.25">
      <c r="A954" s="80" t="s">
        <v>10132</v>
      </c>
      <c r="B954" s="80" t="s">
        <v>4948</v>
      </c>
      <c r="C954" s="80" t="s">
        <v>4949</v>
      </c>
      <c r="D954" s="80" t="s">
        <v>10133</v>
      </c>
      <c r="E954" s="80" t="s">
        <v>10134</v>
      </c>
      <c r="F954" s="80" t="s">
        <v>4951</v>
      </c>
      <c r="G954" s="80" t="s">
        <v>755</v>
      </c>
      <c r="H954" s="80" t="s">
        <v>163</v>
      </c>
      <c r="I954" s="47">
        <v>45262</v>
      </c>
      <c r="J954" s="47">
        <v>45643</v>
      </c>
      <c r="K954" s="80" t="s">
        <v>129</v>
      </c>
      <c r="L954" s="80" t="s">
        <v>6953</v>
      </c>
      <c r="M954" s="80" t="s">
        <v>228</v>
      </c>
      <c r="N954">
        <v>30907</v>
      </c>
      <c r="O954" s="80" t="s">
        <v>209</v>
      </c>
      <c r="P954">
        <v>1</v>
      </c>
      <c r="Q954" s="56">
        <v>10.052562417871222</v>
      </c>
    </row>
    <row r="955" spans="1:17" x14ac:dyDescent="0.25">
      <c r="A955" s="80" t="s">
        <v>10135</v>
      </c>
      <c r="B955" s="80" t="s">
        <v>4953</v>
      </c>
      <c r="C955" s="80" t="s">
        <v>4954</v>
      </c>
      <c r="D955" s="80" t="s">
        <v>10136</v>
      </c>
      <c r="E955" s="80" t="s">
        <v>10137</v>
      </c>
      <c r="F955" s="80" t="s">
        <v>4956</v>
      </c>
      <c r="G955" s="80" t="s">
        <v>292</v>
      </c>
      <c r="H955" s="80" t="s">
        <v>163</v>
      </c>
      <c r="I955" s="47">
        <v>44760</v>
      </c>
      <c r="J955" s="47">
        <v>45401</v>
      </c>
      <c r="K955" s="80" t="s">
        <v>129</v>
      </c>
      <c r="L955" s="80" t="s">
        <v>6953</v>
      </c>
      <c r="M955" s="80" t="s">
        <v>174</v>
      </c>
      <c r="N955">
        <v>21170</v>
      </c>
      <c r="O955" s="80" t="s">
        <v>196</v>
      </c>
      <c r="P955">
        <v>1</v>
      </c>
      <c r="Q955" s="56">
        <v>21.057818659658345</v>
      </c>
    </row>
    <row r="956" spans="1:17" x14ac:dyDescent="0.25">
      <c r="A956" s="80" t="s">
        <v>10138</v>
      </c>
      <c r="B956" s="80" t="s">
        <v>4958</v>
      </c>
      <c r="C956" s="80" t="s">
        <v>4959</v>
      </c>
      <c r="D956" s="80" t="s">
        <v>10139</v>
      </c>
      <c r="E956" s="80" t="s">
        <v>4960</v>
      </c>
      <c r="F956" s="80" t="s">
        <v>4961</v>
      </c>
      <c r="G956" s="80" t="s">
        <v>227</v>
      </c>
      <c r="H956" s="80" t="s">
        <v>163</v>
      </c>
      <c r="I956" s="47">
        <v>45193</v>
      </c>
      <c r="J956" s="47">
        <v>45495</v>
      </c>
      <c r="K956" s="80" t="s">
        <v>164</v>
      </c>
      <c r="L956" s="80" t="s">
        <v>6965</v>
      </c>
      <c r="M956" s="80" t="s">
        <v>165</v>
      </c>
      <c r="N956">
        <v>46491</v>
      </c>
      <c r="O956" s="80" t="s">
        <v>196</v>
      </c>
      <c r="P956">
        <v>1</v>
      </c>
      <c r="Q956" s="56">
        <v>10.052562417871222</v>
      </c>
    </row>
    <row r="957" spans="1:17" x14ac:dyDescent="0.25">
      <c r="A957" s="80" t="s">
        <v>10140</v>
      </c>
      <c r="B957" s="80" t="s">
        <v>4963</v>
      </c>
      <c r="C957" s="80" t="s">
        <v>4964</v>
      </c>
      <c r="D957" s="80" t="s">
        <v>10141</v>
      </c>
      <c r="E957" s="80" t="s">
        <v>10142</v>
      </c>
      <c r="F957" s="80" t="s">
        <v>4966</v>
      </c>
      <c r="G957" s="80" t="s">
        <v>499</v>
      </c>
      <c r="H957" s="80" t="s">
        <v>163</v>
      </c>
      <c r="I957" s="47">
        <v>45533</v>
      </c>
      <c r="J957" s="47">
        <v>45202</v>
      </c>
      <c r="K957" s="80" t="s">
        <v>269</v>
      </c>
      <c r="L957" s="80" t="s">
        <v>6965</v>
      </c>
      <c r="M957" s="80" t="s">
        <v>165</v>
      </c>
      <c r="N957">
        <v>28987</v>
      </c>
      <c r="O957" s="80" t="s">
        <v>196</v>
      </c>
      <c r="P957">
        <v>2</v>
      </c>
      <c r="Q957" s="56">
        <v>10.873850197109066</v>
      </c>
    </row>
    <row r="958" spans="1:17" x14ac:dyDescent="0.25">
      <c r="A958" s="80" t="s">
        <v>10143</v>
      </c>
      <c r="B958" s="80" t="s">
        <v>4968</v>
      </c>
      <c r="C958" s="80" t="s">
        <v>4969</v>
      </c>
      <c r="D958" s="80" t="s">
        <v>10144</v>
      </c>
      <c r="E958" s="80" t="s">
        <v>4970</v>
      </c>
      <c r="F958" s="80" t="s">
        <v>4971</v>
      </c>
      <c r="G958" s="80" t="s">
        <v>227</v>
      </c>
      <c r="H958" s="80" t="s">
        <v>163</v>
      </c>
      <c r="I958" s="47">
        <v>45598</v>
      </c>
      <c r="J958" s="47">
        <v>45786</v>
      </c>
      <c r="K958" s="80" t="s">
        <v>269</v>
      </c>
      <c r="L958" s="80" t="s">
        <v>7007</v>
      </c>
      <c r="M958" s="80" t="s">
        <v>165</v>
      </c>
      <c r="N958">
        <v>5683</v>
      </c>
      <c r="O958" s="80" t="s">
        <v>203</v>
      </c>
      <c r="P958">
        <v>5</v>
      </c>
      <c r="Q958" s="56">
        <v>10.052562417871222</v>
      </c>
    </row>
    <row r="959" spans="1:17" x14ac:dyDescent="0.25">
      <c r="A959" s="80" t="s">
        <v>10145</v>
      </c>
      <c r="B959" s="80" t="s">
        <v>4973</v>
      </c>
      <c r="C959" s="80" t="s">
        <v>4974</v>
      </c>
      <c r="D959" s="80" t="s">
        <v>10146</v>
      </c>
      <c r="E959" s="80" t="s">
        <v>10147</v>
      </c>
      <c r="F959" s="80" t="s">
        <v>4976</v>
      </c>
      <c r="G959" s="80" t="s">
        <v>341</v>
      </c>
      <c r="H959" s="80" t="s">
        <v>163</v>
      </c>
      <c r="I959" s="47">
        <v>45174</v>
      </c>
      <c r="J959" s="47">
        <v>45180</v>
      </c>
      <c r="K959" s="80" t="s">
        <v>128</v>
      </c>
      <c r="L959" s="80" t="s">
        <v>7516</v>
      </c>
      <c r="M959" s="80" t="s">
        <v>228</v>
      </c>
      <c r="N959">
        <v>18930</v>
      </c>
      <c r="O959" s="80" t="s">
        <v>196</v>
      </c>
      <c r="P959">
        <v>3</v>
      </c>
      <c r="Q959" s="56">
        <v>0.19710906701708278</v>
      </c>
    </row>
    <row r="960" spans="1:17" x14ac:dyDescent="0.25">
      <c r="A960" s="80" t="s">
        <v>10148</v>
      </c>
      <c r="B960" s="80" t="s">
        <v>4978</v>
      </c>
      <c r="C960" s="80" t="s">
        <v>4979</v>
      </c>
      <c r="D960" s="80" t="s">
        <v>10149</v>
      </c>
      <c r="E960" s="80" t="s">
        <v>10150</v>
      </c>
      <c r="F960" s="80" t="s">
        <v>2551</v>
      </c>
      <c r="G960" s="80" t="s">
        <v>787</v>
      </c>
      <c r="H960" s="80" t="s">
        <v>163</v>
      </c>
      <c r="I960" s="47">
        <v>45646</v>
      </c>
      <c r="J960" s="47">
        <v>45183</v>
      </c>
      <c r="K960" s="80" t="s">
        <v>164</v>
      </c>
      <c r="L960" s="80" t="s">
        <v>10151</v>
      </c>
      <c r="M960" s="80" t="s">
        <v>165</v>
      </c>
      <c r="N960">
        <v>45415</v>
      </c>
      <c r="O960" s="80" t="s">
        <v>166</v>
      </c>
      <c r="P960">
        <v>2</v>
      </c>
      <c r="Q960" s="56">
        <v>10.052562417871222</v>
      </c>
    </row>
    <row r="961" spans="1:17" x14ac:dyDescent="0.25">
      <c r="A961" s="80" t="s">
        <v>10152</v>
      </c>
      <c r="B961" s="80" t="s">
        <v>4982</v>
      </c>
      <c r="C961" s="80" t="s">
        <v>4983</v>
      </c>
      <c r="D961" s="80" t="s">
        <v>10153</v>
      </c>
      <c r="E961" s="80" t="s">
        <v>10154</v>
      </c>
      <c r="F961" s="80" t="s">
        <v>4985</v>
      </c>
      <c r="G961" s="80" t="s">
        <v>387</v>
      </c>
      <c r="H961" s="80" t="s">
        <v>163</v>
      </c>
      <c r="I961" s="47">
        <v>44915</v>
      </c>
      <c r="J961" s="47">
        <v>45539</v>
      </c>
      <c r="K961" s="80" t="s">
        <v>269</v>
      </c>
      <c r="L961" s="80" t="s">
        <v>7007</v>
      </c>
      <c r="M961" s="80" t="s">
        <v>314</v>
      </c>
      <c r="N961">
        <v>29870</v>
      </c>
      <c r="O961" s="80" t="s">
        <v>209</v>
      </c>
      <c r="P961">
        <v>5</v>
      </c>
      <c r="Q961" s="56">
        <v>20.49934296977661</v>
      </c>
    </row>
    <row r="962" spans="1:17" x14ac:dyDescent="0.25">
      <c r="A962" s="80" t="s">
        <v>10155</v>
      </c>
      <c r="B962" s="80" t="s">
        <v>4987</v>
      </c>
      <c r="C962" s="80" t="s">
        <v>4988</v>
      </c>
      <c r="D962" s="80" t="s">
        <v>10156</v>
      </c>
      <c r="E962" s="80" t="s">
        <v>10157</v>
      </c>
      <c r="F962" s="80" t="s">
        <v>4990</v>
      </c>
      <c r="G962" s="80" t="s">
        <v>292</v>
      </c>
      <c r="H962" s="80" t="s">
        <v>163</v>
      </c>
      <c r="I962" s="47">
        <v>45242</v>
      </c>
      <c r="J962" s="47">
        <v>45362</v>
      </c>
      <c r="K962" s="80" t="s">
        <v>269</v>
      </c>
      <c r="L962" s="80" t="s">
        <v>10158</v>
      </c>
      <c r="M962" s="80" t="s">
        <v>314</v>
      </c>
      <c r="N962">
        <v>48590</v>
      </c>
      <c r="O962" s="80" t="s">
        <v>209</v>
      </c>
      <c r="P962">
        <v>1</v>
      </c>
      <c r="Q962" s="56">
        <v>10.052562417871222</v>
      </c>
    </row>
    <row r="963" spans="1:17" x14ac:dyDescent="0.25">
      <c r="A963" s="80" t="s">
        <v>10159</v>
      </c>
      <c r="B963" s="80" t="s">
        <v>4992</v>
      </c>
      <c r="C963" s="80" t="s">
        <v>4993</v>
      </c>
      <c r="D963" s="80" t="s">
        <v>10160</v>
      </c>
      <c r="E963" s="80" t="s">
        <v>10161</v>
      </c>
      <c r="F963" s="80" t="s">
        <v>4995</v>
      </c>
      <c r="G963" s="80" t="s">
        <v>1627</v>
      </c>
      <c r="H963" s="80" t="s">
        <v>163</v>
      </c>
      <c r="I963" s="47">
        <v>44784</v>
      </c>
      <c r="J963" s="47">
        <v>45433</v>
      </c>
      <c r="K963" s="80" t="s">
        <v>173</v>
      </c>
      <c r="L963" s="80" t="s">
        <v>10162</v>
      </c>
      <c r="M963" s="80" t="s">
        <v>181</v>
      </c>
      <c r="N963">
        <v>17549</v>
      </c>
      <c r="O963" s="80" t="s">
        <v>166</v>
      </c>
      <c r="P963">
        <v>1</v>
      </c>
      <c r="Q963" s="56">
        <v>21.320630749014455</v>
      </c>
    </row>
    <row r="964" spans="1:17" x14ac:dyDescent="0.25">
      <c r="A964" s="80" t="s">
        <v>10163</v>
      </c>
      <c r="B964" s="80" t="s">
        <v>4997</v>
      </c>
      <c r="C964" s="80" t="s">
        <v>4998</v>
      </c>
      <c r="D964" s="80" t="s">
        <v>10164</v>
      </c>
      <c r="E964" s="80" t="s">
        <v>10165</v>
      </c>
      <c r="F964" s="80" t="s">
        <v>5000</v>
      </c>
      <c r="G964" s="80" t="s">
        <v>595</v>
      </c>
      <c r="H964" s="80" t="s">
        <v>163</v>
      </c>
      <c r="I964" s="47">
        <v>45529</v>
      </c>
      <c r="J964" s="47">
        <v>45604</v>
      </c>
      <c r="K964" s="80" t="s">
        <v>164</v>
      </c>
      <c r="L964" s="80" t="s">
        <v>6965</v>
      </c>
      <c r="M964" s="80" t="s">
        <v>181</v>
      </c>
      <c r="N964">
        <v>36497</v>
      </c>
      <c r="O964" s="80" t="s">
        <v>203</v>
      </c>
      <c r="P964">
        <v>1</v>
      </c>
      <c r="Q964" s="56">
        <v>10.052562417871222</v>
      </c>
    </row>
    <row r="965" spans="1:17" x14ac:dyDescent="0.25">
      <c r="A965" s="80" t="s">
        <v>10166</v>
      </c>
      <c r="B965" s="80" t="s">
        <v>5002</v>
      </c>
      <c r="C965" s="80" t="s">
        <v>5003</v>
      </c>
      <c r="D965" s="80" t="s">
        <v>10167</v>
      </c>
      <c r="E965" s="80" t="s">
        <v>10168</v>
      </c>
      <c r="F965" s="80" t="s">
        <v>1637</v>
      </c>
      <c r="G965" s="80" t="s">
        <v>227</v>
      </c>
      <c r="H965" s="80" t="s">
        <v>163</v>
      </c>
      <c r="I965" s="47">
        <v>45625</v>
      </c>
      <c r="J965" s="47">
        <v>45611</v>
      </c>
      <c r="K965" s="80" t="s">
        <v>129</v>
      </c>
      <c r="L965" s="80" t="s">
        <v>6965</v>
      </c>
      <c r="M965" s="80" t="s">
        <v>181</v>
      </c>
      <c r="N965">
        <v>49988</v>
      </c>
      <c r="O965" s="80" t="s">
        <v>166</v>
      </c>
      <c r="P965">
        <v>4</v>
      </c>
      <c r="Q965" s="56">
        <v>0.45992115637319314</v>
      </c>
    </row>
    <row r="966" spans="1:17" x14ac:dyDescent="0.25">
      <c r="A966" s="80" t="s">
        <v>10169</v>
      </c>
      <c r="B966" s="80" t="s">
        <v>5006</v>
      </c>
      <c r="C966" s="80" t="s">
        <v>5007</v>
      </c>
      <c r="D966" s="80" t="s">
        <v>10170</v>
      </c>
      <c r="E966" s="80" t="s">
        <v>10171</v>
      </c>
      <c r="F966" s="80" t="s">
        <v>5009</v>
      </c>
      <c r="G966" s="80" t="s">
        <v>221</v>
      </c>
      <c r="H966" s="80" t="s">
        <v>163</v>
      </c>
      <c r="I966" s="47">
        <v>44948</v>
      </c>
      <c r="J966" s="47">
        <v>45702</v>
      </c>
      <c r="K966" s="80" t="s">
        <v>129</v>
      </c>
      <c r="L966" s="80" t="s">
        <v>7007</v>
      </c>
      <c r="M966" s="80" t="s">
        <v>195</v>
      </c>
      <c r="N966">
        <v>20661</v>
      </c>
      <c r="O966" s="80" t="s">
        <v>188</v>
      </c>
      <c r="P966">
        <v>5</v>
      </c>
      <c r="Q966" s="56">
        <v>10.052562417871222</v>
      </c>
    </row>
    <row r="967" spans="1:17" x14ac:dyDescent="0.25">
      <c r="A967" s="80" t="s">
        <v>10172</v>
      </c>
      <c r="B967" s="80" t="s">
        <v>5011</v>
      </c>
      <c r="C967" s="80" t="s">
        <v>5012</v>
      </c>
      <c r="D967" s="80" t="s">
        <v>10173</v>
      </c>
      <c r="E967" s="80" t="s">
        <v>10174</v>
      </c>
      <c r="F967" s="80" t="s">
        <v>5014</v>
      </c>
      <c r="G967" s="80" t="s">
        <v>162</v>
      </c>
      <c r="H967" s="80" t="s">
        <v>163</v>
      </c>
      <c r="I967" s="47">
        <v>45753</v>
      </c>
      <c r="J967" s="47">
        <v>45673</v>
      </c>
      <c r="K967" s="80" t="s">
        <v>173</v>
      </c>
      <c r="L967" s="80" t="s">
        <v>7007</v>
      </c>
      <c r="M967" s="80" t="s">
        <v>314</v>
      </c>
      <c r="N967">
        <v>9476</v>
      </c>
      <c r="O967" s="80" t="s">
        <v>196</v>
      </c>
      <c r="P967">
        <v>2</v>
      </c>
      <c r="Q967" s="56">
        <v>2.6281208935611038</v>
      </c>
    </row>
    <row r="968" spans="1:17" x14ac:dyDescent="0.25">
      <c r="A968" s="80" t="s">
        <v>10175</v>
      </c>
      <c r="B968" s="80" t="s">
        <v>5016</v>
      </c>
      <c r="C968" s="80" t="s">
        <v>5017</v>
      </c>
      <c r="D968" s="80" t="s">
        <v>10176</v>
      </c>
      <c r="E968" s="80" t="s">
        <v>10177</v>
      </c>
      <c r="F968" s="80" t="s">
        <v>5019</v>
      </c>
      <c r="G968" s="80" t="s">
        <v>616</v>
      </c>
      <c r="H968" s="80" t="s">
        <v>163</v>
      </c>
      <c r="I968" s="47">
        <v>45133</v>
      </c>
      <c r="J968" s="47">
        <v>45673</v>
      </c>
      <c r="K968" s="80" t="s">
        <v>164</v>
      </c>
      <c r="L968" s="80" t="s">
        <v>10178</v>
      </c>
      <c r="M968" s="80" t="s">
        <v>181</v>
      </c>
      <c r="N968">
        <v>46559</v>
      </c>
      <c r="O968" s="80" t="s">
        <v>209</v>
      </c>
      <c r="P968">
        <v>4</v>
      </c>
      <c r="Q968" s="56">
        <v>10.052562417871222</v>
      </c>
    </row>
    <row r="969" spans="1:17" x14ac:dyDescent="0.25">
      <c r="A969" s="80" t="s">
        <v>10179</v>
      </c>
      <c r="B969" s="80" t="s">
        <v>5021</v>
      </c>
      <c r="C969" s="80" t="s">
        <v>5022</v>
      </c>
      <c r="D969" s="80" t="s">
        <v>10180</v>
      </c>
      <c r="E969" s="80" t="s">
        <v>10181</v>
      </c>
      <c r="F969" s="80" t="s">
        <v>5024</v>
      </c>
      <c r="G969" s="80" t="s">
        <v>403</v>
      </c>
      <c r="H969" s="80" t="s">
        <v>163</v>
      </c>
      <c r="I969" s="47">
        <v>45184</v>
      </c>
      <c r="J969" s="47">
        <v>45567</v>
      </c>
      <c r="K969" s="80" t="s">
        <v>128</v>
      </c>
      <c r="L969" s="80" t="s">
        <v>10182</v>
      </c>
      <c r="M969" s="80" t="s">
        <v>195</v>
      </c>
      <c r="N969">
        <v>5277</v>
      </c>
      <c r="O969" s="80" t="s">
        <v>166</v>
      </c>
      <c r="P969">
        <v>3</v>
      </c>
      <c r="Q969" s="56">
        <v>12.582128777923783</v>
      </c>
    </row>
    <row r="970" spans="1:17" x14ac:dyDescent="0.25">
      <c r="A970" s="80" t="s">
        <v>10183</v>
      </c>
      <c r="B970" s="80" t="s">
        <v>5026</v>
      </c>
      <c r="C970" s="80" t="s">
        <v>5027</v>
      </c>
      <c r="D970" s="80" t="s">
        <v>10184</v>
      </c>
      <c r="E970" s="80" t="s">
        <v>10185</v>
      </c>
      <c r="F970" s="80" t="s">
        <v>5029</v>
      </c>
      <c r="G970" s="80" t="s">
        <v>262</v>
      </c>
      <c r="H970" s="80" t="s">
        <v>163</v>
      </c>
      <c r="I970" s="47">
        <v>45369</v>
      </c>
      <c r="J970" s="47">
        <v>45807</v>
      </c>
      <c r="K970" s="80" t="s">
        <v>269</v>
      </c>
      <c r="L970" s="80" t="s">
        <v>6953</v>
      </c>
      <c r="M970" s="80" t="s">
        <v>195</v>
      </c>
      <c r="N970">
        <v>27432</v>
      </c>
      <c r="O970" s="80" t="s">
        <v>188</v>
      </c>
      <c r="P970">
        <v>2</v>
      </c>
      <c r="Q970" s="56">
        <v>10.052562417871222</v>
      </c>
    </row>
    <row r="971" spans="1:17" x14ac:dyDescent="0.25">
      <c r="A971" s="80" t="s">
        <v>10186</v>
      </c>
      <c r="B971" s="80" t="s">
        <v>5031</v>
      </c>
      <c r="C971" s="80" t="s">
        <v>5032</v>
      </c>
      <c r="D971" s="80" t="s">
        <v>10187</v>
      </c>
      <c r="E971" s="80" t="s">
        <v>10188</v>
      </c>
      <c r="F971" s="80" t="s">
        <v>5034</v>
      </c>
      <c r="G971" s="80" t="s">
        <v>903</v>
      </c>
      <c r="H971" s="80" t="s">
        <v>163</v>
      </c>
      <c r="I971" s="47">
        <v>45188</v>
      </c>
      <c r="J971" s="47">
        <v>45413</v>
      </c>
      <c r="K971" s="80" t="s">
        <v>269</v>
      </c>
      <c r="L971" s="80" t="s">
        <v>10189</v>
      </c>
      <c r="M971" s="80" t="s">
        <v>228</v>
      </c>
      <c r="N971">
        <v>37662</v>
      </c>
      <c r="O971" s="80" t="s">
        <v>196</v>
      </c>
      <c r="P971">
        <v>3</v>
      </c>
      <c r="Q971" s="56">
        <v>7.391590013140604</v>
      </c>
    </row>
    <row r="972" spans="1:17" x14ac:dyDescent="0.25">
      <c r="A972" s="80" t="s">
        <v>10190</v>
      </c>
      <c r="B972" s="80" t="s">
        <v>5036</v>
      </c>
      <c r="C972" s="80" t="s">
        <v>5037</v>
      </c>
      <c r="D972" s="80" t="s">
        <v>10191</v>
      </c>
      <c r="E972" s="80" t="s">
        <v>10192</v>
      </c>
      <c r="F972" s="80" t="s">
        <v>5039</v>
      </c>
      <c r="G972" s="80" t="s">
        <v>262</v>
      </c>
      <c r="H972" s="80" t="s">
        <v>163</v>
      </c>
      <c r="I972" s="47">
        <v>44800</v>
      </c>
      <c r="J972" s="47">
        <v>45339</v>
      </c>
      <c r="K972" s="80" t="s">
        <v>129</v>
      </c>
      <c r="L972" s="80" t="s">
        <v>10193</v>
      </c>
      <c r="M972" s="80" t="s">
        <v>195</v>
      </c>
      <c r="N972">
        <v>37662</v>
      </c>
      <c r="O972" s="80" t="s">
        <v>196</v>
      </c>
      <c r="P972">
        <v>2</v>
      </c>
      <c r="Q972" s="56">
        <v>10.052562417871222</v>
      </c>
    </row>
    <row r="973" spans="1:17" x14ac:dyDescent="0.25">
      <c r="A973" s="80" t="s">
        <v>10194</v>
      </c>
      <c r="B973" s="80" t="s">
        <v>5041</v>
      </c>
      <c r="C973" s="80" t="s">
        <v>5042</v>
      </c>
      <c r="D973" s="80" t="s">
        <v>10195</v>
      </c>
      <c r="E973" s="80" t="s">
        <v>10196</v>
      </c>
      <c r="F973" s="80" t="s">
        <v>5044</v>
      </c>
      <c r="G973" s="80" t="s">
        <v>516</v>
      </c>
      <c r="H973" s="80" t="s">
        <v>163</v>
      </c>
      <c r="I973" s="47">
        <v>45105</v>
      </c>
      <c r="J973" s="47">
        <v>45439</v>
      </c>
      <c r="K973" s="80" t="s">
        <v>128</v>
      </c>
      <c r="L973" s="80" t="s">
        <v>6953</v>
      </c>
      <c r="M973" s="80" t="s">
        <v>314</v>
      </c>
      <c r="N973">
        <v>47991</v>
      </c>
      <c r="O973" s="80" t="s">
        <v>196</v>
      </c>
      <c r="P973">
        <v>2</v>
      </c>
      <c r="Q973" s="56">
        <v>10.972404730617608</v>
      </c>
    </row>
    <row r="974" spans="1:17" x14ac:dyDescent="0.25">
      <c r="A974" s="80" t="s">
        <v>10197</v>
      </c>
      <c r="B974" s="80" t="s">
        <v>5046</v>
      </c>
      <c r="C974" s="80" t="s">
        <v>5047</v>
      </c>
      <c r="D974" s="80" t="s">
        <v>10198</v>
      </c>
      <c r="E974" s="80" t="s">
        <v>10199</v>
      </c>
      <c r="F974" s="80" t="s">
        <v>5049</v>
      </c>
      <c r="G974" s="80" t="s">
        <v>347</v>
      </c>
      <c r="H974" s="80" t="s">
        <v>163</v>
      </c>
      <c r="I974" s="47">
        <v>45253</v>
      </c>
      <c r="J974" s="47">
        <v>45123</v>
      </c>
      <c r="K974" s="80" t="s">
        <v>164</v>
      </c>
      <c r="L974" s="80" t="s">
        <v>6965</v>
      </c>
      <c r="M974" s="80" t="s">
        <v>314</v>
      </c>
      <c r="N974">
        <v>32696</v>
      </c>
      <c r="O974" s="80" t="s">
        <v>166</v>
      </c>
      <c r="P974">
        <v>2</v>
      </c>
      <c r="Q974" s="56">
        <v>10.052562417871222</v>
      </c>
    </row>
    <row r="975" spans="1:17" x14ac:dyDescent="0.25">
      <c r="A975" s="80" t="s">
        <v>10200</v>
      </c>
      <c r="B975" s="80" t="s">
        <v>5051</v>
      </c>
      <c r="C975" s="80" t="s">
        <v>5052</v>
      </c>
      <c r="D975" s="80" t="s">
        <v>10201</v>
      </c>
      <c r="E975" s="80" t="s">
        <v>10202</v>
      </c>
      <c r="F975" s="80" t="s">
        <v>5054</v>
      </c>
      <c r="G975" s="80" t="s">
        <v>215</v>
      </c>
      <c r="H975" s="80" t="s">
        <v>163</v>
      </c>
      <c r="I975" s="47">
        <v>44778</v>
      </c>
      <c r="J975" s="47">
        <v>45483</v>
      </c>
      <c r="K975" s="80" t="s">
        <v>173</v>
      </c>
      <c r="L975" s="80" t="s">
        <v>10203</v>
      </c>
      <c r="M975" s="80" t="s">
        <v>195</v>
      </c>
      <c r="N975">
        <v>9681</v>
      </c>
      <c r="O975" s="80" t="s">
        <v>166</v>
      </c>
      <c r="P975">
        <v>3</v>
      </c>
      <c r="Q975" s="56">
        <v>23.160315374507228</v>
      </c>
    </row>
    <row r="976" spans="1:17" x14ac:dyDescent="0.25">
      <c r="A976" s="80" t="s">
        <v>10204</v>
      </c>
      <c r="B976" s="80" t="s">
        <v>5056</v>
      </c>
      <c r="C976" s="80" t="s">
        <v>5057</v>
      </c>
      <c r="D976" s="80" t="s">
        <v>10205</v>
      </c>
      <c r="E976" s="80" t="s">
        <v>10206</v>
      </c>
      <c r="F976" s="80" t="s">
        <v>5059</v>
      </c>
      <c r="G976" s="80" t="s">
        <v>358</v>
      </c>
      <c r="H976" s="80" t="s">
        <v>163</v>
      </c>
      <c r="I976" s="47">
        <v>45426</v>
      </c>
      <c r="J976" s="47">
        <v>45451</v>
      </c>
      <c r="K976" s="80" t="s">
        <v>128</v>
      </c>
      <c r="L976" s="80" t="s">
        <v>10207</v>
      </c>
      <c r="M976" s="80" t="s">
        <v>195</v>
      </c>
      <c r="N976">
        <v>23243</v>
      </c>
      <c r="O976" s="80" t="s">
        <v>203</v>
      </c>
      <c r="P976">
        <v>4</v>
      </c>
      <c r="Q976" s="56">
        <v>10.052562417871222</v>
      </c>
    </row>
    <row r="977" spans="1:17" x14ac:dyDescent="0.25">
      <c r="A977" s="80" t="s">
        <v>10208</v>
      </c>
      <c r="B977" s="80" t="s">
        <v>5061</v>
      </c>
      <c r="C977" s="80" t="s">
        <v>5062</v>
      </c>
      <c r="D977" s="80" t="s">
        <v>10209</v>
      </c>
      <c r="E977" s="80" t="s">
        <v>10210</v>
      </c>
      <c r="F977" s="80" t="s">
        <v>5064</v>
      </c>
      <c r="G977" s="80" t="s">
        <v>262</v>
      </c>
      <c r="H977" s="80" t="s">
        <v>163</v>
      </c>
      <c r="I977" s="47">
        <v>45378</v>
      </c>
      <c r="J977" s="47">
        <v>45259</v>
      </c>
      <c r="K977" s="80" t="s">
        <v>173</v>
      </c>
      <c r="L977" s="80" t="s">
        <v>6965</v>
      </c>
      <c r="M977" s="80" t="s">
        <v>181</v>
      </c>
      <c r="N977">
        <v>31819</v>
      </c>
      <c r="O977" s="80" t="s">
        <v>188</v>
      </c>
      <c r="P977">
        <v>5</v>
      </c>
      <c r="Q977" s="56">
        <v>3.9093298291721417</v>
      </c>
    </row>
    <row r="978" spans="1:17" x14ac:dyDescent="0.25">
      <c r="A978" s="80" t="s">
        <v>10211</v>
      </c>
      <c r="B978" s="80" t="s">
        <v>5066</v>
      </c>
      <c r="C978" s="80" t="s">
        <v>5067</v>
      </c>
      <c r="D978" s="80" t="s">
        <v>10212</v>
      </c>
      <c r="E978" s="80" t="s">
        <v>10213</v>
      </c>
      <c r="F978" s="80" t="s">
        <v>5069</v>
      </c>
      <c r="G978" s="80" t="s">
        <v>358</v>
      </c>
      <c r="H978" s="80" t="s">
        <v>163</v>
      </c>
      <c r="I978" s="47">
        <v>45662</v>
      </c>
      <c r="J978" s="47">
        <v>45595</v>
      </c>
      <c r="K978" s="80" t="s">
        <v>173</v>
      </c>
      <c r="L978" s="80" t="s">
        <v>6953</v>
      </c>
      <c r="M978" s="80" t="s">
        <v>195</v>
      </c>
      <c r="N978">
        <v>1334</v>
      </c>
      <c r="O978" s="80" t="s">
        <v>196</v>
      </c>
      <c r="P978">
        <v>1</v>
      </c>
      <c r="Q978" s="56">
        <v>10.052562417871222</v>
      </c>
    </row>
    <row r="979" spans="1:17" x14ac:dyDescent="0.25">
      <c r="A979" s="80" t="s">
        <v>10214</v>
      </c>
      <c r="B979" s="80" t="s">
        <v>5071</v>
      </c>
      <c r="C979" s="80" t="s">
        <v>5072</v>
      </c>
      <c r="D979" s="80" t="s">
        <v>10215</v>
      </c>
      <c r="E979" s="80" t="s">
        <v>10216</v>
      </c>
      <c r="F979" s="80" t="s">
        <v>5074</v>
      </c>
      <c r="G979" s="80" t="s">
        <v>499</v>
      </c>
      <c r="H979" s="80" t="s">
        <v>163</v>
      </c>
      <c r="I979" s="47">
        <v>45297</v>
      </c>
      <c r="J979" s="47">
        <v>45348</v>
      </c>
      <c r="K979" s="80" t="s">
        <v>128</v>
      </c>
      <c r="L979" s="80" t="s">
        <v>7007</v>
      </c>
      <c r="M979" s="80" t="s">
        <v>314</v>
      </c>
      <c r="N979">
        <v>43365</v>
      </c>
      <c r="O979" s="80" t="s">
        <v>196</v>
      </c>
      <c r="P979">
        <v>2</v>
      </c>
      <c r="Q979" s="56">
        <v>1.6754270696452036</v>
      </c>
    </row>
    <row r="980" spans="1:17" x14ac:dyDescent="0.25">
      <c r="A980" s="80" t="s">
        <v>10217</v>
      </c>
      <c r="B980" s="80" t="s">
        <v>5076</v>
      </c>
      <c r="C980" s="80" t="s">
        <v>5077</v>
      </c>
      <c r="D980" s="80" t="s">
        <v>10218</v>
      </c>
      <c r="E980" s="80" t="s">
        <v>10219</v>
      </c>
      <c r="F980" s="80" t="s">
        <v>5079</v>
      </c>
      <c r="G980" s="80" t="s">
        <v>755</v>
      </c>
      <c r="H980" s="80" t="s">
        <v>163</v>
      </c>
      <c r="I980" s="47">
        <v>45275</v>
      </c>
      <c r="J980" s="47">
        <v>45563</v>
      </c>
      <c r="K980" s="80" t="s">
        <v>128</v>
      </c>
      <c r="L980" s="80" t="s">
        <v>7007</v>
      </c>
      <c r="M980" s="80" t="s">
        <v>165</v>
      </c>
      <c r="N980">
        <v>2389</v>
      </c>
      <c r="O980" s="80" t="s">
        <v>188</v>
      </c>
      <c r="P980">
        <v>2</v>
      </c>
      <c r="Q980" s="56">
        <v>10.052562417871222</v>
      </c>
    </row>
    <row r="981" spans="1:17" x14ac:dyDescent="0.25">
      <c r="A981" s="80" t="s">
        <v>10220</v>
      </c>
      <c r="B981" s="80" t="s">
        <v>5081</v>
      </c>
      <c r="C981" s="80" t="s">
        <v>5082</v>
      </c>
      <c r="D981" s="80" t="s">
        <v>10221</v>
      </c>
      <c r="E981" s="80" t="s">
        <v>10222</v>
      </c>
      <c r="F981" s="80" t="s">
        <v>1453</v>
      </c>
      <c r="G981" s="80" t="s">
        <v>387</v>
      </c>
      <c r="H981" s="80" t="s">
        <v>163</v>
      </c>
      <c r="I981" s="47">
        <v>45284</v>
      </c>
      <c r="J981" s="47">
        <v>45383</v>
      </c>
      <c r="K981" s="80" t="s">
        <v>173</v>
      </c>
      <c r="L981" s="80" t="s">
        <v>6965</v>
      </c>
      <c r="M981" s="80" t="s">
        <v>181</v>
      </c>
      <c r="N981">
        <v>47095</v>
      </c>
      <c r="O981" s="80" t="s">
        <v>196</v>
      </c>
      <c r="P981">
        <v>2</v>
      </c>
      <c r="Q981" s="56">
        <v>3.2522996057818658</v>
      </c>
    </row>
    <row r="982" spans="1:17" x14ac:dyDescent="0.25">
      <c r="A982" s="80" t="s">
        <v>10223</v>
      </c>
      <c r="B982" s="80" t="s">
        <v>5085</v>
      </c>
      <c r="C982" s="80" t="s">
        <v>5086</v>
      </c>
      <c r="D982" s="80" t="s">
        <v>10224</v>
      </c>
      <c r="E982" s="80" t="s">
        <v>10225</v>
      </c>
      <c r="F982" s="80" t="s">
        <v>5088</v>
      </c>
      <c r="G982" s="80" t="s">
        <v>441</v>
      </c>
      <c r="H982" s="80" t="s">
        <v>163</v>
      </c>
      <c r="I982" s="47">
        <v>45671</v>
      </c>
      <c r="J982" s="47">
        <v>45405</v>
      </c>
      <c r="K982" s="80" t="s">
        <v>173</v>
      </c>
      <c r="L982" s="80" t="s">
        <v>10226</v>
      </c>
      <c r="M982" s="80" t="s">
        <v>195</v>
      </c>
      <c r="N982">
        <v>6773</v>
      </c>
      <c r="O982" s="80" t="s">
        <v>196</v>
      </c>
      <c r="P982">
        <v>3</v>
      </c>
      <c r="Q982" s="56">
        <v>10.052562417871222</v>
      </c>
    </row>
    <row r="983" spans="1:17" x14ac:dyDescent="0.25">
      <c r="A983" s="80" t="s">
        <v>10227</v>
      </c>
      <c r="B983" s="80" t="s">
        <v>5090</v>
      </c>
      <c r="C983" s="80" t="s">
        <v>5091</v>
      </c>
      <c r="D983" s="80" t="s">
        <v>10228</v>
      </c>
      <c r="E983" s="80" t="s">
        <v>10229</v>
      </c>
      <c r="F983" s="80" t="s">
        <v>3591</v>
      </c>
      <c r="G983" s="80" t="s">
        <v>308</v>
      </c>
      <c r="H983" s="80" t="s">
        <v>163</v>
      </c>
      <c r="I983" s="47">
        <v>45820</v>
      </c>
      <c r="J983" s="47">
        <v>45642</v>
      </c>
      <c r="K983" s="80" t="s">
        <v>129</v>
      </c>
      <c r="L983" s="80" t="s">
        <v>6953</v>
      </c>
      <c r="M983" s="80" t="s">
        <v>165</v>
      </c>
      <c r="N983">
        <v>44105</v>
      </c>
      <c r="O983" s="80" t="s">
        <v>188</v>
      </c>
      <c r="P983">
        <v>3</v>
      </c>
      <c r="Q983" s="56">
        <v>5.8475689881734558</v>
      </c>
    </row>
    <row r="984" spans="1:17" x14ac:dyDescent="0.25">
      <c r="A984" s="80" t="s">
        <v>10230</v>
      </c>
      <c r="B984" s="80" t="s">
        <v>5094</v>
      </c>
      <c r="C984" s="80" t="s">
        <v>5095</v>
      </c>
      <c r="D984" s="80" t="s">
        <v>10231</v>
      </c>
      <c r="E984" s="80" t="s">
        <v>10232</v>
      </c>
      <c r="F984" s="80" t="s">
        <v>5097</v>
      </c>
      <c r="G984" s="80" t="s">
        <v>903</v>
      </c>
      <c r="H984" s="80" t="s">
        <v>163</v>
      </c>
      <c r="I984" s="47">
        <v>45063</v>
      </c>
      <c r="J984" s="47">
        <v>45721</v>
      </c>
      <c r="K984" s="80" t="s">
        <v>129</v>
      </c>
      <c r="L984" s="80" t="s">
        <v>10233</v>
      </c>
      <c r="M984" s="80" t="s">
        <v>165</v>
      </c>
      <c r="N984">
        <v>29243</v>
      </c>
      <c r="O984" s="80" t="s">
        <v>188</v>
      </c>
      <c r="P984">
        <v>4</v>
      </c>
      <c r="Q984" s="56">
        <v>10.052562417871222</v>
      </c>
    </row>
    <row r="985" spans="1:17" x14ac:dyDescent="0.25">
      <c r="A985" s="80" t="s">
        <v>10234</v>
      </c>
      <c r="B985" s="80" t="s">
        <v>5099</v>
      </c>
      <c r="C985" s="80" t="s">
        <v>5100</v>
      </c>
      <c r="D985" s="80" t="s">
        <v>10235</v>
      </c>
      <c r="E985" s="80" t="s">
        <v>10236</v>
      </c>
      <c r="F985" s="80" t="s">
        <v>5102</v>
      </c>
      <c r="G985" s="80" t="s">
        <v>499</v>
      </c>
      <c r="H985" s="80" t="s">
        <v>163</v>
      </c>
      <c r="I985" s="47">
        <v>45309</v>
      </c>
      <c r="J985" s="47">
        <v>45539</v>
      </c>
      <c r="K985" s="80" t="s">
        <v>128</v>
      </c>
      <c r="L985" s="80" t="s">
        <v>10237</v>
      </c>
      <c r="M985" s="80" t="s">
        <v>165</v>
      </c>
      <c r="N985">
        <v>21998</v>
      </c>
      <c r="O985" s="80" t="s">
        <v>203</v>
      </c>
      <c r="P985">
        <v>5</v>
      </c>
      <c r="Q985" s="56">
        <v>7.555847568988173</v>
      </c>
    </row>
    <row r="986" spans="1:17" x14ac:dyDescent="0.25">
      <c r="A986" s="80" t="s">
        <v>10238</v>
      </c>
      <c r="B986" s="80" t="s">
        <v>5104</v>
      </c>
      <c r="C986" s="80" t="s">
        <v>5105</v>
      </c>
      <c r="D986" s="80" t="s">
        <v>10239</v>
      </c>
      <c r="E986" s="80" t="s">
        <v>10240</v>
      </c>
      <c r="F986" s="80" t="s">
        <v>5107</v>
      </c>
      <c r="G986" s="80" t="s">
        <v>308</v>
      </c>
      <c r="H986" s="80" t="s">
        <v>163</v>
      </c>
      <c r="I986" s="47">
        <v>45253</v>
      </c>
      <c r="J986" s="47">
        <v>45539</v>
      </c>
      <c r="K986" s="80" t="s">
        <v>129</v>
      </c>
      <c r="L986" s="80" t="s">
        <v>7007</v>
      </c>
      <c r="M986" s="80" t="s">
        <v>314</v>
      </c>
      <c r="N986">
        <v>10667</v>
      </c>
      <c r="O986" s="80" t="s">
        <v>166</v>
      </c>
      <c r="P986">
        <v>5</v>
      </c>
      <c r="Q986" s="56">
        <v>10.052562417871222</v>
      </c>
    </row>
    <row r="987" spans="1:17" x14ac:dyDescent="0.25">
      <c r="A987" s="80" t="s">
        <v>10241</v>
      </c>
      <c r="B987" s="80" t="s">
        <v>5109</v>
      </c>
      <c r="C987" s="80" t="s">
        <v>5110</v>
      </c>
      <c r="D987" s="80" t="s">
        <v>10242</v>
      </c>
      <c r="E987" s="80" t="s">
        <v>10243</v>
      </c>
      <c r="F987" s="80" t="s">
        <v>5112</v>
      </c>
      <c r="G987" s="80" t="s">
        <v>873</v>
      </c>
      <c r="H987" s="80" t="s">
        <v>163</v>
      </c>
      <c r="I987" s="47">
        <v>45526</v>
      </c>
      <c r="J987" s="47">
        <v>45539</v>
      </c>
      <c r="K987" s="80" t="s">
        <v>129</v>
      </c>
      <c r="L987" s="80" t="s">
        <v>6965</v>
      </c>
      <c r="M987" s="80" t="s">
        <v>174</v>
      </c>
      <c r="N987">
        <v>33581</v>
      </c>
      <c r="O987" s="80" t="s">
        <v>196</v>
      </c>
      <c r="P987">
        <v>3</v>
      </c>
      <c r="Q987" s="56">
        <v>0.42706964520367935</v>
      </c>
    </row>
    <row r="988" spans="1:17" x14ac:dyDescent="0.25">
      <c r="A988" s="80" t="s">
        <v>10244</v>
      </c>
      <c r="B988" s="80" t="s">
        <v>5114</v>
      </c>
      <c r="C988" s="80" t="s">
        <v>5115</v>
      </c>
      <c r="D988" s="80" t="s">
        <v>10245</v>
      </c>
      <c r="E988" s="80" t="s">
        <v>10246</v>
      </c>
      <c r="F988" s="80" t="s">
        <v>5117</v>
      </c>
      <c r="G988" s="80" t="s">
        <v>462</v>
      </c>
      <c r="H988" s="80" t="s">
        <v>163</v>
      </c>
      <c r="I988" s="47">
        <v>45530</v>
      </c>
      <c r="J988" s="47">
        <v>45634</v>
      </c>
      <c r="K988" s="80" t="s">
        <v>129</v>
      </c>
      <c r="L988" s="80" t="s">
        <v>6953</v>
      </c>
      <c r="M988" s="80" t="s">
        <v>314</v>
      </c>
      <c r="N988">
        <v>43750</v>
      </c>
      <c r="O988" s="80" t="s">
        <v>196</v>
      </c>
      <c r="P988">
        <v>1</v>
      </c>
      <c r="Q988" s="56">
        <v>10.052562417871222</v>
      </c>
    </row>
    <row r="989" spans="1:17" x14ac:dyDescent="0.25">
      <c r="A989" s="80" t="s">
        <v>10247</v>
      </c>
      <c r="B989" s="80" t="s">
        <v>5119</v>
      </c>
      <c r="C989" s="80" t="s">
        <v>5120</v>
      </c>
      <c r="D989" s="80" t="s">
        <v>10248</v>
      </c>
      <c r="E989" s="80" t="s">
        <v>10249</v>
      </c>
      <c r="F989" s="80" t="s">
        <v>5122</v>
      </c>
      <c r="G989" s="80" t="s">
        <v>202</v>
      </c>
      <c r="H989" s="80" t="s">
        <v>163</v>
      </c>
      <c r="I989" s="47">
        <v>44857</v>
      </c>
      <c r="J989" s="47">
        <v>45634</v>
      </c>
      <c r="K989" s="80" t="s">
        <v>269</v>
      </c>
      <c r="L989" s="80" t="s">
        <v>7007</v>
      </c>
      <c r="M989" s="80" t="s">
        <v>228</v>
      </c>
      <c r="N989">
        <v>45076</v>
      </c>
      <c r="O989" s="80" t="s">
        <v>203</v>
      </c>
      <c r="P989">
        <v>1</v>
      </c>
      <c r="Q989" s="56">
        <v>25.525624178712221</v>
      </c>
    </row>
    <row r="990" spans="1:17" x14ac:dyDescent="0.25">
      <c r="A990" s="80" t="s">
        <v>10250</v>
      </c>
      <c r="B990" s="80" t="s">
        <v>5124</v>
      </c>
      <c r="C990" s="80" t="s">
        <v>5125</v>
      </c>
      <c r="D990" s="80" t="s">
        <v>10251</v>
      </c>
      <c r="E990" s="80" t="s">
        <v>10252</v>
      </c>
      <c r="F990" s="80" t="s">
        <v>5127</v>
      </c>
      <c r="G990" s="80" t="s">
        <v>755</v>
      </c>
      <c r="H990" s="80" t="s">
        <v>163</v>
      </c>
      <c r="I990" s="47">
        <v>44833</v>
      </c>
      <c r="J990" s="47">
        <v>45189</v>
      </c>
      <c r="K990" s="80" t="s">
        <v>129</v>
      </c>
      <c r="L990" s="80" t="s">
        <v>6953</v>
      </c>
      <c r="M990" s="80" t="s">
        <v>174</v>
      </c>
      <c r="N990">
        <v>25385</v>
      </c>
      <c r="O990" s="80" t="s">
        <v>196</v>
      </c>
      <c r="P990">
        <v>1</v>
      </c>
      <c r="Q990" s="56">
        <v>10.052562417871222</v>
      </c>
    </row>
    <row r="991" spans="1:17" x14ac:dyDescent="0.25">
      <c r="A991" s="80" t="s">
        <v>10253</v>
      </c>
      <c r="B991" s="80" t="s">
        <v>5129</v>
      </c>
      <c r="C991" s="80" t="s">
        <v>5130</v>
      </c>
      <c r="D991" s="80" t="s">
        <v>10254</v>
      </c>
      <c r="E991" s="80" t="s">
        <v>10255</v>
      </c>
      <c r="F991" s="80" t="s">
        <v>5132</v>
      </c>
      <c r="G991" s="80" t="s">
        <v>1627</v>
      </c>
      <c r="H991" s="80" t="s">
        <v>163</v>
      </c>
      <c r="I991" s="47">
        <v>45525</v>
      </c>
      <c r="J991" s="47">
        <v>45189</v>
      </c>
      <c r="K991" s="80" t="s">
        <v>128</v>
      </c>
      <c r="L991" s="80" t="s">
        <v>10256</v>
      </c>
      <c r="M991" s="80" t="s">
        <v>181</v>
      </c>
      <c r="N991">
        <v>32171</v>
      </c>
      <c r="O991" s="80" t="s">
        <v>196</v>
      </c>
      <c r="P991">
        <v>2</v>
      </c>
      <c r="Q991" s="56">
        <v>11.038107752956636</v>
      </c>
    </row>
    <row r="992" spans="1:17" x14ac:dyDescent="0.25">
      <c r="A992" s="80" t="s">
        <v>10257</v>
      </c>
      <c r="B992" s="80" t="s">
        <v>5134</v>
      </c>
      <c r="C992" s="80" t="s">
        <v>5135</v>
      </c>
      <c r="D992" s="80" t="s">
        <v>10258</v>
      </c>
      <c r="E992" s="80" t="s">
        <v>10259</v>
      </c>
      <c r="F992" s="80" t="s">
        <v>5137</v>
      </c>
      <c r="G992" s="80" t="s">
        <v>505</v>
      </c>
      <c r="H992" s="80" t="s">
        <v>163</v>
      </c>
      <c r="I992" s="47">
        <v>44945</v>
      </c>
      <c r="J992" s="47">
        <v>45562</v>
      </c>
      <c r="K992" s="80" t="s">
        <v>269</v>
      </c>
      <c r="L992" s="80" t="s">
        <v>10260</v>
      </c>
      <c r="M992" s="80" t="s">
        <v>165</v>
      </c>
      <c r="N992">
        <v>38291</v>
      </c>
      <c r="O992" s="80" t="s">
        <v>188</v>
      </c>
      <c r="P992">
        <v>5</v>
      </c>
      <c r="Q992" s="56">
        <v>10.052562417871222</v>
      </c>
    </row>
    <row r="993" spans="1:17" x14ac:dyDescent="0.25">
      <c r="A993" s="80" t="s">
        <v>10261</v>
      </c>
      <c r="B993" s="80" t="s">
        <v>5139</v>
      </c>
      <c r="C993" s="80" t="s">
        <v>5140</v>
      </c>
      <c r="D993" s="80" t="s">
        <v>10262</v>
      </c>
      <c r="E993" s="80" t="s">
        <v>10263</v>
      </c>
      <c r="F993" s="80" t="s">
        <v>5142</v>
      </c>
      <c r="G993" s="80" t="s">
        <v>347</v>
      </c>
      <c r="H993" s="80" t="s">
        <v>163</v>
      </c>
      <c r="I993" s="47">
        <v>45768</v>
      </c>
      <c r="J993" s="47">
        <v>45736</v>
      </c>
      <c r="K993" s="80" t="s">
        <v>173</v>
      </c>
      <c r="L993" s="80" t="s">
        <v>10264</v>
      </c>
      <c r="M993" s="80" t="s">
        <v>174</v>
      </c>
      <c r="N993">
        <v>12041</v>
      </c>
      <c r="O993" s="80" t="s">
        <v>166</v>
      </c>
      <c r="P993">
        <v>2</v>
      </c>
      <c r="Q993" s="56">
        <v>1.0512483574244416</v>
      </c>
    </row>
    <row r="994" spans="1:17" x14ac:dyDescent="0.25">
      <c r="A994" s="80" t="s">
        <v>10265</v>
      </c>
      <c r="B994" s="80" t="s">
        <v>5144</v>
      </c>
      <c r="C994" s="80" t="s">
        <v>5145</v>
      </c>
      <c r="D994" s="80" t="s">
        <v>10266</v>
      </c>
      <c r="E994" s="80" t="s">
        <v>10267</v>
      </c>
      <c r="F994" s="80" t="s">
        <v>5147</v>
      </c>
      <c r="G994" s="80" t="s">
        <v>381</v>
      </c>
      <c r="H994" s="80" t="s">
        <v>163</v>
      </c>
      <c r="I994" s="47">
        <v>44973</v>
      </c>
      <c r="J994" s="47">
        <v>45231</v>
      </c>
      <c r="K994" s="80" t="s">
        <v>128</v>
      </c>
      <c r="L994" s="80" t="s">
        <v>7007</v>
      </c>
      <c r="M994" s="80" t="s">
        <v>228</v>
      </c>
      <c r="N994">
        <v>876</v>
      </c>
      <c r="O994" s="80" t="s">
        <v>166</v>
      </c>
      <c r="P994">
        <v>4</v>
      </c>
      <c r="Q994" s="56">
        <v>10.052562417871222</v>
      </c>
    </row>
    <row r="995" spans="1:17" x14ac:dyDescent="0.25">
      <c r="A995" s="80" t="s">
        <v>10268</v>
      </c>
      <c r="B995" s="80" t="s">
        <v>5149</v>
      </c>
      <c r="C995" s="80" t="s">
        <v>5150</v>
      </c>
      <c r="D995" s="80" t="s">
        <v>10269</v>
      </c>
      <c r="E995" s="80" t="s">
        <v>10270</v>
      </c>
      <c r="F995" s="80" t="s">
        <v>5152</v>
      </c>
      <c r="G995" s="80" t="s">
        <v>595</v>
      </c>
      <c r="H995" s="80" t="s">
        <v>163</v>
      </c>
      <c r="I995" s="47">
        <v>45430</v>
      </c>
      <c r="J995" s="47">
        <v>45231</v>
      </c>
      <c r="K995" s="80" t="s">
        <v>129</v>
      </c>
      <c r="L995" s="80" t="s">
        <v>10271</v>
      </c>
      <c r="M995" s="80" t="s">
        <v>165</v>
      </c>
      <c r="N995">
        <v>42869</v>
      </c>
      <c r="O995" s="80" t="s">
        <v>196</v>
      </c>
      <c r="P995">
        <v>4</v>
      </c>
      <c r="Q995" s="56">
        <v>6.5374507227332455</v>
      </c>
    </row>
    <row r="996" spans="1:17" x14ac:dyDescent="0.25">
      <c r="A996" s="80" t="s">
        <v>10272</v>
      </c>
      <c r="B996" s="80" t="s">
        <v>5154</v>
      </c>
      <c r="C996" s="80" t="s">
        <v>5155</v>
      </c>
      <c r="D996" s="80" t="s">
        <v>10273</v>
      </c>
      <c r="E996" s="80" t="s">
        <v>10274</v>
      </c>
      <c r="F996" s="80" t="s">
        <v>5157</v>
      </c>
      <c r="G996" s="80" t="s">
        <v>435</v>
      </c>
      <c r="H996" s="80" t="s">
        <v>163</v>
      </c>
      <c r="I996" s="47">
        <v>45418</v>
      </c>
      <c r="J996" s="47">
        <v>45217</v>
      </c>
      <c r="K996" s="80" t="s">
        <v>173</v>
      </c>
      <c r="L996" s="80" t="s">
        <v>7007</v>
      </c>
      <c r="M996" s="80" t="s">
        <v>181</v>
      </c>
      <c r="N996">
        <v>31717</v>
      </c>
      <c r="O996" s="80" t="s">
        <v>188</v>
      </c>
      <c r="P996">
        <v>3</v>
      </c>
      <c r="Q996" s="56">
        <v>10.052562417871222</v>
      </c>
    </row>
    <row r="997" spans="1:17" x14ac:dyDescent="0.25">
      <c r="A997" s="80" t="s">
        <v>10275</v>
      </c>
      <c r="B997" s="80" t="s">
        <v>5159</v>
      </c>
      <c r="C997" s="80" t="s">
        <v>5160</v>
      </c>
      <c r="D997" s="80" t="s">
        <v>10276</v>
      </c>
      <c r="E997" s="80" t="s">
        <v>5161</v>
      </c>
      <c r="F997" s="80" t="s">
        <v>5162</v>
      </c>
      <c r="G997" s="80" t="s">
        <v>358</v>
      </c>
      <c r="H997" s="80" t="s">
        <v>163</v>
      </c>
      <c r="I997" s="47">
        <v>45249</v>
      </c>
      <c r="J997" s="47">
        <v>45130</v>
      </c>
      <c r="K997" s="80" t="s">
        <v>164</v>
      </c>
      <c r="L997" s="80" t="s">
        <v>7007</v>
      </c>
      <c r="M997" s="80" t="s">
        <v>314</v>
      </c>
      <c r="N997">
        <v>35299</v>
      </c>
      <c r="O997" s="80" t="s">
        <v>209</v>
      </c>
      <c r="P997">
        <v>5</v>
      </c>
      <c r="Q997" s="56">
        <v>3.9093298291721417</v>
      </c>
    </row>
    <row r="998" spans="1:17" x14ac:dyDescent="0.25">
      <c r="A998" s="80" t="s">
        <v>10277</v>
      </c>
      <c r="B998" s="80" t="s">
        <v>5164</v>
      </c>
      <c r="C998" s="80" t="s">
        <v>5165</v>
      </c>
      <c r="D998" s="80" t="s">
        <v>10278</v>
      </c>
      <c r="E998" s="80" t="s">
        <v>10279</v>
      </c>
      <c r="F998" s="80" t="s">
        <v>5167</v>
      </c>
      <c r="G998" s="80" t="s">
        <v>187</v>
      </c>
      <c r="H998" s="80" t="s">
        <v>163</v>
      </c>
      <c r="I998" s="47">
        <v>45203</v>
      </c>
      <c r="J998" s="47">
        <v>45377</v>
      </c>
      <c r="K998" s="80" t="s">
        <v>173</v>
      </c>
      <c r="L998" s="80" t="s">
        <v>10280</v>
      </c>
      <c r="M998" s="80" t="s">
        <v>314</v>
      </c>
      <c r="N998">
        <v>35299</v>
      </c>
      <c r="O998" s="80" t="s">
        <v>188</v>
      </c>
      <c r="P998">
        <v>2</v>
      </c>
      <c r="Q998" s="56">
        <v>10.052562417871222</v>
      </c>
    </row>
    <row r="999" spans="1:17" x14ac:dyDescent="0.25">
      <c r="A999" s="80" t="s">
        <v>10281</v>
      </c>
      <c r="B999" s="80" t="s">
        <v>5169</v>
      </c>
      <c r="C999" s="80" t="s">
        <v>5170</v>
      </c>
      <c r="D999" s="80" t="s">
        <v>10282</v>
      </c>
      <c r="E999" s="80" t="s">
        <v>10283</v>
      </c>
      <c r="F999" s="80" t="s">
        <v>5172</v>
      </c>
      <c r="G999" s="80" t="s">
        <v>262</v>
      </c>
      <c r="H999" s="80" t="s">
        <v>163</v>
      </c>
      <c r="I999" s="47">
        <v>45431</v>
      </c>
      <c r="J999" s="47">
        <v>45774</v>
      </c>
      <c r="K999" s="80" t="s">
        <v>269</v>
      </c>
      <c r="L999" s="80" t="s">
        <v>7913</v>
      </c>
      <c r="M999" s="80" t="s">
        <v>195</v>
      </c>
      <c r="N999">
        <v>37400</v>
      </c>
      <c r="O999" s="80" t="s">
        <v>188</v>
      </c>
      <c r="P999">
        <v>3</v>
      </c>
      <c r="Q999" s="56">
        <v>11.268068331143231</v>
      </c>
    </row>
    <row r="1000" spans="1:17" x14ac:dyDescent="0.25">
      <c r="A1000" s="80" t="s">
        <v>10284</v>
      </c>
      <c r="B1000" s="80" t="s">
        <v>5174</v>
      </c>
      <c r="C1000" s="80" t="s">
        <v>5175</v>
      </c>
      <c r="D1000" s="80" t="s">
        <v>10285</v>
      </c>
      <c r="E1000" s="80" t="s">
        <v>10286</v>
      </c>
      <c r="F1000" s="80" t="s">
        <v>5177</v>
      </c>
      <c r="G1000" s="80" t="s">
        <v>441</v>
      </c>
      <c r="H1000" s="80" t="s">
        <v>163</v>
      </c>
      <c r="I1000" s="47">
        <v>45439</v>
      </c>
      <c r="J1000" s="47">
        <v>45735</v>
      </c>
      <c r="K1000" s="80" t="s">
        <v>128</v>
      </c>
      <c r="L1000" s="80" t="s">
        <v>7571</v>
      </c>
      <c r="M1000" s="80" t="s">
        <v>181</v>
      </c>
      <c r="N1000">
        <v>49255</v>
      </c>
      <c r="O1000" s="80" t="s">
        <v>203</v>
      </c>
      <c r="P1000">
        <v>2</v>
      </c>
      <c r="Q1000" s="56">
        <v>10.052562417871222</v>
      </c>
    </row>
    <row r="1001" spans="1:17" x14ac:dyDescent="0.25">
      <c r="A1001" s="80" t="s">
        <v>10287</v>
      </c>
      <c r="B1001" s="80" t="s">
        <v>5179</v>
      </c>
      <c r="C1001" s="80" t="s">
        <v>5180</v>
      </c>
      <c r="D1001" s="80" t="s">
        <v>10288</v>
      </c>
      <c r="E1001" s="80" t="s">
        <v>10289</v>
      </c>
      <c r="F1001" s="80" t="s">
        <v>5182</v>
      </c>
      <c r="G1001" s="80" t="s">
        <v>558</v>
      </c>
      <c r="H1001" s="80" t="s">
        <v>163</v>
      </c>
      <c r="I1001" s="47">
        <v>45711</v>
      </c>
      <c r="J1001" s="47">
        <v>45802</v>
      </c>
      <c r="K1001" s="80" t="s">
        <v>129</v>
      </c>
      <c r="L1001" s="80" t="s">
        <v>10290</v>
      </c>
      <c r="M1001" s="80" t="s">
        <v>181</v>
      </c>
      <c r="N1001">
        <v>47619</v>
      </c>
      <c r="O1001" s="80" t="s">
        <v>203</v>
      </c>
      <c r="P1001">
        <v>1</v>
      </c>
      <c r="Q1001" s="56">
        <v>2.9894875164257555</v>
      </c>
    </row>
    <row r="1002" spans="1:17" x14ac:dyDescent="0.25">
      <c r="A1002" s="80" t="s">
        <v>10291</v>
      </c>
      <c r="B1002" s="80" t="s">
        <v>5184</v>
      </c>
      <c r="C1002" s="80" t="s">
        <v>5185</v>
      </c>
      <c r="D1002" s="80" t="s">
        <v>10292</v>
      </c>
      <c r="E1002" s="80" t="s">
        <v>10293</v>
      </c>
      <c r="F1002" s="80" t="s">
        <v>5187</v>
      </c>
      <c r="G1002" s="80" t="s">
        <v>595</v>
      </c>
      <c r="H1002" s="80" t="s">
        <v>163</v>
      </c>
      <c r="I1002" s="47">
        <v>45508</v>
      </c>
      <c r="J1002" s="47">
        <v>45757</v>
      </c>
      <c r="K1002" s="80" t="s">
        <v>164</v>
      </c>
      <c r="L1002" s="80" t="s">
        <v>6965</v>
      </c>
      <c r="M1002" s="80" t="s">
        <v>181</v>
      </c>
      <c r="N1002">
        <v>16686</v>
      </c>
      <c r="O1002" s="80" t="s">
        <v>188</v>
      </c>
      <c r="P1002">
        <v>2</v>
      </c>
      <c r="Q1002" s="56">
        <v>10.052562417871222</v>
      </c>
    </row>
    <row r="1003" spans="1:17" x14ac:dyDescent="0.25">
      <c r="A1003" s="80" t="s">
        <v>10294</v>
      </c>
      <c r="B1003" s="80" t="s">
        <v>5189</v>
      </c>
      <c r="C1003" s="80" t="s">
        <v>5190</v>
      </c>
      <c r="D1003" s="80" t="s">
        <v>10295</v>
      </c>
      <c r="E1003" s="80" t="s">
        <v>10296</v>
      </c>
      <c r="F1003" s="80" t="s">
        <v>5192</v>
      </c>
      <c r="G1003" s="80" t="s">
        <v>180</v>
      </c>
      <c r="H1003" s="80" t="s">
        <v>163</v>
      </c>
      <c r="I1003" s="47">
        <v>45503</v>
      </c>
      <c r="J1003" s="47">
        <v>45195</v>
      </c>
      <c r="K1003" s="80" t="s">
        <v>269</v>
      </c>
      <c r="L1003" s="80" t="s">
        <v>6953</v>
      </c>
      <c r="M1003" s="80" t="s">
        <v>181</v>
      </c>
      <c r="N1003">
        <v>18909</v>
      </c>
      <c r="O1003" s="80" t="s">
        <v>188</v>
      </c>
      <c r="P1003">
        <v>2</v>
      </c>
      <c r="Q1003" s="56">
        <v>10.11826544021025</v>
      </c>
    </row>
    <row r="1004" spans="1:17" x14ac:dyDescent="0.25">
      <c r="A1004" s="80" t="s">
        <v>10297</v>
      </c>
      <c r="B1004" s="80" t="s">
        <v>5194</v>
      </c>
      <c r="C1004" s="80" t="s">
        <v>5195</v>
      </c>
      <c r="D1004" s="80" t="s">
        <v>10298</v>
      </c>
      <c r="E1004" s="80" t="s">
        <v>10299</v>
      </c>
      <c r="F1004" s="80" t="s">
        <v>5197</v>
      </c>
      <c r="G1004" s="80" t="s">
        <v>240</v>
      </c>
      <c r="H1004" s="80" t="s">
        <v>163</v>
      </c>
      <c r="I1004" s="47">
        <v>45158</v>
      </c>
      <c r="J1004" s="47">
        <v>45260</v>
      </c>
      <c r="K1004" s="80" t="s">
        <v>269</v>
      </c>
      <c r="L1004" s="80" t="s">
        <v>10300</v>
      </c>
      <c r="M1004" s="80" t="s">
        <v>181</v>
      </c>
      <c r="N1004">
        <v>7297</v>
      </c>
      <c r="O1004" s="80" t="s">
        <v>203</v>
      </c>
      <c r="P1004">
        <v>3</v>
      </c>
      <c r="Q1004" s="56">
        <v>10.052562417871222</v>
      </c>
    </row>
    <row r="1005" spans="1:17" x14ac:dyDescent="0.25">
      <c r="A1005" s="80" t="s">
        <v>10301</v>
      </c>
      <c r="B1005" s="80" t="s">
        <v>2731</v>
      </c>
      <c r="C1005" s="80" t="s">
        <v>5199</v>
      </c>
      <c r="D1005" s="80" t="s">
        <v>10302</v>
      </c>
      <c r="E1005" s="80" t="s">
        <v>5200</v>
      </c>
      <c r="F1005" s="80" t="s">
        <v>5201</v>
      </c>
      <c r="G1005" s="80" t="s">
        <v>358</v>
      </c>
      <c r="H1005" s="80" t="s">
        <v>163</v>
      </c>
      <c r="I1005" s="47">
        <v>45315</v>
      </c>
      <c r="J1005" s="47">
        <v>45388</v>
      </c>
      <c r="K1005" s="80" t="s">
        <v>269</v>
      </c>
      <c r="L1005" s="80" t="s">
        <v>6953</v>
      </c>
      <c r="M1005" s="80" t="s">
        <v>181</v>
      </c>
      <c r="N1005">
        <v>30752</v>
      </c>
      <c r="O1005" s="80" t="s">
        <v>203</v>
      </c>
      <c r="P1005">
        <v>5</v>
      </c>
      <c r="Q1005" s="56">
        <v>2.3981603153745072</v>
      </c>
    </row>
    <row r="1006" spans="1:17" x14ac:dyDescent="0.25">
      <c r="A1006" s="80" t="s">
        <v>10303</v>
      </c>
      <c r="B1006" s="80" t="s">
        <v>5203</v>
      </c>
      <c r="C1006" s="80" t="s">
        <v>5204</v>
      </c>
      <c r="D1006" s="80" t="s">
        <v>10304</v>
      </c>
      <c r="E1006" s="80" t="s">
        <v>10305</v>
      </c>
      <c r="F1006" s="80" t="s">
        <v>5206</v>
      </c>
      <c r="G1006" s="80" t="s">
        <v>215</v>
      </c>
      <c r="H1006" s="80" t="s">
        <v>163</v>
      </c>
      <c r="I1006" s="47">
        <v>45629</v>
      </c>
      <c r="J1006" s="47">
        <v>45413</v>
      </c>
      <c r="K1006" s="80" t="s">
        <v>269</v>
      </c>
      <c r="L1006" s="80" t="s">
        <v>7007</v>
      </c>
      <c r="M1006" s="80" t="s">
        <v>181</v>
      </c>
      <c r="N1006">
        <v>10392</v>
      </c>
      <c r="O1006" s="80" t="s">
        <v>196</v>
      </c>
      <c r="P1006">
        <v>2</v>
      </c>
      <c r="Q1006" s="56">
        <v>10.052562417871222</v>
      </c>
    </row>
    <row r="1007" spans="1:17" x14ac:dyDescent="0.25">
      <c r="A1007" s="80" t="s">
        <v>10306</v>
      </c>
      <c r="B1007" s="80" t="s">
        <v>5208</v>
      </c>
      <c r="C1007" s="80" t="s">
        <v>5209</v>
      </c>
      <c r="D1007" s="80" t="s">
        <v>10307</v>
      </c>
      <c r="E1007" s="80" t="s">
        <v>10308</v>
      </c>
      <c r="F1007" s="80" t="s">
        <v>5211</v>
      </c>
      <c r="G1007" s="80" t="s">
        <v>187</v>
      </c>
      <c r="H1007" s="80" t="s">
        <v>163</v>
      </c>
      <c r="I1007" s="47">
        <v>45016</v>
      </c>
      <c r="J1007" s="47">
        <v>45288</v>
      </c>
      <c r="K1007" s="80" t="s">
        <v>164</v>
      </c>
      <c r="L1007" s="80" t="s">
        <v>7007</v>
      </c>
      <c r="M1007" s="80" t="s">
        <v>174</v>
      </c>
      <c r="N1007">
        <v>9209</v>
      </c>
      <c r="O1007" s="80" t="s">
        <v>203</v>
      </c>
      <c r="P1007">
        <v>1</v>
      </c>
      <c r="Q1007" s="56">
        <v>8.9356110381077531</v>
      </c>
    </row>
    <row r="1008" spans="1:17" x14ac:dyDescent="0.25">
      <c r="A1008" s="80" t="s">
        <v>10309</v>
      </c>
      <c r="B1008" s="80" t="s">
        <v>5213</v>
      </c>
      <c r="C1008" s="80" t="s">
        <v>5214</v>
      </c>
      <c r="D1008" s="80" t="s">
        <v>10310</v>
      </c>
      <c r="E1008" s="80" t="s">
        <v>10311</v>
      </c>
      <c r="F1008" s="80" t="s">
        <v>5216</v>
      </c>
      <c r="G1008" s="80" t="s">
        <v>616</v>
      </c>
      <c r="H1008" s="80" t="s">
        <v>163</v>
      </c>
      <c r="I1008" s="47">
        <v>45311</v>
      </c>
      <c r="J1008" s="47">
        <v>45766</v>
      </c>
      <c r="K1008" s="80" t="s">
        <v>269</v>
      </c>
      <c r="L1008" s="80" t="s">
        <v>10312</v>
      </c>
      <c r="M1008" s="80" t="s">
        <v>181</v>
      </c>
      <c r="N1008">
        <v>12835</v>
      </c>
      <c r="O1008" s="80" t="s">
        <v>188</v>
      </c>
      <c r="P1008">
        <v>3</v>
      </c>
      <c r="Q1008" s="56">
        <v>10.052562417871222</v>
      </c>
    </row>
    <row r="1009" spans="1:17" x14ac:dyDescent="0.25">
      <c r="A1009" s="80" t="s">
        <v>10313</v>
      </c>
      <c r="B1009" s="80" t="s">
        <v>5218</v>
      </c>
      <c r="C1009" s="80" t="s">
        <v>5219</v>
      </c>
      <c r="D1009" s="80" t="s">
        <v>10314</v>
      </c>
      <c r="E1009" s="80" t="s">
        <v>10315</v>
      </c>
      <c r="F1009" s="80" t="s">
        <v>5221</v>
      </c>
      <c r="G1009" s="80" t="s">
        <v>215</v>
      </c>
      <c r="H1009" s="80" t="s">
        <v>163</v>
      </c>
      <c r="I1009" s="47">
        <v>45177</v>
      </c>
      <c r="J1009" s="47">
        <v>45822</v>
      </c>
      <c r="K1009" s="80" t="s">
        <v>269</v>
      </c>
      <c r="L1009" s="80" t="s">
        <v>10316</v>
      </c>
      <c r="M1009" s="80" t="s">
        <v>165</v>
      </c>
      <c r="N1009">
        <v>34435</v>
      </c>
      <c r="O1009" s="80" t="s">
        <v>209</v>
      </c>
      <c r="P1009">
        <v>4</v>
      </c>
      <c r="Q1009" s="56">
        <v>21.1892247043364</v>
      </c>
    </row>
    <row r="1010" spans="1:17" x14ac:dyDescent="0.25">
      <c r="A1010" s="80" t="s">
        <v>10317</v>
      </c>
      <c r="B1010" s="80" t="s">
        <v>5223</v>
      </c>
      <c r="C1010" s="80" t="s">
        <v>5224</v>
      </c>
      <c r="D1010" s="80" t="s">
        <v>10318</v>
      </c>
      <c r="E1010" s="80" t="s">
        <v>10319</v>
      </c>
      <c r="F1010" s="80" t="s">
        <v>5226</v>
      </c>
      <c r="G1010" s="80" t="s">
        <v>180</v>
      </c>
      <c r="H1010" s="80" t="s">
        <v>163</v>
      </c>
      <c r="I1010" s="47">
        <v>44919</v>
      </c>
      <c r="J1010" s="47">
        <v>45668</v>
      </c>
      <c r="K1010" s="80" t="s">
        <v>164</v>
      </c>
      <c r="L1010" s="80" t="s">
        <v>6965</v>
      </c>
      <c r="M1010" s="80" t="s">
        <v>181</v>
      </c>
      <c r="N1010">
        <v>33035</v>
      </c>
      <c r="O1010" s="80" t="s">
        <v>209</v>
      </c>
      <c r="P1010">
        <v>1</v>
      </c>
      <c r="Q1010" s="56">
        <v>10.052562417871222</v>
      </c>
    </row>
    <row r="1011" spans="1:17" x14ac:dyDescent="0.25">
      <c r="A1011" s="80" t="s">
        <v>10320</v>
      </c>
      <c r="B1011" s="80" t="s">
        <v>5228</v>
      </c>
      <c r="C1011" s="80" t="s">
        <v>5229</v>
      </c>
      <c r="D1011" s="80" t="s">
        <v>10321</v>
      </c>
      <c r="E1011" s="80" t="s">
        <v>10322</v>
      </c>
      <c r="F1011" s="80" t="s">
        <v>5231</v>
      </c>
      <c r="G1011" s="80" t="s">
        <v>552</v>
      </c>
      <c r="H1011" s="80" t="s">
        <v>163</v>
      </c>
      <c r="I1011" s="47">
        <v>44933</v>
      </c>
      <c r="J1011" s="47">
        <v>45749</v>
      </c>
      <c r="K1011" s="80" t="s">
        <v>128</v>
      </c>
      <c r="L1011" s="80" t="s">
        <v>10323</v>
      </c>
      <c r="M1011" s="80" t="s">
        <v>165</v>
      </c>
      <c r="N1011">
        <v>16504</v>
      </c>
      <c r="O1011" s="80" t="s">
        <v>196</v>
      </c>
      <c r="P1011">
        <v>4</v>
      </c>
      <c r="Q1011" s="56">
        <v>26.806833114323258</v>
      </c>
    </row>
    <row r="1012" spans="1:17" x14ac:dyDescent="0.25">
      <c r="A1012" s="80" t="s">
        <v>10324</v>
      </c>
      <c r="B1012" s="80" t="s">
        <v>5233</v>
      </c>
      <c r="C1012" s="80" t="s">
        <v>5234</v>
      </c>
      <c r="D1012" s="80" t="s">
        <v>10325</v>
      </c>
      <c r="E1012" s="80" t="s">
        <v>10326</v>
      </c>
      <c r="F1012" s="80" t="s">
        <v>5236</v>
      </c>
      <c r="G1012" s="80" t="s">
        <v>574</v>
      </c>
      <c r="H1012" s="80" t="s">
        <v>163</v>
      </c>
      <c r="I1012" s="47">
        <v>45073</v>
      </c>
      <c r="J1012" s="47">
        <v>45543</v>
      </c>
      <c r="K1012" s="80" t="s">
        <v>128</v>
      </c>
      <c r="L1012" s="80" t="s">
        <v>6953</v>
      </c>
      <c r="M1012" s="80" t="s">
        <v>165</v>
      </c>
      <c r="N1012">
        <v>11488</v>
      </c>
      <c r="O1012" s="80" t="s">
        <v>188</v>
      </c>
      <c r="P1012">
        <v>2</v>
      </c>
      <c r="Q1012" s="56">
        <v>10.052562417871222</v>
      </c>
    </row>
    <row r="1013" spans="1:17" x14ac:dyDescent="0.25">
      <c r="A1013" s="80" t="s">
        <v>10327</v>
      </c>
      <c r="B1013" s="80" t="s">
        <v>5238</v>
      </c>
      <c r="C1013" s="80" t="s">
        <v>5239</v>
      </c>
      <c r="D1013" s="80" t="s">
        <v>10328</v>
      </c>
      <c r="E1013" s="80" t="s">
        <v>10329</v>
      </c>
      <c r="F1013" s="80" t="s">
        <v>5241</v>
      </c>
      <c r="G1013" s="80" t="s">
        <v>516</v>
      </c>
      <c r="H1013" s="80" t="s">
        <v>163</v>
      </c>
      <c r="I1013" s="47">
        <v>45535</v>
      </c>
      <c r="J1013" s="47">
        <v>45827</v>
      </c>
      <c r="K1013" s="80" t="s">
        <v>173</v>
      </c>
      <c r="L1013" s="80" t="s">
        <v>6965</v>
      </c>
      <c r="M1013" s="80" t="s">
        <v>228</v>
      </c>
      <c r="N1013">
        <v>37469</v>
      </c>
      <c r="O1013" s="80" t="s">
        <v>188</v>
      </c>
      <c r="P1013">
        <v>5</v>
      </c>
      <c r="Q1013" s="56">
        <v>9.592641261498029</v>
      </c>
    </row>
    <row r="1014" spans="1:17" x14ac:dyDescent="0.25">
      <c r="A1014" s="80" t="s">
        <v>10330</v>
      </c>
      <c r="B1014" s="80" t="s">
        <v>5243</v>
      </c>
      <c r="C1014" s="80" t="s">
        <v>5244</v>
      </c>
      <c r="D1014" s="80" t="s">
        <v>10331</v>
      </c>
      <c r="E1014" s="80" t="s">
        <v>10332</v>
      </c>
      <c r="F1014" s="80" t="s">
        <v>5246</v>
      </c>
      <c r="G1014" s="80" t="s">
        <v>595</v>
      </c>
      <c r="H1014" s="80" t="s">
        <v>163</v>
      </c>
      <c r="I1014" s="47">
        <v>45431</v>
      </c>
      <c r="J1014" s="47">
        <v>45675</v>
      </c>
      <c r="K1014" s="80" t="s">
        <v>164</v>
      </c>
      <c r="L1014" s="80" t="s">
        <v>7643</v>
      </c>
      <c r="M1014" s="80" t="s">
        <v>195</v>
      </c>
      <c r="N1014">
        <v>41594</v>
      </c>
      <c r="O1014" s="80" t="s">
        <v>203</v>
      </c>
      <c r="P1014">
        <v>2</v>
      </c>
      <c r="Q1014" s="56">
        <v>10.052562417871222</v>
      </c>
    </row>
    <row r="1015" spans="1:17" x14ac:dyDescent="0.25">
      <c r="A1015" s="80" t="s">
        <v>10333</v>
      </c>
      <c r="B1015" s="80" t="s">
        <v>5248</v>
      </c>
      <c r="C1015" s="80" t="s">
        <v>5249</v>
      </c>
      <c r="D1015" s="80" t="s">
        <v>10334</v>
      </c>
      <c r="E1015" s="80" t="s">
        <v>10335</v>
      </c>
      <c r="F1015" s="80" t="s">
        <v>5251</v>
      </c>
      <c r="G1015" s="80" t="s">
        <v>194</v>
      </c>
      <c r="H1015" s="80" t="s">
        <v>163</v>
      </c>
      <c r="I1015" s="47">
        <v>44967</v>
      </c>
      <c r="J1015" s="47">
        <v>45616</v>
      </c>
      <c r="K1015" s="80" t="s">
        <v>128</v>
      </c>
      <c r="L1015" s="80" t="s">
        <v>10336</v>
      </c>
      <c r="M1015" s="80" t="s">
        <v>228</v>
      </c>
      <c r="N1015">
        <v>41532</v>
      </c>
      <c r="O1015" s="80" t="s">
        <v>166</v>
      </c>
      <c r="P1015">
        <v>2</v>
      </c>
      <c r="Q1015" s="56">
        <v>21.320630749014455</v>
      </c>
    </row>
    <row r="1016" spans="1:17" x14ac:dyDescent="0.25">
      <c r="A1016" s="80" t="s">
        <v>10337</v>
      </c>
      <c r="B1016" s="80" t="s">
        <v>5253</v>
      </c>
      <c r="C1016" s="80" t="s">
        <v>5254</v>
      </c>
      <c r="D1016" s="80" t="s">
        <v>10338</v>
      </c>
      <c r="E1016" s="80" t="s">
        <v>10339</v>
      </c>
      <c r="F1016" s="80" t="s">
        <v>5256</v>
      </c>
      <c r="G1016" s="80" t="s">
        <v>766</v>
      </c>
      <c r="H1016" s="80" t="s">
        <v>163</v>
      </c>
      <c r="I1016" s="47">
        <v>45185</v>
      </c>
      <c r="J1016" s="47">
        <v>45458</v>
      </c>
      <c r="K1016" s="80" t="s">
        <v>128</v>
      </c>
      <c r="L1016" s="80" t="s">
        <v>7007</v>
      </c>
      <c r="M1016" s="80" t="s">
        <v>174</v>
      </c>
      <c r="N1016">
        <v>44382</v>
      </c>
      <c r="O1016" s="80" t="s">
        <v>196</v>
      </c>
      <c r="P1016">
        <v>2</v>
      </c>
      <c r="Q1016" s="56">
        <v>10.052562417871222</v>
      </c>
    </row>
    <row r="1017" spans="1:17" x14ac:dyDescent="0.25">
      <c r="A1017" s="80" t="s">
        <v>10340</v>
      </c>
      <c r="B1017" s="80" t="s">
        <v>5258</v>
      </c>
      <c r="C1017" s="80" t="s">
        <v>5259</v>
      </c>
      <c r="D1017" s="80" t="s">
        <v>10341</v>
      </c>
      <c r="E1017" s="80" t="s">
        <v>10342</v>
      </c>
      <c r="F1017" s="80" t="s">
        <v>5261</v>
      </c>
      <c r="G1017" s="80" t="s">
        <v>358</v>
      </c>
      <c r="H1017" s="80" t="s">
        <v>163</v>
      </c>
      <c r="I1017" s="47">
        <v>45648</v>
      </c>
      <c r="J1017" s="47">
        <v>45721</v>
      </c>
      <c r="K1017" s="80" t="s">
        <v>173</v>
      </c>
      <c r="L1017" s="80" t="s">
        <v>6953</v>
      </c>
      <c r="M1017" s="80" t="s">
        <v>228</v>
      </c>
      <c r="N1017">
        <v>35225</v>
      </c>
      <c r="O1017" s="80" t="s">
        <v>196</v>
      </c>
      <c r="P1017">
        <v>1</v>
      </c>
      <c r="Q1017" s="56">
        <v>2.3981603153745072</v>
      </c>
    </row>
    <row r="1018" spans="1:17" x14ac:dyDescent="0.25">
      <c r="A1018" s="80" t="s">
        <v>10343</v>
      </c>
      <c r="B1018" s="80" t="s">
        <v>5263</v>
      </c>
      <c r="C1018" s="80" t="s">
        <v>5264</v>
      </c>
      <c r="D1018" s="80" t="s">
        <v>10344</v>
      </c>
      <c r="E1018" s="80" t="s">
        <v>10345</v>
      </c>
      <c r="F1018" s="80" t="s">
        <v>5266</v>
      </c>
      <c r="G1018" s="80" t="s">
        <v>873</v>
      </c>
      <c r="H1018" s="80" t="s">
        <v>163</v>
      </c>
      <c r="I1018" s="47">
        <v>45122</v>
      </c>
      <c r="J1018" s="47">
        <v>45721</v>
      </c>
      <c r="K1018" s="80" t="s">
        <v>164</v>
      </c>
      <c r="L1018" s="80" t="s">
        <v>7803</v>
      </c>
      <c r="M1018" s="80" t="s">
        <v>195</v>
      </c>
      <c r="N1018">
        <v>26094</v>
      </c>
      <c r="O1018" s="80" t="s">
        <v>196</v>
      </c>
      <c r="P1018">
        <v>2</v>
      </c>
      <c r="Q1018" s="56">
        <v>10.052562417871222</v>
      </c>
    </row>
    <row r="1019" spans="1:17" x14ac:dyDescent="0.25">
      <c r="A1019" s="80" t="s">
        <v>10346</v>
      </c>
      <c r="B1019" s="80" t="s">
        <v>5268</v>
      </c>
      <c r="C1019" s="80" t="s">
        <v>5269</v>
      </c>
      <c r="D1019" s="80" t="s">
        <v>10347</v>
      </c>
      <c r="E1019" s="80" t="s">
        <v>10348</v>
      </c>
      <c r="F1019" s="80" t="s">
        <v>5271</v>
      </c>
      <c r="G1019" s="80" t="s">
        <v>873</v>
      </c>
      <c r="H1019" s="80" t="s">
        <v>163</v>
      </c>
      <c r="I1019" s="47">
        <v>45486</v>
      </c>
      <c r="J1019" s="47">
        <v>45321</v>
      </c>
      <c r="K1019" s="80" t="s">
        <v>269</v>
      </c>
      <c r="L1019" s="80" t="s">
        <v>7044</v>
      </c>
      <c r="M1019" s="80" t="s">
        <v>181</v>
      </c>
      <c r="N1019">
        <v>21032</v>
      </c>
      <c r="O1019" s="80" t="s">
        <v>196</v>
      </c>
      <c r="P1019">
        <v>2</v>
      </c>
      <c r="Q1019" s="56">
        <v>5.4204993429697765</v>
      </c>
    </row>
    <row r="1020" spans="1:17" x14ac:dyDescent="0.25">
      <c r="A1020" s="80" t="s">
        <v>10349</v>
      </c>
      <c r="B1020" s="80" t="s">
        <v>5273</v>
      </c>
      <c r="C1020" s="80" t="s">
        <v>5274</v>
      </c>
      <c r="D1020" s="80" t="s">
        <v>10350</v>
      </c>
      <c r="E1020" s="80" t="s">
        <v>10351</v>
      </c>
      <c r="F1020" s="80" t="s">
        <v>5276</v>
      </c>
      <c r="G1020" s="80" t="s">
        <v>240</v>
      </c>
      <c r="H1020" s="80" t="s">
        <v>163</v>
      </c>
      <c r="I1020" s="47">
        <v>45663</v>
      </c>
      <c r="J1020" s="47">
        <v>45669</v>
      </c>
      <c r="K1020" s="80" t="s">
        <v>269</v>
      </c>
      <c r="L1020" s="80" t="s">
        <v>6953</v>
      </c>
      <c r="M1020" s="80" t="s">
        <v>165</v>
      </c>
      <c r="N1020">
        <v>35615</v>
      </c>
      <c r="O1020" s="80" t="s">
        <v>196</v>
      </c>
      <c r="P1020">
        <v>3</v>
      </c>
      <c r="Q1020" s="56">
        <v>10.052562417871222</v>
      </c>
    </row>
    <row r="1021" spans="1:17" x14ac:dyDescent="0.25">
      <c r="A1021" s="80" t="s">
        <v>10352</v>
      </c>
      <c r="B1021" s="80" t="s">
        <v>5278</v>
      </c>
      <c r="C1021" s="80" t="s">
        <v>5279</v>
      </c>
      <c r="D1021" s="80" t="s">
        <v>10353</v>
      </c>
      <c r="E1021" s="80" t="s">
        <v>10354</v>
      </c>
      <c r="F1021" s="80" t="s">
        <v>1453</v>
      </c>
      <c r="G1021" s="80" t="s">
        <v>787</v>
      </c>
      <c r="H1021" s="80" t="s">
        <v>163</v>
      </c>
      <c r="I1021" s="47">
        <v>45467</v>
      </c>
      <c r="J1021" s="47">
        <v>45514</v>
      </c>
      <c r="K1021" s="80" t="s">
        <v>129</v>
      </c>
      <c r="L1021" s="80" t="s">
        <v>7913</v>
      </c>
      <c r="M1021" s="80" t="s">
        <v>165</v>
      </c>
      <c r="N1021">
        <v>23026</v>
      </c>
      <c r="O1021" s="80" t="s">
        <v>203</v>
      </c>
      <c r="P1021">
        <v>2</v>
      </c>
      <c r="Q1021" s="56">
        <v>1.5440210249671484</v>
      </c>
    </row>
    <row r="1022" spans="1:17" x14ac:dyDescent="0.25">
      <c r="A1022" s="80" t="s">
        <v>10355</v>
      </c>
      <c r="B1022" s="80" t="s">
        <v>5282</v>
      </c>
      <c r="C1022" s="80" t="s">
        <v>5283</v>
      </c>
      <c r="D1022" s="80" t="s">
        <v>10356</v>
      </c>
      <c r="E1022" s="80" t="s">
        <v>10357</v>
      </c>
      <c r="F1022" s="80" t="s">
        <v>5285</v>
      </c>
      <c r="G1022" s="80" t="s">
        <v>749</v>
      </c>
      <c r="H1022" s="80" t="s">
        <v>163</v>
      </c>
      <c r="I1022" s="47">
        <v>45693</v>
      </c>
      <c r="J1022" s="47">
        <v>45709</v>
      </c>
      <c r="K1022" s="80" t="s">
        <v>173</v>
      </c>
      <c r="L1022" s="80" t="s">
        <v>10358</v>
      </c>
      <c r="M1022" s="80" t="s">
        <v>174</v>
      </c>
      <c r="N1022">
        <v>31845</v>
      </c>
      <c r="O1022" s="80" t="s">
        <v>203</v>
      </c>
      <c r="P1022">
        <v>4</v>
      </c>
      <c r="Q1022" s="56">
        <v>10.052562417871222</v>
      </c>
    </row>
    <row r="1023" spans="1:17" x14ac:dyDescent="0.25">
      <c r="A1023" s="80" t="s">
        <v>10359</v>
      </c>
      <c r="B1023" s="80" t="s">
        <v>5287</v>
      </c>
      <c r="C1023" s="80" t="s">
        <v>5288</v>
      </c>
      <c r="D1023" s="80" t="s">
        <v>10360</v>
      </c>
      <c r="E1023" s="80" t="s">
        <v>10361</v>
      </c>
      <c r="F1023" s="80" t="s">
        <v>5290</v>
      </c>
      <c r="G1023" s="80" t="s">
        <v>262</v>
      </c>
      <c r="H1023" s="80" t="s">
        <v>163</v>
      </c>
      <c r="I1023" s="47">
        <v>44796</v>
      </c>
      <c r="J1023" s="47">
        <v>45709</v>
      </c>
      <c r="K1023" s="80" t="s">
        <v>164</v>
      </c>
      <c r="L1023" s="80" t="s">
        <v>10362</v>
      </c>
      <c r="M1023" s="80" t="s">
        <v>174</v>
      </c>
      <c r="N1023">
        <v>48826</v>
      </c>
      <c r="O1023" s="80" t="s">
        <v>209</v>
      </c>
      <c r="P1023">
        <v>5</v>
      </c>
      <c r="Q1023" s="56">
        <v>29.993429697766096</v>
      </c>
    </row>
    <row r="1024" spans="1:17" x14ac:dyDescent="0.25">
      <c r="A1024" s="80" t="s">
        <v>10363</v>
      </c>
      <c r="B1024" s="80" t="s">
        <v>5292</v>
      </c>
      <c r="C1024" s="80" t="s">
        <v>5293</v>
      </c>
      <c r="D1024" s="80" t="s">
        <v>10364</v>
      </c>
      <c r="E1024" s="80" t="s">
        <v>10365</v>
      </c>
      <c r="F1024" s="80" t="s">
        <v>5295</v>
      </c>
      <c r="G1024" s="80" t="s">
        <v>1104</v>
      </c>
      <c r="H1024" s="80" t="s">
        <v>163</v>
      </c>
      <c r="I1024" s="47">
        <v>44763</v>
      </c>
      <c r="J1024" s="47">
        <v>45622</v>
      </c>
      <c r="K1024" s="80" t="s">
        <v>129</v>
      </c>
      <c r="L1024" s="80" t="s">
        <v>10366</v>
      </c>
      <c r="M1024" s="80" t="s">
        <v>165</v>
      </c>
      <c r="N1024">
        <v>16355</v>
      </c>
      <c r="O1024" s="80" t="s">
        <v>209</v>
      </c>
      <c r="P1024">
        <v>5</v>
      </c>
      <c r="Q1024" s="56">
        <v>10.052562417871222</v>
      </c>
    </row>
    <row r="1025" spans="1:17" x14ac:dyDescent="0.25">
      <c r="A1025" s="80" t="s">
        <v>10367</v>
      </c>
      <c r="B1025" s="80" t="s">
        <v>5297</v>
      </c>
      <c r="C1025" s="80" t="s">
        <v>5298</v>
      </c>
      <c r="D1025" s="80" t="s">
        <v>10368</v>
      </c>
      <c r="E1025" s="80" t="s">
        <v>10369</v>
      </c>
      <c r="F1025" s="80" t="s">
        <v>5300</v>
      </c>
      <c r="G1025" s="80" t="s">
        <v>262</v>
      </c>
      <c r="H1025" s="80" t="s">
        <v>163</v>
      </c>
      <c r="I1025" s="47">
        <v>45503</v>
      </c>
      <c r="J1025" s="47">
        <v>45575</v>
      </c>
      <c r="K1025" s="80" t="s">
        <v>129</v>
      </c>
      <c r="L1025" s="80" t="s">
        <v>6953</v>
      </c>
      <c r="M1025" s="80" t="s">
        <v>165</v>
      </c>
      <c r="N1025">
        <v>7696</v>
      </c>
      <c r="O1025" s="80" t="s">
        <v>209</v>
      </c>
      <c r="P1025">
        <v>3</v>
      </c>
      <c r="Q1025" s="56">
        <v>2.3653088042049935</v>
      </c>
    </row>
    <row r="1026" spans="1:17" x14ac:dyDescent="0.25">
      <c r="A1026" s="80" t="s">
        <v>10370</v>
      </c>
      <c r="B1026" s="80" t="s">
        <v>5302</v>
      </c>
      <c r="C1026" s="80" t="s">
        <v>5303</v>
      </c>
      <c r="D1026" s="80" t="s">
        <v>10371</v>
      </c>
      <c r="E1026" s="80" t="s">
        <v>10372</v>
      </c>
      <c r="F1026" s="80" t="s">
        <v>5305</v>
      </c>
      <c r="G1026" s="80" t="s">
        <v>221</v>
      </c>
      <c r="H1026" s="80" t="s">
        <v>163</v>
      </c>
      <c r="I1026" s="47">
        <v>44833</v>
      </c>
      <c r="J1026" s="47">
        <v>45237</v>
      </c>
      <c r="K1026" s="80" t="s">
        <v>129</v>
      </c>
      <c r="L1026" s="80" t="s">
        <v>10373</v>
      </c>
      <c r="M1026" s="80" t="s">
        <v>195</v>
      </c>
      <c r="N1026">
        <v>1720</v>
      </c>
      <c r="O1026" s="80" t="s">
        <v>188</v>
      </c>
      <c r="P1026">
        <v>1</v>
      </c>
      <c r="Q1026" s="56">
        <v>10.052562417871222</v>
      </c>
    </row>
    <row r="1027" spans="1:17" x14ac:dyDescent="0.25">
      <c r="A1027" s="80" t="s">
        <v>10374</v>
      </c>
      <c r="B1027" s="80" t="s">
        <v>5307</v>
      </c>
      <c r="C1027" s="80" t="s">
        <v>5308</v>
      </c>
      <c r="D1027" s="80" t="s">
        <v>10375</v>
      </c>
      <c r="E1027" s="80" t="s">
        <v>10376</v>
      </c>
      <c r="F1027" s="80" t="s">
        <v>5310</v>
      </c>
      <c r="G1027" s="80" t="s">
        <v>180</v>
      </c>
      <c r="H1027" s="80" t="s">
        <v>163</v>
      </c>
      <c r="I1027" s="47">
        <v>45179</v>
      </c>
      <c r="J1027" s="47">
        <v>45375</v>
      </c>
      <c r="K1027" s="80" t="s">
        <v>128</v>
      </c>
      <c r="L1027" s="80" t="s">
        <v>6953</v>
      </c>
      <c r="M1027" s="80" t="s">
        <v>314</v>
      </c>
      <c r="N1027">
        <v>15439</v>
      </c>
      <c r="O1027" s="80" t="s">
        <v>203</v>
      </c>
      <c r="P1027">
        <v>2</v>
      </c>
      <c r="Q1027" s="56">
        <v>6.4388961892247041</v>
      </c>
    </row>
    <row r="1028" spans="1:17" x14ac:dyDescent="0.25">
      <c r="A1028" s="80" t="s">
        <v>10377</v>
      </c>
      <c r="B1028" s="80" t="s">
        <v>5312</v>
      </c>
      <c r="C1028" s="80" t="s">
        <v>5313</v>
      </c>
      <c r="D1028" s="80" t="s">
        <v>10378</v>
      </c>
      <c r="E1028" s="80" t="s">
        <v>10379</v>
      </c>
      <c r="F1028" s="80" t="s">
        <v>5315</v>
      </c>
      <c r="G1028" s="80" t="s">
        <v>403</v>
      </c>
      <c r="H1028" s="80" t="s">
        <v>163</v>
      </c>
      <c r="I1028" s="47">
        <v>45251</v>
      </c>
      <c r="J1028" s="47">
        <v>45136</v>
      </c>
      <c r="K1028" s="80" t="s">
        <v>128</v>
      </c>
      <c r="L1028" s="80" t="s">
        <v>10380</v>
      </c>
      <c r="M1028" s="80" t="s">
        <v>165</v>
      </c>
      <c r="N1028">
        <v>6125</v>
      </c>
      <c r="O1028" s="80" t="s">
        <v>196</v>
      </c>
      <c r="P1028">
        <v>4</v>
      </c>
      <c r="Q1028" s="56">
        <v>10.052562417871222</v>
      </c>
    </row>
    <row r="1029" spans="1:17" x14ac:dyDescent="0.25">
      <c r="A1029" s="80" t="s">
        <v>10381</v>
      </c>
      <c r="B1029" s="80" t="s">
        <v>5317</v>
      </c>
      <c r="C1029" s="80" t="s">
        <v>5318</v>
      </c>
      <c r="D1029" s="80" t="s">
        <v>10382</v>
      </c>
      <c r="E1029" s="80" t="s">
        <v>10383</v>
      </c>
      <c r="F1029" s="80" t="s">
        <v>5320</v>
      </c>
      <c r="G1029" s="80" t="s">
        <v>403</v>
      </c>
      <c r="H1029" s="80" t="s">
        <v>163</v>
      </c>
      <c r="I1029" s="47">
        <v>45302</v>
      </c>
      <c r="J1029" s="47">
        <v>45139</v>
      </c>
      <c r="K1029" s="80" t="s">
        <v>129</v>
      </c>
      <c r="L1029" s="80" t="s">
        <v>10384</v>
      </c>
      <c r="M1029" s="80" t="s">
        <v>228</v>
      </c>
      <c r="N1029">
        <v>30263</v>
      </c>
      <c r="O1029" s="80" t="s">
        <v>209</v>
      </c>
      <c r="P1029">
        <v>4</v>
      </c>
      <c r="Q1029" s="56">
        <v>5.354796320630749</v>
      </c>
    </row>
    <row r="1030" spans="1:17" x14ac:dyDescent="0.25">
      <c r="A1030" s="80" t="s">
        <v>10385</v>
      </c>
      <c r="B1030" s="80" t="s">
        <v>5322</v>
      </c>
      <c r="C1030" s="80" t="s">
        <v>5323</v>
      </c>
      <c r="D1030" s="80" t="s">
        <v>10386</v>
      </c>
      <c r="E1030" s="80" t="s">
        <v>10387</v>
      </c>
      <c r="F1030" s="80" t="s">
        <v>5325</v>
      </c>
      <c r="G1030" s="80" t="s">
        <v>552</v>
      </c>
      <c r="H1030" s="80" t="s">
        <v>163</v>
      </c>
      <c r="I1030" s="47">
        <v>45668</v>
      </c>
      <c r="J1030" s="47">
        <v>45487</v>
      </c>
      <c r="K1030" s="80" t="s">
        <v>173</v>
      </c>
      <c r="L1030" s="80" t="s">
        <v>7007</v>
      </c>
      <c r="M1030" s="80" t="s">
        <v>165</v>
      </c>
      <c r="N1030">
        <v>16425</v>
      </c>
      <c r="O1030" s="80" t="s">
        <v>196</v>
      </c>
      <c r="P1030">
        <v>3</v>
      </c>
      <c r="Q1030" s="56">
        <v>10.052562417871222</v>
      </c>
    </row>
    <row r="1031" spans="1:17" x14ac:dyDescent="0.25">
      <c r="A1031" s="80" t="s">
        <v>10388</v>
      </c>
      <c r="B1031" s="80" t="s">
        <v>5327</v>
      </c>
      <c r="C1031" s="80" t="s">
        <v>5328</v>
      </c>
      <c r="D1031" s="80" t="s">
        <v>10389</v>
      </c>
      <c r="E1031" s="80" t="s">
        <v>5329</v>
      </c>
      <c r="F1031" s="80" t="s">
        <v>5330</v>
      </c>
      <c r="G1031" s="80" t="s">
        <v>441</v>
      </c>
      <c r="H1031" s="80" t="s">
        <v>163</v>
      </c>
      <c r="I1031" s="47">
        <v>45178</v>
      </c>
      <c r="J1031" s="47">
        <v>45379</v>
      </c>
      <c r="K1031" s="80" t="s">
        <v>129</v>
      </c>
      <c r="L1031" s="80" t="s">
        <v>6953</v>
      </c>
      <c r="M1031" s="80" t="s">
        <v>195</v>
      </c>
      <c r="N1031">
        <v>43844</v>
      </c>
      <c r="O1031" s="80" t="s">
        <v>196</v>
      </c>
      <c r="P1031">
        <v>4</v>
      </c>
      <c r="Q1031" s="56">
        <v>6.603153745072273</v>
      </c>
    </row>
    <row r="1032" spans="1:17" x14ac:dyDescent="0.25">
      <c r="A1032" s="80" t="s">
        <v>10390</v>
      </c>
      <c r="B1032" s="80" t="s">
        <v>5332</v>
      </c>
      <c r="C1032" s="80" t="s">
        <v>5333</v>
      </c>
      <c r="D1032" s="80" t="s">
        <v>10391</v>
      </c>
      <c r="E1032" s="80" t="s">
        <v>10392</v>
      </c>
      <c r="F1032" s="80" t="s">
        <v>5335</v>
      </c>
      <c r="G1032" s="80" t="s">
        <v>202</v>
      </c>
      <c r="H1032" s="80" t="s">
        <v>163</v>
      </c>
      <c r="I1032" s="47">
        <v>45587</v>
      </c>
      <c r="J1032" s="47">
        <v>45184</v>
      </c>
      <c r="K1032" s="80" t="s">
        <v>129</v>
      </c>
      <c r="L1032" s="80" t="s">
        <v>6965</v>
      </c>
      <c r="M1032" s="80" t="s">
        <v>195</v>
      </c>
      <c r="N1032">
        <v>26123</v>
      </c>
      <c r="O1032" s="80" t="s">
        <v>203</v>
      </c>
      <c r="P1032">
        <v>5</v>
      </c>
      <c r="Q1032" s="56">
        <v>10.052562417871222</v>
      </c>
    </row>
    <row r="1033" spans="1:17" x14ac:dyDescent="0.25">
      <c r="A1033" s="80" t="s">
        <v>10393</v>
      </c>
      <c r="B1033" s="80" t="s">
        <v>5337</v>
      </c>
      <c r="C1033" s="80" t="s">
        <v>5338</v>
      </c>
      <c r="D1033" s="80" t="s">
        <v>10394</v>
      </c>
      <c r="E1033" s="80" t="s">
        <v>10395</v>
      </c>
      <c r="F1033" s="80" t="s">
        <v>5340</v>
      </c>
      <c r="G1033" s="80" t="s">
        <v>616</v>
      </c>
      <c r="H1033" s="80" t="s">
        <v>163</v>
      </c>
      <c r="I1033" s="47">
        <v>45219</v>
      </c>
      <c r="J1033" s="47">
        <v>45431</v>
      </c>
      <c r="K1033" s="80" t="s">
        <v>129</v>
      </c>
      <c r="L1033" s="80" t="s">
        <v>10396</v>
      </c>
      <c r="M1033" s="80" t="s">
        <v>165</v>
      </c>
      <c r="N1033">
        <v>36135</v>
      </c>
      <c r="O1033" s="80" t="s">
        <v>166</v>
      </c>
      <c r="P1033">
        <v>3</v>
      </c>
      <c r="Q1033" s="56">
        <v>6.9645203679369247</v>
      </c>
    </row>
    <row r="1034" spans="1:17" x14ac:dyDescent="0.25">
      <c r="A1034" s="80" t="s">
        <v>10397</v>
      </c>
      <c r="B1034" s="80" t="s">
        <v>5342</v>
      </c>
      <c r="C1034" s="80" t="s">
        <v>5343</v>
      </c>
      <c r="D1034" s="80" t="s">
        <v>10398</v>
      </c>
      <c r="E1034" s="80" t="s">
        <v>5344</v>
      </c>
      <c r="F1034" s="80" t="s">
        <v>5345</v>
      </c>
      <c r="G1034" s="80" t="s">
        <v>262</v>
      </c>
      <c r="H1034" s="80" t="s">
        <v>163</v>
      </c>
      <c r="I1034" s="47">
        <v>45621</v>
      </c>
      <c r="J1034" s="47">
        <v>45464</v>
      </c>
      <c r="K1034" s="80" t="s">
        <v>129</v>
      </c>
      <c r="L1034" s="80" t="s">
        <v>10399</v>
      </c>
      <c r="M1034" s="80" t="s">
        <v>165</v>
      </c>
      <c r="N1034">
        <v>40716</v>
      </c>
      <c r="O1034" s="80" t="s">
        <v>196</v>
      </c>
      <c r="P1034">
        <v>3</v>
      </c>
      <c r="Q1034" s="56">
        <v>10.052562417871222</v>
      </c>
    </row>
    <row r="1035" spans="1:17" x14ac:dyDescent="0.25">
      <c r="A1035" s="80" t="s">
        <v>10400</v>
      </c>
      <c r="B1035" s="80" t="s">
        <v>5347</v>
      </c>
      <c r="C1035" s="80" t="s">
        <v>5348</v>
      </c>
      <c r="D1035" s="80" t="s">
        <v>10401</v>
      </c>
      <c r="E1035" s="80" t="s">
        <v>10402</v>
      </c>
      <c r="F1035" s="80" t="s">
        <v>5350</v>
      </c>
      <c r="G1035" s="80" t="s">
        <v>370</v>
      </c>
      <c r="H1035" s="80" t="s">
        <v>163</v>
      </c>
      <c r="I1035" s="47">
        <v>45805</v>
      </c>
      <c r="J1035" s="47">
        <v>45682</v>
      </c>
      <c r="K1035" s="80" t="s">
        <v>129</v>
      </c>
      <c r="L1035" s="80" t="s">
        <v>10403</v>
      </c>
      <c r="M1035" s="80" t="s">
        <v>181</v>
      </c>
      <c r="N1035">
        <v>34703</v>
      </c>
      <c r="O1035" s="80" t="s">
        <v>203</v>
      </c>
      <c r="P1035">
        <v>4</v>
      </c>
      <c r="Q1035" s="56">
        <v>4.0407358738501973</v>
      </c>
    </row>
    <row r="1036" spans="1:17" x14ac:dyDescent="0.25">
      <c r="A1036" s="80" t="s">
        <v>10404</v>
      </c>
      <c r="B1036" s="80" t="s">
        <v>5352</v>
      </c>
      <c r="C1036" s="80" t="s">
        <v>5353</v>
      </c>
      <c r="D1036" s="80" t="s">
        <v>10405</v>
      </c>
      <c r="E1036" s="80" t="s">
        <v>10406</v>
      </c>
      <c r="F1036" s="80" t="s">
        <v>5355</v>
      </c>
      <c r="G1036" s="80" t="s">
        <v>516</v>
      </c>
      <c r="H1036" s="80" t="s">
        <v>163</v>
      </c>
      <c r="I1036" s="47">
        <v>45383</v>
      </c>
      <c r="J1036" s="47">
        <v>45308</v>
      </c>
      <c r="K1036" s="80" t="s">
        <v>129</v>
      </c>
      <c r="L1036" s="80" t="s">
        <v>7007</v>
      </c>
      <c r="M1036" s="80" t="s">
        <v>165</v>
      </c>
      <c r="N1036">
        <v>17930</v>
      </c>
      <c r="O1036" s="80" t="s">
        <v>203</v>
      </c>
      <c r="P1036">
        <v>4</v>
      </c>
      <c r="Q1036" s="56">
        <v>10.052562417871222</v>
      </c>
    </row>
    <row r="1037" spans="1:17" x14ac:dyDescent="0.25">
      <c r="A1037" s="80" t="s">
        <v>10407</v>
      </c>
      <c r="B1037" s="80" t="s">
        <v>5357</v>
      </c>
      <c r="C1037" s="80" t="s">
        <v>5358</v>
      </c>
      <c r="D1037" s="80" t="s">
        <v>10408</v>
      </c>
      <c r="E1037" s="80" t="s">
        <v>5359</v>
      </c>
      <c r="F1037" s="80" t="s">
        <v>5360</v>
      </c>
      <c r="G1037" s="80" t="s">
        <v>251</v>
      </c>
      <c r="H1037" s="80" t="s">
        <v>163</v>
      </c>
      <c r="I1037" s="47">
        <v>45454</v>
      </c>
      <c r="J1037" s="47">
        <v>45784</v>
      </c>
      <c r="K1037" s="80" t="s">
        <v>129</v>
      </c>
      <c r="L1037" s="80" t="s">
        <v>10409</v>
      </c>
      <c r="M1037" s="80" t="s">
        <v>195</v>
      </c>
      <c r="N1037">
        <v>32808</v>
      </c>
      <c r="O1037" s="80" t="s">
        <v>203</v>
      </c>
      <c r="P1037">
        <v>5</v>
      </c>
      <c r="Q1037" s="56">
        <v>10.840998685939553</v>
      </c>
    </row>
    <row r="1038" spans="1:17" x14ac:dyDescent="0.25">
      <c r="A1038" s="80" t="s">
        <v>10410</v>
      </c>
      <c r="B1038" s="80" t="s">
        <v>5362</v>
      </c>
      <c r="C1038" s="80" t="s">
        <v>5363</v>
      </c>
      <c r="D1038" s="80" t="s">
        <v>10411</v>
      </c>
      <c r="E1038" s="80" t="s">
        <v>10412</v>
      </c>
      <c r="F1038" s="80" t="s">
        <v>5365</v>
      </c>
      <c r="G1038" s="80" t="s">
        <v>499</v>
      </c>
      <c r="H1038" s="80" t="s">
        <v>163</v>
      </c>
      <c r="I1038" s="47">
        <v>45148</v>
      </c>
      <c r="J1038" s="47">
        <v>45731</v>
      </c>
      <c r="K1038" s="80" t="s">
        <v>269</v>
      </c>
      <c r="L1038" s="80" t="s">
        <v>7007</v>
      </c>
      <c r="M1038" s="80" t="s">
        <v>195</v>
      </c>
      <c r="N1038">
        <v>26540</v>
      </c>
      <c r="O1038" s="80" t="s">
        <v>196</v>
      </c>
      <c r="P1038">
        <v>2</v>
      </c>
      <c r="Q1038" s="56">
        <v>10.052562417871222</v>
      </c>
    </row>
    <row r="1039" spans="1:17" x14ac:dyDescent="0.25">
      <c r="A1039" s="80" t="s">
        <v>10413</v>
      </c>
      <c r="B1039" s="80" t="s">
        <v>5367</v>
      </c>
      <c r="C1039" s="80" t="s">
        <v>5368</v>
      </c>
      <c r="D1039" s="80" t="s">
        <v>10414</v>
      </c>
      <c r="E1039" s="80" t="s">
        <v>10415</v>
      </c>
      <c r="F1039" s="80" t="s">
        <v>5370</v>
      </c>
      <c r="G1039" s="80" t="s">
        <v>240</v>
      </c>
      <c r="H1039" s="80" t="s">
        <v>163</v>
      </c>
      <c r="I1039" s="47">
        <v>44900</v>
      </c>
      <c r="J1039" s="47">
        <v>45663</v>
      </c>
      <c r="K1039" s="80" t="s">
        <v>173</v>
      </c>
      <c r="L1039" s="80" t="s">
        <v>6965</v>
      </c>
      <c r="M1039" s="80" t="s">
        <v>314</v>
      </c>
      <c r="N1039">
        <v>13431</v>
      </c>
      <c r="O1039" s="80" t="s">
        <v>196</v>
      </c>
      <c r="P1039">
        <v>1</v>
      </c>
      <c r="Q1039" s="56">
        <v>25.065703022339026</v>
      </c>
    </row>
    <row r="1040" spans="1:17" x14ac:dyDescent="0.25">
      <c r="A1040" s="80" t="s">
        <v>10416</v>
      </c>
      <c r="B1040" s="80" t="s">
        <v>5372</v>
      </c>
      <c r="C1040" s="80" t="s">
        <v>5373</v>
      </c>
      <c r="D1040" s="80" t="s">
        <v>10417</v>
      </c>
      <c r="E1040" s="80" t="s">
        <v>10418</v>
      </c>
      <c r="F1040" s="80" t="s">
        <v>5375</v>
      </c>
      <c r="G1040" s="80" t="s">
        <v>180</v>
      </c>
      <c r="H1040" s="80" t="s">
        <v>163</v>
      </c>
      <c r="I1040" s="47">
        <v>45414</v>
      </c>
      <c r="J1040" s="47">
        <v>45509</v>
      </c>
      <c r="K1040" s="80" t="s">
        <v>129</v>
      </c>
      <c r="L1040" s="80" t="s">
        <v>10419</v>
      </c>
      <c r="M1040" s="80" t="s">
        <v>314</v>
      </c>
      <c r="N1040">
        <v>23692</v>
      </c>
      <c r="O1040" s="80" t="s">
        <v>196</v>
      </c>
      <c r="P1040">
        <v>1</v>
      </c>
      <c r="Q1040" s="56">
        <v>10.052562417871222</v>
      </c>
    </row>
    <row r="1041" spans="1:17" x14ac:dyDescent="0.25">
      <c r="A1041" s="80" t="s">
        <v>10420</v>
      </c>
      <c r="B1041" s="80" t="s">
        <v>5377</v>
      </c>
      <c r="C1041" s="80" t="s">
        <v>5378</v>
      </c>
      <c r="D1041" s="80" t="s">
        <v>10421</v>
      </c>
      <c r="E1041" s="80" t="s">
        <v>10422</v>
      </c>
      <c r="F1041" s="80" t="s">
        <v>5380</v>
      </c>
      <c r="G1041" s="80" t="s">
        <v>381</v>
      </c>
      <c r="H1041" s="80" t="s">
        <v>163</v>
      </c>
      <c r="I1041" s="47">
        <v>45399</v>
      </c>
      <c r="J1041" s="47">
        <v>45509</v>
      </c>
      <c r="K1041" s="80" t="s">
        <v>164</v>
      </c>
      <c r="L1041" s="80" t="s">
        <v>6953</v>
      </c>
      <c r="M1041" s="80" t="s">
        <v>174</v>
      </c>
      <c r="N1041">
        <v>27809</v>
      </c>
      <c r="O1041" s="80" t="s">
        <v>196</v>
      </c>
      <c r="P1041">
        <v>1</v>
      </c>
      <c r="Q1041" s="56">
        <v>3.6136662286465175</v>
      </c>
    </row>
    <row r="1042" spans="1:17" x14ac:dyDescent="0.25">
      <c r="A1042" s="80" t="s">
        <v>10423</v>
      </c>
      <c r="B1042" s="80" t="s">
        <v>5382</v>
      </c>
      <c r="C1042" s="80" t="s">
        <v>5383</v>
      </c>
      <c r="D1042" s="80" t="s">
        <v>10424</v>
      </c>
      <c r="E1042" s="80" t="s">
        <v>10425</v>
      </c>
      <c r="F1042" s="80" t="s">
        <v>5385</v>
      </c>
      <c r="G1042" s="80" t="s">
        <v>516</v>
      </c>
      <c r="H1042" s="80" t="s">
        <v>163</v>
      </c>
      <c r="I1042" s="47">
        <v>44942</v>
      </c>
      <c r="J1042" s="47">
        <v>45425</v>
      </c>
      <c r="K1042" s="80" t="s">
        <v>164</v>
      </c>
      <c r="L1042" s="80" t="s">
        <v>10426</v>
      </c>
      <c r="M1042" s="80" t="s">
        <v>181</v>
      </c>
      <c r="N1042">
        <v>14627</v>
      </c>
      <c r="O1042" s="80" t="s">
        <v>209</v>
      </c>
      <c r="P1042">
        <v>5</v>
      </c>
      <c r="Q1042" s="56">
        <v>10.052562417871222</v>
      </c>
    </row>
    <row r="1043" spans="1:17" x14ac:dyDescent="0.25">
      <c r="A1043" s="80" t="s">
        <v>10427</v>
      </c>
      <c r="B1043" s="80" t="s">
        <v>5387</v>
      </c>
      <c r="C1043" s="80" t="s">
        <v>5388</v>
      </c>
      <c r="D1043" s="80" t="s">
        <v>10428</v>
      </c>
      <c r="E1043" s="80" t="s">
        <v>10429</v>
      </c>
      <c r="F1043" s="80" t="s">
        <v>5390</v>
      </c>
      <c r="G1043" s="80" t="s">
        <v>281</v>
      </c>
      <c r="H1043" s="80" t="s">
        <v>163</v>
      </c>
      <c r="I1043" s="47">
        <v>45043</v>
      </c>
      <c r="J1043" s="47">
        <v>45598</v>
      </c>
      <c r="K1043" s="80" t="s">
        <v>164</v>
      </c>
      <c r="L1043" s="80" t="s">
        <v>6965</v>
      </c>
      <c r="M1043" s="80" t="s">
        <v>314</v>
      </c>
      <c r="N1043">
        <v>46525</v>
      </c>
      <c r="O1043" s="80" t="s">
        <v>188</v>
      </c>
      <c r="P1043">
        <v>1</v>
      </c>
      <c r="Q1043" s="56">
        <v>18.232588699080157</v>
      </c>
    </row>
    <row r="1044" spans="1:17" x14ac:dyDescent="0.25">
      <c r="A1044" s="80" t="s">
        <v>10430</v>
      </c>
      <c r="B1044" s="80" t="s">
        <v>5392</v>
      </c>
      <c r="C1044" s="80" t="s">
        <v>5393</v>
      </c>
      <c r="D1044" s="80" t="s">
        <v>10431</v>
      </c>
      <c r="E1044" s="80" t="s">
        <v>10432</v>
      </c>
      <c r="F1044" s="80" t="s">
        <v>5395</v>
      </c>
      <c r="G1044" s="80" t="s">
        <v>473</v>
      </c>
      <c r="H1044" s="80" t="s">
        <v>163</v>
      </c>
      <c r="I1044" s="47">
        <v>45789</v>
      </c>
      <c r="J1044" s="47">
        <v>45469</v>
      </c>
      <c r="K1044" s="80" t="s">
        <v>128</v>
      </c>
      <c r="L1044" s="80" t="s">
        <v>10433</v>
      </c>
      <c r="M1044" s="80" t="s">
        <v>314</v>
      </c>
      <c r="N1044">
        <v>39696</v>
      </c>
      <c r="O1044" s="80" t="s">
        <v>166</v>
      </c>
      <c r="P1044">
        <v>1</v>
      </c>
      <c r="Q1044" s="56">
        <v>10.052562417871222</v>
      </c>
    </row>
    <row r="1045" spans="1:17" x14ac:dyDescent="0.25">
      <c r="A1045" s="80" t="s">
        <v>10434</v>
      </c>
      <c r="B1045" s="80" t="s">
        <v>5397</v>
      </c>
      <c r="C1045" s="80" t="s">
        <v>5398</v>
      </c>
      <c r="D1045" s="80" t="s">
        <v>10435</v>
      </c>
      <c r="E1045" s="80" t="s">
        <v>10436</v>
      </c>
      <c r="F1045" s="80" t="s">
        <v>5400</v>
      </c>
      <c r="G1045" s="80" t="s">
        <v>1627</v>
      </c>
      <c r="H1045" s="80" t="s">
        <v>163</v>
      </c>
      <c r="I1045" s="47">
        <v>45612</v>
      </c>
      <c r="J1045" s="47">
        <v>45248</v>
      </c>
      <c r="K1045" s="80" t="s">
        <v>128</v>
      </c>
      <c r="L1045" s="80" t="s">
        <v>10437</v>
      </c>
      <c r="M1045" s="80" t="s">
        <v>165</v>
      </c>
      <c r="N1045">
        <v>28474</v>
      </c>
      <c r="O1045" s="80" t="s">
        <v>196</v>
      </c>
      <c r="P1045">
        <v>2</v>
      </c>
      <c r="Q1045" s="56">
        <v>11.957950065703022</v>
      </c>
    </row>
    <row r="1046" spans="1:17" x14ac:dyDescent="0.25">
      <c r="A1046" s="80" t="s">
        <v>10438</v>
      </c>
      <c r="B1046" s="80" t="s">
        <v>5402</v>
      </c>
      <c r="C1046" s="80" t="s">
        <v>5403</v>
      </c>
      <c r="D1046" s="80" t="s">
        <v>10439</v>
      </c>
      <c r="E1046" s="80" t="s">
        <v>10440</v>
      </c>
      <c r="F1046" s="80" t="s">
        <v>5405</v>
      </c>
      <c r="G1046" s="80" t="s">
        <v>516</v>
      </c>
      <c r="H1046" s="80" t="s">
        <v>163</v>
      </c>
      <c r="I1046" s="47">
        <v>45266</v>
      </c>
      <c r="J1046" s="47">
        <v>45384</v>
      </c>
      <c r="K1046" s="80" t="s">
        <v>269</v>
      </c>
      <c r="L1046" s="80" t="s">
        <v>6965</v>
      </c>
      <c r="M1046" s="80" t="s">
        <v>174</v>
      </c>
      <c r="N1046">
        <v>11020</v>
      </c>
      <c r="O1046" s="80" t="s">
        <v>203</v>
      </c>
      <c r="P1046">
        <v>5</v>
      </c>
      <c r="Q1046" s="56">
        <v>10.052562417871222</v>
      </c>
    </row>
    <row r="1047" spans="1:17" x14ac:dyDescent="0.25">
      <c r="A1047" s="80" t="s">
        <v>10441</v>
      </c>
      <c r="B1047" s="80" t="s">
        <v>5407</v>
      </c>
      <c r="C1047" s="80" t="s">
        <v>5408</v>
      </c>
      <c r="D1047" s="80" t="s">
        <v>10442</v>
      </c>
      <c r="E1047" s="80" t="s">
        <v>10443</v>
      </c>
      <c r="F1047" s="80" t="s">
        <v>5410</v>
      </c>
      <c r="G1047" s="80" t="s">
        <v>766</v>
      </c>
      <c r="H1047" s="80" t="s">
        <v>163</v>
      </c>
      <c r="I1047" s="47">
        <v>45392</v>
      </c>
      <c r="J1047" s="47">
        <v>45522</v>
      </c>
      <c r="K1047" s="80" t="s">
        <v>129</v>
      </c>
      <c r="L1047" s="80" t="s">
        <v>7007</v>
      </c>
      <c r="M1047" s="80" t="s">
        <v>165</v>
      </c>
      <c r="N1047">
        <v>15681</v>
      </c>
      <c r="O1047" s="80" t="s">
        <v>203</v>
      </c>
      <c r="P1047">
        <v>5</v>
      </c>
      <c r="Q1047" s="56">
        <v>4.2706964520367938</v>
      </c>
    </row>
    <row r="1048" spans="1:17" x14ac:dyDescent="0.25">
      <c r="A1048" s="80" t="s">
        <v>10444</v>
      </c>
      <c r="B1048" s="80" t="s">
        <v>5412</v>
      </c>
      <c r="C1048" s="80" t="s">
        <v>5413</v>
      </c>
      <c r="D1048" s="80" t="s">
        <v>10445</v>
      </c>
      <c r="E1048" s="80" t="s">
        <v>10446</v>
      </c>
      <c r="F1048" s="80" t="s">
        <v>5415</v>
      </c>
      <c r="G1048" s="80" t="s">
        <v>268</v>
      </c>
      <c r="H1048" s="80" t="s">
        <v>163</v>
      </c>
      <c r="I1048" s="47">
        <v>45760</v>
      </c>
      <c r="J1048" s="47">
        <v>45195</v>
      </c>
      <c r="K1048" s="80" t="s">
        <v>164</v>
      </c>
      <c r="L1048" s="80" t="s">
        <v>10447</v>
      </c>
      <c r="M1048" s="80" t="s">
        <v>195</v>
      </c>
      <c r="N1048">
        <v>26377</v>
      </c>
      <c r="O1048" s="80" t="s">
        <v>196</v>
      </c>
      <c r="P1048">
        <v>3</v>
      </c>
      <c r="Q1048" s="56">
        <v>10.052562417871222</v>
      </c>
    </row>
    <row r="1049" spans="1:17" x14ac:dyDescent="0.25">
      <c r="A1049" s="80" t="s">
        <v>10448</v>
      </c>
      <c r="B1049" s="80" t="s">
        <v>5417</v>
      </c>
      <c r="C1049" s="80" t="s">
        <v>5418</v>
      </c>
      <c r="D1049" s="80" t="s">
        <v>10449</v>
      </c>
      <c r="E1049" s="80" t="s">
        <v>10450</v>
      </c>
      <c r="F1049" s="80" t="s">
        <v>5420</v>
      </c>
      <c r="G1049" s="80" t="s">
        <v>227</v>
      </c>
      <c r="H1049" s="80" t="s">
        <v>163</v>
      </c>
      <c r="I1049" s="47">
        <v>45495</v>
      </c>
      <c r="J1049" s="47">
        <v>45529</v>
      </c>
      <c r="K1049" s="80" t="s">
        <v>269</v>
      </c>
      <c r="L1049" s="80" t="s">
        <v>10451</v>
      </c>
      <c r="M1049" s="80" t="s">
        <v>174</v>
      </c>
      <c r="N1049">
        <v>21509</v>
      </c>
      <c r="O1049" s="80" t="s">
        <v>209</v>
      </c>
      <c r="P1049">
        <v>3</v>
      </c>
      <c r="Q1049" s="56">
        <v>1.1169513797634691</v>
      </c>
    </row>
    <row r="1050" spans="1:17" x14ac:dyDescent="0.25">
      <c r="A1050" s="80" t="s">
        <v>10452</v>
      </c>
      <c r="B1050" s="80" t="s">
        <v>5422</v>
      </c>
      <c r="C1050" s="80" t="s">
        <v>5423</v>
      </c>
      <c r="D1050" s="80" t="s">
        <v>10453</v>
      </c>
      <c r="E1050" s="80" t="s">
        <v>10454</v>
      </c>
      <c r="F1050" s="80" t="s">
        <v>5425</v>
      </c>
      <c r="G1050" s="80" t="s">
        <v>574</v>
      </c>
      <c r="H1050" s="80" t="s">
        <v>163</v>
      </c>
      <c r="I1050" s="47">
        <v>44919</v>
      </c>
      <c r="J1050" s="47">
        <v>45529</v>
      </c>
      <c r="K1050" s="80" t="s">
        <v>173</v>
      </c>
      <c r="L1050" s="80" t="s">
        <v>10455</v>
      </c>
      <c r="M1050" s="80" t="s">
        <v>228</v>
      </c>
      <c r="N1050">
        <v>45016</v>
      </c>
      <c r="O1050" s="80" t="s">
        <v>166</v>
      </c>
      <c r="P1050">
        <v>2</v>
      </c>
      <c r="Q1050" s="56">
        <v>10.052562417871222</v>
      </c>
    </row>
    <row r="1051" spans="1:17" x14ac:dyDescent="0.25">
      <c r="A1051" s="80" t="s">
        <v>10456</v>
      </c>
      <c r="B1051" s="80" t="s">
        <v>5427</v>
      </c>
      <c r="C1051" s="80" t="s">
        <v>5428</v>
      </c>
      <c r="D1051" s="80" t="s">
        <v>10457</v>
      </c>
      <c r="E1051" s="80" t="s">
        <v>10458</v>
      </c>
      <c r="F1051" s="80" t="s">
        <v>5430</v>
      </c>
      <c r="G1051" s="80" t="s">
        <v>240</v>
      </c>
      <c r="H1051" s="80" t="s">
        <v>163</v>
      </c>
      <c r="I1051" s="47">
        <v>44976</v>
      </c>
      <c r="J1051" s="47">
        <v>45203</v>
      </c>
      <c r="K1051" s="80" t="s">
        <v>164</v>
      </c>
      <c r="L1051" s="80" t="s">
        <v>6965</v>
      </c>
      <c r="M1051" s="80" t="s">
        <v>174</v>
      </c>
      <c r="N1051">
        <v>28774</v>
      </c>
      <c r="O1051" s="80" t="s">
        <v>209</v>
      </c>
      <c r="P1051">
        <v>5</v>
      </c>
      <c r="Q1051" s="56">
        <v>7.4572930354796316</v>
      </c>
    </row>
    <row r="1052" spans="1:17" x14ac:dyDescent="0.25">
      <c r="A1052" s="80" t="s">
        <v>10459</v>
      </c>
      <c r="B1052" s="80" t="s">
        <v>5432</v>
      </c>
      <c r="C1052" s="80" t="s">
        <v>5433</v>
      </c>
      <c r="D1052" s="80" t="s">
        <v>10460</v>
      </c>
      <c r="E1052" s="80" t="s">
        <v>10461</v>
      </c>
      <c r="F1052" s="80" t="s">
        <v>5435</v>
      </c>
      <c r="G1052" s="80" t="s">
        <v>251</v>
      </c>
      <c r="H1052" s="80" t="s">
        <v>163</v>
      </c>
      <c r="I1052" s="47">
        <v>45249</v>
      </c>
      <c r="J1052" s="47">
        <v>45669</v>
      </c>
      <c r="K1052" s="80" t="s">
        <v>173</v>
      </c>
      <c r="L1052" s="80" t="s">
        <v>6953</v>
      </c>
      <c r="M1052" s="80" t="s">
        <v>181</v>
      </c>
      <c r="N1052">
        <v>47934</v>
      </c>
      <c r="O1052" s="80" t="s">
        <v>188</v>
      </c>
      <c r="P1052">
        <v>5</v>
      </c>
      <c r="Q1052" s="56">
        <v>10.052562417871222</v>
      </c>
    </row>
    <row r="1053" spans="1:17" x14ac:dyDescent="0.25">
      <c r="A1053" s="80" t="s">
        <v>10462</v>
      </c>
      <c r="B1053" s="80" t="s">
        <v>5437</v>
      </c>
      <c r="C1053" s="80" t="s">
        <v>5438</v>
      </c>
      <c r="D1053" s="80" t="s">
        <v>10463</v>
      </c>
      <c r="E1053" s="80" t="s">
        <v>10464</v>
      </c>
      <c r="F1053" s="80" t="s">
        <v>5440</v>
      </c>
      <c r="G1053" s="80" t="s">
        <v>281</v>
      </c>
      <c r="H1053" s="80" t="s">
        <v>163</v>
      </c>
      <c r="I1053" s="47">
        <v>45302</v>
      </c>
      <c r="J1053" s="47">
        <v>45189</v>
      </c>
      <c r="K1053" s="80" t="s">
        <v>173</v>
      </c>
      <c r="L1053" s="80" t="s">
        <v>10465</v>
      </c>
      <c r="M1053" s="80" t="s">
        <v>165</v>
      </c>
      <c r="N1053">
        <v>40682</v>
      </c>
      <c r="O1053" s="80" t="s">
        <v>196</v>
      </c>
      <c r="P1053">
        <v>5</v>
      </c>
      <c r="Q1053" s="56">
        <v>3.7122207621550589</v>
      </c>
    </row>
    <row r="1054" spans="1:17" x14ac:dyDescent="0.25">
      <c r="A1054" s="80" t="s">
        <v>10466</v>
      </c>
      <c r="B1054" s="80" t="s">
        <v>5442</v>
      </c>
      <c r="C1054" s="80" t="s">
        <v>5443</v>
      </c>
      <c r="D1054" s="80" t="s">
        <v>10467</v>
      </c>
      <c r="E1054" s="80" t="s">
        <v>10468</v>
      </c>
      <c r="F1054" s="80" t="s">
        <v>5445</v>
      </c>
      <c r="G1054" s="80" t="s">
        <v>215</v>
      </c>
      <c r="H1054" s="80" t="s">
        <v>163</v>
      </c>
      <c r="I1054" s="47">
        <v>45647</v>
      </c>
      <c r="J1054" s="47">
        <v>45482</v>
      </c>
      <c r="K1054" s="80" t="s">
        <v>128</v>
      </c>
      <c r="L1054" s="80" t="s">
        <v>6949</v>
      </c>
      <c r="M1054" s="80" t="s">
        <v>165</v>
      </c>
      <c r="N1054">
        <v>13647</v>
      </c>
      <c r="O1054" s="80" t="s">
        <v>166</v>
      </c>
      <c r="P1054">
        <v>3</v>
      </c>
      <c r="Q1054" s="56">
        <v>10.052562417871222</v>
      </c>
    </row>
    <row r="1055" spans="1:17" x14ac:dyDescent="0.25">
      <c r="A1055" s="80" t="s">
        <v>10469</v>
      </c>
      <c r="B1055" s="80" t="s">
        <v>5447</v>
      </c>
      <c r="C1055" s="80" t="s">
        <v>5448</v>
      </c>
      <c r="D1055" s="80" t="s">
        <v>10470</v>
      </c>
      <c r="E1055" s="80" t="s">
        <v>10471</v>
      </c>
      <c r="F1055" s="80" t="s">
        <v>5450</v>
      </c>
      <c r="G1055" s="80" t="s">
        <v>341</v>
      </c>
      <c r="H1055" s="80" t="s">
        <v>163</v>
      </c>
      <c r="I1055" s="47">
        <v>45080</v>
      </c>
      <c r="J1055" s="47">
        <v>45666</v>
      </c>
      <c r="K1055" s="80" t="s">
        <v>173</v>
      </c>
      <c r="L1055" s="80" t="s">
        <v>7913</v>
      </c>
      <c r="M1055" s="80" t="s">
        <v>314</v>
      </c>
      <c r="N1055">
        <v>12194</v>
      </c>
      <c r="O1055" s="80" t="s">
        <v>188</v>
      </c>
      <c r="P1055">
        <v>2</v>
      </c>
      <c r="Q1055" s="56">
        <v>19.250985545335084</v>
      </c>
    </row>
    <row r="1056" spans="1:17" x14ac:dyDescent="0.25">
      <c r="A1056" s="80" t="s">
        <v>10472</v>
      </c>
      <c r="B1056" s="80" t="s">
        <v>5452</v>
      </c>
      <c r="C1056" s="80" t="s">
        <v>5453</v>
      </c>
      <c r="D1056" s="80" t="s">
        <v>10473</v>
      </c>
      <c r="E1056" s="80" t="s">
        <v>10474</v>
      </c>
      <c r="F1056" s="80" t="s">
        <v>5455</v>
      </c>
      <c r="G1056" s="80" t="s">
        <v>558</v>
      </c>
      <c r="H1056" s="80" t="s">
        <v>163</v>
      </c>
      <c r="I1056" s="47">
        <v>45270</v>
      </c>
      <c r="J1056" s="47">
        <v>45487</v>
      </c>
      <c r="K1056" s="80" t="s">
        <v>129</v>
      </c>
      <c r="L1056" s="80" t="s">
        <v>7007</v>
      </c>
      <c r="M1056" s="80" t="s">
        <v>181</v>
      </c>
      <c r="N1056">
        <v>6493</v>
      </c>
      <c r="O1056" s="80" t="s">
        <v>209</v>
      </c>
      <c r="P1056">
        <v>5</v>
      </c>
      <c r="Q1056" s="56">
        <v>10.052562417871222</v>
      </c>
    </row>
    <row r="1057" spans="1:17" x14ac:dyDescent="0.25">
      <c r="A1057" s="80" t="s">
        <v>10475</v>
      </c>
      <c r="B1057" s="80" t="s">
        <v>5457</v>
      </c>
      <c r="C1057" s="80" t="s">
        <v>5458</v>
      </c>
      <c r="D1057" s="80" t="s">
        <v>10476</v>
      </c>
      <c r="E1057" s="80" t="s">
        <v>10477</v>
      </c>
      <c r="F1057" s="80" t="s">
        <v>5460</v>
      </c>
      <c r="G1057" s="80" t="s">
        <v>320</v>
      </c>
      <c r="H1057" s="80" t="s">
        <v>163</v>
      </c>
      <c r="I1057" s="47">
        <v>44783</v>
      </c>
      <c r="J1057" s="47">
        <v>45305</v>
      </c>
      <c r="K1057" s="80" t="s">
        <v>269</v>
      </c>
      <c r="L1057" s="80" t="s">
        <v>10478</v>
      </c>
      <c r="M1057" s="80" t="s">
        <v>195</v>
      </c>
      <c r="N1057">
        <v>41065</v>
      </c>
      <c r="O1057" s="80" t="s">
        <v>209</v>
      </c>
      <c r="P1057">
        <v>5</v>
      </c>
      <c r="Q1057" s="56">
        <v>17.148488830486201</v>
      </c>
    </row>
    <row r="1058" spans="1:17" x14ac:dyDescent="0.25">
      <c r="A1058" s="80" t="s">
        <v>10479</v>
      </c>
      <c r="B1058" s="80" t="s">
        <v>5462</v>
      </c>
      <c r="C1058" s="80" t="s">
        <v>5463</v>
      </c>
      <c r="D1058" s="80" t="s">
        <v>10480</v>
      </c>
      <c r="E1058" s="80" t="s">
        <v>10481</v>
      </c>
      <c r="F1058" s="80" t="s">
        <v>5465</v>
      </c>
      <c r="G1058" s="80" t="s">
        <v>409</v>
      </c>
      <c r="H1058" s="80" t="s">
        <v>163</v>
      </c>
      <c r="I1058" s="47">
        <v>44999</v>
      </c>
      <c r="J1058" s="47">
        <v>45497</v>
      </c>
      <c r="K1058" s="80" t="s">
        <v>269</v>
      </c>
      <c r="L1058" s="80" t="s">
        <v>10482</v>
      </c>
      <c r="M1058" s="80" t="s">
        <v>195</v>
      </c>
      <c r="N1058">
        <v>15572</v>
      </c>
      <c r="O1058" s="80" t="s">
        <v>209</v>
      </c>
      <c r="P1058">
        <v>5</v>
      </c>
      <c r="Q1058" s="56">
        <v>10.052562417871222</v>
      </c>
    </row>
    <row r="1059" spans="1:17" x14ac:dyDescent="0.25">
      <c r="A1059" s="80" t="s">
        <v>10483</v>
      </c>
      <c r="B1059" s="80" t="s">
        <v>5467</v>
      </c>
      <c r="C1059" s="80" t="s">
        <v>5468</v>
      </c>
      <c r="D1059" s="80" t="s">
        <v>10484</v>
      </c>
      <c r="E1059" s="80" t="s">
        <v>10485</v>
      </c>
      <c r="F1059" s="80" t="s">
        <v>5470</v>
      </c>
      <c r="G1059" s="80" t="s">
        <v>370</v>
      </c>
      <c r="H1059" s="80" t="s">
        <v>163</v>
      </c>
      <c r="I1059" s="47">
        <v>45436</v>
      </c>
      <c r="J1059" s="47">
        <v>45450</v>
      </c>
      <c r="K1059" s="80" t="s">
        <v>128</v>
      </c>
      <c r="L1059" s="80" t="s">
        <v>6953</v>
      </c>
      <c r="M1059" s="80" t="s">
        <v>228</v>
      </c>
      <c r="N1059">
        <v>23785</v>
      </c>
      <c r="O1059" s="80" t="s">
        <v>196</v>
      </c>
      <c r="P1059">
        <v>4</v>
      </c>
      <c r="Q1059" s="56">
        <v>0.45992115637319314</v>
      </c>
    </row>
    <row r="1060" spans="1:17" x14ac:dyDescent="0.25">
      <c r="A1060" s="80" t="s">
        <v>10486</v>
      </c>
      <c r="B1060" s="80" t="s">
        <v>5472</v>
      </c>
      <c r="C1060" s="80" t="s">
        <v>5473</v>
      </c>
      <c r="D1060" s="80" t="s">
        <v>10487</v>
      </c>
      <c r="E1060" s="80" t="s">
        <v>10488</v>
      </c>
      <c r="F1060" s="80" t="s">
        <v>2576</v>
      </c>
      <c r="G1060" s="80" t="s">
        <v>364</v>
      </c>
      <c r="H1060" s="80" t="s">
        <v>163</v>
      </c>
      <c r="I1060" s="47">
        <v>45406</v>
      </c>
      <c r="J1060" s="47">
        <v>45321</v>
      </c>
      <c r="K1060" s="80" t="s">
        <v>128</v>
      </c>
      <c r="L1060" s="80" t="s">
        <v>7007</v>
      </c>
      <c r="M1060" s="80" t="s">
        <v>228</v>
      </c>
      <c r="N1060">
        <v>19062</v>
      </c>
      <c r="O1060" s="80" t="s">
        <v>203</v>
      </c>
      <c r="P1060">
        <v>4</v>
      </c>
      <c r="Q1060" s="56">
        <v>10.052562417871222</v>
      </c>
    </row>
    <row r="1061" spans="1:17" x14ac:dyDescent="0.25">
      <c r="A1061" s="80" t="s">
        <v>10489</v>
      </c>
      <c r="B1061" s="80" t="s">
        <v>5476</v>
      </c>
      <c r="C1061" s="80" t="s">
        <v>5477</v>
      </c>
      <c r="D1061" s="80" t="s">
        <v>10490</v>
      </c>
      <c r="E1061" s="80" t="s">
        <v>10491</v>
      </c>
      <c r="F1061" s="80" t="s">
        <v>5479</v>
      </c>
      <c r="G1061" s="80" t="s">
        <v>268</v>
      </c>
      <c r="H1061" s="80" t="s">
        <v>163</v>
      </c>
      <c r="I1061" s="47">
        <v>45431</v>
      </c>
      <c r="J1061" s="47">
        <v>45489</v>
      </c>
      <c r="K1061" s="80" t="s">
        <v>128</v>
      </c>
      <c r="L1061" s="80" t="s">
        <v>6965</v>
      </c>
      <c r="M1061" s="80" t="s">
        <v>228</v>
      </c>
      <c r="N1061">
        <v>13722</v>
      </c>
      <c r="O1061" s="80" t="s">
        <v>196</v>
      </c>
      <c r="P1061">
        <v>1</v>
      </c>
      <c r="Q1061" s="56">
        <v>1.9053876478318001</v>
      </c>
    </row>
    <row r="1062" spans="1:17" x14ac:dyDescent="0.25">
      <c r="A1062" s="80" t="s">
        <v>10492</v>
      </c>
      <c r="B1062" s="80" t="s">
        <v>5481</v>
      </c>
      <c r="C1062" s="80" t="s">
        <v>5482</v>
      </c>
      <c r="D1062" s="80" t="s">
        <v>10493</v>
      </c>
      <c r="E1062" s="80" t="s">
        <v>10494</v>
      </c>
      <c r="F1062" s="80" t="s">
        <v>4750</v>
      </c>
      <c r="G1062" s="80" t="s">
        <v>262</v>
      </c>
      <c r="H1062" s="80" t="s">
        <v>163</v>
      </c>
      <c r="I1062" s="47">
        <v>45146</v>
      </c>
      <c r="J1062" s="47">
        <v>45452</v>
      </c>
      <c r="K1062" s="80" t="s">
        <v>128</v>
      </c>
      <c r="L1062" s="80" t="s">
        <v>6965</v>
      </c>
      <c r="M1062" s="80" t="s">
        <v>174</v>
      </c>
      <c r="N1062">
        <v>4967</v>
      </c>
      <c r="O1062" s="80" t="s">
        <v>188</v>
      </c>
      <c r="P1062">
        <v>4</v>
      </c>
      <c r="Q1062" s="56">
        <v>10.052562417871222</v>
      </c>
    </row>
    <row r="1063" spans="1:17" x14ac:dyDescent="0.25">
      <c r="A1063" s="80" t="s">
        <v>10495</v>
      </c>
      <c r="B1063" s="80" t="s">
        <v>5485</v>
      </c>
      <c r="C1063" s="80" t="s">
        <v>5486</v>
      </c>
      <c r="D1063" s="80" t="s">
        <v>10496</v>
      </c>
      <c r="E1063" s="80" t="s">
        <v>10497</v>
      </c>
      <c r="F1063" s="80" t="s">
        <v>5488</v>
      </c>
      <c r="G1063" s="80" t="s">
        <v>281</v>
      </c>
      <c r="H1063" s="80" t="s">
        <v>163</v>
      </c>
      <c r="I1063" s="47">
        <v>45706</v>
      </c>
      <c r="J1063" s="47">
        <v>45573</v>
      </c>
      <c r="K1063" s="80" t="s">
        <v>173</v>
      </c>
      <c r="L1063" s="80" t="s">
        <v>10498</v>
      </c>
      <c r="M1063" s="80" t="s">
        <v>181</v>
      </c>
      <c r="N1063">
        <v>27158</v>
      </c>
      <c r="O1063" s="80" t="s">
        <v>188</v>
      </c>
      <c r="P1063">
        <v>4</v>
      </c>
      <c r="Q1063" s="56">
        <v>4.3692509855453352</v>
      </c>
    </row>
    <row r="1064" spans="1:17" x14ac:dyDescent="0.25">
      <c r="A1064" s="80" t="s">
        <v>10499</v>
      </c>
      <c r="B1064" s="80" t="s">
        <v>5490</v>
      </c>
      <c r="C1064" s="80" t="s">
        <v>5491</v>
      </c>
      <c r="D1064" s="80" t="s">
        <v>10500</v>
      </c>
      <c r="E1064" s="80" t="s">
        <v>10501</v>
      </c>
      <c r="F1064" s="80" t="s">
        <v>5493</v>
      </c>
      <c r="G1064" s="80" t="s">
        <v>462</v>
      </c>
      <c r="H1064" s="80" t="s">
        <v>163</v>
      </c>
      <c r="I1064" s="47">
        <v>44769</v>
      </c>
      <c r="J1064" s="47">
        <v>45287</v>
      </c>
      <c r="K1064" s="80" t="s">
        <v>173</v>
      </c>
      <c r="L1064" s="80" t="s">
        <v>10502</v>
      </c>
      <c r="M1064" s="80" t="s">
        <v>314</v>
      </c>
      <c r="N1064">
        <v>27918</v>
      </c>
      <c r="O1064" s="80" t="s">
        <v>203</v>
      </c>
      <c r="P1064">
        <v>4</v>
      </c>
      <c r="Q1064" s="56">
        <v>10.052562417871222</v>
      </c>
    </row>
    <row r="1065" spans="1:17" x14ac:dyDescent="0.25">
      <c r="A1065" s="80" t="s">
        <v>10503</v>
      </c>
      <c r="B1065" s="80" t="s">
        <v>5495</v>
      </c>
      <c r="C1065" s="80" t="s">
        <v>5496</v>
      </c>
      <c r="D1065" s="80" t="s">
        <v>10504</v>
      </c>
      <c r="E1065" s="80" t="s">
        <v>5497</v>
      </c>
      <c r="F1065" s="80" t="s">
        <v>5498</v>
      </c>
      <c r="G1065" s="80" t="s">
        <v>387</v>
      </c>
      <c r="H1065" s="80" t="s">
        <v>163</v>
      </c>
      <c r="I1065" s="47">
        <v>45320</v>
      </c>
      <c r="J1065" s="47">
        <v>45392</v>
      </c>
      <c r="K1065" s="80" t="s">
        <v>173</v>
      </c>
      <c r="L1065" s="80" t="s">
        <v>6953</v>
      </c>
      <c r="M1065" s="80" t="s">
        <v>174</v>
      </c>
      <c r="N1065">
        <v>41948</v>
      </c>
      <c r="O1065" s="80" t="s">
        <v>196</v>
      </c>
      <c r="P1065">
        <v>4</v>
      </c>
      <c r="Q1065" s="56">
        <v>2.3653088042049935</v>
      </c>
    </row>
    <row r="1066" spans="1:17" x14ac:dyDescent="0.25">
      <c r="A1066" s="80" t="s">
        <v>10505</v>
      </c>
      <c r="B1066" s="80" t="s">
        <v>5500</v>
      </c>
      <c r="C1066" s="80" t="s">
        <v>5501</v>
      </c>
      <c r="D1066" s="80" t="s">
        <v>10506</v>
      </c>
      <c r="E1066" s="80" t="s">
        <v>10507</v>
      </c>
      <c r="F1066" s="80" t="s">
        <v>5503</v>
      </c>
      <c r="G1066" s="80" t="s">
        <v>364</v>
      </c>
      <c r="H1066" s="80" t="s">
        <v>163</v>
      </c>
      <c r="I1066" s="47">
        <v>45204</v>
      </c>
      <c r="J1066" s="47">
        <v>45772</v>
      </c>
      <c r="K1066" s="80" t="s">
        <v>129</v>
      </c>
      <c r="L1066" s="80" t="s">
        <v>10508</v>
      </c>
      <c r="M1066" s="80" t="s">
        <v>181</v>
      </c>
      <c r="N1066">
        <v>1823</v>
      </c>
      <c r="O1066" s="80" t="s">
        <v>209</v>
      </c>
      <c r="P1066">
        <v>4</v>
      </c>
      <c r="Q1066" s="56">
        <v>10.052562417871222</v>
      </c>
    </row>
    <row r="1067" spans="1:17" x14ac:dyDescent="0.25">
      <c r="A1067" s="80" t="s">
        <v>10509</v>
      </c>
      <c r="B1067" s="80" t="s">
        <v>5505</v>
      </c>
      <c r="C1067" s="80" t="s">
        <v>5506</v>
      </c>
      <c r="D1067" s="80" t="s">
        <v>10510</v>
      </c>
      <c r="E1067" s="80" t="s">
        <v>10511</v>
      </c>
      <c r="F1067" s="80" t="s">
        <v>5508</v>
      </c>
      <c r="G1067" s="80" t="s">
        <v>262</v>
      </c>
      <c r="H1067" s="80" t="s">
        <v>163</v>
      </c>
      <c r="I1067" s="47">
        <v>44929</v>
      </c>
      <c r="J1067" s="47">
        <v>45579</v>
      </c>
      <c r="K1067" s="80" t="s">
        <v>269</v>
      </c>
      <c r="L1067" s="80" t="s">
        <v>6965</v>
      </c>
      <c r="M1067" s="80" t="s">
        <v>174</v>
      </c>
      <c r="N1067">
        <v>30706</v>
      </c>
      <c r="O1067" s="80" t="s">
        <v>209</v>
      </c>
      <c r="P1067">
        <v>2</v>
      </c>
      <c r="Q1067" s="56">
        <v>21.353482260183966</v>
      </c>
    </row>
    <row r="1068" spans="1:17" x14ac:dyDescent="0.25">
      <c r="A1068" s="80" t="s">
        <v>10512</v>
      </c>
      <c r="B1068" s="80" t="s">
        <v>5510</v>
      </c>
      <c r="C1068" s="80" t="s">
        <v>5511</v>
      </c>
      <c r="D1068" s="80" t="s">
        <v>10513</v>
      </c>
      <c r="E1068" s="80" t="s">
        <v>10514</v>
      </c>
      <c r="F1068" s="80" t="s">
        <v>5513</v>
      </c>
      <c r="G1068" s="80" t="s">
        <v>381</v>
      </c>
      <c r="H1068" s="80" t="s">
        <v>163</v>
      </c>
      <c r="I1068" s="47">
        <v>44977</v>
      </c>
      <c r="J1068" s="47">
        <v>45823</v>
      </c>
      <c r="K1068" s="80" t="s">
        <v>129</v>
      </c>
      <c r="L1068" s="80" t="s">
        <v>7007</v>
      </c>
      <c r="M1068" s="80" t="s">
        <v>165</v>
      </c>
      <c r="N1068">
        <v>8834</v>
      </c>
      <c r="O1068" s="80" t="s">
        <v>203</v>
      </c>
      <c r="P1068">
        <v>4</v>
      </c>
      <c r="Q1068" s="56">
        <v>10.052562417871222</v>
      </c>
    </row>
    <row r="1069" spans="1:17" x14ac:dyDescent="0.25">
      <c r="A1069" s="80" t="s">
        <v>10515</v>
      </c>
      <c r="B1069" s="80" t="s">
        <v>5515</v>
      </c>
      <c r="C1069" s="80" t="s">
        <v>5516</v>
      </c>
      <c r="D1069" s="80" t="s">
        <v>10516</v>
      </c>
      <c r="E1069" s="80" t="s">
        <v>10517</v>
      </c>
      <c r="F1069" s="80" t="s">
        <v>5518</v>
      </c>
      <c r="G1069" s="80" t="s">
        <v>552</v>
      </c>
      <c r="H1069" s="80" t="s">
        <v>163</v>
      </c>
      <c r="I1069" s="47">
        <v>44974</v>
      </c>
      <c r="J1069" s="47">
        <v>45585</v>
      </c>
      <c r="K1069" s="80" t="s">
        <v>129</v>
      </c>
      <c r="L1069" s="80" t="s">
        <v>7007</v>
      </c>
      <c r="M1069" s="80" t="s">
        <v>314</v>
      </c>
      <c r="N1069">
        <v>29359</v>
      </c>
      <c r="O1069" s="80" t="s">
        <v>188</v>
      </c>
      <c r="P1069">
        <v>4</v>
      </c>
      <c r="Q1069" s="56">
        <v>20.072273324572929</v>
      </c>
    </row>
    <row r="1070" spans="1:17" x14ac:dyDescent="0.25">
      <c r="A1070" s="80" t="s">
        <v>10518</v>
      </c>
      <c r="B1070" s="80" t="s">
        <v>5520</v>
      </c>
      <c r="C1070" s="80" t="s">
        <v>5521</v>
      </c>
      <c r="D1070" s="80" t="s">
        <v>10519</v>
      </c>
      <c r="E1070" s="80" t="s">
        <v>10520</v>
      </c>
      <c r="F1070" s="80" t="s">
        <v>5523</v>
      </c>
      <c r="G1070" s="80" t="s">
        <v>234</v>
      </c>
      <c r="H1070" s="80" t="s">
        <v>163</v>
      </c>
      <c r="I1070" s="47">
        <v>45499</v>
      </c>
      <c r="J1070" s="47">
        <v>45619</v>
      </c>
      <c r="K1070" s="80" t="s">
        <v>129</v>
      </c>
      <c r="L1070" s="80" t="s">
        <v>10521</v>
      </c>
      <c r="M1070" s="80" t="s">
        <v>181</v>
      </c>
      <c r="N1070">
        <v>9994</v>
      </c>
      <c r="O1070" s="80" t="s">
        <v>188</v>
      </c>
      <c r="P1070">
        <v>2</v>
      </c>
      <c r="Q1070" s="56">
        <v>10.052562417871222</v>
      </c>
    </row>
    <row r="1071" spans="1:17" x14ac:dyDescent="0.25">
      <c r="A1071" s="80" t="s">
        <v>10522</v>
      </c>
      <c r="B1071" s="80" t="s">
        <v>5525</v>
      </c>
      <c r="C1071" s="80" t="s">
        <v>5526</v>
      </c>
      <c r="D1071" s="80" t="s">
        <v>10523</v>
      </c>
      <c r="E1071" s="80" t="s">
        <v>10524</v>
      </c>
      <c r="F1071" s="80" t="s">
        <v>5528</v>
      </c>
      <c r="G1071" s="80" t="s">
        <v>308</v>
      </c>
      <c r="H1071" s="80" t="s">
        <v>163</v>
      </c>
      <c r="I1071" s="47">
        <v>44966</v>
      </c>
      <c r="J1071" s="47">
        <v>45628</v>
      </c>
      <c r="K1071" s="80" t="s">
        <v>128</v>
      </c>
      <c r="L1071" s="80" t="s">
        <v>10525</v>
      </c>
      <c r="M1071" s="80" t="s">
        <v>165</v>
      </c>
      <c r="N1071">
        <v>39167</v>
      </c>
      <c r="O1071" s="80" t="s">
        <v>203</v>
      </c>
      <c r="P1071">
        <v>5</v>
      </c>
      <c r="Q1071" s="56">
        <v>21.747700394218132</v>
      </c>
    </row>
    <row r="1072" spans="1:17" x14ac:dyDescent="0.25">
      <c r="A1072" s="80" t="s">
        <v>10526</v>
      </c>
      <c r="B1072" s="80" t="s">
        <v>5530</v>
      </c>
      <c r="C1072" s="80" t="s">
        <v>5531</v>
      </c>
      <c r="D1072" s="80" t="s">
        <v>10527</v>
      </c>
      <c r="E1072" s="80" t="s">
        <v>10528</v>
      </c>
      <c r="F1072" s="80" t="s">
        <v>5533</v>
      </c>
      <c r="G1072" s="80" t="s">
        <v>262</v>
      </c>
      <c r="H1072" s="80" t="s">
        <v>163</v>
      </c>
      <c r="I1072" s="47">
        <v>45792</v>
      </c>
      <c r="J1072" s="47">
        <v>45360</v>
      </c>
      <c r="K1072" s="80" t="s">
        <v>173</v>
      </c>
      <c r="L1072" s="80" t="s">
        <v>7007</v>
      </c>
      <c r="M1072" s="80" t="s">
        <v>165</v>
      </c>
      <c r="N1072">
        <v>39688</v>
      </c>
      <c r="O1072" s="80" t="s">
        <v>196</v>
      </c>
      <c r="P1072">
        <v>5</v>
      </c>
      <c r="Q1072" s="56">
        <v>10.052562417871222</v>
      </c>
    </row>
    <row r="1073" spans="1:17" x14ac:dyDescent="0.25">
      <c r="A1073" s="80" t="s">
        <v>10529</v>
      </c>
      <c r="B1073" s="80" t="s">
        <v>5535</v>
      </c>
      <c r="C1073" s="80" t="s">
        <v>5536</v>
      </c>
      <c r="D1073" s="80" t="s">
        <v>10530</v>
      </c>
      <c r="E1073" s="80" t="s">
        <v>5537</v>
      </c>
      <c r="F1073" s="80" t="s">
        <v>5538</v>
      </c>
      <c r="G1073" s="80" t="s">
        <v>240</v>
      </c>
      <c r="H1073" s="80" t="s">
        <v>163</v>
      </c>
      <c r="I1073" s="47">
        <v>45486</v>
      </c>
      <c r="J1073" s="47">
        <v>45610</v>
      </c>
      <c r="K1073" s="80" t="s">
        <v>129</v>
      </c>
      <c r="L1073" s="80" t="s">
        <v>10015</v>
      </c>
      <c r="M1073" s="80" t="s">
        <v>181</v>
      </c>
      <c r="N1073">
        <v>27921</v>
      </c>
      <c r="O1073" s="80" t="s">
        <v>203</v>
      </c>
      <c r="P1073">
        <v>3</v>
      </c>
      <c r="Q1073" s="56">
        <v>4.0735873850197111</v>
      </c>
    </row>
    <row r="1074" spans="1:17" x14ac:dyDescent="0.25">
      <c r="A1074" s="80" t="s">
        <v>10531</v>
      </c>
      <c r="B1074" s="80" t="s">
        <v>5540</v>
      </c>
      <c r="C1074" s="80" t="s">
        <v>5541</v>
      </c>
      <c r="D1074" s="80" t="s">
        <v>10532</v>
      </c>
      <c r="E1074" s="80" t="s">
        <v>10533</v>
      </c>
      <c r="F1074" s="80" t="s">
        <v>5543</v>
      </c>
      <c r="G1074" s="80" t="s">
        <v>616</v>
      </c>
      <c r="H1074" s="80" t="s">
        <v>163</v>
      </c>
      <c r="I1074" s="47">
        <v>45354</v>
      </c>
      <c r="J1074" s="47">
        <v>45529</v>
      </c>
      <c r="K1074" s="80" t="s">
        <v>164</v>
      </c>
      <c r="L1074" s="80" t="s">
        <v>10534</v>
      </c>
      <c r="M1074" s="80" t="s">
        <v>181</v>
      </c>
      <c r="N1074">
        <v>21920</v>
      </c>
      <c r="O1074" s="80" t="s">
        <v>188</v>
      </c>
      <c r="P1074">
        <v>3</v>
      </c>
      <c r="Q1074" s="56">
        <v>10.052562417871222</v>
      </c>
    </row>
    <row r="1075" spans="1:17" x14ac:dyDescent="0.25">
      <c r="A1075" s="80" t="s">
        <v>10535</v>
      </c>
      <c r="B1075" s="80" t="s">
        <v>5545</v>
      </c>
      <c r="C1075" s="80" t="s">
        <v>5546</v>
      </c>
      <c r="D1075" s="80" t="s">
        <v>10536</v>
      </c>
      <c r="E1075" s="80" t="s">
        <v>10537</v>
      </c>
      <c r="F1075" s="80" t="s">
        <v>5548</v>
      </c>
      <c r="G1075" s="80" t="s">
        <v>162</v>
      </c>
      <c r="H1075" s="80" t="s">
        <v>163</v>
      </c>
      <c r="I1075" s="47">
        <v>45296</v>
      </c>
      <c r="J1075" s="47">
        <v>45340</v>
      </c>
      <c r="K1075" s="80" t="s">
        <v>164</v>
      </c>
      <c r="L1075" s="80" t="s">
        <v>6965</v>
      </c>
      <c r="M1075" s="80" t="s">
        <v>165</v>
      </c>
      <c r="N1075">
        <v>44458</v>
      </c>
      <c r="O1075" s="80" t="s">
        <v>166</v>
      </c>
      <c r="P1075">
        <v>1</v>
      </c>
      <c r="Q1075" s="56">
        <v>1.4454664914586071</v>
      </c>
    </row>
    <row r="1076" spans="1:17" x14ac:dyDescent="0.25">
      <c r="A1076" s="80" t="s">
        <v>10538</v>
      </c>
      <c r="B1076" s="80" t="s">
        <v>5550</v>
      </c>
      <c r="C1076" s="80" t="s">
        <v>5551</v>
      </c>
      <c r="D1076" s="80" t="s">
        <v>10539</v>
      </c>
      <c r="E1076" s="80" t="s">
        <v>10540</v>
      </c>
      <c r="F1076" s="80" t="s">
        <v>5553</v>
      </c>
      <c r="G1076" s="80" t="s">
        <v>227</v>
      </c>
      <c r="H1076" s="80" t="s">
        <v>163</v>
      </c>
      <c r="I1076" s="47">
        <v>45043</v>
      </c>
      <c r="J1076" s="47">
        <v>45340</v>
      </c>
      <c r="K1076" s="80" t="s">
        <v>164</v>
      </c>
      <c r="L1076" s="80" t="s">
        <v>10541</v>
      </c>
      <c r="M1076" s="80" t="s">
        <v>174</v>
      </c>
      <c r="N1076">
        <v>16178</v>
      </c>
      <c r="O1076" s="80" t="s">
        <v>166</v>
      </c>
      <c r="P1076">
        <v>2</v>
      </c>
      <c r="Q1076" s="56">
        <v>10.052562417871222</v>
      </c>
    </row>
    <row r="1077" spans="1:17" x14ac:dyDescent="0.25">
      <c r="A1077" s="80" t="s">
        <v>10542</v>
      </c>
      <c r="B1077" s="80" t="s">
        <v>5555</v>
      </c>
      <c r="C1077" s="80" t="s">
        <v>5556</v>
      </c>
      <c r="D1077" s="80" t="s">
        <v>10543</v>
      </c>
      <c r="E1077" s="80" t="s">
        <v>10544</v>
      </c>
      <c r="F1077" s="80" t="s">
        <v>5558</v>
      </c>
      <c r="G1077" s="80" t="s">
        <v>873</v>
      </c>
      <c r="H1077" s="80" t="s">
        <v>163</v>
      </c>
      <c r="I1077" s="47">
        <v>44834</v>
      </c>
      <c r="J1077" s="47">
        <v>45269</v>
      </c>
      <c r="K1077" s="80" t="s">
        <v>128</v>
      </c>
      <c r="L1077" s="80" t="s">
        <v>7007</v>
      </c>
      <c r="M1077" s="80" t="s">
        <v>228</v>
      </c>
      <c r="N1077">
        <v>37626</v>
      </c>
      <c r="O1077" s="80" t="s">
        <v>209</v>
      </c>
      <c r="P1077">
        <v>1</v>
      </c>
      <c r="Q1077" s="56">
        <v>14.290407358738502</v>
      </c>
    </row>
    <row r="1078" spans="1:17" x14ac:dyDescent="0.25">
      <c r="A1078" s="80" t="s">
        <v>10545</v>
      </c>
      <c r="B1078" s="80" t="s">
        <v>5560</v>
      </c>
      <c r="C1078" s="80" t="s">
        <v>5561</v>
      </c>
      <c r="D1078" s="80" t="s">
        <v>10546</v>
      </c>
      <c r="E1078" s="80" t="s">
        <v>10547</v>
      </c>
      <c r="F1078" s="80" t="s">
        <v>5563</v>
      </c>
      <c r="G1078" s="80" t="s">
        <v>743</v>
      </c>
      <c r="H1078" s="80" t="s">
        <v>163</v>
      </c>
      <c r="I1078" s="47">
        <v>45176</v>
      </c>
      <c r="J1078" s="47">
        <v>45519</v>
      </c>
      <c r="K1078" s="80" t="s">
        <v>128</v>
      </c>
      <c r="L1078" s="80" t="s">
        <v>10548</v>
      </c>
      <c r="M1078" s="80" t="s">
        <v>195</v>
      </c>
      <c r="N1078">
        <v>22121</v>
      </c>
      <c r="O1078" s="80" t="s">
        <v>209</v>
      </c>
      <c r="P1078">
        <v>1</v>
      </c>
      <c r="Q1078" s="56">
        <v>10.052562417871222</v>
      </c>
    </row>
    <row r="1079" spans="1:17" x14ac:dyDescent="0.25">
      <c r="A1079" s="80" t="s">
        <v>10549</v>
      </c>
      <c r="B1079" s="80" t="s">
        <v>5565</v>
      </c>
      <c r="C1079" s="80" t="s">
        <v>5566</v>
      </c>
      <c r="D1079" s="80" t="s">
        <v>10550</v>
      </c>
      <c r="E1079" s="80" t="s">
        <v>10551</v>
      </c>
      <c r="F1079" s="80" t="s">
        <v>5568</v>
      </c>
      <c r="G1079" s="80" t="s">
        <v>341</v>
      </c>
      <c r="H1079" s="80" t="s">
        <v>163</v>
      </c>
      <c r="I1079" s="47">
        <v>45308</v>
      </c>
      <c r="J1079" s="47">
        <v>45284</v>
      </c>
      <c r="K1079" s="80" t="s">
        <v>173</v>
      </c>
      <c r="L1079" s="80" t="s">
        <v>7007</v>
      </c>
      <c r="M1079" s="80" t="s">
        <v>195</v>
      </c>
      <c r="N1079">
        <v>8163</v>
      </c>
      <c r="O1079" s="80" t="s">
        <v>203</v>
      </c>
      <c r="P1079">
        <v>3</v>
      </c>
      <c r="Q1079" s="56">
        <v>0.78843626806833111</v>
      </c>
    </row>
    <row r="1080" spans="1:17" x14ac:dyDescent="0.25">
      <c r="A1080" s="80" t="s">
        <v>10552</v>
      </c>
      <c r="B1080" s="80" t="s">
        <v>1943</v>
      </c>
      <c r="C1080" s="80" t="s">
        <v>5570</v>
      </c>
      <c r="D1080" s="80" t="s">
        <v>10553</v>
      </c>
      <c r="E1080" s="80" t="s">
        <v>10554</v>
      </c>
      <c r="F1080" s="80" t="s">
        <v>5572</v>
      </c>
      <c r="G1080" s="80" t="s">
        <v>499</v>
      </c>
      <c r="H1080" s="80" t="s">
        <v>163</v>
      </c>
      <c r="I1080" s="47">
        <v>44912</v>
      </c>
      <c r="J1080" s="47">
        <v>45391</v>
      </c>
      <c r="K1080" s="80" t="s">
        <v>128</v>
      </c>
      <c r="L1080" s="80" t="s">
        <v>6965</v>
      </c>
      <c r="M1080" s="80" t="s">
        <v>195</v>
      </c>
      <c r="N1080">
        <v>1450</v>
      </c>
      <c r="O1080" s="80" t="s">
        <v>188</v>
      </c>
      <c r="P1080">
        <v>1</v>
      </c>
      <c r="Q1080" s="56">
        <v>10.052562417871222</v>
      </c>
    </row>
    <row r="1081" spans="1:17" x14ac:dyDescent="0.25">
      <c r="A1081" s="80" t="s">
        <v>10555</v>
      </c>
      <c r="B1081" s="80" t="s">
        <v>5574</v>
      </c>
      <c r="C1081" s="80" t="s">
        <v>5575</v>
      </c>
      <c r="D1081" s="80" t="s">
        <v>10556</v>
      </c>
      <c r="E1081" s="80" t="s">
        <v>10557</v>
      </c>
      <c r="F1081" s="80" t="s">
        <v>5577</v>
      </c>
      <c r="G1081" s="80" t="s">
        <v>308</v>
      </c>
      <c r="H1081" s="80" t="s">
        <v>163</v>
      </c>
      <c r="I1081" s="47">
        <v>45814</v>
      </c>
      <c r="J1081" s="47">
        <v>45402</v>
      </c>
      <c r="K1081" s="80" t="s">
        <v>173</v>
      </c>
      <c r="L1081" s="80" t="s">
        <v>7007</v>
      </c>
      <c r="M1081" s="80" t="s">
        <v>181</v>
      </c>
      <c r="N1081">
        <v>41838</v>
      </c>
      <c r="O1081" s="80" t="s">
        <v>188</v>
      </c>
      <c r="P1081">
        <v>4</v>
      </c>
      <c r="Q1081" s="56">
        <v>13.534822601839684</v>
      </c>
    </row>
    <row r="1082" spans="1:17" x14ac:dyDescent="0.25">
      <c r="A1082" s="80" t="s">
        <v>10558</v>
      </c>
      <c r="B1082" s="80" t="s">
        <v>5579</v>
      </c>
      <c r="C1082" s="80" t="s">
        <v>5580</v>
      </c>
      <c r="D1082" s="80" t="s">
        <v>10559</v>
      </c>
      <c r="E1082" s="80" t="s">
        <v>10560</v>
      </c>
      <c r="F1082" s="80" t="s">
        <v>5582</v>
      </c>
      <c r="G1082" s="80" t="s">
        <v>616</v>
      </c>
      <c r="H1082" s="80" t="s">
        <v>163</v>
      </c>
      <c r="I1082" s="47">
        <v>45711</v>
      </c>
      <c r="J1082" s="47">
        <v>45571</v>
      </c>
      <c r="K1082" s="80" t="s">
        <v>269</v>
      </c>
      <c r="L1082" s="80" t="s">
        <v>6965</v>
      </c>
      <c r="M1082" s="80" t="s">
        <v>174</v>
      </c>
      <c r="N1082">
        <v>35759</v>
      </c>
      <c r="O1082" s="80" t="s">
        <v>196</v>
      </c>
      <c r="P1082">
        <v>3</v>
      </c>
      <c r="Q1082" s="56">
        <v>10.052562417871222</v>
      </c>
    </row>
    <row r="1083" spans="1:17" x14ac:dyDescent="0.25">
      <c r="A1083" s="80" t="s">
        <v>10561</v>
      </c>
      <c r="B1083" s="80" t="s">
        <v>5584</v>
      </c>
      <c r="C1083" s="80" t="s">
        <v>5585</v>
      </c>
      <c r="D1083" s="80" t="s">
        <v>10562</v>
      </c>
      <c r="E1083" s="80" t="s">
        <v>10563</v>
      </c>
      <c r="F1083" s="80" t="s">
        <v>5587</v>
      </c>
      <c r="G1083" s="80" t="s">
        <v>574</v>
      </c>
      <c r="H1083" s="80" t="s">
        <v>163</v>
      </c>
      <c r="I1083" s="47">
        <v>45050</v>
      </c>
      <c r="J1083" s="47">
        <v>45551</v>
      </c>
      <c r="K1083" s="80" t="s">
        <v>269</v>
      </c>
      <c r="L1083" s="80" t="s">
        <v>10564</v>
      </c>
      <c r="M1083" s="80" t="s">
        <v>195</v>
      </c>
      <c r="N1083">
        <v>9806</v>
      </c>
      <c r="O1083" s="80" t="s">
        <v>196</v>
      </c>
      <c r="P1083">
        <v>4</v>
      </c>
      <c r="Q1083" s="56">
        <v>16.458607095926411</v>
      </c>
    </row>
    <row r="1084" spans="1:17" x14ac:dyDescent="0.25">
      <c r="A1084" s="80" t="s">
        <v>10565</v>
      </c>
      <c r="B1084" s="80" t="s">
        <v>5589</v>
      </c>
      <c r="C1084" s="80" t="s">
        <v>5590</v>
      </c>
      <c r="D1084" s="80" t="s">
        <v>10566</v>
      </c>
      <c r="E1084" s="80" t="s">
        <v>10567</v>
      </c>
      <c r="F1084" s="80" t="s">
        <v>5592</v>
      </c>
      <c r="G1084" s="80" t="s">
        <v>381</v>
      </c>
      <c r="H1084" s="80" t="s">
        <v>163</v>
      </c>
      <c r="I1084" s="47">
        <v>45166</v>
      </c>
      <c r="J1084" s="47">
        <v>45560</v>
      </c>
      <c r="K1084" s="80" t="s">
        <v>164</v>
      </c>
      <c r="L1084" s="80" t="s">
        <v>10568</v>
      </c>
      <c r="M1084" s="80" t="s">
        <v>195</v>
      </c>
      <c r="N1084">
        <v>44422</v>
      </c>
      <c r="O1084" s="80" t="s">
        <v>166</v>
      </c>
      <c r="P1084">
        <v>2</v>
      </c>
      <c r="Q1084" s="56">
        <v>10.052562417871222</v>
      </c>
    </row>
    <row r="1085" spans="1:17" x14ac:dyDescent="0.25">
      <c r="A1085" s="80" t="s">
        <v>10569</v>
      </c>
      <c r="B1085" s="80" t="s">
        <v>5594</v>
      </c>
      <c r="C1085" s="80" t="s">
        <v>5595</v>
      </c>
      <c r="D1085" s="80" t="s">
        <v>10570</v>
      </c>
      <c r="E1085" s="80" t="s">
        <v>10571</v>
      </c>
      <c r="F1085" s="80" t="s">
        <v>5597</v>
      </c>
      <c r="G1085" s="80" t="s">
        <v>473</v>
      </c>
      <c r="H1085" s="80" t="s">
        <v>163</v>
      </c>
      <c r="I1085" s="47">
        <v>44897</v>
      </c>
      <c r="J1085" s="47">
        <v>45466</v>
      </c>
      <c r="K1085" s="80" t="s">
        <v>269</v>
      </c>
      <c r="L1085" s="80" t="s">
        <v>6953</v>
      </c>
      <c r="M1085" s="80" t="s">
        <v>195</v>
      </c>
      <c r="N1085">
        <v>8410</v>
      </c>
      <c r="O1085" s="80" t="s">
        <v>166</v>
      </c>
      <c r="P1085">
        <v>5</v>
      </c>
      <c r="Q1085" s="56">
        <v>18.692509855453348</v>
      </c>
    </row>
    <row r="1086" spans="1:17" x14ac:dyDescent="0.25">
      <c r="A1086" s="80" t="s">
        <v>10572</v>
      </c>
      <c r="B1086" s="80" t="s">
        <v>5599</v>
      </c>
      <c r="C1086" s="80" t="s">
        <v>5600</v>
      </c>
      <c r="D1086" s="80" t="s">
        <v>10573</v>
      </c>
      <c r="E1086" s="80" t="s">
        <v>10574</v>
      </c>
      <c r="F1086" s="80" t="s">
        <v>5602</v>
      </c>
      <c r="G1086" s="80" t="s">
        <v>441</v>
      </c>
      <c r="H1086" s="80" t="s">
        <v>163</v>
      </c>
      <c r="I1086" s="47">
        <v>45508</v>
      </c>
      <c r="J1086" s="47">
        <v>45685</v>
      </c>
      <c r="K1086" s="80" t="s">
        <v>173</v>
      </c>
      <c r="L1086" s="80" t="s">
        <v>7007</v>
      </c>
      <c r="M1086" s="80" t="s">
        <v>228</v>
      </c>
      <c r="N1086">
        <v>3224</v>
      </c>
      <c r="O1086" s="80" t="s">
        <v>166</v>
      </c>
      <c r="P1086">
        <v>4</v>
      </c>
      <c r="Q1086" s="56">
        <v>10.052562417871222</v>
      </c>
    </row>
    <row r="1087" spans="1:17" x14ac:dyDescent="0.25">
      <c r="A1087" s="80" t="s">
        <v>10575</v>
      </c>
      <c r="B1087" s="80" t="s">
        <v>5604</v>
      </c>
      <c r="C1087" s="80" t="s">
        <v>5605</v>
      </c>
      <c r="D1087" s="80" t="s">
        <v>10576</v>
      </c>
      <c r="E1087" s="80" t="s">
        <v>5606</v>
      </c>
      <c r="F1087" s="80" t="s">
        <v>5607</v>
      </c>
      <c r="G1087" s="80" t="s">
        <v>387</v>
      </c>
      <c r="H1087" s="80" t="s">
        <v>163</v>
      </c>
      <c r="I1087" s="47">
        <v>45726</v>
      </c>
      <c r="J1087" s="47">
        <v>45198</v>
      </c>
      <c r="K1087" s="80" t="s">
        <v>173</v>
      </c>
      <c r="L1087" s="80" t="s">
        <v>7007</v>
      </c>
      <c r="M1087" s="80" t="s">
        <v>165</v>
      </c>
      <c r="N1087">
        <v>5974</v>
      </c>
      <c r="O1087" s="80" t="s">
        <v>203</v>
      </c>
      <c r="P1087">
        <v>4</v>
      </c>
      <c r="Q1087" s="56">
        <v>17.345597897503286</v>
      </c>
    </row>
    <row r="1088" spans="1:17" x14ac:dyDescent="0.25">
      <c r="A1088" s="80" t="s">
        <v>10577</v>
      </c>
      <c r="B1088" s="80" t="s">
        <v>5609</v>
      </c>
      <c r="C1088" s="80" t="s">
        <v>5610</v>
      </c>
      <c r="D1088" s="80" t="s">
        <v>10578</v>
      </c>
      <c r="E1088" s="80" t="s">
        <v>10579</v>
      </c>
      <c r="F1088" s="80" t="s">
        <v>5612</v>
      </c>
      <c r="G1088" s="80" t="s">
        <v>341</v>
      </c>
      <c r="H1088" s="80" t="s">
        <v>163</v>
      </c>
      <c r="I1088" s="47">
        <v>44813</v>
      </c>
      <c r="J1088" s="47">
        <v>45239</v>
      </c>
      <c r="K1088" s="80" t="s">
        <v>129</v>
      </c>
      <c r="L1088" s="80" t="s">
        <v>6953</v>
      </c>
      <c r="M1088" s="80" t="s">
        <v>165</v>
      </c>
      <c r="N1088">
        <v>44085</v>
      </c>
      <c r="O1088" s="80" t="s">
        <v>166</v>
      </c>
      <c r="P1088">
        <v>4</v>
      </c>
      <c r="Q1088" s="56">
        <v>10.052562417871222</v>
      </c>
    </row>
    <row r="1089" spans="1:17" x14ac:dyDescent="0.25">
      <c r="A1089" s="80" t="s">
        <v>10580</v>
      </c>
      <c r="B1089" s="80" t="s">
        <v>5614</v>
      </c>
      <c r="C1089" s="80" t="s">
        <v>5615</v>
      </c>
      <c r="D1089" s="80" t="s">
        <v>10581</v>
      </c>
      <c r="E1089" s="80" t="s">
        <v>10582</v>
      </c>
      <c r="F1089" s="80" t="s">
        <v>5617</v>
      </c>
      <c r="G1089" s="80" t="s">
        <v>743</v>
      </c>
      <c r="H1089" s="80" t="s">
        <v>163</v>
      </c>
      <c r="I1089" s="47">
        <v>44823</v>
      </c>
      <c r="J1089" s="47">
        <v>45374</v>
      </c>
      <c r="K1089" s="80" t="s">
        <v>269</v>
      </c>
      <c r="L1089" s="80" t="s">
        <v>7007</v>
      </c>
      <c r="M1089" s="80" t="s">
        <v>165</v>
      </c>
      <c r="N1089">
        <v>5149</v>
      </c>
      <c r="O1089" s="80" t="s">
        <v>166</v>
      </c>
      <c r="P1089">
        <v>4</v>
      </c>
      <c r="Q1089" s="56">
        <v>18.101182654402102</v>
      </c>
    </row>
    <row r="1090" spans="1:17" x14ac:dyDescent="0.25">
      <c r="A1090" s="80" t="s">
        <v>10583</v>
      </c>
      <c r="B1090" s="80" t="s">
        <v>5619</v>
      </c>
      <c r="C1090" s="80" t="s">
        <v>5620</v>
      </c>
      <c r="D1090" s="80" t="s">
        <v>10584</v>
      </c>
      <c r="E1090" s="80" t="s">
        <v>10585</v>
      </c>
      <c r="F1090" s="80" t="s">
        <v>5622</v>
      </c>
      <c r="G1090" s="80" t="s">
        <v>755</v>
      </c>
      <c r="H1090" s="80" t="s">
        <v>163</v>
      </c>
      <c r="I1090" s="47">
        <v>45263</v>
      </c>
      <c r="J1090" s="47">
        <v>45214</v>
      </c>
      <c r="K1090" s="80" t="s">
        <v>269</v>
      </c>
      <c r="L1090" s="80" t="s">
        <v>6953</v>
      </c>
      <c r="M1090" s="80" t="s">
        <v>228</v>
      </c>
      <c r="N1090">
        <v>20770</v>
      </c>
      <c r="O1090" s="80" t="s">
        <v>203</v>
      </c>
      <c r="P1090">
        <v>5</v>
      </c>
      <c r="Q1090" s="56">
        <v>10.052562417871222</v>
      </c>
    </row>
    <row r="1091" spans="1:17" x14ac:dyDescent="0.25">
      <c r="A1091" s="80" t="s">
        <v>10586</v>
      </c>
      <c r="B1091" s="80" t="s">
        <v>5624</v>
      </c>
      <c r="C1091" s="80" t="s">
        <v>5625</v>
      </c>
      <c r="D1091" s="80" t="s">
        <v>10587</v>
      </c>
      <c r="E1091" s="80" t="s">
        <v>10588</v>
      </c>
      <c r="F1091" s="80" t="s">
        <v>5627</v>
      </c>
      <c r="G1091" s="80" t="s">
        <v>262</v>
      </c>
      <c r="H1091" s="80" t="s">
        <v>163</v>
      </c>
      <c r="I1091" s="47">
        <v>45176</v>
      </c>
      <c r="J1091" s="47">
        <v>45702</v>
      </c>
      <c r="K1091" s="80" t="s">
        <v>164</v>
      </c>
      <c r="L1091" s="80" t="s">
        <v>10589</v>
      </c>
      <c r="M1091" s="80" t="s">
        <v>174</v>
      </c>
      <c r="N1091">
        <v>24855</v>
      </c>
      <c r="O1091" s="80" t="s">
        <v>203</v>
      </c>
      <c r="P1091">
        <v>5</v>
      </c>
      <c r="Q1091" s="56">
        <v>17.279894875164256</v>
      </c>
    </row>
    <row r="1092" spans="1:17" x14ac:dyDescent="0.25">
      <c r="A1092" s="80" t="s">
        <v>10590</v>
      </c>
      <c r="B1092" s="80" t="s">
        <v>5629</v>
      </c>
      <c r="C1092" s="80" t="s">
        <v>5630</v>
      </c>
      <c r="D1092" s="80" t="s">
        <v>10591</v>
      </c>
      <c r="E1092" s="80" t="s">
        <v>10592</v>
      </c>
      <c r="F1092" s="80" t="s">
        <v>3646</v>
      </c>
      <c r="G1092" s="80" t="s">
        <v>462</v>
      </c>
      <c r="H1092" s="80" t="s">
        <v>163</v>
      </c>
      <c r="I1092" s="47">
        <v>45303</v>
      </c>
      <c r="J1092" s="47">
        <v>45130</v>
      </c>
      <c r="K1092" s="80" t="s">
        <v>129</v>
      </c>
      <c r="L1092" s="80" t="s">
        <v>7007</v>
      </c>
      <c r="M1092" s="80" t="s">
        <v>314</v>
      </c>
      <c r="N1092">
        <v>34931</v>
      </c>
      <c r="O1092" s="80" t="s">
        <v>166</v>
      </c>
      <c r="P1092">
        <v>5</v>
      </c>
      <c r="Q1092" s="56">
        <v>10.052562417871222</v>
      </c>
    </row>
    <row r="1093" spans="1:17" x14ac:dyDescent="0.25">
      <c r="A1093" s="80" t="s">
        <v>10593</v>
      </c>
      <c r="B1093" s="80" t="s">
        <v>5633</v>
      </c>
      <c r="C1093" s="80" t="s">
        <v>5634</v>
      </c>
      <c r="D1093" s="80" t="s">
        <v>10594</v>
      </c>
      <c r="E1093" s="80" t="s">
        <v>10595</v>
      </c>
      <c r="F1093" s="80" t="s">
        <v>5636</v>
      </c>
      <c r="G1093" s="80" t="s">
        <v>292</v>
      </c>
      <c r="H1093" s="80" t="s">
        <v>163</v>
      </c>
      <c r="I1093" s="47">
        <v>45259</v>
      </c>
      <c r="J1093" s="47">
        <v>45130</v>
      </c>
      <c r="K1093" s="80" t="s">
        <v>269</v>
      </c>
      <c r="L1093" s="80" t="s">
        <v>6953</v>
      </c>
      <c r="M1093" s="80" t="s">
        <v>228</v>
      </c>
      <c r="N1093">
        <v>10063</v>
      </c>
      <c r="O1093" s="80" t="s">
        <v>203</v>
      </c>
      <c r="P1093">
        <v>2</v>
      </c>
      <c r="Q1093" s="56">
        <v>4.23784494086728</v>
      </c>
    </row>
    <row r="1094" spans="1:17" x14ac:dyDescent="0.25">
      <c r="A1094" s="80" t="s">
        <v>10596</v>
      </c>
      <c r="B1094" s="80" t="s">
        <v>5638</v>
      </c>
      <c r="C1094" s="80" t="s">
        <v>5639</v>
      </c>
      <c r="D1094" s="80" t="s">
        <v>10597</v>
      </c>
      <c r="E1094" s="80" t="s">
        <v>10598</v>
      </c>
      <c r="F1094" s="80" t="s">
        <v>5641</v>
      </c>
      <c r="G1094" s="80" t="s">
        <v>194</v>
      </c>
      <c r="H1094" s="80" t="s">
        <v>163</v>
      </c>
      <c r="I1094" s="47">
        <v>45600</v>
      </c>
      <c r="J1094" s="47">
        <v>45756</v>
      </c>
      <c r="K1094" s="80" t="s">
        <v>164</v>
      </c>
      <c r="L1094" s="80" t="s">
        <v>6965</v>
      </c>
      <c r="M1094" s="80" t="s">
        <v>195</v>
      </c>
      <c r="N1094">
        <v>49314</v>
      </c>
      <c r="O1094" s="80" t="s">
        <v>196</v>
      </c>
      <c r="P1094">
        <v>1</v>
      </c>
      <c r="Q1094" s="56">
        <v>10.052562417871222</v>
      </c>
    </row>
    <row r="1095" spans="1:17" x14ac:dyDescent="0.25">
      <c r="A1095" s="80" t="s">
        <v>10599</v>
      </c>
      <c r="B1095" s="80" t="s">
        <v>5643</v>
      </c>
      <c r="C1095" s="80" t="s">
        <v>5644</v>
      </c>
      <c r="D1095" s="80" t="s">
        <v>10600</v>
      </c>
      <c r="E1095" s="80" t="s">
        <v>10601</v>
      </c>
      <c r="F1095" s="80" t="s">
        <v>5646</v>
      </c>
      <c r="G1095" s="80" t="s">
        <v>275</v>
      </c>
      <c r="H1095" s="80" t="s">
        <v>163</v>
      </c>
      <c r="I1095" s="47">
        <v>45110</v>
      </c>
      <c r="J1095" s="47">
        <v>45756</v>
      </c>
      <c r="K1095" s="80" t="s">
        <v>129</v>
      </c>
      <c r="L1095" s="80" t="s">
        <v>6965</v>
      </c>
      <c r="M1095" s="80" t="s">
        <v>165</v>
      </c>
      <c r="N1095">
        <v>17725</v>
      </c>
      <c r="O1095" s="80" t="s">
        <v>188</v>
      </c>
      <c r="P1095">
        <v>1</v>
      </c>
      <c r="Q1095" s="56">
        <v>21.222076215505911</v>
      </c>
    </row>
    <row r="1096" spans="1:17" x14ac:dyDescent="0.25">
      <c r="A1096" s="80" t="s">
        <v>10602</v>
      </c>
      <c r="B1096" s="80" t="s">
        <v>5648</v>
      </c>
      <c r="C1096" s="80" t="s">
        <v>5649</v>
      </c>
      <c r="D1096" s="80" t="s">
        <v>10603</v>
      </c>
      <c r="E1096" s="80" t="s">
        <v>10604</v>
      </c>
      <c r="F1096" s="80" t="s">
        <v>5651</v>
      </c>
      <c r="G1096" s="80" t="s">
        <v>320</v>
      </c>
      <c r="H1096" s="80" t="s">
        <v>163</v>
      </c>
      <c r="I1096" s="47">
        <v>45187</v>
      </c>
      <c r="J1096" s="47">
        <v>45164</v>
      </c>
      <c r="K1096" s="80" t="s">
        <v>128</v>
      </c>
      <c r="L1096" s="80" t="s">
        <v>10605</v>
      </c>
      <c r="M1096" s="80" t="s">
        <v>181</v>
      </c>
      <c r="N1096">
        <v>8995</v>
      </c>
      <c r="O1096" s="80" t="s">
        <v>166</v>
      </c>
      <c r="P1096">
        <v>1</v>
      </c>
      <c r="Q1096" s="56">
        <v>10.052562417871222</v>
      </c>
    </row>
    <row r="1097" spans="1:17" x14ac:dyDescent="0.25">
      <c r="A1097" s="80" t="s">
        <v>10606</v>
      </c>
      <c r="B1097" s="80" t="s">
        <v>5653</v>
      </c>
      <c r="C1097" s="80" t="s">
        <v>5654</v>
      </c>
      <c r="D1097" s="80" t="s">
        <v>10607</v>
      </c>
      <c r="E1097" s="80" t="s">
        <v>10608</v>
      </c>
      <c r="F1097" s="80" t="s">
        <v>5656</v>
      </c>
      <c r="G1097" s="80" t="s">
        <v>308</v>
      </c>
      <c r="H1097" s="80" t="s">
        <v>163</v>
      </c>
      <c r="I1097" s="47">
        <v>45285</v>
      </c>
      <c r="J1097" s="47">
        <v>45577</v>
      </c>
      <c r="K1097" s="80" t="s">
        <v>129</v>
      </c>
      <c r="L1097" s="80" t="s">
        <v>10609</v>
      </c>
      <c r="M1097" s="80" t="s">
        <v>165</v>
      </c>
      <c r="N1097">
        <v>39210</v>
      </c>
      <c r="O1097" s="80" t="s">
        <v>166</v>
      </c>
      <c r="P1097">
        <v>2</v>
      </c>
      <c r="Q1097" s="56">
        <v>9.592641261498029</v>
      </c>
    </row>
    <row r="1098" spans="1:17" x14ac:dyDescent="0.25">
      <c r="A1098" s="80" t="s">
        <v>10610</v>
      </c>
      <c r="B1098" s="80" t="s">
        <v>5658</v>
      </c>
      <c r="C1098" s="80" t="s">
        <v>5659</v>
      </c>
      <c r="D1098" s="80" t="s">
        <v>10611</v>
      </c>
      <c r="E1098" s="80" t="s">
        <v>10612</v>
      </c>
      <c r="F1098" s="80" t="s">
        <v>5661</v>
      </c>
      <c r="G1098" s="80" t="s">
        <v>187</v>
      </c>
      <c r="H1098" s="80" t="s">
        <v>163</v>
      </c>
      <c r="I1098" s="47">
        <v>45289</v>
      </c>
      <c r="J1098" s="47">
        <v>45257</v>
      </c>
      <c r="K1098" s="80" t="s">
        <v>129</v>
      </c>
      <c r="L1098" s="80" t="s">
        <v>10613</v>
      </c>
      <c r="M1098" s="80" t="s">
        <v>181</v>
      </c>
      <c r="N1098">
        <v>34691</v>
      </c>
      <c r="O1098" s="80" t="s">
        <v>209</v>
      </c>
      <c r="P1098">
        <v>1</v>
      </c>
      <c r="Q1098" s="56">
        <v>10.052562417871222</v>
      </c>
    </row>
    <row r="1099" spans="1:17" x14ac:dyDescent="0.25">
      <c r="A1099" s="80" t="s">
        <v>10614</v>
      </c>
      <c r="B1099" s="80" t="s">
        <v>5663</v>
      </c>
      <c r="C1099" s="80" t="s">
        <v>5664</v>
      </c>
      <c r="D1099" s="80" t="s">
        <v>10615</v>
      </c>
      <c r="E1099" s="80" t="s">
        <v>10616</v>
      </c>
      <c r="F1099" s="80" t="s">
        <v>5666</v>
      </c>
      <c r="G1099" s="80" t="s">
        <v>873</v>
      </c>
      <c r="H1099" s="80" t="s">
        <v>163</v>
      </c>
      <c r="I1099" s="47">
        <v>45703</v>
      </c>
      <c r="J1099" s="47">
        <v>45149</v>
      </c>
      <c r="K1099" s="80" t="s">
        <v>269</v>
      </c>
      <c r="L1099" s="80" t="s">
        <v>10617</v>
      </c>
      <c r="M1099" s="80" t="s">
        <v>228</v>
      </c>
      <c r="N1099">
        <v>8294</v>
      </c>
      <c r="O1099" s="80" t="s">
        <v>196</v>
      </c>
      <c r="P1099">
        <v>3</v>
      </c>
      <c r="Q1099" s="56">
        <v>18.199737187910642</v>
      </c>
    </row>
    <row r="1100" spans="1:17" x14ac:dyDescent="0.25">
      <c r="A1100" s="80" t="s">
        <v>10618</v>
      </c>
      <c r="B1100" s="80" t="s">
        <v>5668</v>
      </c>
      <c r="C1100" s="80" t="s">
        <v>5669</v>
      </c>
      <c r="D1100" s="80" t="s">
        <v>10619</v>
      </c>
      <c r="E1100" s="80" t="s">
        <v>10620</v>
      </c>
      <c r="F1100" s="80" t="s">
        <v>5671</v>
      </c>
      <c r="G1100" s="80" t="s">
        <v>364</v>
      </c>
      <c r="H1100" s="80" t="s">
        <v>163</v>
      </c>
      <c r="I1100" s="47">
        <v>45259</v>
      </c>
      <c r="J1100" s="47">
        <v>45643</v>
      </c>
      <c r="K1100" s="80" t="s">
        <v>129</v>
      </c>
      <c r="L1100" s="80" t="s">
        <v>10621</v>
      </c>
      <c r="M1100" s="80" t="s">
        <v>165</v>
      </c>
      <c r="N1100">
        <v>46077</v>
      </c>
      <c r="O1100" s="80" t="s">
        <v>203</v>
      </c>
      <c r="P1100">
        <v>3</v>
      </c>
      <c r="Q1100" s="56">
        <v>10.052562417871222</v>
      </c>
    </row>
    <row r="1101" spans="1:17" x14ac:dyDescent="0.25">
      <c r="A1101" s="80" t="s">
        <v>10622</v>
      </c>
      <c r="B1101" s="80" t="s">
        <v>5673</v>
      </c>
      <c r="C1101" s="80" t="s">
        <v>5674</v>
      </c>
      <c r="D1101" s="80" t="s">
        <v>10623</v>
      </c>
      <c r="E1101" s="80" t="s">
        <v>10624</v>
      </c>
      <c r="F1101" s="80" t="s">
        <v>5676</v>
      </c>
      <c r="G1101" s="80" t="s">
        <v>234</v>
      </c>
      <c r="H1101" s="80" t="s">
        <v>163</v>
      </c>
      <c r="I1101" s="47">
        <v>45301</v>
      </c>
      <c r="J1101" s="47">
        <v>45397</v>
      </c>
      <c r="K1101" s="80" t="s">
        <v>129</v>
      </c>
      <c r="L1101" s="80" t="s">
        <v>6965</v>
      </c>
      <c r="M1101" s="80" t="s">
        <v>314</v>
      </c>
      <c r="N1101">
        <v>26895</v>
      </c>
      <c r="O1101" s="80" t="s">
        <v>196</v>
      </c>
      <c r="P1101">
        <v>1</v>
      </c>
      <c r="Q1101" s="56">
        <v>3.1537450722733245</v>
      </c>
    </row>
    <row r="1102" spans="1:17" x14ac:dyDescent="0.25">
      <c r="A1102" s="80" t="s">
        <v>10625</v>
      </c>
      <c r="B1102" s="80" t="s">
        <v>5678</v>
      </c>
      <c r="C1102" s="80" t="s">
        <v>5679</v>
      </c>
      <c r="D1102" s="80" t="s">
        <v>10626</v>
      </c>
      <c r="E1102" s="80" t="s">
        <v>10627</v>
      </c>
      <c r="F1102" s="80" t="s">
        <v>5681</v>
      </c>
      <c r="G1102" s="80" t="s">
        <v>162</v>
      </c>
      <c r="H1102" s="80" t="s">
        <v>163</v>
      </c>
      <c r="I1102" s="47">
        <v>45412</v>
      </c>
      <c r="J1102" s="47">
        <v>45794</v>
      </c>
      <c r="K1102" s="80" t="s">
        <v>173</v>
      </c>
      <c r="L1102" s="80" t="s">
        <v>10628</v>
      </c>
      <c r="M1102" s="80" t="s">
        <v>165</v>
      </c>
      <c r="N1102">
        <v>30088</v>
      </c>
      <c r="O1102" s="80" t="s">
        <v>196</v>
      </c>
      <c r="P1102">
        <v>1</v>
      </c>
      <c r="Q1102" s="56">
        <v>10.052562417871222</v>
      </c>
    </row>
    <row r="1103" spans="1:17" x14ac:dyDescent="0.25">
      <c r="A1103" s="80" t="s">
        <v>10629</v>
      </c>
      <c r="B1103" s="80" t="s">
        <v>5683</v>
      </c>
      <c r="C1103" s="80" t="s">
        <v>5684</v>
      </c>
      <c r="D1103" s="80" t="s">
        <v>10630</v>
      </c>
      <c r="E1103" s="80" t="s">
        <v>10631</v>
      </c>
      <c r="F1103" s="80" t="s">
        <v>5686</v>
      </c>
      <c r="G1103" s="80" t="s">
        <v>341</v>
      </c>
      <c r="H1103" s="80" t="s">
        <v>163</v>
      </c>
      <c r="I1103" s="47">
        <v>45028</v>
      </c>
      <c r="J1103" s="47">
        <v>45299</v>
      </c>
      <c r="K1103" s="80" t="s">
        <v>269</v>
      </c>
      <c r="L1103" s="80" t="s">
        <v>10226</v>
      </c>
      <c r="M1103" s="80" t="s">
        <v>165</v>
      </c>
      <c r="N1103">
        <v>17705</v>
      </c>
      <c r="O1103" s="80" t="s">
        <v>196</v>
      </c>
      <c r="P1103">
        <v>4</v>
      </c>
      <c r="Q1103" s="56">
        <v>8.9027595269382385</v>
      </c>
    </row>
    <row r="1104" spans="1:17" x14ac:dyDescent="0.25">
      <c r="A1104" s="80" t="s">
        <v>10632</v>
      </c>
      <c r="B1104" s="80" t="s">
        <v>5688</v>
      </c>
      <c r="C1104" s="80" t="s">
        <v>5689</v>
      </c>
      <c r="D1104" s="80" t="s">
        <v>10633</v>
      </c>
      <c r="E1104" s="80" t="s">
        <v>10634</v>
      </c>
      <c r="F1104" s="80" t="s">
        <v>5691</v>
      </c>
      <c r="G1104" s="80" t="s">
        <v>358</v>
      </c>
      <c r="H1104" s="80" t="s">
        <v>163</v>
      </c>
      <c r="I1104" s="47">
        <v>44928</v>
      </c>
      <c r="J1104" s="47">
        <v>45432</v>
      </c>
      <c r="K1104" s="80" t="s">
        <v>129</v>
      </c>
      <c r="L1104" s="80" t="s">
        <v>10635</v>
      </c>
      <c r="M1104" s="80" t="s">
        <v>174</v>
      </c>
      <c r="N1104">
        <v>23030</v>
      </c>
      <c r="O1104" s="80" t="s">
        <v>203</v>
      </c>
      <c r="P1104">
        <v>4</v>
      </c>
      <c r="Q1104" s="56">
        <v>10.052562417871222</v>
      </c>
    </row>
    <row r="1105" spans="1:17" x14ac:dyDescent="0.25">
      <c r="A1105" s="80" t="s">
        <v>10636</v>
      </c>
      <c r="B1105" s="80" t="s">
        <v>5693</v>
      </c>
      <c r="C1105" s="80" t="s">
        <v>5694</v>
      </c>
      <c r="D1105" s="80" t="s">
        <v>10637</v>
      </c>
      <c r="E1105" s="80" t="s">
        <v>10638</v>
      </c>
      <c r="F1105" s="80" t="s">
        <v>5696</v>
      </c>
      <c r="G1105" s="80" t="s">
        <v>595</v>
      </c>
      <c r="H1105" s="80" t="s">
        <v>163</v>
      </c>
      <c r="I1105" s="47">
        <v>45395</v>
      </c>
      <c r="J1105" s="47">
        <v>45599</v>
      </c>
      <c r="K1105" s="80" t="s">
        <v>129</v>
      </c>
      <c r="L1105" s="80" t="s">
        <v>7007</v>
      </c>
      <c r="M1105" s="80" t="s">
        <v>228</v>
      </c>
      <c r="N1105">
        <v>46648</v>
      </c>
      <c r="O1105" s="80" t="s">
        <v>209</v>
      </c>
      <c r="P1105">
        <v>5</v>
      </c>
      <c r="Q1105" s="56">
        <v>6.7017082785808144</v>
      </c>
    </row>
    <row r="1106" spans="1:17" x14ac:dyDescent="0.25">
      <c r="A1106" s="80" t="s">
        <v>10639</v>
      </c>
      <c r="B1106" s="80" t="s">
        <v>5698</v>
      </c>
      <c r="C1106" s="80" t="s">
        <v>5699</v>
      </c>
      <c r="D1106" s="80" t="s">
        <v>10640</v>
      </c>
      <c r="E1106" s="80" t="s">
        <v>10641</v>
      </c>
      <c r="F1106" s="80" t="s">
        <v>5701</v>
      </c>
      <c r="G1106" s="80" t="s">
        <v>574</v>
      </c>
      <c r="H1106" s="80" t="s">
        <v>163</v>
      </c>
      <c r="I1106" s="47">
        <v>45604</v>
      </c>
      <c r="J1106" s="47">
        <v>45550</v>
      </c>
      <c r="K1106" s="80" t="s">
        <v>269</v>
      </c>
      <c r="L1106" s="80" t="s">
        <v>7007</v>
      </c>
      <c r="M1106" s="80" t="s">
        <v>314</v>
      </c>
      <c r="N1106">
        <v>30969</v>
      </c>
      <c r="O1106" s="80" t="s">
        <v>209</v>
      </c>
      <c r="P1106">
        <v>1</v>
      </c>
      <c r="Q1106" s="56">
        <v>10.052562417871222</v>
      </c>
    </row>
    <row r="1107" spans="1:17" x14ac:dyDescent="0.25">
      <c r="A1107" s="80" t="s">
        <v>10642</v>
      </c>
      <c r="B1107" s="80" t="s">
        <v>5703</v>
      </c>
      <c r="C1107" s="80" t="s">
        <v>5704</v>
      </c>
      <c r="D1107" s="80" t="s">
        <v>10643</v>
      </c>
      <c r="E1107" s="80" t="s">
        <v>5705</v>
      </c>
      <c r="F1107" s="80" t="s">
        <v>5706</v>
      </c>
      <c r="G1107" s="80" t="s">
        <v>409</v>
      </c>
      <c r="H1107" s="80" t="s">
        <v>163</v>
      </c>
      <c r="I1107" s="47">
        <v>45767</v>
      </c>
      <c r="J1107" s="47">
        <v>45197</v>
      </c>
      <c r="K1107" s="80" t="s">
        <v>173</v>
      </c>
      <c r="L1107" s="80" t="s">
        <v>7007</v>
      </c>
      <c r="M1107" s="80" t="s">
        <v>165</v>
      </c>
      <c r="N1107">
        <v>30969</v>
      </c>
      <c r="O1107" s="80" t="s">
        <v>203</v>
      </c>
      <c r="P1107">
        <v>3</v>
      </c>
      <c r="Q1107" s="56">
        <v>18.725361366622863</v>
      </c>
    </row>
    <row r="1108" spans="1:17" x14ac:dyDescent="0.25">
      <c r="A1108" s="80" t="s">
        <v>10644</v>
      </c>
      <c r="B1108" s="80" t="s">
        <v>5708</v>
      </c>
      <c r="C1108" s="80" t="s">
        <v>5709</v>
      </c>
      <c r="D1108" s="80" t="s">
        <v>10645</v>
      </c>
      <c r="E1108" s="80" t="s">
        <v>10646</v>
      </c>
      <c r="F1108" s="80" t="s">
        <v>5711</v>
      </c>
      <c r="G1108" s="80" t="s">
        <v>505</v>
      </c>
      <c r="H1108" s="80" t="s">
        <v>163</v>
      </c>
      <c r="I1108" s="47">
        <v>45070</v>
      </c>
      <c r="J1108" s="47">
        <v>45217</v>
      </c>
      <c r="K1108" s="80" t="s">
        <v>164</v>
      </c>
      <c r="L1108" s="80" t="s">
        <v>6965</v>
      </c>
      <c r="M1108" s="80" t="s">
        <v>165</v>
      </c>
      <c r="N1108">
        <v>3801</v>
      </c>
      <c r="O1108" s="80" t="s">
        <v>196</v>
      </c>
      <c r="P1108">
        <v>4</v>
      </c>
      <c r="Q1108" s="56">
        <v>10.052562417871222</v>
      </c>
    </row>
    <row r="1109" spans="1:17" x14ac:dyDescent="0.25">
      <c r="A1109" s="80" t="s">
        <v>10647</v>
      </c>
      <c r="B1109" s="80" t="s">
        <v>5713</v>
      </c>
      <c r="C1109" s="80" t="s">
        <v>5714</v>
      </c>
      <c r="D1109" s="80" t="s">
        <v>10648</v>
      </c>
      <c r="E1109" s="80" t="s">
        <v>10649</v>
      </c>
      <c r="F1109" s="80" t="s">
        <v>5716</v>
      </c>
      <c r="G1109" s="80" t="s">
        <v>787</v>
      </c>
      <c r="H1109" s="80" t="s">
        <v>163</v>
      </c>
      <c r="I1109" s="47">
        <v>45053</v>
      </c>
      <c r="J1109" s="47">
        <v>45398</v>
      </c>
      <c r="K1109" s="80" t="s">
        <v>269</v>
      </c>
      <c r="L1109" s="80" t="s">
        <v>8580</v>
      </c>
      <c r="M1109" s="80" t="s">
        <v>165</v>
      </c>
      <c r="N1109">
        <v>11425</v>
      </c>
      <c r="O1109" s="80" t="s">
        <v>196</v>
      </c>
      <c r="P1109">
        <v>5</v>
      </c>
      <c r="Q1109" s="56">
        <v>11.333771353482259</v>
      </c>
    </row>
    <row r="1110" spans="1:17" x14ac:dyDescent="0.25">
      <c r="A1110" s="80" t="s">
        <v>10650</v>
      </c>
      <c r="B1110" s="80" t="s">
        <v>5718</v>
      </c>
      <c r="C1110" s="80" t="s">
        <v>5719</v>
      </c>
      <c r="D1110" s="80" t="s">
        <v>10651</v>
      </c>
      <c r="E1110" s="80" t="s">
        <v>10652</v>
      </c>
      <c r="F1110" s="80" t="s">
        <v>4740</v>
      </c>
      <c r="G1110" s="80" t="s">
        <v>187</v>
      </c>
      <c r="H1110" s="80" t="s">
        <v>163</v>
      </c>
      <c r="I1110" s="47">
        <v>45316</v>
      </c>
      <c r="J1110" s="47">
        <v>45731</v>
      </c>
      <c r="K1110" s="80" t="s">
        <v>173</v>
      </c>
      <c r="L1110" s="80" t="s">
        <v>10653</v>
      </c>
      <c r="M1110" s="80" t="s">
        <v>165</v>
      </c>
      <c r="N1110">
        <v>44857</v>
      </c>
      <c r="O1110" s="80" t="s">
        <v>209</v>
      </c>
      <c r="P1110">
        <v>5</v>
      </c>
      <c r="Q1110" s="56">
        <v>10.052562417871222</v>
      </c>
    </row>
    <row r="1111" spans="1:17" x14ac:dyDescent="0.25">
      <c r="A1111" s="80" t="s">
        <v>10654</v>
      </c>
      <c r="B1111" s="80" t="s">
        <v>5722</v>
      </c>
      <c r="C1111" s="80" t="s">
        <v>5723</v>
      </c>
      <c r="D1111" s="80" t="s">
        <v>10655</v>
      </c>
      <c r="E1111" s="80" t="s">
        <v>10656</v>
      </c>
      <c r="F1111" s="80" t="s">
        <v>5725</v>
      </c>
      <c r="G1111" s="80" t="s">
        <v>275</v>
      </c>
      <c r="H1111" s="80" t="s">
        <v>163</v>
      </c>
      <c r="I1111" s="47">
        <v>45759</v>
      </c>
      <c r="J1111" s="47">
        <v>45483</v>
      </c>
      <c r="K1111" s="80" t="s">
        <v>129</v>
      </c>
      <c r="L1111" s="80" t="s">
        <v>7007</v>
      </c>
      <c r="M1111" s="80" t="s">
        <v>165</v>
      </c>
      <c r="N1111">
        <v>44915</v>
      </c>
      <c r="O1111" s="80" t="s">
        <v>209</v>
      </c>
      <c r="P1111">
        <v>2</v>
      </c>
      <c r="Q1111" s="56">
        <v>9.0670170827858083</v>
      </c>
    </row>
    <row r="1112" spans="1:17" x14ac:dyDescent="0.25">
      <c r="A1112" s="80" t="s">
        <v>10657</v>
      </c>
      <c r="B1112" s="80" t="s">
        <v>5727</v>
      </c>
      <c r="C1112" s="80" t="s">
        <v>5728</v>
      </c>
      <c r="D1112" s="80" t="s">
        <v>10658</v>
      </c>
      <c r="E1112" s="80" t="s">
        <v>10659</v>
      </c>
      <c r="F1112" s="80" t="s">
        <v>5730</v>
      </c>
      <c r="G1112" s="80" t="s">
        <v>221</v>
      </c>
      <c r="H1112" s="80" t="s">
        <v>163</v>
      </c>
      <c r="I1112" s="47">
        <v>45488</v>
      </c>
      <c r="J1112" s="47">
        <v>45188</v>
      </c>
      <c r="K1112" s="80" t="s">
        <v>164</v>
      </c>
      <c r="L1112" s="80" t="s">
        <v>10660</v>
      </c>
      <c r="M1112" s="80" t="s">
        <v>314</v>
      </c>
      <c r="N1112">
        <v>41029</v>
      </c>
      <c r="O1112" s="80" t="s">
        <v>209</v>
      </c>
      <c r="P1112">
        <v>3</v>
      </c>
      <c r="Q1112" s="56">
        <v>10.052562417871222</v>
      </c>
    </row>
    <row r="1113" spans="1:17" x14ac:dyDescent="0.25">
      <c r="A1113" s="80" t="s">
        <v>10661</v>
      </c>
      <c r="B1113" s="80" t="s">
        <v>5732</v>
      </c>
      <c r="C1113" s="80" t="s">
        <v>5733</v>
      </c>
      <c r="D1113" s="80" t="s">
        <v>10662</v>
      </c>
      <c r="E1113" s="80" t="s">
        <v>10663</v>
      </c>
      <c r="F1113" s="80" t="s">
        <v>1847</v>
      </c>
      <c r="G1113" s="80" t="s">
        <v>194</v>
      </c>
      <c r="H1113" s="80" t="s">
        <v>163</v>
      </c>
      <c r="I1113" s="47">
        <v>45823</v>
      </c>
      <c r="J1113" s="47">
        <v>45550</v>
      </c>
      <c r="K1113" s="80" t="s">
        <v>269</v>
      </c>
      <c r="L1113" s="80" t="s">
        <v>6953</v>
      </c>
      <c r="M1113" s="80" t="s">
        <v>314</v>
      </c>
      <c r="N1113">
        <v>20317</v>
      </c>
      <c r="O1113" s="80" t="s">
        <v>209</v>
      </c>
      <c r="P1113">
        <v>3</v>
      </c>
      <c r="Q1113" s="56">
        <v>8.968462549277266</v>
      </c>
    </row>
    <row r="1114" spans="1:17" x14ac:dyDescent="0.25">
      <c r="A1114" s="80" t="s">
        <v>10664</v>
      </c>
      <c r="B1114" s="80" t="s">
        <v>5736</v>
      </c>
      <c r="C1114" s="80" t="s">
        <v>5737</v>
      </c>
      <c r="D1114" s="80" t="s">
        <v>10665</v>
      </c>
      <c r="E1114" s="80" t="s">
        <v>10666</v>
      </c>
      <c r="F1114" s="80" t="s">
        <v>5739</v>
      </c>
      <c r="G1114" s="80" t="s">
        <v>162</v>
      </c>
      <c r="H1114" s="80" t="s">
        <v>163</v>
      </c>
      <c r="I1114" s="47">
        <v>45381</v>
      </c>
      <c r="J1114" s="47">
        <v>45171</v>
      </c>
      <c r="K1114" s="80" t="s">
        <v>129</v>
      </c>
      <c r="L1114" s="80" t="s">
        <v>6965</v>
      </c>
      <c r="M1114" s="80" t="s">
        <v>314</v>
      </c>
      <c r="N1114">
        <v>32573</v>
      </c>
      <c r="O1114" s="80" t="s">
        <v>209</v>
      </c>
      <c r="P1114">
        <v>3</v>
      </c>
      <c r="Q1114" s="56">
        <v>10.052562417871222</v>
      </c>
    </row>
    <row r="1115" spans="1:17" x14ac:dyDescent="0.25">
      <c r="A1115" s="80" t="s">
        <v>10667</v>
      </c>
      <c r="B1115" s="80" t="s">
        <v>5741</v>
      </c>
      <c r="C1115" s="80" t="s">
        <v>5742</v>
      </c>
      <c r="D1115" s="80" t="s">
        <v>10668</v>
      </c>
      <c r="E1115" s="80" t="s">
        <v>10669</v>
      </c>
      <c r="F1115" s="80" t="s">
        <v>5744</v>
      </c>
      <c r="G1115" s="80" t="s">
        <v>187</v>
      </c>
      <c r="H1115" s="80" t="s">
        <v>163</v>
      </c>
      <c r="I1115" s="47">
        <v>45381</v>
      </c>
      <c r="J1115" s="47">
        <v>45543</v>
      </c>
      <c r="K1115" s="80" t="s">
        <v>164</v>
      </c>
      <c r="L1115" s="80" t="s">
        <v>6953</v>
      </c>
      <c r="M1115" s="80" t="s">
        <v>314</v>
      </c>
      <c r="N1115">
        <v>35605</v>
      </c>
      <c r="O1115" s="80" t="s">
        <v>188</v>
      </c>
      <c r="P1115">
        <v>3</v>
      </c>
      <c r="Q1115" s="56">
        <v>5.3219448094612352</v>
      </c>
    </row>
    <row r="1116" spans="1:17" x14ac:dyDescent="0.25">
      <c r="A1116" s="80" t="s">
        <v>10670</v>
      </c>
      <c r="B1116" s="80" t="s">
        <v>5746</v>
      </c>
      <c r="C1116" s="80" t="s">
        <v>5747</v>
      </c>
      <c r="D1116" s="80" t="s">
        <v>10671</v>
      </c>
      <c r="E1116" s="80" t="s">
        <v>10672</v>
      </c>
      <c r="F1116" s="80" t="s">
        <v>5749</v>
      </c>
      <c r="G1116" s="80" t="s">
        <v>281</v>
      </c>
      <c r="H1116" s="80" t="s">
        <v>163</v>
      </c>
      <c r="I1116" s="47">
        <v>45527</v>
      </c>
      <c r="J1116" s="47">
        <v>45428</v>
      </c>
      <c r="K1116" s="80" t="s">
        <v>128</v>
      </c>
      <c r="L1116" s="80" t="s">
        <v>7913</v>
      </c>
      <c r="M1116" s="80" t="s">
        <v>165</v>
      </c>
      <c r="N1116">
        <v>28548</v>
      </c>
      <c r="O1116" s="80" t="s">
        <v>188</v>
      </c>
      <c r="P1116">
        <v>3</v>
      </c>
      <c r="Q1116" s="56">
        <v>10.052562417871222</v>
      </c>
    </row>
    <row r="1117" spans="1:17" x14ac:dyDescent="0.25">
      <c r="A1117" s="80" t="s">
        <v>10673</v>
      </c>
      <c r="B1117" s="80" t="s">
        <v>5751</v>
      </c>
      <c r="C1117" s="80" t="s">
        <v>5752</v>
      </c>
      <c r="D1117" s="80" t="s">
        <v>10674</v>
      </c>
      <c r="E1117" s="80" t="s">
        <v>10675</v>
      </c>
      <c r="F1117" s="80" t="s">
        <v>5754</v>
      </c>
      <c r="G1117" s="80" t="s">
        <v>462</v>
      </c>
      <c r="H1117" s="80" t="s">
        <v>163</v>
      </c>
      <c r="I1117" s="47">
        <v>44820</v>
      </c>
      <c r="J1117" s="47">
        <v>45556</v>
      </c>
      <c r="K1117" s="80" t="s">
        <v>164</v>
      </c>
      <c r="L1117" s="80" t="s">
        <v>7007</v>
      </c>
      <c r="M1117" s="80" t="s">
        <v>174</v>
      </c>
      <c r="N1117">
        <v>48487</v>
      </c>
      <c r="O1117" s="80" t="s">
        <v>209</v>
      </c>
      <c r="P1117">
        <v>4</v>
      </c>
      <c r="Q1117" s="56">
        <v>24.178712220762154</v>
      </c>
    </row>
    <row r="1118" spans="1:17" x14ac:dyDescent="0.25">
      <c r="A1118" s="80" t="s">
        <v>10676</v>
      </c>
      <c r="B1118" s="80" t="s">
        <v>5756</v>
      </c>
      <c r="C1118" s="80" t="s">
        <v>5757</v>
      </c>
      <c r="D1118" s="80" t="s">
        <v>10677</v>
      </c>
      <c r="E1118" s="80" t="s">
        <v>10678</v>
      </c>
      <c r="F1118" s="80" t="s">
        <v>5759</v>
      </c>
      <c r="G1118" s="80" t="s">
        <v>574</v>
      </c>
      <c r="H1118" s="80" t="s">
        <v>163</v>
      </c>
      <c r="I1118" s="47">
        <v>45607</v>
      </c>
      <c r="J1118" s="47">
        <v>45548</v>
      </c>
      <c r="K1118" s="80" t="s">
        <v>129</v>
      </c>
      <c r="L1118" s="80" t="s">
        <v>6953</v>
      </c>
      <c r="M1118" s="80" t="s">
        <v>181</v>
      </c>
      <c r="N1118">
        <v>8012</v>
      </c>
      <c r="O1118" s="80" t="s">
        <v>209</v>
      </c>
      <c r="P1118">
        <v>1</v>
      </c>
      <c r="Q1118" s="56">
        <v>10.052562417871222</v>
      </c>
    </row>
    <row r="1119" spans="1:17" x14ac:dyDescent="0.25">
      <c r="A1119" s="80" t="s">
        <v>10679</v>
      </c>
      <c r="B1119" s="80" t="s">
        <v>5761</v>
      </c>
      <c r="C1119" s="80" t="s">
        <v>5762</v>
      </c>
      <c r="D1119" s="80" t="s">
        <v>10680</v>
      </c>
      <c r="E1119" s="80" t="s">
        <v>10681</v>
      </c>
      <c r="F1119" s="80" t="s">
        <v>5764</v>
      </c>
      <c r="G1119" s="80" t="s">
        <v>308</v>
      </c>
      <c r="H1119" s="80" t="s">
        <v>163</v>
      </c>
      <c r="I1119" s="47">
        <v>45688</v>
      </c>
      <c r="J1119" s="47">
        <v>45248</v>
      </c>
      <c r="K1119" s="80" t="s">
        <v>129</v>
      </c>
      <c r="L1119" s="80" t="s">
        <v>6965</v>
      </c>
      <c r="M1119" s="80" t="s">
        <v>181</v>
      </c>
      <c r="N1119">
        <v>46332</v>
      </c>
      <c r="O1119" s="80" t="s">
        <v>196</v>
      </c>
      <c r="P1119">
        <v>2</v>
      </c>
      <c r="Q1119" s="56">
        <v>14.45466491458607</v>
      </c>
    </row>
    <row r="1120" spans="1:17" x14ac:dyDescent="0.25">
      <c r="A1120" s="80" t="s">
        <v>10682</v>
      </c>
      <c r="B1120" s="80" t="s">
        <v>5766</v>
      </c>
      <c r="C1120" s="80" t="s">
        <v>5767</v>
      </c>
      <c r="D1120" s="80" t="s">
        <v>10683</v>
      </c>
      <c r="E1120" s="80" t="s">
        <v>10684</v>
      </c>
      <c r="F1120" s="80" t="s">
        <v>5769</v>
      </c>
      <c r="G1120" s="80" t="s">
        <v>268</v>
      </c>
      <c r="H1120" s="80" t="s">
        <v>163</v>
      </c>
      <c r="I1120" s="47">
        <v>45290</v>
      </c>
      <c r="J1120" s="47">
        <v>45265</v>
      </c>
      <c r="K1120" s="80" t="s">
        <v>173</v>
      </c>
      <c r="L1120" s="80" t="s">
        <v>10685</v>
      </c>
      <c r="M1120" s="80" t="s">
        <v>165</v>
      </c>
      <c r="N1120">
        <v>45143</v>
      </c>
      <c r="O1120" s="80" t="s">
        <v>209</v>
      </c>
      <c r="P1120">
        <v>4</v>
      </c>
      <c r="Q1120" s="56">
        <v>10.052562417871222</v>
      </c>
    </row>
    <row r="1121" spans="1:17" x14ac:dyDescent="0.25">
      <c r="A1121" s="80" t="s">
        <v>10686</v>
      </c>
      <c r="B1121" s="80" t="s">
        <v>5771</v>
      </c>
      <c r="C1121" s="80" t="s">
        <v>5772</v>
      </c>
      <c r="D1121" s="80" t="s">
        <v>10687</v>
      </c>
      <c r="E1121" s="80" t="s">
        <v>10688</v>
      </c>
      <c r="F1121" s="80" t="s">
        <v>5612</v>
      </c>
      <c r="G1121" s="80" t="s">
        <v>262</v>
      </c>
      <c r="H1121" s="80" t="s">
        <v>163</v>
      </c>
      <c r="I1121" s="47">
        <v>44749</v>
      </c>
      <c r="J1121" s="47">
        <v>45389</v>
      </c>
      <c r="K1121" s="80" t="s">
        <v>269</v>
      </c>
      <c r="L1121" s="80" t="s">
        <v>10689</v>
      </c>
      <c r="M1121" s="80" t="s">
        <v>195</v>
      </c>
      <c r="N1121">
        <v>2915</v>
      </c>
      <c r="O1121" s="80" t="s">
        <v>209</v>
      </c>
      <c r="P1121">
        <v>3</v>
      </c>
      <c r="Q1121" s="56">
        <v>21.02496714848883</v>
      </c>
    </row>
    <row r="1122" spans="1:17" x14ac:dyDescent="0.25">
      <c r="A1122" s="80" t="s">
        <v>10690</v>
      </c>
      <c r="B1122" s="80" t="s">
        <v>5775</v>
      </c>
      <c r="C1122" s="80" t="s">
        <v>5776</v>
      </c>
      <c r="D1122" s="80" t="s">
        <v>10691</v>
      </c>
      <c r="E1122" s="80" t="s">
        <v>10692</v>
      </c>
      <c r="F1122" s="80" t="s">
        <v>5778</v>
      </c>
      <c r="G1122" s="80" t="s">
        <v>215</v>
      </c>
      <c r="H1122" s="80" t="s">
        <v>163</v>
      </c>
      <c r="I1122" s="47">
        <v>45205</v>
      </c>
      <c r="J1122" s="47">
        <v>45287</v>
      </c>
      <c r="K1122" s="80" t="s">
        <v>173</v>
      </c>
      <c r="L1122" s="80" t="s">
        <v>10693</v>
      </c>
      <c r="M1122" s="80" t="s">
        <v>314</v>
      </c>
      <c r="N1122">
        <v>37728</v>
      </c>
      <c r="O1122" s="80" t="s">
        <v>209</v>
      </c>
      <c r="P1122">
        <v>1</v>
      </c>
      <c r="Q1122" s="56">
        <v>10.052562417871222</v>
      </c>
    </row>
    <row r="1123" spans="1:17" x14ac:dyDescent="0.25">
      <c r="A1123" s="80" t="s">
        <v>10694</v>
      </c>
      <c r="B1123" s="80" t="s">
        <v>5780</v>
      </c>
      <c r="C1123" s="80" t="s">
        <v>5781</v>
      </c>
      <c r="D1123" s="80" t="s">
        <v>10695</v>
      </c>
      <c r="E1123" s="80" t="s">
        <v>10696</v>
      </c>
      <c r="F1123" s="80" t="s">
        <v>5783</v>
      </c>
      <c r="G1123" s="80" t="s">
        <v>499</v>
      </c>
      <c r="H1123" s="80" t="s">
        <v>163</v>
      </c>
      <c r="I1123" s="47">
        <v>45638</v>
      </c>
      <c r="J1123" s="47">
        <v>45628</v>
      </c>
      <c r="K1123" s="80" t="s">
        <v>269</v>
      </c>
      <c r="L1123" s="80" t="s">
        <v>7007</v>
      </c>
      <c r="M1123" s="80" t="s">
        <v>181</v>
      </c>
      <c r="N1123">
        <v>36713</v>
      </c>
      <c r="O1123" s="80" t="s">
        <v>209</v>
      </c>
      <c r="P1123">
        <v>4</v>
      </c>
      <c r="Q1123" s="56">
        <v>0.32851511169513797</v>
      </c>
    </row>
    <row r="1124" spans="1:17" x14ac:dyDescent="0.25">
      <c r="A1124" s="80" t="s">
        <v>10697</v>
      </c>
      <c r="B1124" s="80" t="s">
        <v>5785</v>
      </c>
      <c r="C1124" s="80" t="s">
        <v>5786</v>
      </c>
      <c r="D1124" s="80" t="s">
        <v>10698</v>
      </c>
      <c r="E1124" s="80" t="s">
        <v>10699</v>
      </c>
      <c r="F1124" s="80" t="s">
        <v>5788</v>
      </c>
      <c r="G1124" s="80" t="s">
        <v>364</v>
      </c>
      <c r="H1124" s="80" t="s">
        <v>163</v>
      </c>
      <c r="I1124" s="47">
        <v>44879</v>
      </c>
      <c r="J1124" s="47">
        <v>45131</v>
      </c>
      <c r="K1124" s="80" t="s">
        <v>269</v>
      </c>
      <c r="L1124" s="80" t="s">
        <v>10700</v>
      </c>
      <c r="M1124" s="80" t="s">
        <v>174</v>
      </c>
      <c r="N1124">
        <v>4188</v>
      </c>
      <c r="O1124" s="80" t="s">
        <v>209</v>
      </c>
      <c r="P1124">
        <v>5</v>
      </c>
      <c r="Q1124" s="56">
        <v>10.052562417871222</v>
      </c>
    </row>
    <row r="1125" spans="1:17" x14ac:dyDescent="0.25">
      <c r="A1125" s="80" t="s">
        <v>10701</v>
      </c>
      <c r="B1125" s="80" t="s">
        <v>5790</v>
      </c>
      <c r="C1125" s="80" t="s">
        <v>5791</v>
      </c>
      <c r="D1125" s="80" t="s">
        <v>10702</v>
      </c>
      <c r="E1125" s="80" t="s">
        <v>10703</v>
      </c>
      <c r="F1125" s="80" t="s">
        <v>5793</v>
      </c>
      <c r="G1125" s="80" t="s">
        <v>227</v>
      </c>
      <c r="H1125" s="80" t="s">
        <v>163</v>
      </c>
      <c r="I1125" s="47">
        <v>44783</v>
      </c>
      <c r="J1125" s="47">
        <v>45267</v>
      </c>
      <c r="K1125" s="80" t="s">
        <v>129</v>
      </c>
      <c r="L1125" s="80" t="s">
        <v>10704</v>
      </c>
      <c r="M1125" s="80" t="s">
        <v>314</v>
      </c>
      <c r="N1125">
        <v>39855</v>
      </c>
      <c r="O1125" s="80" t="s">
        <v>196</v>
      </c>
      <c r="P1125">
        <v>4</v>
      </c>
      <c r="Q1125" s="56">
        <v>15.900131406044677</v>
      </c>
    </row>
    <row r="1126" spans="1:17" x14ac:dyDescent="0.25">
      <c r="A1126" s="80" t="s">
        <v>10705</v>
      </c>
      <c r="B1126" s="80" t="s">
        <v>5795</v>
      </c>
      <c r="C1126" s="80" t="s">
        <v>5796</v>
      </c>
      <c r="D1126" s="80" t="s">
        <v>10706</v>
      </c>
      <c r="E1126" s="80" t="s">
        <v>10707</v>
      </c>
      <c r="F1126" s="80" t="s">
        <v>5798</v>
      </c>
      <c r="G1126" s="80" t="s">
        <v>558</v>
      </c>
      <c r="H1126" s="80" t="s">
        <v>163</v>
      </c>
      <c r="I1126" s="47">
        <v>45517</v>
      </c>
      <c r="J1126" s="47">
        <v>45589</v>
      </c>
      <c r="K1126" s="80" t="s">
        <v>129</v>
      </c>
      <c r="L1126" s="80" t="s">
        <v>10708</v>
      </c>
      <c r="M1126" s="80" t="s">
        <v>314</v>
      </c>
      <c r="N1126">
        <v>39855</v>
      </c>
      <c r="O1126" s="80" t="s">
        <v>209</v>
      </c>
      <c r="P1126">
        <v>4</v>
      </c>
      <c r="Q1126" s="56">
        <v>10.052562417871222</v>
      </c>
    </row>
    <row r="1127" spans="1:17" x14ac:dyDescent="0.25">
      <c r="A1127" s="80" t="s">
        <v>10709</v>
      </c>
      <c r="B1127" s="80" t="s">
        <v>5800</v>
      </c>
      <c r="C1127" s="80" t="s">
        <v>5801</v>
      </c>
      <c r="D1127" s="80" t="s">
        <v>10710</v>
      </c>
      <c r="E1127" s="80" t="s">
        <v>10711</v>
      </c>
      <c r="F1127" s="80" t="s">
        <v>5803</v>
      </c>
      <c r="G1127" s="80" t="s">
        <v>262</v>
      </c>
      <c r="H1127" s="80" t="s">
        <v>163</v>
      </c>
      <c r="I1127" s="47">
        <v>45385</v>
      </c>
      <c r="J1127" s="47">
        <v>45161</v>
      </c>
      <c r="K1127" s="80" t="s">
        <v>173</v>
      </c>
      <c r="L1127" s="80" t="s">
        <v>6953</v>
      </c>
      <c r="M1127" s="80" t="s">
        <v>174</v>
      </c>
      <c r="N1127">
        <v>37980</v>
      </c>
      <c r="O1127" s="80" t="s">
        <v>203</v>
      </c>
      <c r="P1127">
        <v>1</v>
      </c>
      <c r="Q1127" s="56">
        <v>7.3587385019710903</v>
      </c>
    </row>
    <row r="1128" spans="1:17" x14ac:dyDescent="0.25">
      <c r="A1128" s="80" t="s">
        <v>10712</v>
      </c>
      <c r="B1128" s="80" t="s">
        <v>5805</v>
      </c>
      <c r="C1128" s="80" t="s">
        <v>5806</v>
      </c>
      <c r="D1128" s="80" t="s">
        <v>10713</v>
      </c>
      <c r="E1128" s="80" t="s">
        <v>10714</v>
      </c>
      <c r="F1128" s="80" t="s">
        <v>1902</v>
      </c>
      <c r="G1128" s="80" t="s">
        <v>903</v>
      </c>
      <c r="H1128" s="80" t="s">
        <v>163</v>
      </c>
      <c r="I1128" s="47">
        <v>44815</v>
      </c>
      <c r="J1128" s="47">
        <v>45292</v>
      </c>
      <c r="K1128" s="80" t="s">
        <v>164</v>
      </c>
      <c r="L1128" s="80" t="s">
        <v>6965</v>
      </c>
      <c r="M1128" s="80" t="s">
        <v>165</v>
      </c>
      <c r="N1128">
        <v>49638</v>
      </c>
      <c r="O1128" s="80" t="s">
        <v>209</v>
      </c>
      <c r="P1128">
        <v>1</v>
      </c>
      <c r="Q1128" s="56">
        <v>10.052562417871222</v>
      </c>
    </row>
    <row r="1129" spans="1:17" x14ac:dyDescent="0.25">
      <c r="A1129" s="80" t="s">
        <v>10715</v>
      </c>
      <c r="B1129" s="80" t="s">
        <v>5809</v>
      </c>
      <c r="C1129" s="80" t="s">
        <v>5810</v>
      </c>
      <c r="D1129" s="80" t="s">
        <v>10716</v>
      </c>
      <c r="E1129" s="80" t="s">
        <v>10717</v>
      </c>
      <c r="F1129" s="80" t="s">
        <v>5812</v>
      </c>
      <c r="G1129" s="80" t="s">
        <v>462</v>
      </c>
      <c r="H1129" s="80" t="s">
        <v>163</v>
      </c>
      <c r="I1129" s="47">
        <v>45193</v>
      </c>
      <c r="J1129" s="47">
        <v>45695</v>
      </c>
      <c r="K1129" s="80" t="s">
        <v>128</v>
      </c>
      <c r="L1129" s="80" t="s">
        <v>7702</v>
      </c>
      <c r="M1129" s="80" t="s">
        <v>165</v>
      </c>
      <c r="N1129">
        <v>33947</v>
      </c>
      <c r="O1129" s="80" t="s">
        <v>209</v>
      </c>
      <c r="P1129">
        <v>2</v>
      </c>
      <c r="Q1129" s="56">
        <v>16.491458607095925</v>
      </c>
    </row>
    <row r="1130" spans="1:17" x14ac:dyDescent="0.25">
      <c r="A1130" s="80" t="s">
        <v>10718</v>
      </c>
      <c r="B1130" s="80" t="s">
        <v>5814</v>
      </c>
      <c r="C1130" s="80" t="s">
        <v>5815</v>
      </c>
      <c r="D1130" s="80" t="s">
        <v>10719</v>
      </c>
      <c r="E1130" s="80" t="s">
        <v>10720</v>
      </c>
      <c r="F1130" s="80" t="s">
        <v>5817</v>
      </c>
      <c r="G1130" s="80" t="s">
        <v>787</v>
      </c>
      <c r="H1130" s="80" t="s">
        <v>163</v>
      </c>
      <c r="I1130" s="47">
        <v>45049</v>
      </c>
      <c r="J1130" s="47">
        <v>45533</v>
      </c>
      <c r="K1130" s="80" t="s">
        <v>173</v>
      </c>
      <c r="L1130" s="80" t="s">
        <v>6965</v>
      </c>
      <c r="M1130" s="80" t="s">
        <v>195</v>
      </c>
      <c r="N1130">
        <v>20284</v>
      </c>
      <c r="O1130" s="80" t="s">
        <v>166</v>
      </c>
      <c r="P1130">
        <v>5</v>
      </c>
      <c r="Q1130" s="56">
        <v>10.052562417871222</v>
      </c>
    </row>
    <row r="1131" spans="1:17" x14ac:dyDescent="0.25">
      <c r="A1131" s="80" t="s">
        <v>10721</v>
      </c>
      <c r="B1131" s="80" t="s">
        <v>5819</v>
      </c>
      <c r="C1131" s="80" t="s">
        <v>5820</v>
      </c>
      <c r="D1131" s="80" t="s">
        <v>10722</v>
      </c>
      <c r="E1131" s="80" t="s">
        <v>10723</v>
      </c>
      <c r="F1131" s="80" t="s">
        <v>3070</v>
      </c>
      <c r="G1131" s="80" t="s">
        <v>499</v>
      </c>
      <c r="H1131" s="80" t="s">
        <v>163</v>
      </c>
      <c r="I1131" s="47">
        <v>44860</v>
      </c>
      <c r="J1131" s="47">
        <v>45533</v>
      </c>
      <c r="K1131" s="80" t="s">
        <v>164</v>
      </c>
      <c r="L1131" s="80" t="s">
        <v>6953</v>
      </c>
      <c r="M1131" s="80" t="s">
        <v>195</v>
      </c>
      <c r="N1131">
        <v>16362</v>
      </c>
      <c r="O1131" s="80" t="s">
        <v>188</v>
      </c>
      <c r="P1131">
        <v>4</v>
      </c>
      <c r="Q1131" s="56">
        <v>22.109067017082786</v>
      </c>
    </row>
    <row r="1132" spans="1:17" x14ac:dyDescent="0.25">
      <c r="A1132" s="80" t="s">
        <v>10724</v>
      </c>
      <c r="B1132" s="80" t="s">
        <v>5823</v>
      </c>
      <c r="C1132" s="80" t="s">
        <v>5824</v>
      </c>
      <c r="D1132" s="80" t="s">
        <v>10725</v>
      </c>
      <c r="E1132" s="80" t="s">
        <v>10726</v>
      </c>
      <c r="F1132" s="80" t="s">
        <v>5826</v>
      </c>
      <c r="G1132" s="80" t="s">
        <v>347</v>
      </c>
      <c r="H1132" s="80" t="s">
        <v>163</v>
      </c>
      <c r="I1132" s="47">
        <v>45472</v>
      </c>
      <c r="J1132" s="47">
        <v>45473</v>
      </c>
      <c r="K1132" s="80" t="s">
        <v>269</v>
      </c>
      <c r="L1132" s="80" t="s">
        <v>10727</v>
      </c>
      <c r="M1132" s="80" t="s">
        <v>228</v>
      </c>
      <c r="N1132">
        <v>16362</v>
      </c>
      <c r="O1132" s="80" t="s">
        <v>203</v>
      </c>
      <c r="P1132">
        <v>4</v>
      </c>
      <c r="Q1132" s="56">
        <v>10.052562417871222</v>
      </c>
    </row>
    <row r="1133" spans="1:17" x14ac:dyDescent="0.25">
      <c r="A1133" s="80" t="s">
        <v>10728</v>
      </c>
      <c r="B1133" s="80" t="s">
        <v>5828</v>
      </c>
      <c r="C1133" s="80" t="s">
        <v>5829</v>
      </c>
      <c r="D1133" s="80" t="s">
        <v>10729</v>
      </c>
      <c r="E1133" s="80" t="s">
        <v>10730</v>
      </c>
      <c r="F1133" s="80" t="s">
        <v>5831</v>
      </c>
      <c r="G1133" s="80" t="s">
        <v>221</v>
      </c>
      <c r="H1133" s="80" t="s">
        <v>163</v>
      </c>
      <c r="I1133" s="47">
        <v>44874</v>
      </c>
      <c r="J1133" s="47">
        <v>45534</v>
      </c>
      <c r="K1133" s="80" t="s">
        <v>164</v>
      </c>
      <c r="L1133" s="80" t="s">
        <v>7007</v>
      </c>
      <c r="M1133" s="80" t="s">
        <v>228</v>
      </c>
      <c r="N1133">
        <v>14322</v>
      </c>
      <c r="O1133" s="80" t="s">
        <v>209</v>
      </c>
      <c r="P1133">
        <v>3</v>
      </c>
      <c r="Q1133" s="56">
        <v>21.681997371879106</v>
      </c>
    </row>
    <row r="1134" spans="1:17" x14ac:dyDescent="0.25">
      <c r="A1134" s="80" t="s">
        <v>10731</v>
      </c>
      <c r="B1134" s="80" t="s">
        <v>5833</v>
      </c>
      <c r="C1134" s="80" t="s">
        <v>5834</v>
      </c>
      <c r="D1134" s="80" t="s">
        <v>10732</v>
      </c>
      <c r="E1134" s="80" t="s">
        <v>10733</v>
      </c>
      <c r="F1134" s="80" t="s">
        <v>5836</v>
      </c>
      <c r="G1134" s="80" t="s">
        <v>558</v>
      </c>
      <c r="H1134" s="80" t="s">
        <v>163</v>
      </c>
      <c r="I1134" s="47">
        <v>45312</v>
      </c>
      <c r="J1134" s="47">
        <v>45270</v>
      </c>
      <c r="K1134" s="80" t="s">
        <v>164</v>
      </c>
      <c r="L1134" s="80" t="s">
        <v>7093</v>
      </c>
      <c r="M1134" s="80" t="s">
        <v>165</v>
      </c>
      <c r="N1134">
        <v>25093</v>
      </c>
      <c r="O1134" s="80" t="s">
        <v>203</v>
      </c>
      <c r="P1134">
        <v>3</v>
      </c>
      <c r="Q1134" s="56">
        <v>10.052562417871222</v>
      </c>
    </row>
    <row r="1135" spans="1:17" x14ac:dyDescent="0.25">
      <c r="A1135" s="80" t="s">
        <v>10734</v>
      </c>
      <c r="B1135" s="80" t="s">
        <v>5838</v>
      </c>
      <c r="C1135" s="80" t="s">
        <v>5839</v>
      </c>
      <c r="D1135" s="80" t="s">
        <v>10735</v>
      </c>
      <c r="E1135" s="80" t="s">
        <v>10736</v>
      </c>
      <c r="F1135" s="80" t="s">
        <v>5841</v>
      </c>
      <c r="G1135" s="80" t="s">
        <v>903</v>
      </c>
      <c r="H1135" s="80" t="s">
        <v>163</v>
      </c>
      <c r="I1135" s="47">
        <v>45249</v>
      </c>
      <c r="J1135" s="47">
        <v>45132</v>
      </c>
      <c r="K1135" s="80" t="s">
        <v>128</v>
      </c>
      <c r="L1135" s="80" t="s">
        <v>7007</v>
      </c>
      <c r="M1135" s="80" t="s">
        <v>165</v>
      </c>
      <c r="N1135">
        <v>24872</v>
      </c>
      <c r="O1135" s="80" t="s">
        <v>203</v>
      </c>
      <c r="P1135">
        <v>1</v>
      </c>
      <c r="Q1135" s="56">
        <v>3.8436268068331141</v>
      </c>
    </row>
    <row r="1136" spans="1:17" x14ac:dyDescent="0.25">
      <c r="A1136" s="80" t="s">
        <v>10737</v>
      </c>
      <c r="B1136" s="80" t="s">
        <v>5843</v>
      </c>
      <c r="C1136" s="80" t="s">
        <v>5844</v>
      </c>
      <c r="D1136" s="80" t="s">
        <v>10738</v>
      </c>
      <c r="E1136" s="80" t="s">
        <v>10739</v>
      </c>
      <c r="F1136" s="80" t="s">
        <v>5846</v>
      </c>
      <c r="G1136" s="80" t="s">
        <v>215</v>
      </c>
      <c r="H1136" s="80" t="s">
        <v>163</v>
      </c>
      <c r="I1136" s="47">
        <v>45794</v>
      </c>
      <c r="J1136" s="47">
        <v>45351</v>
      </c>
      <c r="K1136" s="80" t="s">
        <v>269</v>
      </c>
      <c r="L1136" s="80" t="s">
        <v>6965</v>
      </c>
      <c r="M1136" s="80" t="s">
        <v>165</v>
      </c>
      <c r="N1136">
        <v>27677</v>
      </c>
      <c r="O1136" s="80" t="s">
        <v>196</v>
      </c>
      <c r="P1136">
        <v>4</v>
      </c>
      <c r="Q1136" s="56">
        <v>10.052562417871222</v>
      </c>
    </row>
    <row r="1137" spans="1:17" x14ac:dyDescent="0.25">
      <c r="A1137" s="80" t="s">
        <v>10740</v>
      </c>
      <c r="B1137" s="80" t="s">
        <v>5848</v>
      </c>
      <c r="C1137" s="80" t="s">
        <v>5849</v>
      </c>
      <c r="D1137" s="80" t="s">
        <v>10741</v>
      </c>
      <c r="E1137" s="80" t="s">
        <v>10742</v>
      </c>
      <c r="F1137" s="80" t="s">
        <v>5851</v>
      </c>
      <c r="G1137" s="80" t="s">
        <v>903</v>
      </c>
      <c r="H1137" s="80" t="s">
        <v>163</v>
      </c>
      <c r="I1137" s="47">
        <v>45469</v>
      </c>
      <c r="J1137" s="47">
        <v>45600</v>
      </c>
      <c r="K1137" s="80" t="s">
        <v>269</v>
      </c>
      <c r="L1137" s="80" t="s">
        <v>7007</v>
      </c>
      <c r="M1137" s="80" t="s">
        <v>228</v>
      </c>
      <c r="N1137">
        <v>24346</v>
      </c>
      <c r="O1137" s="80" t="s">
        <v>196</v>
      </c>
      <c r="P1137">
        <v>3</v>
      </c>
      <c r="Q1137" s="56">
        <v>4.3035479632063076</v>
      </c>
    </row>
    <row r="1138" spans="1:17" x14ac:dyDescent="0.25">
      <c r="A1138" s="80" t="s">
        <v>10743</v>
      </c>
      <c r="B1138" s="80" t="s">
        <v>5853</v>
      </c>
      <c r="C1138" s="80" t="s">
        <v>5854</v>
      </c>
      <c r="D1138" s="80" t="s">
        <v>10744</v>
      </c>
      <c r="E1138" s="80" t="s">
        <v>10745</v>
      </c>
      <c r="F1138" s="80" t="s">
        <v>5856</v>
      </c>
      <c r="G1138" s="80" t="s">
        <v>552</v>
      </c>
      <c r="H1138" s="80" t="s">
        <v>163</v>
      </c>
      <c r="I1138" s="47">
        <v>45605</v>
      </c>
      <c r="J1138" s="47">
        <v>45407</v>
      </c>
      <c r="K1138" s="80" t="s">
        <v>269</v>
      </c>
      <c r="L1138" s="80" t="s">
        <v>7007</v>
      </c>
      <c r="M1138" s="80" t="s">
        <v>228</v>
      </c>
      <c r="N1138">
        <v>31198</v>
      </c>
      <c r="O1138" s="80" t="s">
        <v>196</v>
      </c>
      <c r="P1138">
        <v>3</v>
      </c>
      <c r="Q1138" s="56">
        <v>10.052562417871222</v>
      </c>
    </row>
    <row r="1139" spans="1:17" x14ac:dyDescent="0.25">
      <c r="A1139" s="80" t="s">
        <v>10746</v>
      </c>
      <c r="B1139" s="80" t="s">
        <v>5858</v>
      </c>
      <c r="C1139" s="80" t="s">
        <v>5859</v>
      </c>
      <c r="D1139" s="80" t="s">
        <v>10747</v>
      </c>
      <c r="E1139" s="80" t="s">
        <v>10748</v>
      </c>
      <c r="F1139" s="80" t="s">
        <v>5861</v>
      </c>
      <c r="G1139" s="80" t="s">
        <v>1627</v>
      </c>
      <c r="H1139" s="80" t="s">
        <v>163</v>
      </c>
      <c r="I1139" s="47">
        <v>45235</v>
      </c>
      <c r="J1139" s="47">
        <v>45513</v>
      </c>
      <c r="K1139" s="80" t="s">
        <v>269</v>
      </c>
      <c r="L1139" s="80" t="s">
        <v>10749</v>
      </c>
      <c r="M1139" s="80" t="s">
        <v>174</v>
      </c>
      <c r="N1139">
        <v>4819</v>
      </c>
      <c r="O1139" s="80" t="s">
        <v>196</v>
      </c>
      <c r="P1139">
        <v>5</v>
      </c>
      <c r="Q1139" s="56">
        <v>9.1327201051248359</v>
      </c>
    </row>
    <row r="1140" spans="1:17" x14ac:dyDescent="0.25">
      <c r="A1140" s="80" t="s">
        <v>10750</v>
      </c>
      <c r="B1140" s="80" t="s">
        <v>5863</v>
      </c>
      <c r="C1140" s="80" t="s">
        <v>5864</v>
      </c>
      <c r="D1140" s="80" t="s">
        <v>10751</v>
      </c>
      <c r="E1140" s="80" t="s">
        <v>10752</v>
      </c>
      <c r="F1140" s="80" t="s">
        <v>5866</v>
      </c>
      <c r="G1140" s="80" t="s">
        <v>320</v>
      </c>
      <c r="H1140" s="80" t="s">
        <v>163</v>
      </c>
      <c r="I1140" s="47">
        <v>44983</v>
      </c>
      <c r="J1140" s="47">
        <v>45204</v>
      </c>
      <c r="K1140" s="80" t="s">
        <v>269</v>
      </c>
      <c r="L1140" s="80" t="s">
        <v>10753</v>
      </c>
      <c r="M1140" s="80" t="s">
        <v>174</v>
      </c>
      <c r="N1140">
        <v>3193</v>
      </c>
      <c r="O1140" s="80" t="s">
        <v>209</v>
      </c>
      <c r="P1140">
        <v>5</v>
      </c>
      <c r="Q1140" s="56">
        <v>10.052562417871222</v>
      </c>
    </row>
    <row r="1141" spans="1:17" x14ac:dyDescent="0.25">
      <c r="A1141" s="80" t="s">
        <v>10754</v>
      </c>
      <c r="B1141" s="80" t="s">
        <v>5868</v>
      </c>
      <c r="C1141" s="80" t="s">
        <v>5869</v>
      </c>
      <c r="D1141" s="80" t="s">
        <v>10755</v>
      </c>
      <c r="E1141" s="80" t="s">
        <v>10756</v>
      </c>
      <c r="F1141" s="80" t="s">
        <v>5871</v>
      </c>
      <c r="G1141" s="80" t="s">
        <v>308</v>
      </c>
      <c r="H1141" s="80" t="s">
        <v>163</v>
      </c>
      <c r="I1141" s="47">
        <v>44882</v>
      </c>
      <c r="J1141" s="47">
        <v>45502</v>
      </c>
      <c r="K1141" s="80" t="s">
        <v>269</v>
      </c>
      <c r="L1141" s="80" t="s">
        <v>6953</v>
      </c>
      <c r="M1141" s="80" t="s">
        <v>195</v>
      </c>
      <c r="N1141">
        <v>39331</v>
      </c>
      <c r="O1141" s="80" t="s">
        <v>203</v>
      </c>
      <c r="P1141">
        <v>3</v>
      </c>
      <c r="Q1141" s="56">
        <v>20.367936925098554</v>
      </c>
    </row>
    <row r="1142" spans="1:17" x14ac:dyDescent="0.25">
      <c r="A1142" s="80" t="s">
        <v>10757</v>
      </c>
      <c r="B1142" s="80" t="s">
        <v>5873</v>
      </c>
      <c r="C1142" s="80" t="s">
        <v>5874</v>
      </c>
      <c r="D1142" s="80" t="s">
        <v>10758</v>
      </c>
      <c r="E1142" s="80" t="s">
        <v>10759</v>
      </c>
      <c r="F1142" s="80" t="s">
        <v>5876</v>
      </c>
      <c r="G1142" s="80" t="s">
        <v>341</v>
      </c>
      <c r="H1142" s="80" t="s">
        <v>163</v>
      </c>
      <c r="I1142" s="47">
        <v>45709</v>
      </c>
      <c r="J1142" s="47">
        <v>45721</v>
      </c>
      <c r="K1142" s="80" t="s">
        <v>129</v>
      </c>
      <c r="L1142" s="80" t="s">
        <v>8007</v>
      </c>
      <c r="M1142" s="80" t="s">
        <v>195</v>
      </c>
      <c r="N1142">
        <v>3091</v>
      </c>
      <c r="O1142" s="80" t="s">
        <v>209</v>
      </c>
      <c r="P1142">
        <v>1</v>
      </c>
      <c r="Q1142" s="56">
        <v>10.052562417871222</v>
      </c>
    </row>
    <row r="1143" spans="1:17" x14ac:dyDescent="0.25">
      <c r="A1143" s="80" t="s">
        <v>10760</v>
      </c>
      <c r="B1143" s="80" t="s">
        <v>5878</v>
      </c>
      <c r="C1143" s="80" t="s">
        <v>5879</v>
      </c>
      <c r="D1143" s="80" t="s">
        <v>10761</v>
      </c>
      <c r="E1143" s="80" t="s">
        <v>10762</v>
      </c>
      <c r="F1143" s="80" t="s">
        <v>5881</v>
      </c>
      <c r="G1143" s="80" t="s">
        <v>642</v>
      </c>
      <c r="H1143" s="80" t="s">
        <v>163</v>
      </c>
      <c r="I1143" s="47">
        <v>45636</v>
      </c>
      <c r="J1143" s="47">
        <v>45675</v>
      </c>
      <c r="K1143" s="80" t="s">
        <v>128</v>
      </c>
      <c r="L1143" s="80" t="s">
        <v>10763</v>
      </c>
      <c r="M1143" s="80" t="s">
        <v>181</v>
      </c>
      <c r="N1143">
        <v>35456</v>
      </c>
      <c r="O1143" s="80" t="s">
        <v>209</v>
      </c>
      <c r="P1143">
        <v>5</v>
      </c>
      <c r="Q1143" s="56">
        <v>1.2812089356110381</v>
      </c>
    </row>
    <row r="1144" spans="1:17" x14ac:dyDescent="0.25">
      <c r="A1144" s="80" t="s">
        <v>10764</v>
      </c>
      <c r="B1144" s="80" t="s">
        <v>5883</v>
      </c>
      <c r="C1144" s="80" t="s">
        <v>5884</v>
      </c>
      <c r="D1144" s="80" t="s">
        <v>10765</v>
      </c>
      <c r="E1144" s="80" t="s">
        <v>10766</v>
      </c>
      <c r="F1144" s="80" t="s">
        <v>5886</v>
      </c>
      <c r="G1144" s="80" t="s">
        <v>364</v>
      </c>
      <c r="H1144" s="80" t="s">
        <v>163</v>
      </c>
      <c r="I1144" s="47">
        <v>45446</v>
      </c>
      <c r="J1144" s="47">
        <v>45664</v>
      </c>
      <c r="K1144" s="80" t="s">
        <v>129</v>
      </c>
      <c r="L1144" s="80" t="s">
        <v>6965</v>
      </c>
      <c r="M1144" s="80" t="s">
        <v>165</v>
      </c>
      <c r="N1144">
        <v>2633</v>
      </c>
      <c r="O1144" s="80" t="s">
        <v>209</v>
      </c>
      <c r="P1144">
        <v>5</v>
      </c>
      <c r="Q1144" s="56">
        <v>10.052562417871222</v>
      </c>
    </row>
    <row r="1145" spans="1:17" x14ac:dyDescent="0.25">
      <c r="A1145" s="80" t="s">
        <v>10767</v>
      </c>
      <c r="B1145" s="80" t="s">
        <v>5888</v>
      </c>
      <c r="C1145" s="80" t="s">
        <v>5889</v>
      </c>
      <c r="D1145" s="80" t="s">
        <v>10768</v>
      </c>
      <c r="E1145" s="80" t="s">
        <v>10769</v>
      </c>
      <c r="F1145" s="80" t="s">
        <v>5891</v>
      </c>
      <c r="G1145" s="80" t="s">
        <v>347</v>
      </c>
      <c r="H1145" s="80" t="s">
        <v>163</v>
      </c>
      <c r="I1145" s="47">
        <v>45642</v>
      </c>
      <c r="J1145" s="47">
        <v>45710</v>
      </c>
      <c r="K1145" s="80" t="s">
        <v>269</v>
      </c>
      <c r="L1145" s="80" t="s">
        <v>7007</v>
      </c>
      <c r="M1145" s="80" t="s">
        <v>174</v>
      </c>
      <c r="N1145">
        <v>11645</v>
      </c>
      <c r="O1145" s="80" t="s">
        <v>166</v>
      </c>
      <c r="P1145">
        <v>5</v>
      </c>
      <c r="Q1145" s="56">
        <v>2.2339027595269383</v>
      </c>
    </row>
    <row r="1146" spans="1:17" x14ac:dyDescent="0.25">
      <c r="A1146" s="80" t="s">
        <v>10770</v>
      </c>
      <c r="B1146" s="80" t="s">
        <v>5893</v>
      </c>
      <c r="C1146" s="80" t="s">
        <v>5894</v>
      </c>
      <c r="D1146" s="80" t="s">
        <v>10771</v>
      </c>
      <c r="E1146" s="80" t="s">
        <v>10772</v>
      </c>
      <c r="F1146" s="80" t="s">
        <v>5896</v>
      </c>
      <c r="G1146" s="80" t="s">
        <v>642</v>
      </c>
      <c r="H1146" s="80" t="s">
        <v>163</v>
      </c>
      <c r="I1146" s="47">
        <v>45096</v>
      </c>
      <c r="J1146" s="47">
        <v>45472</v>
      </c>
      <c r="K1146" s="80" t="s">
        <v>173</v>
      </c>
      <c r="L1146" s="80" t="s">
        <v>6965</v>
      </c>
      <c r="M1146" s="80" t="s">
        <v>228</v>
      </c>
      <c r="N1146">
        <v>17633</v>
      </c>
      <c r="O1146" s="80" t="s">
        <v>166</v>
      </c>
      <c r="P1146">
        <v>5</v>
      </c>
      <c r="Q1146" s="56">
        <v>10.052562417871222</v>
      </c>
    </row>
    <row r="1147" spans="1:17" x14ac:dyDescent="0.25">
      <c r="A1147" s="80" t="s">
        <v>10773</v>
      </c>
      <c r="B1147" s="80" t="s">
        <v>5898</v>
      </c>
      <c r="C1147" s="80" t="s">
        <v>5899</v>
      </c>
      <c r="D1147" s="80" t="s">
        <v>10774</v>
      </c>
      <c r="E1147" s="80" t="s">
        <v>10775</v>
      </c>
      <c r="F1147" s="80" t="s">
        <v>5901</v>
      </c>
      <c r="G1147" s="80" t="s">
        <v>766</v>
      </c>
      <c r="H1147" s="80" t="s">
        <v>163</v>
      </c>
      <c r="I1147" s="47">
        <v>45083</v>
      </c>
      <c r="J1147" s="47">
        <v>45392</v>
      </c>
      <c r="K1147" s="80" t="s">
        <v>164</v>
      </c>
      <c r="L1147" s="80" t="s">
        <v>10776</v>
      </c>
      <c r="M1147" s="80" t="s">
        <v>165</v>
      </c>
      <c r="N1147">
        <v>3633</v>
      </c>
      <c r="O1147" s="80" t="s">
        <v>203</v>
      </c>
      <c r="P1147">
        <v>2</v>
      </c>
      <c r="Q1147" s="56">
        <v>10.151116951379763</v>
      </c>
    </row>
    <row r="1148" spans="1:17" x14ac:dyDescent="0.25">
      <c r="A1148" s="80" t="s">
        <v>10777</v>
      </c>
      <c r="B1148" s="80" t="s">
        <v>5903</v>
      </c>
      <c r="C1148" s="80" t="s">
        <v>5904</v>
      </c>
      <c r="D1148" s="80" t="s">
        <v>10778</v>
      </c>
      <c r="E1148" s="80" t="s">
        <v>10779</v>
      </c>
      <c r="F1148" s="80" t="s">
        <v>5906</v>
      </c>
      <c r="G1148" s="80" t="s">
        <v>358</v>
      </c>
      <c r="H1148" s="80" t="s">
        <v>163</v>
      </c>
      <c r="I1148" s="47">
        <v>45344</v>
      </c>
      <c r="J1148" s="47">
        <v>45282</v>
      </c>
      <c r="K1148" s="80" t="s">
        <v>269</v>
      </c>
      <c r="L1148" s="80" t="s">
        <v>7007</v>
      </c>
      <c r="M1148" s="80" t="s">
        <v>181</v>
      </c>
      <c r="N1148">
        <v>23604</v>
      </c>
      <c r="O1148" s="80" t="s">
        <v>203</v>
      </c>
      <c r="P1148">
        <v>5</v>
      </c>
      <c r="Q1148" s="56">
        <v>10.052562417871222</v>
      </c>
    </row>
    <row r="1149" spans="1:17" x14ac:dyDescent="0.25">
      <c r="A1149" s="80" t="s">
        <v>10780</v>
      </c>
      <c r="B1149" s="80" t="s">
        <v>5908</v>
      </c>
      <c r="C1149" s="80" t="s">
        <v>5909</v>
      </c>
      <c r="D1149" s="80" t="s">
        <v>10781</v>
      </c>
      <c r="E1149" s="80" t="s">
        <v>10782</v>
      </c>
      <c r="F1149" s="80" t="s">
        <v>5911</v>
      </c>
      <c r="G1149" s="80" t="s">
        <v>387</v>
      </c>
      <c r="H1149" s="80" t="s">
        <v>163</v>
      </c>
      <c r="I1149" s="47">
        <v>45600</v>
      </c>
      <c r="J1149" s="47">
        <v>45284</v>
      </c>
      <c r="K1149" s="80" t="s">
        <v>129</v>
      </c>
      <c r="L1149" s="80" t="s">
        <v>10783</v>
      </c>
      <c r="M1149" s="80" t="s">
        <v>195</v>
      </c>
      <c r="N1149">
        <v>855</v>
      </c>
      <c r="O1149" s="80" t="s">
        <v>209</v>
      </c>
      <c r="P1149">
        <v>1</v>
      </c>
      <c r="Q1149" s="56">
        <v>10.38107752956636</v>
      </c>
    </row>
    <row r="1150" spans="1:17" x14ac:dyDescent="0.25">
      <c r="A1150" s="80" t="s">
        <v>10784</v>
      </c>
      <c r="B1150" s="80" t="s">
        <v>5913</v>
      </c>
      <c r="C1150" s="80" t="s">
        <v>5914</v>
      </c>
      <c r="D1150" s="80" t="s">
        <v>10785</v>
      </c>
      <c r="E1150" s="80" t="s">
        <v>10786</v>
      </c>
      <c r="F1150" s="80" t="s">
        <v>5916</v>
      </c>
      <c r="G1150" s="80" t="s">
        <v>1104</v>
      </c>
      <c r="H1150" s="80" t="s">
        <v>163</v>
      </c>
      <c r="I1150" s="47">
        <v>45333</v>
      </c>
      <c r="J1150" s="47">
        <v>45357</v>
      </c>
      <c r="K1150" s="80" t="s">
        <v>164</v>
      </c>
      <c r="L1150" s="80" t="s">
        <v>10613</v>
      </c>
      <c r="M1150" s="80" t="s">
        <v>174</v>
      </c>
      <c r="N1150">
        <v>18118</v>
      </c>
      <c r="O1150" s="80" t="s">
        <v>203</v>
      </c>
      <c r="P1150">
        <v>5</v>
      </c>
      <c r="Q1150" s="56">
        <v>10.052562417871222</v>
      </c>
    </row>
    <row r="1151" spans="1:17" x14ac:dyDescent="0.25">
      <c r="A1151" s="80" t="s">
        <v>10787</v>
      </c>
      <c r="B1151" s="80" t="s">
        <v>2438</v>
      </c>
      <c r="C1151" s="80" t="s">
        <v>5918</v>
      </c>
      <c r="D1151" s="80" t="s">
        <v>10788</v>
      </c>
      <c r="E1151" s="80" t="s">
        <v>10789</v>
      </c>
      <c r="F1151" s="80" t="s">
        <v>5920</v>
      </c>
      <c r="G1151" s="80" t="s">
        <v>251</v>
      </c>
      <c r="H1151" s="80" t="s">
        <v>163</v>
      </c>
      <c r="I1151" s="47">
        <v>44808</v>
      </c>
      <c r="J1151" s="47">
        <v>45756</v>
      </c>
      <c r="K1151" s="80" t="s">
        <v>164</v>
      </c>
      <c r="L1151" s="80" t="s">
        <v>10790</v>
      </c>
      <c r="M1151" s="80" t="s">
        <v>228</v>
      </c>
      <c r="N1151">
        <v>32122</v>
      </c>
      <c r="O1151" s="80" t="s">
        <v>203</v>
      </c>
      <c r="P1151">
        <v>1</v>
      </c>
      <c r="Q1151" s="56">
        <v>31.143232588699078</v>
      </c>
    </row>
    <row r="1152" spans="1:17" x14ac:dyDescent="0.25">
      <c r="A1152" s="80" t="s">
        <v>10791</v>
      </c>
      <c r="B1152" s="80" t="s">
        <v>5922</v>
      </c>
      <c r="C1152" s="80" t="s">
        <v>5923</v>
      </c>
      <c r="D1152" s="80" t="s">
        <v>10792</v>
      </c>
      <c r="E1152" s="80" t="s">
        <v>10793</v>
      </c>
      <c r="F1152" s="80" t="s">
        <v>5925</v>
      </c>
      <c r="G1152" s="80" t="s">
        <v>358</v>
      </c>
      <c r="H1152" s="80" t="s">
        <v>163</v>
      </c>
      <c r="I1152" s="47">
        <v>45694</v>
      </c>
      <c r="J1152" s="47">
        <v>45359</v>
      </c>
      <c r="K1152" s="80" t="s">
        <v>269</v>
      </c>
      <c r="L1152" s="80" t="s">
        <v>7007</v>
      </c>
      <c r="M1152" s="80" t="s">
        <v>228</v>
      </c>
      <c r="N1152">
        <v>12734</v>
      </c>
      <c r="O1152" s="80" t="s">
        <v>196</v>
      </c>
      <c r="P1152">
        <v>4</v>
      </c>
      <c r="Q1152" s="56">
        <v>10.052562417871222</v>
      </c>
    </row>
    <row r="1153" spans="1:17" x14ac:dyDescent="0.25">
      <c r="A1153" s="80" t="s">
        <v>10794</v>
      </c>
      <c r="B1153" s="80" t="s">
        <v>5927</v>
      </c>
      <c r="C1153" s="80" t="s">
        <v>5928</v>
      </c>
      <c r="D1153" s="80" t="s">
        <v>10795</v>
      </c>
      <c r="E1153" s="80" t="s">
        <v>10796</v>
      </c>
      <c r="F1153" s="80" t="s">
        <v>5930</v>
      </c>
      <c r="G1153" s="80" t="s">
        <v>595</v>
      </c>
      <c r="H1153" s="80" t="s">
        <v>163</v>
      </c>
      <c r="I1153" s="47">
        <v>45795</v>
      </c>
      <c r="J1153" s="47">
        <v>45240</v>
      </c>
      <c r="K1153" s="80" t="s">
        <v>164</v>
      </c>
      <c r="L1153" s="80" t="s">
        <v>10797</v>
      </c>
      <c r="M1153" s="80" t="s">
        <v>165</v>
      </c>
      <c r="N1153">
        <v>36948</v>
      </c>
      <c r="O1153" s="80" t="s">
        <v>166</v>
      </c>
      <c r="P1153">
        <v>1</v>
      </c>
      <c r="Q1153" s="56">
        <v>18.232588699080157</v>
      </c>
    </row>
    <row r="1154" spans="1:17" x14ac:dyDescent="0.25">
      <c r="A1154" s="80" t="s">
        <v>10798</v>
      </c>
      <c r="B1154" s="80" t="s">
        <v>5932</v>
      </c>
      <c r="C1154" s="80" t="s">
        <v>5933</v>
      </c>
      <c r="D1154" s="80" t="s">
        <v>10799</v>
      </c>
      <c r="E1154" s="80" t="s">
        <v>10800</v>
      </c>
      <c r="F1154" s="80" t="s">
        <v>3992</v>
      </c>
      <c r="G1154" s="80" t="s">
        <v>240</v>
      </c>
      <c r="H1154" s="80" t="s">
        <v>163</v>
      </c>
      <c r="I1154" s="47">
        <v>45113</v>
      </c>
      <c r="J1154" s="47">
        <v>45240</v>
      </c>
      <c r="K1154" s="80" t="s">
        <v>129</v>
      </c>
      <c r="L1154" s="80" t="s">
        <v>7007</v>
      </c>
      <c r="M1154" s="80" t="s">
        <v>314</v>
      </c>
      <c r="N1154">
        <v>47263</v>
      </c>
      <c r="O1154" s="80" t="s">
        <v>188</v>
      </c>
      <c r="P1154">
        <v>2</v>
      </c>
      <c r="Q1154" s="56">
        <v>10.052562417871222</v>
      </c>
    </row>
    <row r="1155" spans="1:17" x14ac:dyDescent="0.25">
      <c r="A1155" s="80" t="s">
        <v>10801</v>
      </c>
      <c r="B1155" s="80" t="s">
        <v>5936</v>
      </c>
      <c r="C1155" s="80" t="s">
        <v>5937</v>
      </c>
      <c r="D1155" s="80" t="s">
        <v>10802</v>
      </c>
      <c r="E1155" s="80" t="s">
        <v>10803</v>
      </c>
      <c r="F1155" s="80" t="s">
        <v>5939</v>
      </c>
      <c r="G1155" s="80" t="s">
        <v>642</v>
      </c>
      <c r="H1155" s="80" t="s">
        <v>163</v>
      </c>
      <c r="I1155" s="47">
        <v>44843</v>
      </c>
      <c r="J1155" s="47">
        <v>45430</v>
      </c>
      <c r="K1155" s="80" t="s">
        <v>164</v>
      </c>
      <c r="L1155" s="80" t="s">
        <v>7007</v>
      </c>
      <c r="M1155" s="80" t="s">
        <v>181</v>
      </c>
      <c r="N1155">
        <v>42326</v>
      </c>
      <c r="O1155" s="80" t="s">
        <v>188</v>
      </c>
      <c r="P1155">
        <v>3</v>
      </c>
      <c r="Q1155" s="56">
        <v>19.283837056504598</v>
      </c>
    </row>
    <row r="1156" spans="1:17" x14ac:dyDescent="0.25">
      <c r="A1156" s="80" t="s">
        <v>10804</v>
      </c>
      <c r="B1156" s="80" t="s">
        <v>5941</v>
      </c>
      <c r="C1156" s="80" t="s">
        <v>5942</v>
      </c>
      <c r="D1156" s="80" t="s">
        <v>10805</v>
      </c>
      <c r="E1156" s="80" t="s">
        <v>10806</v>
      </c>
      <c r="F1156" s="80" t="s">
        <v>5944</v>
      </c>
      <c r="G1156" s="80" t="s">
        <v>499</v>
      </c>
      <c r="H1156" s="80" t="s">
        <v>163</v>
      </c>
      <c r="I1156" s="47">
        <v>45775</v>
      </c>
      <c r="J1156" s="47">
        <v>45637</v>
      </c>
      <c r="K1156" s="80" t="s">
        <v>164</v>
      </c>
      <c r="L1156" s="80" t="s">
        <v>6965</v>
      </c>
      <c r="M1156" s="80" t="s">
        <v>174</v>
      </c>
      <c r="N1156">
        <v>17938</v>
      </c>
      <c r="O1156" s="80" t="s">
        <v>188</v>
      </c>
      <c r="P1156">
        <v>5</v>
      </c>
      <c r="Q1156" s="56">
        <v>10.052562417871222</v>
      </c>
    </row>
    <row r="1157" spans="1:17" x14ac:dyDescent="0.25">
      <c r="A1157" s="80" t="s">
        <v>10807</v>
      </c>
      <c r="B1157" s="80" t="s">
        <v>5946</v>
      </c>
      <c r="C1157" s="80" t="s">
        <v>5947</v>
      </c>
      <c r="D1157" s="80" t="s">
        <v>10808</v>
      </c>
      <c r="E1157" s="80" t="s">
        <v>10809</v>
      </c>
      <c r="F1157" s="80" t="s">
        <v>5949</v>
      </c>
      <c r="G1157" s="80" t="s">
        <v>308</v>
      </c>
      <c r="H1157" s="80" t="s">
        <v>163</v>
      </c>
      <c r="I1157" s="47">
        <v>45793</v>
      </c>
      <c r="J1157" s="47">
        <v>45235</v>
      </c>
      <c r="K1157" s="80" t="s">
        <v>164</v>
      </c>
      <c r="L1157" s="80" t="s">
        <v>6965</v>
      </c>
      <c r="M1157" s="80" t="s">
        <v>314</v>
      </c>
      <c r="N1157">
        <v>47151</v>
      </c>
      <c r="O1157" s="80" t="s">
        <v>166</v>
      </c>
      <c r="P1157">
        <v>1</v>
      </c>
      <c r="Q1157" s="56">
        <v>18.331143232588698</v>
      </c>
    </row>
    <row r="1158" spans="1:17" x14ac:dyDescent="0.25">
      <c r="A1158" s="80" t="s">
        <v>10810</v>
      </c>
      <c r="B1158" s="80" t="s">
        <v>5951</v>
      </c>
      <c r="C1158" s="80" t="s">
        <v>5952</v>
      </c>
      <c r="D1158" s="80" t="s">
        <v>10811</v>
      </c>
      <c r="E1158" s="80" t="s">
        <v>5953</v>
      </c>
      <c r="F1158" s="80" t="s">
        <v>5954</v>
      </c>
      <c r="G1158" s="80" t="s">
        <v>347</v>
      </c>
      <c r="H1158" s="80" t="s">
        <v>163</v>
      </c>
      <c r="I1158" s="47">
        <v>45389</v>
      </c>
      <c r="J1158" s="47">
        <v>45143</v>
      </c>
      <c r="K1158" s="80" t="s">
        <v>173</v>
      </c>
      <c r="L1158" s="80" t="s">
        <v>10812</v>
      </c>
      <c r="M1158" s="80" t="s">
        <v>165</v>
      </c>
      <c r="N1158">
        <v>32455</v>
      </c>
      <c r="O1158" s="80" t="s">
        <v>166</v>
      </c>
      <c r="P1158">
        <v>1</v>
      </c>
      <c r="Q1158" s="56">
        <v>10.052562417871222</v>
      </c>
    </row>
    <row r="1159" spans="1:17" x14ac:dyDescent="0.25">
      <c r="A1159" s="80" t="s">
        <v>10813</v>
      </c>
      <c r="B1159" s="80" t="s">
        <v>5956</v>
      </c>
      <c r="C1159" s="80" t="s">
        <v>5957</v>
      </c>
      <c r="D1159" s="80" t="s">
        <v>10814</v>
      </c>
      <c r="E1159" s="80" t="s">
        <v>10815</v>
      </c>
      <c r="F1159" s="80" t="s">
        <v>5959</v>
      </c>
      <c r="G1159" s="80" t="s">
        <v>574</v>
      </c>
      <c r="H1159" s="80" t="s">
        <v>163</v>
      </c>
      <c r="I1159" s="47">
        <v>44792</v>
      </c>
      <c r="J1159" s="47">
        <v>45207</v>
      </c>
      <c r="K1159" s="80" t="s">
        <v>129</v>
      </c>
      <c r="L1159" s="80" t="s">
        <v>7007</v>
      </c>
      <c r="M1159" s="80" t="s">
        <v>195</v>
      </c>
      <c r="N1159">
        <v>1136</v>
      </c>
      <c r="O1159" s="80" t="s">
        <v>188</v>
      </c>
      <c r="P1159">
        <v>1</v>
      </c>
      <c r="Q1159" s="56">
        <v>13.633377135348226</v>
      </c>
    </row>
    <row r="1160" spans="1:17" x14ac:dyDescent="0.25">
      <c r="A1160" s="80" t="s">
        <v>10816</v>
      </c>
      <c r="B1160" s="80" t="s">
        <v>5961</v>
      </c>
      <c r="C1160" s="80" t="s">
        <v>5962</v>
      </c>
      <c r="D1160" s="80" t="s">
        <v>10817</v>
      </c>
      <c r="E1160" s="80" t="s">
        <v>10818</v>
      </c>
      <c r="F1160" s="80" t="s">
        <v>5964</v>
      </c>
      <c r="G1160" s="80" t="s">
        <v>409</v>
      </c>
      <c r="H1160" s="80" t="s">
        <v>163</v>
      </c>
      <c r="I1160" s="47">
        <v>45550</v>
      </c>
      <c r="J1160" s="47">
        <v>45566</v>
      </c>
      <c r="K1160" s="80" t="s">
        <v>129</v>
      </c>
      <c r="L1160" s="80" t="s">
        <v>6953</v>
      </c>
      <c r="M1160" s="80" t="s">
        <v>174</v>
      </c>
      <c r="N1160">
        <v>11549</v>
      </c>
      <c r="O1160" s="80" t="s">
        <v>209</v>
      </c>
      <c r="P1160">
        <v>5</v>
      </c>
      <c r="Q1160" s="56">
        <v>10.052562417871222</v>
      </c>
    </row>
    <row r="1161" spans="1:17" x14ac:dyDescent="0.25">
      <c r="A1161" s="80" t="s">
        <v>10819</v>
      </c>
      <c r="B1161" s="80" t="s">
        <v>5966</v>
      </c>
      <c r="C1161" s="80" t="s">
        <v>5967</v>
      </c>
      <c r="D1161" s="80" t="s">
        <v>10820</v>
      </c>
      <c r="E1161" s="80" t="s">
        <v>10821</v>
      </c>
      <c r="F1161" s="80" t="s">
        <v>5969</v>
      </c>
      <c r="G1161" s="80" t="s">
        <v>292</v>
      </c>
      <c r="H1161" s="80" t="s">
        <v>163</v>
      </c>
      <c r="I1161" s="47">
        <v>45631</v>
      </c>
      <c r="J1161" s="47">
        <v>45626</v>
      </c>
      <c r="K1161" s="80" t="s">
        <v>129</v>
      </c>
      <c r="L1161" s="80" t="s">
        <v>10822</v>
      </c>
      <c r="M1161" s="80" t="s">
        <v>195</v>
      </c>
      <c r="N1161">
        <v>48385</v>
      </c>
      <c r="O1161" s="80" t="s">
        <v>209</v>
      </c>
      <c r="P1161">
        <v>2</v>
      </c>
      <c r="Q1161" s="56">
        <v>0.16425755584756899</v>
      </c>
    </row>
    <row r="1162" spans="1:17" x14ac:dyDescent="0.25">
      <c r="A1162" s="80" t="s">
        <v>10823</v>
      </c>
      <c r="B1162" s="80" t="s">
        <v>5971</v>
      </c>
      <c r="C1162" s="80" t="s">
        <v>5972</v>
      </c>
      <c r="D1162" s="80" t="s">
        <v>10824</v>
      </c>
      <c r="E1162" s="80" t="s">
        <v>10825</v>
      </c>
      <c r="F1162" s="80" t="s">
        <v>5974</v>
      </c>
      <c r="G1162" s="80" t="s">
        <v>441</v>
      </c>
      <c r="H1162" s="80" t="s">
        <v>163</v>
      </c>
      <c r="I1162" s="47">
        <v>45541</v>
      </c>
      <c r="J1162" s="47">
        <v>45316</v>
      </c>
      <c r="K1162" s="80" t="s">
        <v>128</v>
      </c>
      <c r="L1162" s="80" t="s">
        <v>7107</v>
      </c>
      <c r="M1162" s="80" t="s">
        <v>314</v>
      </c>
      <c r="N1162">
        <v>46174</v>
      </c>
      <c r="O1162" s="80" t="s">
        <v>196</v>
      </c>
      <c r="P1162">
        <v>5</v>
      </c>
      <c r="Q1162" s="56">
        <v>10.052562417871222</v>
      </c>
    </row>
    <row r="1163" spans="1:17" x14ac:dyDescent="0.25">
      <c r="A1163" s="80" t="s">
        <v>10826</v>
      </c>
      <c r="B1163" s="80" t="s">
        <v>5976</v>
      </c>
      <c r="C1163" s="80" t="s">
        <v>5977</v>
      </c>
      <c r="D1163" s="80" t="s">
        <v>10827</v>
      </c>
      <c r="E1163" s="80" t="s">
        <v>10828</v>
      </c>
      <c r="F1163" s="80" t="s">
        <v>5979</v>
      </c>
      <c r="G1163" s="80" t="s">
        <v>251</v>
      </c>
      <c r="H1163" s="80" t="s">
        <v>163</v>
      </c>
      <c r="I1163" s="47">
        <v>45523</v>
      </c>
      <c r="J1163" s="47">
        <v>45704</v>
      </c>
      <c r="K1163" s="80" t="s">
        <v>129</v>
      </c>
      <c r="L1163" s="80" t="s">
        <v>6965</v>
      </c>
      <c r="M1163" s="80" t="s">
        <v>181</v>
      </c>
      <c r="N1163">
        <v>18148</v>
      </c>
      <c r="O1163" s="80" t="s">
        <v>166</v>
      </c>
      <c r="P1163">
        <v>2</v>
      </c>
      <c r="Q1163" s="56">
        <v>5.9461235216819972</v>
      </c>
    </row>
    <row r="1164" spans="1:17" x14ac:dyDescent="0.25">
      <c r="A1164" s="80" t="s">
        <v>10829</v>
      </c>
      <c r="B1164" s="80" t="s">
        <v>5981</v>
      </c>
      <c r="C1164" s="80" t="s">
        <v>5982</v>
      </c>
      <c r="D1164" s="80" t="s">
        <v>10830</v>
      </c>
      <c r="E1164" s="80" t="s">
        <v>10831</v>
      </c>
      <c r="F1164" s="80" t="s">
        <v>5984</v>
      </c>
      <c r="G1164" s="80" t="s">
        <v>505</v>
      </c>
      <c r="H1164" s="80" t="s">
        <v>163</v>
      </c>
      <c r="I1164" s="47">
        <v>45585</v>
      </c>
      <c r="J1164" s="47">
        <v>45528</v>
      </c>
      <c r="K1164" s="80" t="s">
        <v>164</v>
      </c>
      <c r="L1164" s="80" t="s">
        <v>7516</v>
      </c>
      <c r="M1164" s="80" t="s">
        <v>314</v>
      </c>
      <c r="N1164">
        <v>36579</v>
      </c>
      <c r="O1164" s="80" t="s">
        <v>188</v>
      </c>
      <c r="P1164">
        <v>2</v>
      </c>
      <c r="Q1164" s="56">
        <v>10.052562417871222</v>
      </c>
    </row>
    <row r="1165" spans="1:17" x14ac:dyDescent="0.25">
      <c r="A1165" s="80" t="s">
        <v>10832</v>
      </c>
      <c r="B1165" s="80" t="s">
        <v>5986</v>
      </c>
      <c r="C1165" s="80" t="s">
        <v>5987</v>
      </c>
      <c r="D1165" s="80" t="s">
        <v>10833</v>
      </c>
      <c r="E1165" s="80" t="s">
        <v>10834</v>
      </c>
      <c r="F1165" s="80" t="s">
        <v>5989</v>
      </c>
      <c r="G1165" s="80" t="s">
        <v>172</v>
      </c>
      <c r="H1165" s="80" t="s">
        <v>163</v>
      </c>
      <c r="I1165" s="47">
        <v>45281</v>
      </c>
      <c r="J1165" s="47">
        <v>45483</v>
      </c>
      <c r="K1165" s="80" t="s">
        <v>173</v>
      </c>
      <c r="L1165" s="80" t="s">
        <v>7007</v>
      </c>
      <c r="M1165" s="80" t="s">
        <v>165</v>
      </c>
      <c r="N1165">
        <v>16805</v>
      </c>
      <c r="O1165" s="80" t="s">
        <v>166</v>
      </c>
      <c r="P1165">
        <v>4</v>
      </c>
      <c r="Q1165" s="56">
        <v>6.6360052562417868</v>
      </c>
    </row>
    <row r="1166" spans="1:17" x14ac:dyDescent="0.25">
      <c r="A1166" s="80" t="s">
        <v>10835</v>
      </c>
      <c r="B1166" s="80" t="s">
        <v>5991</v>
      </c>
      <c r="C1166" s="80" t="s">
        <v>5992</v>
      </c>
      <c r="D1166" s="80" t="s">
        <v>10836</v>
      </c>
      <c r="E1166" s="80" t="s">
        <v>10837</v>
      </c>
      <c r="F1166" s="80" t="s">
        <v>5994</v>
      </c>
      <c r="G1166" s="80" t="s">
        <v>409</v>
      </c>
      <c r="H1166" s="80" t="s">
        <v>163</v>
      </c>
      <c r="I1166" s="47">
        <v>45740</v>
      </c>
      <c r="J1166" s="47">
        <v>45298</v>
      </c>
      <c r="K1166" s="80" t="s">
        <v>128</v>
      </c>
      <c r="L1166" s="80" t="s">
        <v>7007</v>
      </c>
      <c r="M1166" s="80" t="s">
        <v>165</v>
      </c>
      <c r="N1166">
        <v>27605</v>
      </c>
      <c r="O1166" s="80" t="s">
        <v>203</v>
      </c>
      <c r="P1166">
        <v>5</v>
      </c>
      <c r="Q1166" s="56">
        <v>10.052562417871222</v>
      </c>
    </row>
    <row r="1167" spans="1:17" x14ac:dyDescent="0.25">
      <c r="A1167" s="80" t="s">
        <v>10838</v>
      </c>
      <c r="B1167" s="80" t="s">
        <v>5996</v>
      </c>
      <c r="C1167" s="80" t="s">
        <v>5997</v>
      </c>
      <c r="D1167" s="80" t="s">
        <v>10839</v>
      </c>
      <c r="E1167" s="80" t="s">
        <v>10840</v>
      </c>
      <c r="F1167" s="80" t="s">
        <v>5182</v>
      </c>
      <c r="G1167" s="80" t="s">
        <v>234</v>
      </c>
      <c r="H1167" s="80" t="s">
        <v>163</v>
      </c>
      <c r="I1167" s="47">
        <v>45792</v>
      </c>
      <c r="J1167" s="47">
        <v>45474</v>
      </c>
      <c r="K1167" s="80" t="s">
        <v>269</v>
      </c>
      <c r="L1167" s="80" t="s">
        <v>10841</v>
      </c>
      <c r="M1167" s="80" t="s">
        <v>174</v>
      </c>
      <c r="N1167">
        <v>8352</v>
      </c>
      <c r="O1167" s="80" t="s">
        <v>188</v>
      </c>
      <c r="P1167">
        <v>2</v>
      </c>
      <c r="Q1167" s="56">
        <v>10.446780551905388</v>
      </c>
    </row>
    <row r="1168" spans="1:17" x14ac:dyDescent="0.25">
      <c r="A1168" s="80" t="s">
        <v>10842</v>
      </c>
      <c r="B1168" s="80" t="s">
        <v>6000</v>
      </c>
      <c r="C1168" s="80" t="s">
        <v>6001</v>
      </c>
      <c r="D1168" s="80" t="s">
        <v>10843</v>
      </c>
      <c r="E1168" s="80" t="s">
        <v>6002</v>
      </c>
      <c r="F1168" s="80" t="s">
        <v>6003</v>
      </c>
      <c r="G1168" s="80" t="s">
        <v>755</v>
      </c>
      <c r="H1168" s="80" t="s">
        <v>163</v>
      </c>
      <c r="I1168" s="47">
        <v>44774</v>
      </c>
      <c r="J1168" s="47">
        <v>45493</v>
      </c>
      <c r="K1168" s="80" t="s">
        <v>128</v>
      </c>
      <c r="L1168" s="80" t="s">
        <v>7007</v>
      </c>
      <c r="M1168" s="80" t="s">
        <v>174</v>
      </c>
      <c r="N1168">
        <v>9773</v>
      </c>
      <c r="O1168" s="80" t="s">
        <v>188</v>
      </c>
      <c r="P1168">
        <v>3</v>
      </c>
      <c r="Q1168" s="56">
        <v>10.052562417871222</v>
      </c>
    </row>
    <row r="1169" spans="1:17" x14ac:dyDescent="0.25">
      <c r="A1169" s="80" t="s">
        <v>10844</v>
      </c>
      <c r="B1169" s="80" t="s">
        <v>6005</v>
      </c>
      <c r="C1169" s="80" t="s">
        <v>6006</v>
      </c>
      <c r="D1169" s="80" t="s">
        <v>10845</v>
      </c>
      <c r="E1169" s="80" t="s">
        <v>10846</v>
      </c>
      <c r="F1169" s="80" t="s">
        <v>6008</v>
      </c>
      <c r="G1169" s="80" t="s">
        <v>755</v>
      </c>
      <c r="H1169" s="80" t="s">
        <v>163</v>
      </c>
      <c r="I1169" s="47">
        <v>44873</v>
      </c>
      <c r="J1169" s="47">
        <v>45493</v>
      </c>
      <c r="K1169" s="80" t="s">
        <v>269</v>
      </c>
      <c r="L1169" s="80" t="s">
        <v>10847</v>
      </c>
      <c r="M1169" s="80" t="s">
        <v>195</v>
      </c>
      <c r="N1169">
        <v>32991</v>
      </c>
      <c r="O1169" s="80" t="s">
        <v>203</v>
      </c>
      <c r="P1169">
        <v>3</v>
      </c>
      <c r="Q1169" s="56">
        <v>20.367936925098554</v>
      </c>
    </row>
    <row r="1170" spans="1:17" x14ac:dyDescent="0.25">
      <c r="A1170" s="80" t="s">
        <v>10848</v>
      </c>
      <c r="B1170" s="80" t="s">
        <v>6010</v>
      </c>
      <c r="C1170" s="80" t="s">
        <v>6011</v>
      </c>
      <c r="D1170" s="80" t="s">
        <v>10849</v>
      </c>
      <c r="E1170" s="80" t="s">
        <v>10850</v>
      </c>
      <c r="F1170" s="80" t="s">
        <v>6013</v>
      </c>
      <c r="G1170" s="80" t="s">
        <v>403</v>
      </c>
      <c r="H1170" s="80" t="s">
        <v>163</v>
      </c>
      <c r="I1170" s="47">
        <v>44788</v>
      </c>
      <c r="J1170" s="47">
        <v>45198</v>
      </c>
      <c r="K1170" s="80" t="s">
        <v>269</v>
      </c>
      <c r="L1170" s="80" t="s">
        <v>10851</v>
      </c>
      <c r="M1170" s="80" t="s">
        <v>314</v>
      </c>
      <c r="N1170">
        <v>5653</v>
      </c>
      <c r="O1170" s="80" t="s">
        <v>166</v>
      </c>
      <c r="P1170">
        <v>5</v>
      </c>
      <c r="Q1170" s="56">
        <v>10.052562417871222</v>
      </c>
    </row>
    <row r="1171" spans="1:17" x14ac:dyDescent="0.25">
      <c r="A1171" s="80" t="s">
        <v>10852</v>
      </c>
      <c r="B1171" s="80" t="s">
        <v>6015</v>
      </c>
      <c r="C1171" s="80" t="s">
        <v>6016</v>
      </c>
      <c r="D1171" s="80" t="s">
        <v>10853</v>
      </c>
      <c r="E1171" s="80" t="s">
        <v>6017</v>
      </c>
      <c r="F1171" s="80" t="s">
        <v>6018</v>
      </c>
      <c r="G1171" s="80" t="s">
        <v>387</v>
      </c>
      <c r="H1171" s="80" t="s">
        <v>163</v>
      </c>
      <c r="I1171" s="47">
        <v>45309</v>
      </c>
      <c r="J1171" s="47">
        <v>45190</v>
      </c>
      <c r="K1171" s="80" t="s">
        <v>269</v>
      </c>
      <c r="L1171" s="80" t="s">
        <v>6965</v>
      </c>
      <c r="M1171" s="80" t="s">
        <v>174</v>
      </c>
      <c r="N1171">
        <v>31256</v>
      </c>
      <c r="O1171" s="80" t="s">
        <v>166</v>
      </c>
      <c r="P1171">
        <v>1</v>
      </c>
      <c r="Q1171" s="56">
        <v>3.9093298291721417</v>
      </c>
    </row>
    <row r="1172" spans="1:17" x14ac:dyDescent="0.25">
      <c r="A1172" s="80" t="s">
        <v>10854</v>
      </c>
      <c r="B1172" s="80" t="s">
        <v>6020</v>
      </c>
      <c r="C1172" s="80" t="s">
        <v>6021</v>
      </c>
      <c r="D1172" s="80" t="s">
        <v>10855</v>
      </c>
      <c r="E1172" s="80" t="s">
        <v>10856</v>
      </c>
      <c r="F1172" s="80" t="s">
        <v>6023</v>
      </c>
      <c r="G1172" s="80" t="s">
        <v>268</v>
      </c>
      <c r="H1172" s="80" t="s">
        <v>163</v>
      </c>
      <c r="I1172" s="47">
        <v>45314</v>
      </c>
      <c r="J1172" s="47">
        <v>45246</v>
      </c>
      <c r="K1172" s="80" t="s">
        <v>164</v>
      </c>
      <c r="L1172" s="80" t="s">
        <v>6965</v>
      </c>
      <c r="M1172" s="80" t="s">
        <v>174</v>
      </c>
      <c r="N1172">
        <v>25929</v>
      </c>
      <c r="O1172" s="80" t="s">
        <v>209</v>
      </c>
      <c r="P1172">
        <v>1</v>
      </c>
      <c r="Q1172" s="56">
        <v>10.052562417871222</v>
      </c>
    </row>
    <row r="1173" spans="1:17" x14ac:dyDescent="0.25">
      <c r="A1173" s="80" t="s">
        <v>10857</v>
      </c>
      <c r="B1173" s="80" t="s">
        <v>6025</v>
      </c>
      <c r="C1173" s="80" t="s">
        <v>6026</v>
      </c>
      <c r="D1173" s="80" t="s">
        <v>10858</v>
      </c>
      <c r="E1173" s="80" t="s">
        <v>10859</v>
      </c>
      <c r="F1173" s="80" t="s">
        <v>6028</v>
      </c>
      <c r="G1173" s="80" t="s">
        <v>221</v>
      </c>
      <c r="H1173" s="80" t="s">
        <v>163</v>
      </c>
      <c r="I1173" s="47">
        <v>45594</v>
      </c>
      <c r="J1173" s="47">
        <v>45535</v>
      </c>
      <c r="K1173" s="80" t="s">
        <v>164</v>
      </c>
      <c r="L1173" s="80" t="s">
        <v>8444</v>
      </c>
      <c r="M1173" s="80" t="s">
        <v>195</v>
      </c>
      <c r="N1173">
        <v>37898</v>
      </c>
      <c r="O1173" s="80" t="s">
        <v>209</v>
      </c>
      <c r="P1173">
        <v>5</v>
      </c>
      <c r="Q1173" s="56">
        <v>1.9382391590013139</v>
      </c>
    </row>
    <row r="1174" spans="1:17" x14ac:dyDescent="0.25">
      <c r="A1174" s="80" t="s">
        <v>10860</v>
      </c>
      <c r="B1174" s="80" t="s">
        <v>6030</v>
      </c>
      <c r="C1174" s="80" t="s">
        <v>6031</v>
      </c>
      <c r="D1174" s="80" t="s">
        <v>10861</v>
      </c>
      <c r="E1174" s="80" t="s">
        <v>10862</v>
      </c>
      <c r="F1174" s="80" t="s">
        <v>6033</v>
      </c>
      <c r="G1174" s="80" t="s">
        <v>268</v>
      </c>
      <c r="H1174" s="80" t="s">
        <v>163</v>
      </c>
      <c r="I1174" s="47">
        <v>45042</v>
      </c>
      <c r="J1174" s="47">
        <v>45224</v>
      </c>
      <c r="K1174" s="80" t="s">
        <v>164</v>
      </c>
      <c r="L1174" s="80" t="s">
        <v>7007</v>
      </c>
      <c r="M1174" s="80" t="s">
        <v>314</v>
      </c>
      <c r="N1174">
        <v>3158</v>
      </c>
      <c r="O1174" s="80" t="s">
        <v>188</v>
      </c>
      <c r="P1174">
        <v>1</v>
      </c>
      <c r="Q1174" s="56">
        <v>10.052562417871222</v>
      </c>
    </row>
    <row r="1175" spans="1:17" x14ac:dyDescent="0.25">
      <c r="A1175" s="80" t="s">
        <v>10863</v>
      </c>
      <c r="B1175" s="80" t="s">
        <v>6035</v>
      </c>
      <c r="C1175" s="80" t="s">
        <v>6036</v>
      </c>
      <c r="D1175" s="80" t="s">
        <v>10864</v>
      </c>
      <c r="E1175" s="80" t="s">
        <v>10865</v>
      </c>
      <c r="F1175" s="80" t="s">
        <v>657</v>
      </c>
      <c r="G1175" s="80" t="s">
        <v>268</v>
      </c>
      <c r="H1175" s="80" t="s">
        <v>163</v>
      </c>
      <c r="I1175" s="47">
        <v>45664</v>
      </c>
      <c r="J1175" s="47">
        <v>45415</v>
      </c>
      <c r="K1175" s="80" t="s">
        <v>164</v>
      </c>
      <c r="L1175" s="80" t="s">
        <v>7007</v>
      </c>
      <c r="M1175" s="80" t="s">
        <v>314</v>
      </c>
      <c r="N1175">
        <v>6698</v>
      </c>
      <c r="O1175" s="80" t="s">
        <v>188</v>
      </c>
      <c r="P1175">
        <v>4</v>
      </c>
      <c r="Q1175" s="56">
        <v>8.180026281208935</v>
      </c>
    </row>
    <row r="1176" spans="1:17" x14ac:dyDescent="0.25">
      <c r="A1176" s="80" t="s">
        <v>10866</v>
      </c>
      <c r="B1176" s="80" t="s">
        <v>6039</v>
      </c>
      <c r="C1176" s="80" t="s">
        <v>6040</v>
      </c>
      <c r="D1176" s="80" t="s">
        <v>10867</v>
      </c>
      <c r="E1176" s="80" t="s">
        <v>10868</v>
      </c>
      <c r="F1176" s="80" t="s">
        <v>6042</v>
      </c>
      <c r="G1176" s="80" t="s">
        <v>227</v>
      </c>
      <c r="H1176" s="80" t="s">
        <v>163</v>
      </c>
      <c r="I1176" s="47">
        <v>44858</v>
      </c>
      <c r="J1176" s="47">
        <v>45415</v>
      </c>
      <c r="K1176" s="80" t="s">
        <v>164</v>
      </c>
      <c r="L1176" s="80" t="s">
        <v>6965</v>
      </c>
      <c r="M1176" s="80" t="s">
        <v>165</v>
      </c>
      <c r="N1176">
        <v>1032</v>
      </c>
      <c r="O1176" s="80" t="s">
        <v>188</v>
      </c>
      <c r="P1176">
        <v>1</v>
      </c>
      <c r="Q1176" s="56">
        <v>10.052562417871222</v>
      </c>
    </row>
    <row r="1177" spans="1:17" x14ac:dyDescent="0.25">
      <c r="A1177" s="80" t="s">
        <v>10869</v>
      </c>
      <c r="B1177" s="80" t="s">
        <v>6044</v>
      </c>
      <c r="C1177" s="80" t="s">
        <v>6045</v>
      </c>
      <c r="D1177" s="80" t="s">
        <v>10870</v>
      </c>
      <c r="E1177" s="80" t="s">
        <v>10871</v>
      </c>
      <c r="F1177" s="80" t="s">
        <v>6047</v>
      </c>
      <c r="G1177" s="80" t="s">
        <v>462</v>
      </c>
      <c r="H1177" s="80" t="s">
        <v>163</v>
      </c>
      <c r="I1177" s="47">
        <v>44881</v>
      </c>
      <c r="J1177" s="47">
        <v>45560</v>
      </c>
      <c r="K1177" s="80" t="s">
        <v>173</v>
      </c>
      <c r="L1177" s="80" t="s">
        <v>6953</v>
      </c>
      <c r="M1177" s="80" t="s">
        <v>181</v>
      </c>
      <c r="N1177">
        <v>47815</v>
      </c>
      <c r="O1177" s="80" t="s">
        <v>188</v>
      </c>
      <c r="P1177">
        <v>4</v>
      </c>
      <c r="Q1177" s="56">
        <v>22.306176084099867</v>
      </c>
    </row>
    <row r="1178" spans="1:17" x14ac:dyDescent="0.25">
      <c r="A1178" s="80" t="s">
        <v>10872</v>
      </c>
      <c r="B1178" s="80" t="s">
        <v>6049</v>
      </c>
      <c r="C1178" s="80" t="s">
        <v>6050</v>
      </c>
      <c r="D1178" s="80" t="s">
        <v>10873</v>
      </c>
      <c r="E1178" s="80" t="s">
        <v>10874</v>
      </c>
      <c r="F1178" s="80" t="s">
        <v>6052</v>
      </c>
      <c r="G1178" s="80" t="s">
        <v>903</v>
      </c>
      <c r="H1178" s="80" t="s">
        <v>163</v>
      </c>
      <c r="I1178" s="47">
        <v>44904</v>
      </c>
      <c r="J1178" s="47">
        <v>45765</v>
      </c>
      <c r="K1178" s="80" t="s">
        <v>269</v>
      </c>
      <c r="L1178" s="80" t="s">
        <v>10875</v>
      </c>
      <c r="M1178" s="80" t="s">
        <v>174</v>
      </c>
      <c r="N1178">
        <v>32670</v>
      </c>
      <c r="O1178" s="80" t="s">
        <v>166</v>
      </c>
      <c r="P1178">
        <v>5</v>
      </c>
      <c r="Q1178" s="56">
        <v>10.052562417871222</v>
      </c>
    </row>
    <row r="1179" spans="1:17" x14ac:dyDescent="0.25">
      <c r="A1179" s="80" t="s">
        <v>10876</v>
      </c>
      <c r="B1179" s="80" t="s">
        <v>6054</v>
      </c>
      <c r="C1179" s="80" t="s">
        <v>6055</v>
      </c>
      <c r="D1179" s="80" t="s">
        <v>10877</v>
      </c>
      <c r="E1179" s="80" t="s">
        <v>10878</v>
      </c>
      <c r="F1179" s="80" t="s">
        <v>6057</v>
      </c>
      <c r="G1179" s="80" t="s">
        <v>403</v>
      </c>
      <c r="H1179" s="80" t="s">
        <v>163</v>
      </c>
      <c r="I1179" s="47">
        <v>45310</v>
      </c>
      <c r="J1179" s="47">
        <v>45618</v>
      </c>
      <c r="K1179" s="80" t="s">
        <v>129</v>
      </c>
      <c r="L1179" s="80" t="s">
        <v>10879</v>
      </c>
      <c r="M1179" s="80" t="s">
        <v>174</v>
      </c>
      <c r="N1179">
        <v>33121</v>
      </c>
      <c r="O1179" s="80" t="s">
        <v>196</v>
      </c>
      <c r="P1179">
        <v>5</v>
      </c>
      <c r="Q1179" s="56">
        <v>10.11826544021025</v>
      </c>
    </row>
    <row r="1180" spans="1:17" x14ac:dyDescent="0.25">
      <c r="A1180" s="80" t="s">
        <v>10880</v>
      </c>
      <c r="B1180" s="80" t="s">
        <v>6059</v>
      </c>
      <c r="C1180" s="80" t="s">
        <v>6060</v>
      </c>
      <c r="D1180" s="80" t="s">
        <v>10881</v>
      </c>
      <c r="E1180" s="80" t="s">
        <v>10882</v>
      </c>
      <c r="F1180" s="80" t="s">
        <v>6062</v>
      </c>
      <c r="G1180" s="80" t="s">
        <v>281</v>
      </c>
      <c r="H1180" s="80" t="s">
        <v>163</v>
      </c>
      <c r="I1180" s="47">
        <v>45054</v>
      </c>
      <c r="J1180" s="47">
        <v>45559</v>
      </c>
      <c r="K1180" s="80" t="s">
        <v>173</v>
      </c>
      <c r="L1180" s="80" t="s">
        <v>10883</v>
      </c>
      <c r="M1180" s="80" t="s">
        <v>174</v>
      </c>
      <c r="N1180">
        <v>17954</v>
      </c>
      <c r="O1180" s="80" t="s">
        <v>166</v>
      </c>
      <c r="P1180">
        <v>4</v>
      </c>
      <c r="Q1180" s="56">
        <v>10.052562417871222</v>
      </c>
    </row>
    <row r="1181" spans="1:17" x14ac:dyDescent="0.25">
      <c r="A1181" s="80" t="s">
        <v>10884</v>
      </c>
      <c r="B1181" s="80" t="s">
        <v>6064</v>
      </c>
      <c r="C1181" s="80" t="s">
        <v>6065</v>
      </c>
      <c r="D1181" s="80" t="s">
        <v>10885</v>
      </c>
      <c r="E1181" s="80" t="s">
        <v>10886</v>
      </c>
      <c r="F1181" s="80" t="s">
        <v>6067</v>
      </c>
      <c r="G1181" s="80" t="s">
        <v>574</v>
      </c>
      <c r="H1181" s="80" t="s">
        <v>163</v>
      </c>
      <c r="I1181" s="47">
        <v>45006</v>
      </c>
      <c r="J1181" s="47">
        <v>45254</v>
      </c>
      <c r="K1181" s="80" t="s">
        <v>173</v>
      </c>
      <c r="L1181" s="80" t="s">
        <v>6953</v>
      </c>
      <c r="M1181" s="80" t="s">
        <v>181</v>
      </c>
      <c r="N1181">
        <v>36017</v>
      </c>
      <c r="O1181" s="80" t="s">
        <v>166</v>
      </c>
      <c r="P1181">
        <v>1</v>
      </c>
      <c r="Q1181" s="56">
        <v>8.1471747700394221</v>
      </c>
    </row>
    <row r="1182" spans="1:17" x14ac:dyDescent="0.25">
      <c r="A1182" s="80" t="s">
        <v>10887</v>
      </c>
      <c r="B1182" s="80" t="s">
        <v>6069</v>
      </c>
      <c r="C1182" s="80" t="s">
        <v>6070</v>
      </c>
      <c r="D1182" s="80" t="s">
        <v>10888</v>
      </c>
      <c r="E1182" s="80" t="s">
        <v>10889</v>
      </c>
      <c r="F1182" s="80" t="s">
        <v>6072</v>
      </c>
      <c r="G1182" s="80" t="s">
        <v>505</v>
      </c>
      <c r="H1182" s="80" t="s">
        <v>163</v>
      </c>
      <c r="I1182" s="47">
        <v>44804</v>
      </c>
      <c r="J1182" s="47">
        <v>45254</v>
      </c>
      <c r="K1182" s="80" t="s">
        <v>164</v>
      </c>
      <c r="L1182" s="80" t="s">
        <v>7007</v>
      </c>
      <c r="M1182" s="80" t="s">
        <v>314</v>
      </c>
      <c r="N1182">
        <v>11879</v>
      </c>
      <c r="O1182" s="80" t="s">
        <v>166</v>
      </c>
      <c r="P1182">
        <v>4</v>
      </c>
      <c r="Q1182" s="56">
        <v>10.052562417871222</v>
      </c>
    </row>
    <row r="1183" spans="1:17" x14ac:dyDescent="0.25">
      <c r="A1183" s="80" t="s">
        <v>10890</v>
      </c>
      <c r="B1183" s="80" t="s">
        <v>6074</v>
      </c>
      <c r="C1183" s="80" t="s">
        <v>6075</v>
      </c>
      <c r="D1183" s="80" t="s">
        <v>10891</v>
      </c>
      <c r="E1183" s="80" t="s">
        <v>10892</v>
      </c>
      <c r="F1183" s="80" t="s">
        <v>6077</v>
      </c>
      <c r="G1183" s="80" t="s">
        <v>616</v>
      </c>
      <c r="H1183" s="80" t="s">
        <v>163</v>
      </c>
      <c r="I1183" s="47">
        <v>44988</v>
      </c>
      <c r="J1183" s="47">
        <v>45327</v>
      </c>
      <c r="K1183" s="80" t="s">
        <v>164</v>
      </c>
      <c r="L1183" s="80" t="s">
        <v>10893</v>
      </c>
      <c r="M1183" s="80" t="s">
        <v>181</v>
      </c>
      <c r="N1183">
        <v>28993</v>
      </c>
      <c r="O1183" s="80" t="s">
        <v>209</v>
      </c>
      <c r="P1183">
        <v>4</v>
      </c>
      <c r="Q1183" s="56">
        <v>11.136662286465176</v>
      </c>
    </row>
    <row r="1184" spans="1:17" x14ac:dyDescent="0.25">
      <c r="A1184" s="80" t="s">
        <v>10894</v>
      </c>
      <c r="B1184" s="80" t="s">
        <v>6079</v>
      </c>
      <c r="C1184" s="80" t="s">
        <v>6080</v>
      </c>
      <c r="D1184" s="80" t="s">
        <v>10895</v>
      </c>
      <c r="E1184" s="80" t="s">
        <v>10896</v>
      </c>
      <c r="F1184" s="80" t="s">
        <v>6082</v>
      </c>
      <c r="G1184" s="80" t="s">
        <v>180</v>
      </c>
      <c r="H1184" s="80" t="s">
        <v>163</v>
      </c>
      <c r="I1184" s="47">
        <v>45367</v>
      </c>
      <c r="J1184" s="47">
        <v>45681</v>
      </c>
      <c r="K1184" s="80" t="s">
        <v>164</v>
      </c>
      <c r="L1184" s="80" t="s">
        <v>10897</v>
      </c>
      <c r="M1184" s="80" t="s">
        <v>228</v>
      </c>
      <c r="N1184">
        <v>32891</v>
      </c>
      <c r="O1184" s="80" t="s">
        <v>209</v>
      </c>
      <c r="P1184">
        <v>4</v>
      </c>
      <c r="Q1184" s="56">
        <v>10.052562417871222</v>
      </c>
    </row>
    <row r="1185" spans="1:17" x14ac:dyDescent="0.25">
      <c r="A1185" s="80" t="s">
        <v>10898</v>
      </c>
      <c r="B1185" s="80" t="s">
        <v>6084</v>
      </c>
      <c r="C1185" s="80" t="s">
        <v>6085</v>
      </c>
      <c r="D1185" s="80" t="s">
        <v>10899</v>
      </c>
      <c r="E1185" s="80" t="s">
        <v>10900</v>
      </c>
      <c r="F1185" s="80" t="s">
        <v>6087</v>
      </c>
      <c r="G1185" s="80" t="s">
        <v>749</v>
      </c>
      <c r="H1185" s="80" t="s">
        <v>163</v>
      </c>
      <c r="I1185" s="47">
        <v>45179</v>
      </c>
      <c r="J1185" s="47">
        <v>45681</v>
      </c>
      <c r="K1185" s="80" t="s">
        <v>269</v>
      </c>
      <c r="L1185" s="80" t="s">
        <v>10901</v>
      </c>
      <c r="M1185" s="80" t="s">
        <v>195</v>
      </c>
      <c r="N1185">
        <v>5262</v>
      </c>
      <c r="O1185" s="80" t="s">
        <v>203</v>
      </c>
      <c r="P1185">
        <v>3</v>
      </c>
      <c r="Q1185" s="56">
        <v>16.491458607095925</v>
      </c>
    </row>
    <row r="1186" spans="1:17" x14ac:dyDescent="0.25">
      <c r="A1186" s="80" t="s">
        <v>10902</v>
      </c>
      <c r="B1186" s="80" t="s">
        <v>6089</v>
      </c>
      <c r="C1186" s="80" t="s">
        <v>6090</v>
      </c>
      <c r="D1186" s="80" t="s">
        <v>10903</v>
      </c>
      <c r="E1186" s="80" t="s">
        <v>10904</v>
      </c>
      <c r="F1186" s="80" t="s">
        <v>6092</v>
      </c>
      <c r="G1186" s="80" t="s">
        <v>221</v>
      </c>
      <c r="H1186" s="80" t="s">
        <v>163</v>
      </c>
      <c r="I1186" s="47">
        <v>44812</v>
      </c>
      <c r="J1186" s="47">
        <v>45388</v>
      </c>
      <c r="K1186" s="80" t="s">
        <v>128</v>
      </c>
      <c r="L1186" s="80" t="s">
        <v>6965</v>
      </c>
      <c r="M1186" s="80" t="s">
        <v>174</v>
      </c>
      <c r="N1186">
        <v>1482</v>
      </c>
      <c r="O1186" s="80" t="s">
        <v>203</v>
      </c>
      <c r="P1186">
        <v>3</v>
      </c>
      <c r="Q1186" s="56">
        <v>10.052562417871222</v>
      </c>
    </row>
    <row r="1187" spans="1:17" x14ac:dyDescent="0.25">
      <c r="A1187" s="80" t="s">
        <v>10905</v>
      </c>
      <c r="B1187" s="80" t="s">
        <v>6094</v>
      </c>
      <c r="C1187" s="80" t="s">
        <v>6095</v>
      </c>
      <c r="D1187" s="80" t="s">
        <v>10906</v>
      </c>
      <c r="E1187" s="80" t="s">
        <v>10907</v>
      </c>
      <c r="F1187" s="80" t="s">
        <v>1492</v>
      </c>
      <c r="G1187" s="80" t="s">
        <v>435</v>
      </c>
      <c r="H1187" s="80" t="s">
        <v>163</v>
      </c>
      <c r="I1187" s="47">
        <v>44788</v>
      </c>
      <c r="J1187" s="47">
        <v>45388</v>
      </c>
      <c r="K1187" s="80" t="s">
        <v>129</v>
      </c>
      <c r="L1187" s="80" t="s">
        <v>6965</v>
      </c>
      <c r="M1187" s="80" t="s">
        <v>174</v>
      </c>
      <c r="N1187">
        <v>38659</v>
      </c>
      <c r="O1187" s="80" t="s">
        <v>166</v>
      </c>
      <c r="P1187">
        <v>3</v>
      </c>
      <c r="Q1187" s="56">
        <v>19.710906701708279</v>
      </c>
    </row>
    <row r="1188" spans="1:17" x14ac:dyDescent="0.25">
      <c r="A1188" s="80" t="s">
        <v>10908</v>
      </c>
      <c r="B1188" s="80" t="s">
        <v>6098</v>
      </c>
      <c r="C1188" s="80" t="s">
        <v>6099</v>
      </c>
      <c r="D1188" s="80" t="s">
        <v>10909</v>
      </c>
      <c r="E1188" s="80" t="s">
        <v>10910</v>
      </c>
      <c r="F1188" s="80" t="s">
        <v>6101</v>
      </c>
      <c r="G1188" s="80" t="s">
        <v>558</v>
      </c>
      <c r="H1188" s="80" t="s">
        <v>163</v>
      </c>
      <c r="I1188" s="47">
        <v>45686</v>
      </c>
      <c r="J1188" s="47">
        <v>45196</v>
      </c>
      <c r="K1188" s="80" t="s">
        <v>173</v>
      </c>
      <c r="L1188" s="80" t="s">
        <v>6965</v>
      </c>
      <c r="M1188" s="80" t="s">
        <v>174</v>
      </c>
      <c r="N1188">
        <v>10688</v>
      </c>
      <c r="O1188" s="80" t="s">
        <v>166</v>
      </c>
      <c r="P1188">
        <v>3</v>
      </c>
      <c r="Q1188" s="56">
        <v>10.052562417871222</v>
      </c>
    </row>
    <row r="1189" spans="1:17" x14ac:dyDescent="0.25">
      <c r="A1189" s="80" t="s">
        <v>10911</v>
      </c>
      <c r="B1189" s="80" t="s">
        <v>6103</v>
      </c>
      <c r="C1189" s="80" t="s">
        <v>6104</v>
      </c>
      <c r="D1189" s="80" t="s">
        <v>10912</v>
      </c>
      <c r="E1189" s="80" t="s">
        <v>6105</v>
      </c>
      <c r="F1189" s="80" t="s">
        <v>6106</v>
      </c>
      <c r="G1189" s="80" t="s">
        <v>409</v>
      </c>
      <c r="H1189" s="80" t="s">
        <v>163</v>
      </c>
      <c r="I1189" s="47">
        <v>45031</v>
      </c>
      <c r="J1189" s="47">
        <v>45196</v>
      </c>
      <c r="K1189" s="80" t="s">
        <v>129</v>
      </c>
      <c r="L1189" s="80" t="s">
        <v>6953</v>
      </c>
      <c r="M1189" s="80" t="s">
        <v>181</v>
      </c>
      <c r="N1189">
        <v>23335</v>
      </c>
      <c r="O1189" s="80" t="s">
        <v>209</v>
      </c>
      <c r="P1189">
        <v>4</v>
      </c>
      <c r="Q1189" s="56">
        <v>5.4204993429697765</v>
      </c>
    </row>
    <row r="1190" spans="1:17" x14ac:dyDescent="0.25">
      <c r="A1190" s="80" t="s">
        <v>10913</v>
      </c>
      <c r="B1190" s="80" t="s">
        <v>6108</v>
      </c>
      <c r="C1190" s="80" t="s">
        <v>6109</v>
      </c>
      <c r="D1190" s="80" t="s">
        <v>10914</v>
      </c>
      <c r="E1190" s="80" t="s">
        <v>10915</v>
      </c>
      <c r="F1190" s="80" t="s">
        <v>6111</v>
      </c>
      <c r="G1190" s="80" t="s">
        <v>903</v>
      </c>
      <c r="H1190" s="80" t="s">
        <v>163</v>
      </c>
      <c r="I1190" s="47">
        <v>45802</v>
      </c>
      <c r="J1190" s="47">
        <v>45453</v>
      </c>
      <c r="K1190" s="80" t="s">
        <v>173</v>
      </c>
      <c r="L1190" s="80" t="s">
        <v>10916</v>
      </c>
      <c r="M1190" s="80" t="s">
        <v>314</v>
      </c>
      <c r="N1190">
        <v>23284</v>
      </c>
      <c r="O1190" s="80" t="s">
        <v>196</v>
      </c>
      <c r="P1190">
        <v>2</v>
      </c>
      <c r="Q1190" s="56">
        <v>10.052562417871222</v>
      </c>
    </row>
    <row r="1191" spans="1:17" x14ac:dyDescent="0.25">
      <c r="A1191" s="80" t="s">
        <v>10917</v>
      </c>
      <c r="B1191" s="80" t="s">
        <v>6113</v>
      </c>
      <c r="C1191" s="80" t="s">
        <v>6114</v>
      </c>
      <c r="D1191" s="80" t="s">
        <v>10918</v>
      </c>
      <c r="E1191" s="80" t="s">
        <v>10919</v>
      </c>
      <c r="F1191" s="80" t="s">
        <v>6116</v>
      </c>
      <c r="G1191" s="80" t="s">
        <v>162</v>
      </c>
      <c r="H1191" s="80" t="s">
        <v>163</v>
      </c>
      <c r="I1191" s="47">
        <v>45790</v>
      </c>
      <c r="J1191" s="47">
        <v>45281</v>
      </c>
      <c r="K1191" s="80" t="s">
        <v>164</v>
      </c>
      <c r="L1191" s="80" t="s">
        <v>7007</v>
      </c>
      <c r="M1191" s="80" t="s">
        <v>165</v>
      </c>
      <c r="N1191">
        <v>45731</v>
      </c>
      <c r="O1191" s="80" t="s">
        <v>196</v>
      </c>
      <c r="P1191">
        <v>5</v>
      </c>
      <c r="Q1191" s="56">
        <v>16.721419185282521</v>
      </c>
    </row>
    <row r="1192" spans="1:17" x14ac:dyDescent="0.25">
      <c r="A1192" s="80" t="s">
        <v>10920</v>
      </c>
      <c r="B1192" s="80" t="s">
        <v>6118</v>
      </c>
      <c r="C1192" s="80" t="s">
        <v>6119</v>
      </c>
      <c r="D1192" s="80" t="s">
        <v>10921</v>
      </c>
      <c r="E1192" s="80" t="s">
        <v>10922</v>
      </c>
      <c r="F1192" s="80" t="s">
        <v>6121</v>
      </c>
      <c r="G1192" s="80" t="s">
        <v>1627</v>
      </c>
      <c r="H1192" s="80" t="s">
        <v>163</v>
      </c>
      <c r="I1192" s="47">
        <v>45105</v>
      </c>
      <c r="J1192" s="47">
        <v>45281</v>
      </c>
      <c r="K1192" s="80" t="s">
        <v>128</v>
      </c>
      <c r="L1192" s="80" t="s">
        <v>6953</v>
      </c>
      <c r="M1192" s="80" t="s">
        <v>228</v>
      </c>
      <c r="N1192">
        <v>46667</v>
      </c>
      <c r="O1192" s="80" t="s">
        <v>188</v>
      </c>
      <c r="P1192">
        <v>5</v>
      </c>
      <c r="Q1192" s="56">
        <v>10.052562417871222</v>
      </c>
    </row>
    <row r="1193" spans="1:17" x14ac:dyDescent="0.25">
      <c r="A1193" s="80" t="s">
        <v>10923</v>
      </c>
      <c r="B1193" s="80" t="s">
        <v>6123</v>
      </c>
      <c r="C1193" s="80" t="s">
        <v>6124</v>
      </c>
      <c r="D1193" s="80" t="s">
        <v>10924</v>
      </c>
      <c r="E1193" s="80" t="s">
        <v>10925</v>
      </c>
      <c r="F1193" s="80" t="s">
        <v>6126</v>
      </c>
      <c r="G1193" s="80" t="s">
        <v>341</v>
      </c>
      <c r="H1193" s="80" t="s">
        <v>163</v>
      </c>
      <c r="I1193" s="47">
        <v>45074</v>
      </c>
      <c r="J1193" s="47">
        <v>45545</v>
      </c>
      <c r="K1193" s="80" t="s">
        <v>173</v>
      </c>
      <c r="L1193" s="80" t="s">
        <v>7274</v>
      </c>
      <c r="M1193" s="80" t="s">
        <v>228</v>
      </c>
      <c r="N1193">
        <v>15718</v>
      </c>
      <c r="O1193" s="80" t="s">
        <v>203</v>
      </c>
      <c r="P1193">
        <v>5</v>
      </c>
      <c r="Q1193" s="56">
        <v>15.473061760840999</v>
      </c>
    </row>
    <row r="1194" spans="1:17" x14ac:dyDescent="0.25">
      <c r="A1194" s="80" t="s">
        <v>10926</v>
      </c>
      <c r="B1194" s="80" t="s">
        <v>6128</v>
      </c>
      <c r="C1194" s="80" t="s">
        <v>6129</v>
      </c>
      <c r="D1194" s="80" t="s">
        <v>10927</v>
      </c>
      <c r="E1194" s="80" t="s">
        <v>10928</v>
      </c>
      <c r="F1194" s="80" t="s">
        <v>6131</v>
      </c>
      <c r="G1194" s="80" t="s">
        <v>162</v>
      </c>
      <c r="H1194" s="80" t="s">
        <v>163</v>
      </c>
      <c r="I1194" s="47">
        <v>45623</v>
      </c>
      <c r="J1194" s="47">
        <v>45230</v>
      </c>
      <c r="K1194" s="80" t="s">
        <v>129</v>
      </c>
      <c r="L1194" s="80" t="s">
        <v>6953</v>
      </c>
      <c r="M1194" s="80" t="s">
        <v>174</v>
      </c>
      <c r="N1194">
        <v>35493</v>
      </c>
      <c r="O1194" s="80" t="s">
        <v>196</v>
      </c>
      <c r="P1194">
        <v>1</v>
      </c>
      <c r="Q1194" s="56">
        <v>10.052562417871222</v>
      </c>
    </row>
    <row r="1195" spans="1:17" x14ac:dyDescent="0.25">
      <c r="A1195" s="80" t="s">
        <v>10929</v>
      </c>
      <c r="B1195" s="80" t="s">
        <v>6133</v>
      </c>
      <c r="C1195" s="80" t="s">
        <v>6134</v>
      </c>
      <c r="D1195" s="80" t="s">
        <v>10930</v>
      </c>
      <c r="E1195" s="80" t="s">
        <v>10931</v>
      </c>
      <c r="F1195" s="80" t="s">
        <v>6136</v>
      </c>
      <c r="G1195" s="80" t="s">
        <v>403</v>
      </c>
      <c r="H1195" s="80" t="s">
        <v>163</v>
      </c>
      <c r="I1195" s="47">
        <v>45410</v>
      </c>
      <c r="J1195" s="47">
        <v>45723</v>
      </c>
      <c r="K1195" s="80" t="s">
        <v>173</v>
      </c>
      <c r="L1195" s="80" t="s">
        <v>6953</v>
      </c>
      <c r="M1195" s="80" t="s">
        <v>314</v>
      </c>
      <c r="N1195">
        <v>35559</v>
      </c>
      <c r="O1195" s="80" t="s">
        <v>166</v>
      </c>
      <c r="P1195">
        <v>2</v>
      </c>
      <c r="Q1195" s="56">
        <v>10.282522996057818</v>
      </c>
    </row>
    <row r="1196" spans="1:17" x14ac:dyDescent="0.25">
      <c r="A1196" s="80" t="s">
        <v>10932</v>
      </c>
      <c r="B1196" s="80" t="s">
        <v>6138</v>
      </c>
      <c r="C1196" s="80" t="s">
        <v>6139</v>
      </c>
      <c r="D1196" s="80" t="s">
        <v>10933</v>
      </c>
      <c r="E1196" s="80" t="s">
        <v>10934</v>
      </c>
      <c r="F1196" s="80" t="s">
        <v>6141</v>
      </c>
      <c r="G1196" s="80" t="s">
        <v>755</v>
      </c>
      <c r="H1196" s="80" t="s">
        <v>163</v>
      </c>
      <c r="I1196" s="47">
        <v>45114</v>
      </c>
      <c r="J1196" s="47">
        <v>45201</v>
      </c>
      <c r="K1196" s="80" t="s">
        <v>173</v>
      </c>
      <c r="L1196" s="80" t="s">
        <v>10935</v>
      </c>
      <c r="M1196" s="80" t="s">
        <v>228</v>
      </c>
      <c r="N1196">
        <v>5100</v>
      </c>
      <c r="O1196" s="80" t="s">
        <v>196</v>
      </c>
      <c r="P1196">
        <v>5</v>
      </c>
      <c r="Q1196" s="56">
        <v>10.052562417871222</v>
      </c>
    </row>
    <row r="1197" spans="1:17" x14ac:dyDescent="0.25">
      <c r="A1197" s="80" t="s">
        <v>10936</v>
      </c>
      <c r="B1197" s="80" t="s">
        <v>6143</v>
      </c>
      <c r="C1197" s="80" t="s">
        <v>6144</v>
      </c>
      <c r="D1197" s="80" t="s">
        <v>10937</v>
      </c>
      <c r="E1197" s="80" t="s">
        <v>10938</v>
      </c>
      <c r="F1197" s="80" t="s">
        <v>6146</v>
      </c>
      <c r="G1197" s="80" t="s">
        <v>642</v>
      </c>
      <c r="H1197" s="80" t="s">
        <v>163</v>
      </c>
      <c r="I1197" s="47">
        <v>45513</v>
      </c>
      <c r="J1197" s="47">
        <v>45208</v>
      </c>
      <c r="K1197" s="80" t="s">
        <v>269</v>
      </c>
      <c r="L1197" s="80" t="s">
        <v>10939</v>
      </c>
      <c r="M1197" s="80" t="s">
        <v>165</v>
      </c>
      <c r="N1197">
        <v>14051</v>
      </c>
      <c r="O1197" s="80" t="s">
        <v>209</v>
      </c>
      <c r="P1197">
        <v>4</v>
      </c>
      <c r="Q1197" s="56">
        <v>10.019710906701707</v>
      </c>
    </row>
    <row r="1198" spans="1:17" x14ac:dyDescent="0.25">
      <c r="A1198" s="80" t="s">
        <v>10940</v>
      </c>
      <c r="B1198" s="80" t="s">
        <v>6148</v>
      </c>
      <c r="C1198" s="80" t="s">
        <v>6149</v>
      </c>
      <c r="D1198" s="80" t="s">
        <v>10941</v>
      </c>
      <c r="E1198" s="80" t="s">
        <v>10942</v>
      </c>
      <c r="F1198" s="80" t="s">
        <v>6151</v>
      </c>
      <c r="G1198" s="80" t="s">
        <v>595</v>
      </c>
      <c r="H1198" s="80" t="s">
        <v>163</v>
      </c>
      <c r="I1198" s="47">
        <v>45649</v>
      </c>
      <c r="J1198" s="47">
        <v>45551</v>
      </c>
      <c r="K1198" s="80" t="s">
        <v>128</v>
      </c>
      <c r="L1198" s="80" t="s">
        <v>10943</v>
      </c>
      <c r="M1198" s="80" t="s">
        <v>181</v>
      </c>
      <c r="N1198">
        <v>37936</v>
      </c>
      <c r="O1198" s="80" t="s">
        <v>196</v>
      </c>
      <c r="P1198">
        <v>4</v>
      </c>
      <c r="Q1198" s="56">
        <v>10.052562417871222</v>
      </c>
    </row>
    <row r="1199" spans="1:17" x14ac:dyDescent="0.25">
      <c r="A1199" s="80" t="s">
        <v>10944</v>
      </c>
      <c r="B1199" s="80" t="s">
        <v>6153</v>
      </c>
      <c r="C1199" s="80" t="s">
        <v>6154</v>
      </c>
      <c r="D1199" s="80" t="s">
        <v>10945</v>
      </c>
      <c r="E1199" s="80" t="s">
        <v>10946</v>
      </c>
      <c r="F1199" s="80" t="s">
        <v>6156</v>
      </c>
      <c r="G1199" s="80" t="s">
        <v>202</v>
      </c>
      <c r="H1199" s="80" t="s">
        <v>163</v>
      </c>
      <c r="I1199" s="47">
        <v>44803</v>
      </c>
      <c r="J1199" s="47">
        <v>45273</v>
      </c>
      <c r="K1199" s="80" t="s">
        <v>128</v>
      </c>
      <c r="L1199" s="80" t="s">
        <v>10947</v>
      </c>
      <c r="M1199" s="80" t="s">
        <v>228</v>
      </c>
      <c r="N1199">
        <v>15847</v>
      </c>
      <c r="O1199" s="80" t="s">
        <v>196</v>
      </c>
      <c r="P1199">
        <v>4</v>
      </c>
      <c r="Q1199" s="56">
        <v>15.440210249671484</v>
      </c>
    </row>
    <row r="1200" spans="1:17" x14ac:dyDescent="0.25">
      <c r="A1200" s="80" t="s">
        <v>10948</v>
      </c>
      <c r="B1200" s="80" t="s">
        <v>6158</v>
      </c>
      <c r="C1200" s="80" t="s">
        <v>6159</v>
      </c>
      <c r="D1200" s="80" t="s">
        <v>10949</v>
      </c>
      <c r="E1200" s="80" t="s">
        <v>10950</v>
      </c>
      <c r="F1200" s="80" t="s">
        <v>6161</v>
      </c>
      <c r="G1200" s="80" t="s">
        <v>215</v>
      </c>
      <c r="H1200" s="80" t="s">
        <v>163</v>
      </c>
      <c r="I1200" s="47">
        <v>45024</v>
      </c>
      <c r="J1200" s="47">
        <v>45166</v>
      </c>
      <c r="K1200" s="80" t="s">
        <v>128</v>
      </c>
      <c r="L1200" s="80" t="s">
        <v>10951</v>
      </c>
      <c r="M1200" s="80" t="s">
        <v>165</v>
      </c>
      <c r="N1200">
        <v>45937</v>
      </c>
      <c r="O1200" s="80" t="s">
        <v>209</v>
      </c>
      <c r="P1200">
        <v>4</v>
      </c>
      <c r="Q1200" s="56">
        <v>10.052562417871222</v>
      </c>
    </row>
    <row r="1201" spans="1:17" x14ac:dyDescent="0.25">
      <c r="A1201" s="80" t="s">
        <v>10952</v>
      </c>
      <c r="B1201" s="80" t="s">
        <v>6163</v>
      </c>
      <c r="C1201" s="80" t="s">
        <v>6164</v>
      </c>
      <c r="D1201" s="80" t="s">
        <v>10953</v>
      </c>
      <c r="E1201" s="80" t="s">
        <v>10954</v>
      </c>
      <c r="F1201" s="80" t="s">
        <v>6166</v>
      </c>
      <c r="G1201" s="80" t="s">
        <v>381</v>
      </c>
      <c r="H1201" s="80" t="s">
        <v>163</v>
      </c>
      <c r="I1201" s="47">
        <v>44740</v>
      </c>
      <c r="J1201" s="47">
        <v>45444</v>
      </c>
      <c r="K1201" s="80" t="s">
        <v>129</v>
      </c>
      <c r="L1201" s="80" t="s">
        <v>10955</v>
      </c>
      <c r="M1201" s="80" t="s">
        <v>165</v>
      </c>
      <c r="N1201">
        <v>40033</v>
      </c>
      <c r="O1201" s="80" t="s">
        <v>188</v>
      </c>
      <c r="P1201">
        <v>5</v>
      </c>
      <c r="Q1201" s="56">
        <v>23.127463863337713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"/>
  <sheetViews>
    <sheetView showGridLines="0" topLeftCell="AD91" zoomScale="70" zoomScaleNormal="70" workbookViewId="0">
      <selection activeCell="AO108" sqref="AO108"/>
    </sheetView>
  </sheetViews>
  <sheetFormatPr defaultRowHeight="15" x14ac:dyDescent="0.25"/>
  <cols>
    <col min="1" max="1" width="40.5703125" customWidth="1"/>
    <col min="2" max="2" width="11.7109375" bestFit="1" customWidth="1"/>
    <col min="3" max="3" width="7.140625" bestFit="1" customWidth="1"/>
    <col min="4" max="4" width="20" customWidth="1"/>
    <col min="5" max="5" width="20.85546875" style="7" customWidth="1"/>
    <col min="6" max="6" width="13.5703125" customWidth="1"/>
    <col min="7" max="7" width="19.7109375" customWidth="1"/>
    <col min="8" max="8" width="13.5703125" bestFit="1" customWidth="1"/>
    <col min="9" max="9" width="15.7109375" customWidth="1"/>
    <col min="10" max="10" width="14.42578125" customWidth="1"/>
    <col min="11" max="11" width="34.28515625" customWidth="1"/>
    <col min="12" max="12" width="13" customWidth="1"/>
    <col min="13" max="13" width="15.7109375" style="13" customWidth="1"/>
    <col min="14" max="14" width="24" style="14" customWidth="1"/>
    <col min="15" max="15" width="16.42578125" style="14" customWidth="1"/>
    <col min="16" max="16" width="20.85546875" style="14" customWidth="1"/>
    <col min="17" max="17" width="27.28515625" style="14" customWidth="1"/>
    <col min="18" max="18" width="21.85546875" style="14" customWidth="1"/>
    <col min="19" max="19" width="14.42578125" style="14" customWidth="1"/>
    <col min="20" max="20" width="27.140625" style="14" customWidth="1"/>
    <col min="21" max="21" width="22.85546875" style="14" customWidth="1"/>
    <col min="22" max="22" width="21.140625" style="14" customWidth="1"/>
    <col min="23" max="23" width="19" style="14" customWidth="1"/>
    <col min="24" max="24" width="18.140625" style="14" customWidth="1"/>
    <col min="25" max="25" width="34.5703125" style="14" customWidth="1"/>
    <col min="26" max="26" width="28.85546875" style="14" customWidth="1"/>
    <col min="27" max="27" width="17.85546875" style="14" customWidth="1"/>
    <col min="28" max="28" width="18.5703125" style="14" customWidth="1"/>
    <col min="29" max="29" width="32.5703125" style="14" customWidth="1"/>
    <col min="30" max="30" width="18.28515625" style="14" customWidth="1"/>
    <col min="31" max="31" width="26" style="14" customWidth="1"/>
    <col min="32" max="32" width="29.85546875" style="14" customWidth="1"/>
    <col min="33" max="33" width="29.140625" style="14" customWidth="1"/>
    <col min="34" max="34" width="9.140625" style="14" customWidth="1"/>
    <col min="35" max="35" width="18.5703125" style="14" customWidth="1"/>
    <col min="36" max="36" width="30.7109375" style="14" customWidth="1"/>
    <col min="37" max="37" width="26.42578125" style="14" customWidth="1"/>
    <col min="38" max="38" width="29.140625" style="14" customWidth="1"/>
    <col min="39" max="39" width="28.28515625" style="85" customWidth="1"/>
    <col min="40" max="40" width="15.42578125" customWidth="1"/>
  </cols>
  <sheetData>
    <row r="1" spans="1:40" ht="22.5" x14ac:dyDescent="0.4">
      <c r="A1" s="31" t="s">
        <v>6543</v>
      </c>
      <c r="M1" s="2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28" t="s">
        <v>6578</v>
      </c>
      <c r="AL1" s="28" t="s">
        <v>6581</v>
      </c>
      <c r="AM1" s="84"/>
    </row>
    <row r="2" spans="1:40" x14ac:dyDescent="0.25">
      <c r="M2" s="9" t="s">
        <v>6172</v>
      </c>
      <c r="N2" s="9" t="s">
        <v>6173</v>
      </c>
      <c r="O2" s="9" t="s">
        <v>6546</v>
      </c>
      <c r="P2" s="10" t="s">
        <v>6547</v>
      </c>
      <c r="Q2" s="10" t="s">
        <v>6550</v>
      </c>
      <c r="R2" s="10" t="s">
        <v>6551</v>
      </c>
      <c r="S2" s="10" t="s">
        <v>6551</v>
      </c>
      <c r="T2" s="10" t="s">
        <v>6553</v>
      </c>
      <c r="U2" s="10" t="s">
        <v>6555</v>
      </c>
      <c r="V2" s="10" t="s">
        <v>6174</v>
      </c>
      <c r="W2" s="10" t="s">
        <v>6559</v>
      </c>
      <c r="X2" s="10" t="s">
        <v>6560</v>
      </c>
      <c r="Y2" s="10" t="s">
        <v>6562</v>
      </c>
      <c r="Z2" s="10" t="s">
        <v>6563</v>
      </c>
      <c r="AA2" s="10" t="s">
        <v>6564</v>
      </c>
      <c r="AB2" s="10" t="s">
        <v>6566</v>
      </c>
      <c r="AC2" s="10" t="s">
        <v>6567</v>
      </c>
      <c r="AD2" s="10" t="s">
        <v>6569</v>
      </c>
      <c r="AE2" s="10" t="s">
        <v>6570</v>
      </c>
      <c r="AF2" s="10" t="s">
        <v>6573</v>
      </c>
      <c r="AG2" s="10" t="s">
        <v>6573</v>
      </c>
      <c r="AJ2" s="10" t="s">
        <v>6575</v>
      </c>
      <c r="AK2" s="10" t="s">
        <v>6577</v>
      </c>
      <c r="AL2" s="10" t="s">
        <v>6579</v>
      </c>
      <c r="AM2" s="29" t="s">
        <v>6582</v>
      </c>
      <c r="AN2" s="12"/>
    </row>
    <row r="3" spans="1:40" x14ac:dyDescent="0.25">
      <c r="A3" s="5" t="s">
        <v>6175</v>
      </c>
      <c r="B3" s="5" t="s">
        <v>1</v>
      </c>
      <c r="C3" s="5" t="s">
        <v>6167</v>
      </c>
      <c r="D3" s="5" t="s">
        <v>6176</v>
      </c>
      <c r="E3" s="6" t="s">
        <v>6177</v>
      </c>
      <c r="F3" s="5" t="s">
        <v>6178</v>
      </c>
      <c r="G3" s="5" t="s">
        <v>6179</v>
      </c>
      <c r="H3" s="5" t="s">
        <v>6180</v>
      </c>
      <c r="I3" s="5" t="s">
        <v>6181</v>
      </c>
      <c r="J3" s="5" t="s">
        <v>6182</v>
      </c>
      <c r="K3" s="5" t="s">
        <v>146</v>
      </c>
      <c r="M3" s="8" t="s">
        <v>6544</v>
      </c>
      <c r="N3" s="8" t="s">
        <v>6545</v>
      </c>
      <c r="O3" s="8" t="s">
        <v>6548</v>
      </c>
      <c r="P3" s="8" t="s">
        <v>6549</v>
      </c>
      <c r="Q3" s="8" t="s">
        <v>0</v>
      </c>
      <c r="R3" s="8" t="s">
        <v>6552</v>
      </c>
      <c r="S3" s="8" t="s">
        <v>130</v>
      </c>
      <c r="T3" s="8" t="s">
        <v>6554</v>
      </c>
      <c r="U3" s="8" t="s">
        <v>6556</v>
      </c>
      <c r="V3" s="8" t="s">
        <v>6557</v>
      </c>
      <c r="W3" s="8" t="s">
        <v>6558</v>
      </c>
      <c r="X3" s="8" t="s">
        <v>6561</v>
      </c>
      <c r="Y3" s="8" t="s">
        <v>146</v>
      </c>
      <c r="Z3" s="8" t="s">
        <v>6556</v>
      </c>
      <c r="AA3" s="8" t="s">
        <v>6167</v>
      </c>
      <c r="AB3" s="8" t="s">
        <v>6565</v>
      </c>
      <c r="AC3" s="8" t="s">
        <v>6568</v>
      </c>
      <c r="AD3" s="8" t="s">
        <v>6571</v>
      </c>
      <c r="AE3" s="8" t="s">
        <v>6572</v>
      </c>
      <c r="AF3" s="8" t="s">
        <v>6574</v>
      </c>
      <c r="AG3" s="11" t="s">
        <v>6545</v>
      </c>
      <c r="AJ3" s="11" t="s">
        <v>6576</v>
      </c>
      <c r="AK3" s="11" t="s">
        <v>6177</v>
      </c>
      <c r="AL3" s="11" t="s">
        <v>6580</v>
      </c>
      <c r="AM3" s="25" t="s">
        <v>6583</v>
      </c>
      <c r="AN3" s="12"/>
    </row>
    <row r="4" spans="1:40" ht="18.75" x14ac:dyDescent="0.3">
      <c r="A4" s="13" t="s">
        <v>6183</v>
      </c>
      <c r="B4" s="14" t="s">
        <v>6</v>
      </c>
      <c r="C4" s="14" t="s">
        <v>6171</v>
      </c>
      <c r="D4" s="15">
        <v>45652</v>
      </c>
      <c r="E4" s="16">
        <v>30048</v>
      </c>
      <c r="F4" s="14">
        <v>12</v>
      </c>
      <c r="G4" s="17">
        <v>406778</v>
      </c>
      <c r="H4" s="14" t="s">
        <v>137</v>
      </c>
      <c r="I4" s="14" t="s">
        <v>135</v>
      </c>
      <c r="J4" s="17" t="s">
        <v>6184</v>
      </c>
      <c r="K4" s="18" t="s">
        <v>6185</v>
      </c>
      <c r="M4" s="13" t="str">
        <f t="shared" ref="M4:M35" si="0">LEFT(A4,FIND(" ",A4))</f>
        <v xml:space="preserve">Spencer </v>
      </c>
      <c r="N4" s="14" t="str">
        <f t="shared" ref="N4:N35" si="1">RIGHT(A4,LEN(A4)-FIND(" ",A4))</f>
        <v>Cochran</v>
      </c>
      <c r="O4" s="14" t="str">
        <f>UPPER(M4)</f>
        <v xml:space="preserve">SPENCER </v>
      </c>
      <c r="P4" s="14" t="str">
        <f>LOWER(N4)</f>
        <v>cochran</v>
      </c>
      <c r="Q4" s="14" t="str">
        <f t="shared" ref="Q4:Q35" si="2">PROPER(A4)</f>
        <v>Spencer Cochran</v>
      </c>
      <c r="R4" s="14" t="str">
        <f t="shared" ref="R4:R35" si="3">TEXT(D4,"dd-mm-yyyy")</f>
        <v>26-12-2024</v>
      </c>
      <c r="S4" s="26" t="str">
        <f t="shared" ref="S4:S35" si="4">TEXT(E4,"#,##0")</f>
        <v>30,048</v>
      </c>
      <c r="T4" s="14" t="str">
        <f t="shared" ref="T4:T35" si="5">_xlfn.TEXTJOIN(", ",1,H4,I4)</f>
        <v>Kolkata, Delhi</v>
      </c>
      <c r="U4" s="14" t="str">
        <f t="shared" ref="U4:U35" si="6">B4 &amp; " - " &amp; C4</f>
        <v>IT - East</v>
      </c>
      <c r="V4" s="14" t="str">
        <f t="shared" ref="V4:V35" si="7">MID(K4,FIND("@",K4)+1,LEN(K4))</f>
        <v>phillips.com</v>
      </c>
      <c r="W4" s="14">
        <f t="shared" ref="W4:W35" si="8">LEN(A4)</f>
        <v>15</v>
      </c>
      <c r="X4" s="14">
        <f t="shared" ref="X4:X35" si="9">FIND(" ",A4)</f>
        <v>8</v>
      </c>
      <c r="Y4" s="14" t="str">
        <f t="shared" ref="Y4:Y35" si="10">TRIM(K4)</f>
        <v>morrisonamy@phillips.com</v>
      </c>
      <c r="Z4" s="14" t="str">
        <f t="shared" ref="Z4:Z35" si="11">_xlfn.CONCAT(C4," - ",B4)</f>
        <v>East - IT</v>
      </c>
      <c r="AA4" s="14" t="str">
        <f t="shared" ref="AA4:AA35" si="12">IF(C4="North", "N Zone", "Other")</f>
        <v>Other</v>
      </c>
      <c r="AB4" s="14" t="str" cm="1">
        <f t="array" ref="AB4">_xlfn.IFS(C4 = "East","E Zone",C4 = "South","S Zone",C4 = "West","W Zone",C4="North","N Zone")</f>
        <v>E Zone</v>
      </c>
      <c r="AC4" s="14" t="str">
        <f t="shared" ref="AC4:AC35" si="13">SUBSTITUTE(K4,"@","at")</f>
        <v>morrisonamyatphillips.com</v>
      </c>
      <c r="AD4" s="14" t="str">
        <f t="shared" ref="AD4:AD35" si="14">_xlfn.TEXTBEFORE(K4, "@")</f>
        <v>morrisonamy</v>
      </c>
      <c r="AE4" s="14" t="str">
        <f t="shared" ref="AE4:AE35" si="15">_xlfn.TEXTAFTER(K4, "@")</f>
        <v>phillips.com</v>
      </c>
      <c r="AF4" s="14" t="str" cm="1">
        <f t="array" ref="AF4:AG4">_xlfn.TEXTSPLIT(A4," ")</f>
        <v>Spencer</v>
      </c>
      <c r="AG4" s="14" t="str">
        <v>Cochran</v>
      </c>
      <c r="AJ4" s="14" t="b">
        <f t="shared" ref="AJ4:AJ35" si="16">EXACT(C4, "East")</f>
        <v>1</v>
      </c>
      <c r="AK4" s="30" t="str">
        <f t="shared" ref="AK4:AK35" si="17">REPT("*", E4/10000)</f>
        <v>***</v>
      </c>
      <c r="AL4" s="14">
        <f>VALUE(S4)</f>
        <v>30048</v>
      </c>
      <c r="AM4" s="85" t="str">
        <f>FIXED(AL4,2,0)</f>
        <v>30,048.00</v>
      </c>
      <c r="AN4" t="str">
        <f>CHAR(10)</f>
        <v xml:space="preserve">
</v>
      </c>
    </row>
    <row r="5" spans="1:40" ht="18.75" x14ac:dyDescent="0.3">
      <c r="A5" s="13" t="s">
        <v>6186</v>
      </c>
      <c r="B5" s="14" t="s">
        <v>6</v>
      </c>
      <c r="C5" s="14" t="s">
        <v>6171</v>
      </c>
      <c r="D5" s="15">
        <v>44689</v>
      </c>
      <c r="E5" s="16">
        <v>54252</v>
      </c>
      <c r="F5" s="14">
        <v>8</v>
      </c>
      <c r="G5" s="17">
        <v>704514</v>
      </c>
      <c r="H5" s="14" t="s">
        <v>6187</v>
      </c>
      <c r="I5" s="14" t="s">
        <v>6188</v>
      </c>
      <c r="J5" s="17" t="s">
        <v>6189</v>
      </c>
      <c r="K5" s="18" t="s">
        <v>6190</v>
      </c>
      <c r="M5" s="13" t="str">
        <f t="shared" si="0"/>
        <v xml:space="preserve">Elizabeth </v>
      </c>
      <c r="N5" s="14" t="str">
        <f t="shared" si="1"/>
        <v>Guerra</v>
      </c>
      <c r="O5" s="14" t="str">
        <f t="shared" ref="O5:O68" si="18">UPPER(M5)</f>
        <v xml:space="preserve">ELIZABETH </v>
      </c>
      <c r="P5" s="14" t="str">
        <f t="shared" ref="P5:P68" si="19">LOWER(N5)</f>
        <v>guerra</v>
      </c>
      <c r="Q5" s="14" t="str">
        <f t="shared" si="2"/>
        <v>Elizabeth Guerra</v>
      </c>
      <c r="R5" s="14" t="str">
        <f t="shared" si="3"/>
        <v>08-05-2022</v>
      </c>
      <c r="S5" s="26" t="str">
        <f t="shared" si="4"/>
        <v>54,252</v>
      </c>
      <c r="T5" s="14" t="str">
        <f t="shared" si="5"/>
        <v>Chandigarh, Punjab</v>
      </c>
      <c r="U5" s="14" t="str">
        <f t="shared" si="6"/>
        <v>IT - East</v>
      </c>
      <c r="V5" s="14" t="str">
        <f t="shared" si="7"/>
        <v>williams-castillo.com</v>
      </c>
      <c r="W5" s="14">
        <f t="shared" si="8"/>
        <v>16</v>
      </c>
      <c r="X5" s="14">
        <f t="shared" si="9"/>
        <v>10</v>
      </c>
      <c r="Y5" s="14" t="str">
        <f t="shared" si="10"/>
        <v>longmary@williams-castillo.com</v>
      </c>
      <c r="Z5" s="14" t="str">
        <f t="shared" si="11"/>
        <v>East - IT</v>
      </c>
      <c r="AA5" s="14" t="str">
        <f t="shared" si="12"/>
        <v>Other</v>
      </c>
      <c r="AB5" s="14" t="str" cm="1">
        <f t="array" ref="AB5">_xlfn.IFS(C5 = "East","E Zone",C5 = "South","S Zone",C5 = "West","W Zone",C5="North","N Zone")</f>
        <v>E Zone</v>
      </c>
      <c r="AC5" s="14" t="str">
        <f t="shared" si="13"/>
        <v>longmaryatwilliams-castillo.com</v>
      </c>
      <c r="AD5" s="14" t="str">
        <f t="shared" si="14"/>
        <v>longmary</v>
      </c>
      <c r="AE5" s="14" t="str">
        <f t="shared" si="15"/>
        <v>williams-castillo.com</v>
      </c>
      <c r="AF5" s="14" t="str" cm="1">
        <f t="array" ref="AF5:AG5">_xlfn.TEXTSPLIT(A5," ")</f>
        <v>Elizabeth</v>
      </c>
      <c r="AG5" s="14" t="str">
        <v>Guerra</v>
      </c>
      <c r="AJ5" s="14" t="b">
        <f t="shared" si="16"/>
        <v>1</v>
      </c>
      <c r="AK5" s="30" t="str">
        <f t="shared" si="17"/>
        <v>*****</v>
      </c>
      <c r="AL5" s="14">
        <f t="shared" ref="AL5:AL68" si="20">VALUE(S5)</f>
        <v>54252</v>
      </c>
      <c r="AM5" s="85" t="str">
        <f t="shared" ref="AM5:AM68" si="21">FIXED(AL5,2,0)</f>
        <v>54,252.00</v>
      </c>
      <c r="AN5" t="str">
        <f t="shared" ref="AN5:AN68" si="22">CHAR(10)</f>
        <v xml:space="preserve">
</v>
      </c>
    </row>
    <row r="6" spans="1:40" ht="18.75" x14ac:dyDescent="0.3">
      <c r="A6" s="13" t="s">
        <v>6191</v>
      </c>
      <c r="B6" s="14" t="s">
        <v>4</v>
      </c>
      <c r="C6" s="14" t="s">
        <v>6171</v>
      </c>
      <c r="D6" s="15">
        <v>45471</v>
      </c>
      <c r="E6" s="16">
        <v>38778</v>
      </c>
      <c r="F6" s="14">
        <v>8</v>
      </c>
      <c r="G6" s="17">
        <v>284536</v>
      </c>
      <c r="H6" s="14" t="s">
        <v>135</v>
      </c>
      <c r="I6" s="14" t="s">
        <v>135</v>
      </c>
      <c r="J6" s="17" t="s">
        <v>6192</v>
      </c>
      <c r="K6" s="18" t="s">
        <v>6193</v>
      </c>
      <c r="M6" s="13" t="str">
        <f t="shared" si="0"/>
        <v xml:space="preserve">Olivia </v>
      </c>
      <c r="N6" s="14" t="str">
        <f t="shared" si="1"/>
        <v>Gray</v>
      </c>
      <c r="O6" s="14" t="str">
        <f t="shared" si="18"/>
        <v xml:space="preserve">OLIVIA </v>
      </c>
      <c r="P6" s="14" t="str">
        <f t="shared" si="19"/>
        <v>gray</v>
      </c>
      <c r="Q6" s="14" t="str">
        <f t="shared" si="2"/>
        <v>Olivia Gray</v>
      </c>
      <c r="R6" s="14" t="str">
        <f t="shared" si="3"/>
        <v>28-06-2024</v>
      </c>
      <c r="S6" s="26" t="str">
        <f t="shared" si="4"/>
        <v>38,778</v>
      </c>
      <c r="T6" s="14" t="str">
        <f t="shared" si="5"/>
        <v>Delhi, Delhi</v>
      </c>
      <c r="U6" s="14" t="str">
        <f t="shared" si="6"/>
        <v>Finance - East</v>
      </c>
      <c r="V6" s="14" t="str">
        <f t="shared" si="7"/>
        <v>yahoo.com</v>
      </c>
      <c r="W6" s="14">
        <f t="shared" si="8"/>
        <v>11</v>
      </c>
      <c r="X6" s="14">
        <f t="shared" si="9"/>
        <v>7</v>
      </c>
      <c r="Y6" s="14" t="str">
        <f t="shared" si="10"/>
        <v>ashaw@yahoo.com</v>
      </c>
      <c r="Z6" s="14" t="str">
        <f t="shared" si="11"/>
        <v>East - Finance</v>
      </c>
      <c r="AA6" s="14" t="str">
        <f t="shared" si="12"/>
        <v>Other</v>
      </c>
      <c r="AB6" s="14" t="str" cm="1">
        <f t="array" ref="AB6">_xlfn.IFS(C6 = "East","E Zone",C6 = "South","S Zone",C6 = "West","W Zone",C6="North","N Zone")</f>
        <v>E Zone</v>
      </c>
      <c r="AC6" s="14" t="str">
        <f t="shared" si="13"/>
        <v>ashawatyahoo.com</v>
      </c>
      <c r="AD6" s="14" t="str">
        <f t="shared" si="14"/>
        <v>ashaw</v>
      </c>
      <c r="AE6" s="14" t="str">
        <f t="shared" si="15"/>
        <v>yahoo.com</v>
      </c>
      <c r="AF6" s="14" t="str" cm="1">
        <f t="array" ref="AF6:AG6">_xlfn.TEXTSPLIT(A6," ")</f>
        <v>Olivia</v>
      </c>
      <c r="AG6" s="14" t="str">
        <v>Gray</v>
      </c>
      <c r="AJ6" s="14" t="b">
        <f t="shared" si="16"/>
        <v>1</v>
      </c>
      <c r="AK6" s="30" t="str">
        <f t="shared" si="17"/>
        <v>***</v>
      </c>
      <c r="AL6" s="14">
        <f t="shared" si="20"/>
        <v>38778</v>
      </c>
      <c r="AM6" s="85" t="str">
        <f t="shared" si="21"/>
        <v>38,778.00</v>
      </c>
      <c r="AN6" t="str">
        <f t="shared" si="22"/>
        <v xml:space="preserve">
</v>
      </c>
    </row>
    <row r="7" spans="1:40" ht="18.75" x14ac:dyDescent="0.3">
      <c r="A7" s="13" t="s">
        <v>6194</v>
      </c>
      <c r="B7" s="14" t="s">
        <v>4</v>
      </c>
      <c r="C7" s="14" t="s">
        <v>6169</v>
      </c>
      <c r="D7" s="15">
        <v>45621</v>
      </c>
      <c r="E7" s="16">
        <v>41044</v>
      </c>
      <c r="F7" s="14">
        <v>11</v>
      </c>
      <c r="G7" s="17">
        <v>217821</v>
      </c>
      <c r="H7" s="14" t="s">
        <v>134</v>
      </c>
      <c r="I7" s="14" t="s">
        <v>6188</v>
      </c>
      <c r="J7" s="17" t="s">
        <v>6195</v>
      </c>
      <c r="K7" s="18" t="s">
        <v>6196</v>
      </c>
      <c r="M7" s="13" t="str">
        <f t="shared" si="0"/>
        <v xml:space="preserve">Amber </v>
      </c>
      <c r="N7" s="14" t="str">
        <f t="shared" si="1"/>
        <v>Lopez</v>
      </c>
      <c r="O7" s="14" t="str">
        <f t="shared" si="18"/>
        <v xml:space="preserve">AMBER </v>
      </c>
      <c r="P7" s="14" t="str">
        <f t="shared" si="19"/>
        <v>lopez</v>
      </c>
      <c r="Q7" s="14" t="str">
        <f t="shared" si="2"/>
        <v>Amber Lopez</v>
      </c>
      <c r="R7" s="14" t="str">
        <f t="shared" si="3"/>
        <v>25-11-2024</v>
      </c>
      <c r="S7" s="26" t="str">
        <f t="shared" si="4"/>
        <v>41,044</v>
      </c>
      <c r="T7" s="14" t="str">
        <f t="shared" si="5"/>
        <v>Bangalore, Punjab</v>
      </c>
      <c r="U7" s="14" t="str">
        <f t="shared" si="6"/>
        <v>Finance - North</v>
      </c>
      <c r="V7" s="14" t="str">
        <f t="shared" si="7"/>
        <v>gmail.com</v>
      </c>
      <c r="W7" s="14">
        <f t="shared" si="8"/>
        <v>11</v>
      </c>
      <c r="X7" s="14">
        <f t="shared" si="9"/>
        <v>6</v>
      </c>
      <c r="Y7" s="14" t="str">
        <f t="shared" si="10"/>
        <v>jay76@gmail.com</v>
      </c>
      <c r="Z7" s="14" t="str">
        <f t="shared" si="11"/>
        <v>North - Finance</v>
      </c>
      <c r="AA7" s="14" t="str">
        <f t="shared" si="12"/>
        <v>N Zone</v>
      </c>
      <c r="AB7" s="14" t="str" cm="1">
        <f t="array" ref="AB7">_xlfn.IFS(C7 = "East","E Zone",C7 = "South","S Zone",C7 = "West","W Zone",C7="North","N Zone")</f>
        <v>N Zone</v>
      </c>
      <c r="AC7" s="14" t="str">
        <f t="shared" si="13"/>
        <v>jay76atgmail.com</v>
      </c>
      <c r="AD7" s="14" t="str">
        <f t="shared" si="14"/>
        <v>jay76</v>
      </c>
      <c r="AE7" s="14" t="str">
        <f t="shared" si="15"/>
        <v>gmail.com</v>
      </c>
      <c r="AF7" s="14" t="str" cm="1">
        <f t="array" ref="AF7:AG7">_xlfn.TEXTSPLIT(A7," ")</f>
        <v>Amber</v>
      </c>
      <c r="AG7" s="14" t="str">
        <v>Lopez</v>
      </c>
      <c r="AJ7" s="14" t="b">
        <f t="shared" si="16"/>
        <v>0</v>
      </c>
      <c r="AK7" s="30" t="str">
        <f t="shared" si="17"/>
        <v>****</v>
      </c>
      <c r="AL7" s="14">
        <f t="shared" si="20"/>
        <v>41044</v>
      </c>
      <c r="AM7" s="85" t="str">
        <f t="shared" si="21"/>
        <v>41,044.00</v>
      </c>
      <c r="AN7" t="str">
        <f t="shared" si="22"/>
        <v xml:space="preserve">
</v>
      </c>
    </row>
    <row r="8" spans="1:40" ht="18.75" x14ac:dyDescent="0.3">
      <c r="A8" s="13" t="s">
        <v>6197</v>
      </c>
      <c r="B8" s="14" t="s">
        <v>5</v>
      </c>
      <c r="C8" s="14" t="s">
        <v>6171</v>
      </c>
      <c r="D8" s="15">
        <v>45741</v>
      </c>
      <c r="E8" s="16">
        <v>35009</v>
      </c>
      <c r="F8" s="14">
        <v>12</v>
      </c>
      <c r="G8" s="17">
        <v>748655</v>
      </c>
      <c r="H8" s="14" t="s">
        <v>6187</v>
      </c>
      <c r="I8" s="14" t="s">
        <v>6198</v>
      </c>
      <c r="J8" s="17" t="s">
        <v>6199</v>
      </c>
      <c r="K8" s="18" t="s">
        <v>6200</v>
      </c>
      <c r="M8" s="13" t="str">
        <f t="shared" si="0"/>
        <v xml:space="preserve">Matthew </v>
      </c>
      <c r="N8" s="14" t="str">
        <f t="shared" si="1"/>
        <v>Smith</v>
      </c>
      <c r="O8" s="14" t="str">
        <f t="shared" si="18"/>
        <v xml:space="preserve">MATTHEW </v>
      </c>
      <c r="P8" s="14" t="str">
        <f t="shared" si="19"/>
        <v>smith</v>
      </c>
      <c r="Q8" s="14" t="str">
        <f t="shared" si="2"/>
        <v>Matthew Smith</v>
      </c>
      <c r="R8" s="14" t="str">
        <f t="shared" si="3"/>
        <v>25-03-2025</v>
      </c>
      <c r="S8" s="26" t="str">
        <f t="shared" si="4"/>
        <v>35,009</v>
      </c>
      <c r="T8" s="14" t="str">
        <f t="shared" si="5"/>
        <v>Chandigarh, Maharashtra</v>
      </c>
      <c r="U8" s="14" t="str">
        <f t="shared" si="6"/>
        <v>Marketing - East</v>
      </c>
      <c r="V8" s="14" t="str">
        <f t="shared" si="7"/>
        <v>yahoo.com</v>
      </c>
      <c r="W8" s="14">
        <f t="shared" si="8"/>
        <v>13</v>
      </c>
      <c r="X8" s="14">
        <f t="shared" si="9"/>
        <v>8</v>
      </c>
      <c r="Y8" s="14" t="str">
        <f t="shared" si="10"/>
        <v>qwebb@yahoo.com</v>
      </c>
      <c r="Z8" s="14" t="str">
        <f t="shared" si="11"/>
        <v>East - Marketing</v>
      </c>
      <c r="AA8" s="14" t="str">
        <f t="shared" si="12"/>
        <v>Other</v>
      </c>
      <c r="AB8" s="14" t="str" cm="1">
        <f t="array" ref="AB8">_xlfn.IFS(C8 = "East","E Zone",C8 = "South","S Zone",C8 = "West","W Zone",C8="North","N Zone")</f>
        <v>E Zone</v>
      </c>
      <c r="AC8" s="14" t="str">
        <f t="shared" si="13"/>
        <v>qwebbatyahoo.com</v>
      </c>
      <c r="AD8" s="14" t="str">
        <f t="shared" si="14"/>
        <v>qwebb</v>
      </c>
      <c r="AE8" s="14" t="str">
        <f t="shared" si="15"/>
        <v>yahoo.com</v>
      </c>
      <c r="AF8" s="14" t="str" cm="1">
        <f t="array" ref="AF8:AG8">_xlfn.TEXTSPLIT(A8," ")</f>
        <v>Matthew</v>
      </c>
      <c r="AG8" s="14" t="str">
        <v>Smith</v>
      </c>
      <c r="AJ8" s="14" t="b">
        <f t="shared" si="16"/>
        <v>1</v>
      </c>
      <c r="AK8" s="30" t="str">
        <f t="shared" si="17"/>
        <v>***</v>
      </c>
      <c r="AL8" s="14">
        <f t="shared" si="20"/>
        <v>35009</v>
      </c>
      <c r="AM8" s="85" t="str">
        <f t="shared" si="21"/>
        <v>35,009.00</v>
      </c>
      <c r="AN8" t="str">
        <f t="shared" si="22"/>
        <v xml:space="preserve">
</v>
      </c>
    </row>
    <row r="9" spans="1:40" ht="18.75" x14ac:dyDescent="0.3">
      <c r="A9" s="13" t="s">
        <v>6201</v>
      </c>
      <c r="B9" s="14" t="s">
        <v>6</v>
      </c>
      <c r="C9" s="14" t="s">
        <v>6170</v>
      </c>
      <c r="D9" s="15">
        <v>45111</v>
      </c>
      <c r="E9" s="16">
        <v>38122</v>
      </c>
      <c r="F9" s="14">
        <v>14</v>
      </c>
      <c r="G9" s="17">
        <v>452019</v>
      </c>
      <c r="H9" s="14" t="s">
        <v>138</v>
      </c>
      <c r="I9" s="14" t="s">
        <v>135</v>
      </c>
      <c r="J9" s="17" t="s">
        <v>6202</v>
      </c>
      <c r="K9" s="18" t="s">
        <v>6203</v>
      </c>
      <c r="M9" s="13" t="str">
        <f t="shared" si="0"/>
        <v xml:space="preserve">Mr. </v>
      </c>
      <c r="N9" s="14" t="str">
        <f t="shared" si="1"/>
        <v>Cesar Marquez DVM</v>
      </c>
      <c r="O9" s="14" t="str">
        <f t="shared" si="18"/>
        <v xml:space="preserve">MR. </v>
      </c>
      <c r="P9" s="14" t="str">
        <f t="shared" si="19"/>
        <v>cesar marquez dvm</v>
      </c>
      <c r="Q9" s="14" t="str">
        <f t="shared" si="2"/>
        <v>Mr. Cesar Marquez Dvm</v>
      </c>
      <c r="R9" s="14" t="str">
        <f t="shared" si="3"/>
        <v>04-07-2023</v>
      </c>
      <c r="S9" s="26" t="str">
        <f t="shared" si="4"/>
        <v>38,122</v>
      </c>
      <c r="T9" s="14" t="str">
        <f t="shared" si="5"/>
        <v>Mumbai, Delhi</v>
      </c>
      <c r="U9" s="14" t="str">
        <f t="shared" si="6"/>
        <v>IT - South</v>
      </c>
      <c r="V9" s="14" t="str">
        <f t="shared" si="7"/>
        <v>allison.com</v>
      </c>
      <c r="W9" s="14">
        <f t="shared" si="8"/>
        <v>21</v>
      </c>
      <c r="X9" s="14">
        <f t="shared" si="9"/>
        <v>4</v>
      </c>
      <c r="Y9" s="14" t="str">
        <f t="shared" si="10"/>
        <v>amanda30@allison.com</v>
      </c>
      <c r="Z9" s="14" t="str">
        <f t="shared" si="11"/>
        <v>South - IT</v>
      </c>
      <c r="AA9" s="14" t="str">
        <f t="shared" si="12"/>
        <v>Other</v>
      </c>
      <c r="AB9" s="14" t="str" cm="1">
        <f t="array" ref="AB9">_xlfn.IFS(C9 = "East","E Zone",C9 = "South","S Zone",C9 = "West","W Zone",C9="North","N Zone")</f>
        <v>S Zone</v>
      </c>
      <c r="AC9" s="14" t="str">
        <f t="shared" si="13"/>
        <v>amanda30atallison.com</v>
      </c>
      <c r="AD9" s="14" t="str">
        <f t="shared" si="14"/>
        <v>amanda30</v>
      </c>
      <c r="AE9" s="14" t="str">
        <f t="shared" si="15"/>
        <v>allison.com</v>
      </c>
      <c r="AF9" s="14" t="str" cm="1">
        <f t="array" ref="AF9:AI9">_xlfn.TEXTSPLIT(A9," ")</f>
        <v>Mr.</v>
      </c>
      <c r="AG9" s="14" t="str">
        <v>Cesar</v>
      </c>
      <c r="AH9" s="14" t="str">
        <v>Marquez</v>
      </c>
      <c r="AI9" s="14" t="str">
        <v>DVM</v>
      </c>
      <c r="AJ9" s="14" t="b">
        <f t="shared" si="16"/>
        <v>0</v>
      </c>
      <c r="AK9" s="30" t="str">
        <f t="shared" si="17"/>
        <v>***</v>
      </c>
      <c r="AL9" s="14">
        <f t="shared" si="20"/>
        <v>38122</v>
      </c>
      <c r="AM9" s="85" t="str">
        <f t="shared" si="21"/>
        <v>38,122.00</v>
      </c>
      <c r="AN9" t="str">
        <f t="shared" si="22"/>
        <v xml:space="preserve">
</v>
      </c>
    </row>
    <row r="10" spans="1:40" ht="18.75" x14ac:dyDescent="0.3">
      <c r="A10" s="13" t="s">
        <v>6204</v>
      </c>
      <c r="B10" s="14" t="s">
        <v>5</v>
      </c>
      <c r="C10" s="14" t="s">
        <v>6169</v>
      </c>
      <c r="D10" s="15">
        <v>44245</v>
      </c>
      <c r="E10" s="16">
        <v>57923</v>
      </c>
      <c r="F10" s="14">
        <v>20</v>
      </c>
      <c r="G10" s="17">
        <v>589416</v>
      </c>
      <c r="H10" s="14" t="s">
        <v>134</v>
      </c>
      <c r="I10" s="14" t="s">
        <v>135</v>
      </c>
      <c r="J10" s="17" t="s">
        <v>6205</v>
      </c>
      <c r="K10" s="18" t="s">
        <v>6206</v>
      </c>
      <c r="M10" s="13" t="str">
        <f t="shared" si="0"/>
        <v xml:space="preserve">Kerry </v>
      </c>
      <c r="N10" s="14" t="str">
        <f t="shared" si="1"/>
        <v>Johnson</v>
      </c>
      <c r="O10" s="14" t="str">
        <f t="shared" si="18"/>
        <v xml:space="preserve">KERRY </v>
      </c>
      <c r="P10" s="14" t="str">
        <f t="shared" si="19"/>
        <v>johnson</v>
      </c>
      <c r="Q10" s="14" t="str">
        <f t="shared" si="2"/>
        <v>Kerry Johnson</v>
      </c>
      <c r="R10" s="14" t="str">
        <f t="shared" si="3"/>
        <v>18-02-2021</v>
      </c>
      <c r="S10" s="26" t="str">
        <f t="shared" si="4"/>
        <v>57,923</v>
      </c>
      <c r="T10" s="14" t="str">
        <f t="shared" si="5"/>
        <v>Bangalore, Delhi</v>
      </c>
      <c r="U10" s="14" t="str">
        <f t="shared" si="6"/>
        <v>Marketing - North</v>
      </c>
      <c r="V10" s="14" t="str">
        <f t="shared" si="7"/>
        <v>pope.com</v>
      </c>
      <c r="W10" s="14">
        <f t="shared" si="8"/>
        <v>13</v>
      </c>
      <c r="X10" s="14">
        <f t="shared" si="9"/>
        <v>6</v>
      </c>
      <c r="Y10" s="14" t="str">
        <f t="shared" si="10"/>
        <v>uadams@pope.com</v>
      </c>
      <c r="Z10" s="14" t="str">
        <f t="shared" si="11"/>
        <v>North - Marketing</v>
      </c>
      <c r="AA10" s="14" t="str">
        <f t="shared" si="12"/>
        <v>N Zone</v>
      </c>
      <c r="AB10" s="14" t="str" cm="1">
        <f t="array" ref="AB10">_xlfn.IFS(C10 = "East","E Zone",C10 = "South","S Zone",C10 = "West","W Zone",C10="North","N Zone")</f>
        <v>N Zone</v>
      </c>
      <c r="AC10" s="14" t="str">
        <f t="shared" si="13"/>
        <v>uadamsatpope.com</v>
      </c>
      <c r="AD10" s="14" t="str">
        <f t="shared" si="14"/>
        <v>uadams</v>
      </c>
      <c r="AE10" s="14" t="str">
        <f t="shared" si="15"/>
        <v>pope.com</v>
      </c>
      <c r="AF10" s="14" t="str" cm="1">
        <f t="array" ref="AF10:AG10">_xlfn.TEXTSPLIT(A10," ")</f>
        <v>Kerry</v>
      </c>
      <c r="AG10" s="14" t="str">
        <v>Johnson</v>
      </c>
      <c r="AJ10" s="14" t="b">
        <f t="shared" si="16"/>
        <v>0</v>
      </c>
      <c r="AK10" s="30" t="str">
        <f t="shared" si="17"/>
        <v>*****</v>
      </c>
      <c r="AL10" s="14">
        <f t="shared" si="20"/>
        <v>57923</v>
      </c>
      <c r="AM10" s="85" t="str">
        <f t="shared" si="21"/>
        <v>57,923.00</v>
      </c>
      <c r="AN10" t="str">
        <f t="shared" si="22"/>
        <v xml:space="preserve">
</v>
      </c>
    </row>
    <row r="11" spans="1:40" ht="18.75" x14ac:dyDescent="0.3">
      <c r="A11" s="13" t="s">
        <v>6207</v>
      </c>
      <c r="B11" s="14" t="s">
        <v>3</v>
      </c>
      <c r="C11" s="14" t="s">
        <v>6171</v>
      </c>
      <c r="D11" s="15">
        <v>44301</v>
      </c>
      <c r="E11" s="16">
        <v>50381</v>
      </c>
      <c r="F11" s="14">
        <v>16</v>
      </c>
      <c r="G11" s="17">
        <v>697670</v>
      </c>
      <c r="H11" s="14" t="s">
        <v>6187</v>
      </c>
      <c r="I11" s="14" t="s">
        <v>6208</v>
      </c>
      <c r="J11" s="17" t="s">
        <v>6209</v>
      </c>
      <c r="K11" s="18" t="s">
        <v>6210</v>
      </c>
      <c r="M11" s="13" t="str">
        <f t="shared" si="0"/>
        <v xml:space="preserve">Chelsea </v>
      </c>
      <c r="N11" s="14" t="str">
        <f t="shared" si="1"/>
        <v>Cole</v>
      </c>
      <c r="O11" s="14" t="str">
        <f t="shared" si="18"/>
        <v xml:space="preserve">CHELSEA </v>
      </c>
      <c r="P11" s="14" t="str">
        <f t="shared" si="19"/>
        <v>cole</v>
      </c>
      <c r="Q11" s="14" t="str">
        <f t="shared" si="2"/>
        <v>Chelsea Cole</v>
      </c>
      <c r="R11" s="14" t="str">
        <f t="shared" si="3"/>
        <v>15-04-2021</v>
      </c>
      <c r="S11" s="26" t="str">
        <f t="shared" si="4"/>
        <v>50,381</v>
      </c>
      <c r="T11" s="14" t="str">
        <f t="shared" si="5"/>
        <v>Chandigarh, West Bengal</v>
      </c>
      <c r="U11" s="14" t="str">
        <f t="shared" si="6"/>
        <v>HR - East</v>
      </c>
      <c r="V11" s="14" t="str">
        <f t="shared" si="7"/>
        <v>hotmail.com</v>
      </c>
      <c r="W11" s="14">
        <f t="shared" si="8"/>
        <v>12</v>
      </c>
      <c r="X11" s="14">
        <f t="shared" si="9"/>
        <v>8</v>
      </c>
      <c r="Y11" s="14" t="str">
        <f t="shared" si="10"/>
        <v>nicole14@hotmail.com</v>
      </c>
      <c r="Z11" s="14" t="str">
        <f t="shared" si="11"/>
        <v>East - HR</v>
      </c>
      <c r="AA11" s="14" t="str">
        <f t="shared" si="12"/>
        <v>Other</v>
      </c>
      <c r="AB11" s="14" t="str" cm="1">
        <f t="array" ref="AB11">_xlfn.IFS(C11 = "East","E Zone",C11 = "South","S Zone",C11 = "West","W Zone",C11="North","N Zone")</f>
        <v>E Zone</v>
      </c>
      <c r="AC11" s="14" t="str">
        <f t="shared" si="13"/>
        <v>nicole14athotmail.com</v>
      </c>
      <c r="AD11" s="14" t="str">
        <f t="shared" si="14"/>
        <v>nicole14</v>
      </c>
      <c r="AE11" s="14" t="str">
        <f t="shared" si="15"/>
        <v>hotmail.com</v>
      </c>
      <c r="AF11" s="14" t="str" cm="1">
        <f t="array" ref="AF11:AG11">_xlfn.TEXTSPLIT(A11," ")</f>
        <v>Chelsea</v>
      </c>
      <c r="AG11" s="14" t="str">
        <v>Cole</v>
      </c>
      <c r="AJ11" s="14" t="b">
        <f t="shared" si="16"/>
        <v>1</v>
      </c>
      <c r="AK11" s="30" t="str">
        <f t="shared" si="17"/>
        <v>*****</v>
      </c>
      <c r="AL11" s="14">
        <f t="shared" si="20"/>
        <v>50381</v>
      </c>
      <c r="AM11" s="85" t="str">
        <f t="shared" si="21"/>
        <v>50,381.00</v>
      </c>
      <c r="AN11" t="str">
        <f t="shared" si="22"/>
        <v xml:space="preserve">
</v>
      </c>
    </row>
    <row r="12" spans="1:40" ht="18.75" x14ac:dyDescent="0.3">
      <c r="A12" s="13" t="s">
        <v>6211</v>
      </c>
      <c r="B12" s="14" t="s">
        <v>5</v>
      </c>
      <c r="C12" s="14" t="s">
        <v>6168</v>
      </c>
      <c r="D12" s="15">
        <v>44773</v>
      </c>
      <c r="E12" s="16">
        <v>31911</v>
      </c>
      <c r="F12" s="14">
        <v>16</v>
      </c>
      <c r="G12" s="17">
        <v>854967</v>
      </c>
      <c r="H12" s="14" t="s">
        <v>6187</v>
      </c>
      <c r="I12" s="14" t="s">
        <v>135</v>
      </c>
      <c r="J12" s="17" t="s">
        <v>6212</v>
      </c>
      <c r="K12" s="18" t="s">
        <v>6213</v>
      </c>
      <c r="M12" s="13" t="str">
        <f t="shared" si="0"/>
        <v xml:space="preserve">Terry </v>
      </c>
      <c r="N12" s="14" t="str">
        <f t="shared" si="1"/>
        <v>Williams</v>
      </c>
      <c r="O12" s="14" t="str">
        <f t="shared" si="18"/>
        <v xml:space="preserve">TERRY </v>
      </c>
      <c r="P12" s="14" t="str">
        <f t="shared" si="19"/>
        <v>williams</v>
      </c>
      <c r="Q12" s="14" t="str">
        <f t="shared" si="2"/>
        <v>Terry Williams</v>
      </c>
      <c r="R12" s="14" t="str">
        <f t="shared" si="3"/>
        <v>31-07-2022</v>
      </c>
      <c r="S12" s="26" t="str">
        <f t="shared" si="4"/>
        <v>31,911</v>
      </c>
      <c r="T12" s="14" t="str">
        <f t="shared" si="5"/>
        <v>Chandigarh, Delhi</v>
      </c>
      <c r="U12" s="14" t="str">
        <f t="shared" si="6"/>
        <v>Marketing - West</v>
      </c>
      <c r="V12" s="14" t="str">
        <f t="shared" si="7"/>
        <v>morgan.com</v>
      </c>
      <c r="W12" s="14">
        <f t="shared" si="8"/>
        <v>14</v>
      </c>
      <c r="X12" s="14">
        <f t="shared" si="9"/>
        <v>6</v>
      </c>
      <c r="Y12" s="14" t="str">
        <f t="shared" si="10"/>
        <v>davidboyd@morgan.com</v>
      </c>
      <c r="Z12" s="14" t="str">
        <f t="shared" si="11"/>
        <v>West - Marketing</v>
      </c>
      <c r="AA12" s="14" t="str">
        <f t="shared" si="12"/>
        <v>Other</v>
      </c>
      <c r="AB12" s="14" t="str" cm="1">
        <f t="array" ref="AB12">_xlfn.IFS(C12 = "East","E Zone",C12 = "South","S Zone",C12 = "West","W Zone",C12="North","N Zone")</f>
        <v>W Zone</v>
      </c>
      <c r="AC12" s="14" t="str">
        <f t="shared" si="13"/>
        <v>davidboydatmorgan.com</v>
      </c>
      <c r="AD12" s="14" t="str">
        <f t="shared" si="14"/>
        <v>davidboyd</v>
      </c>
      <c r="AE12" s="14" t="str">
        <f t="shared" si="15"/>
        <v>morgan.com</v>
      </c>
      <c r="AF12" s="14" t="str" cm="1">
        <f t="array" ref="AF12:AG12">_xlfn.TEXTSPLIT(A12," ")</f>
        <v>Terry</v>
      </c>
      <c r="AG12" s="14" t="str">
        <v>Williams</v>
      </c>
      <c r="AJ12" s="14" t="b">
        <f t="shared" si="16"/>
        <v>0</v>
      </c>
      <c r="AK12" s="30" t="str">
        <f t="shared" si="17"/>
        <v>***</v>
      </c>
      <c r="AL12" s="14">
        <f t="shared" si="20"/>
        <v>31911</v>
      </c>
      <c r="AM12" s="85" t="str">
        <f t="shared" si="21"/>
        <v>31,911.00</v>
      </c>
      <c r="AN12" t="str">
        <f t="shared" si="22"/>
        <v xml:space="preserve">
</v>
      </c>
    </row>
    <row r="13" spans="1:40" ht="18.75" x14ac:dyDescent="0.3">
      <c r="A13" s="13" t="s">
        <v>6214</v>
      </c>
      <c r="B13" s="14" t="s">
        <v>6</v>
      </c>
      <c r="C13" s="14" t="s">
        <v>6171</v>
      </c>
      <c r="D13" s="15">
        <v>45043</v>
      </c>
      <c r="E13" s="16">
        <v>39389</v>
      </c>
      <c r="F13" s="14">
        <v>6</v>
      </c>
      <c r="G13" s="17">
        <v>693775</v>
      </c>
      <c r="H13" s="14" t="s">
        <v>138</v>
      </c>
      <c r="I13" s="14" t="s">
        <v>6215</v>
      </c>
      <c r="J13" s="17" t="s">
        <v>6216</v>
      </c>
      <c r="K13" s="18" t="s">
        <v>6217</v>
      </c>
      <c r="M13" s="13" t="str">
        <f t="shared" si="0"/>
        <v xml:space="preserve">John </v>
      </c>
      <c r="N13" s="14" t="str">
        <f t="shared" si="1"/>
        <v>Rojas</v>
      </c>
      <c r="O13" s="14" t="str">
        <f t="shared" si="18"/>
        <v xml:space="preserve">JOHN </v>
      </c>
      <c r="P13" s="14" t="str">
        <f t="shared" si="19"/>
        <v>rojas</v>
      </c>
      <c r="Q13" s="14" t="str">
        <f t="shared" si="2"/>
        <v>John Rojas</v>
      </c>
      <c r="R13" s="14" t="str">
        <f t="shared" si="3"/>
        <v>27-04-2023</v>
      </c>
      <c r="S13" s="26" t="str">
        <f t="shared" si="4"/>
        <v>39,389</v>
      </c>
      <c r="T13" s="14" t="str">
        <f t="shared" si="5"/>
        <v>Mumbai, Karnataka</v>
      </c>
      <c r="U13" s="14" t="str">
        <f t="shared" si="6"/>
        <v>IT - East</v>
      </c>
      <c r="V13" s="14" t="str">
        <f t="shared" si="7"/>
        <v>willis.com</v>
      </c>
      <c r="W13" s="14">
        <f t="shared" si="8"/>
        <v>10</v>
      </c>
      <c r="X13" s="14">
        <f t="shared" si="9"/>
        <v>5</v>
      </c>
      <c r="Y13" s="14" t="str">
        <f t="shared" si="10"/>
        <v>michaeljohnson@willis.com</v>
      </c>
      <c r="Z13" s="14" t="str">
        <f t="shared" si="11"/>
        <v>East - IT</v>
      </c>
      <c r="AA13" s="14" t="str">
        <f t="shared" si="12"/>
        <v>Other</v>
      </c>
      <c r="AB13" s="14" t="str" cm="1">
        <f t="array" ref="AB13">_xlfn.IFS(C13 = "East","E Zone",C13 = "South","S Zone",C13 = "West","W Zone",C13="North","N Zone")</f>
        <v>E Zone</v>
      </c>
      <c r="AC13" s="14" t="str">
        <f t="shared" si="13"/>
        <v>michaeljohnsonatwillis.com</v>
      </c>
      <c r="AD13" s="14" t="str">
        <f t="shared" si="14"/>
        <v>michaeljohnson</v>
      </c>
      <c r="AE13" s="14" t="str">
        <f t="shared" si="15"/>
        <v>willis.com</v>
      </c>
      <c r="AF13" s="14" t="str" cm="1">
        <f t="array" ref="AF13:AG13">_xlfn.TEXTSPLIT(A13," ")</f>
        <v>John</v>
      </c>
      <c r="AG13" s="14" t="str">
        <v>Rojas</v>
      </c>
      <c r="AJ13" s="14" t="b">
        <f t="shared" si="16"/>
        <v>1</v>
      </c>
      <c r="AK13" s="30" t="str">
        <f t="shared" si="17"/>
        <v>***</v>
      </c>
      <c r="AL13" s="14">
        <f t="shared" si="20"/>
        <v>39389</v>
      </c>
      <c r="AM13" s="85" t="str">
        <f t="shared" si="21"/>
        <v>39,389.00</v>
      </c>
      <c r="AN13" t="str">
        <f t="shared" si="22"/>
        <v xml:space="preserve">
</v>
      </c>
    </row>
    <row r="14" spans="1:40" ht="18.75" x14ac:dyDescent="0.3">
      <c r="A14" s="13" t="s">
        <v>6218</v>
      </c>
      <c r="B14" s="14" t="s">
        <v>2</v>
      </c>
      <c r="C14" s="14" t="s">
        <v>6168</v>
      </c>
      <c r="D14" s="15">
        <v>44932</v>
      </c>
      <c r="E14" s="16">
        <v>41675</v>
      </c>
      <c r="F14" s="14">
        <v>20</v>
      </c>
      <c r="G14" s="17">
        <v>713635</v>
      </c>
      <c r="H14" s="14" t="s">
        <v>6187</v>
      </c>
      <c r="I14" s="14" t="s">
        <v>6188</v>
      </c>
      <c r="J14" s="17" t="s">
        <v>6219</v>
      </c>
      <c r="K14" s="18" t="s">
        <v>6220</v>
      </c>
      <c r="M14" s="13" t="str">
        <f t="shared" si="0"/>
        <v xml:space="preserve">Eric </v>
      </c>
      <c r="N14" s="14" t="str">
        <f t="shared" si="1"/>
        <v>Miranda</v>
      </c>
      <c r="O14" s="14" t="str">
        <f t="shared" si="18"/>
        <v xml:space="preserve">ERIC </v>
      </c>
      <c r="P14" s="14" t="str">
        <f t="shared" si="19"/>
        <v>miranda</v>
      </c>
      <c r="Q14" s="14" t="str">
        <f t="shared" si="2"/>
        <v>Eric Miranda</v>
      </c>
      <c r="R14" s="14" t="str">
        <f t="shared" si="3"/>
        <v>06-01-2023</v>
      </c>
      <c r="S14" s="26" t="str">
        <f t="shared" si="4"/>
        <v>41,675</v>
      </c>
      <c r="T14" s="14" t="str">
        <f t="shared" si="5"/>
        <v>Chandigarh, Punjab</v>
      </c>
      <c r="U14" s="14" t="str">
        <f t="shared" si="6"/>
        <v>Sales - West</v>
      </c>
      <c r="V14" s="14" t="str">
        <f t="shared" si="7"/>
        <v>walker.net</v>
      </c>
      <c r="W14" s="14">
        <f t="shared" si="8"/>
        <v>12</v>
      </c>
      <c r="X14" s="14">
        <f t="shared" si="9"/>
        <v>5</v>
      </c>
      <c r="Y14" s="14" t="str">
        <f t="shared" si="10"/>
        <v>xharris@walker.net</v>
      </c>
      <c r="Z14" s="14" t="str">
        <f t="shared" si="11"/>
        <v>West - Sales</v>
      </c>
      <c r="AA14" s="14" t="str">
        <f t="shared" si="12"/>
        <v>Other</v>
      </c>
      <c r="AB14" s="14" t="str" cm="1">
        <f t="array" ref="AB14">_xlfn.IFS(C14 = "East","E Zone",C14 = "South","S Zone",C14 = "West","W Zone",C14="North","N Zone")</f>
        <v>W Zone</v>
      </c>
      <c r="AC14" s="14" t="str">
        <f t="shared" si="13"/>
        <v>xharrisatwalker.net</v>
      </c>
      <c r="AD14" s="14" t="str">
        <f t="shared" si="14"/>
        <v>xharris</v>
      </c>
      <c r="AE14" s="14" t="str">
        <f t="shared" si="15"/>
        <v>walker.net</v>
      </c>
      <c r="AF14" s="14" t="str" cm="1">
        <f t="array" ref="AF14:AG14">_xlfn.TEXTSPLIT(A14," ")</f>
        <v>Eric</v>
      </c>
      <c r="AG14" s="14" t="str">
        <v>Miranda</v>
      </c>
      <c r="AJ14" s="14" t="b">
        <f t="shared" si="16"/>
        <v>0</v>
      </c>
      <c r="AK14" s="30" t="str">
        <f t="shared" si="17"/>
        <v>****</v>
      </c>
      <c r="AL14" s="14">
        <f t="shared" si="20"/>
        <v>41675</v>
      </c>
      <c r="AM14" s="85" t="str">
        <f t="shared" si="21"/>
        <v>41,675.00</v>
      </c>
      <c r="AN14" t="str">
        <f t="shared" si="22"/>
        <v xml:space="preserve">
</v>
      </c>
    </row>
    <row r="15" spans="1:40" ht="18.75" x14ac:dyDescent="0.3">
      <c r="A15" s="13" t="s">
        <v>6221</v>
      </c>
      <c r="B15" s="14" t="s">
        <v>3</v>
      </c>
      <c r="C15" s="14" t="s">
        <v>6171</v>
      </c>
      <c r="D15" s="15">
        <v>44794</v>
      </c>
      <c r="E15" s="16">
        <v>58713</v>
      </c>
      <c r="F15" s="14">
        <v>20</v>
      </c>
      <c r="G15" s="17">
        <v>236653</v>
      </c>
      <c r="H15" s="14" t="s">
        <v>6187</v>
      </c>
      <c r="I15" s="14" t="s">
        <v>6215</v>
      </c>
      <c r="J15" s="17" t="s">
        <v>6222</v>
      </c>
      <c r="K15" s="18" t="s">
        <v>6223</v>
      </c>
      <c r="M15" s="13" t="str">
        <f t="shared" si="0"/>
        <v xml:space="preserve">Tammy </v>
      </c>
      <c r="N15" s="14" t="str">
        <f t="shared" si="1"/>
        <v>Moyer</v>
      </c>
      <c r="O15" s="14" t="str">
        <f t="shared" si="18"/>
        <v xml:space="preserve">TAMMY </v>
      </c>
      <c r="P15" s="14" t="str">
        <f t="shared" si="19"/>
        <v>moyer</v>
      </c>
      <c r="Q15" s="14" t="str">
        <f t="shared" si="2"/>
        <v>Tammy Moyer</v>
      </c>
      <c r="R15" s="14" t="str">
        <f t="shared" si="3"/>
        <v>21-08-2022</v>
      </c>
      <c r="S15" s="26" t="str">
        <f t="shared" si="4"/>
        <v>58,713</v>
      </c>
      <c r="T15" s="14" t="str">
        <f t="shared" si="5"/>
        <v>Chandigarh, Karnataka</v>
      </c>
      <c r="U15" s="14" t="str">
        <f t="shared" si="6"/>
        <v>HR - East</v>
      </c>
      <c r="V15" s="14" t="str">
        <f t="shared" si="7"/>
        <v>hotmail.com</v>
      </c>
      <c r="W15" s="14">
        <f t="shared" si="8"/>
        <v>11</v>
      </c>
      <c r="X15" s="14">
        <f t="shared" si="9"/>
        <v>6</v>
      </c>
      <c r="Y15" s="14" t="str">
        <f t="shared" si="10"/>
        <v>brittany25@hotmail.com</v>
      </c>
      <c r="Z15" s="14" t="str">
        <f t="shared" si="11"/>
        <v>East - HR</v>
      </c>
      <c r="AA15" s="14" t="str">
        <f t="shared" si="12"/>
        <v>Other</v>
      </c>
      <c r="AB15" s="14" t="str" cm="1">
        <f t="array" ref="AB15">_xlfn.IFS(C15 = "East","E Zone",C15 = "South","S Zone",C15 = "West","W Zone",C15="North","N Zone")</f>
        <v>E Zone</v>
      </c>
      <c r="AC15" s="14" t="str">
        <f t="shared" si="13"/>
        <v>brittany25athotmail.com</v>
      </c>
      <c r="AD15" s="14" t="str">
        <f t="shared" si="14"/>
        <v>brittany25</v>
      </c>
      <c r="AE15" s="14" t="str">
        <f t="shared" si="15"/>
        <v>hotmail.com</v>
      </c>
      <c r="AF15" s="14" t="str" cm="1">
        <f t="array" ref="AF15:AG15">_xlfn.TEXTSPLIT(A15," ")</f>
        <v>Tammy</v>
      </c>
      <c r="AG15" s="14" t="str">
        <v>Moyer</v>
      </c>
      <c r="AJ15" s="14" t="b">
        <f t="shared" si="16"/>
        <v>1</v>
      </c>
      <c r="AK15" s="30" t="str">
        <f t="shared" si="17"/>
        <v>*****</v>
      </c>
      <c r="AL15" s="14">
        <f t="shared" si="20"/>
        <v>58713</v>
      </c>
      <c r="AM15" s="85" t="str">
        <f t="shared" si="21"/>
        <v>58,713.00</v>
      </c>
      <c r="AN15" t="str">
        <f t="shared" si="22"/>
        <v xml:space="preserve">
</v>
      </c>
    </row>
    <row r="16" spans="1:40" ht="18.75" x14ac:dyDescent="0.3">
      <c r="A16" s="13" t="s">
        <v>6224</v>
      </c>
      <c r="B16" s="14" t="s">
        <v>6</v>
      </c>
      <c r="C16" s="14" t="s">
        <v>6168</v>
      </c>
      <c r="D16" s="15">
        <v>44830</v>
      </c>
      <c r="E16" s="16">
        <v>53238</v>
      </c>
      <c r="F16" s="14">
        <v>8</v>
      </c>
      <c r="G16" s="17">
        <v>260867</v>
      </c>
      <c r="H16" s="14" t="s">
        <v>135</v>
      </c>
      <c r="I16" s="14" t="s">
        <v>6208</v>
      </c>
      <c r="J16" s="17" t="s">
        <v>6225</v>
      </c>
      <c r="K16" s="18" t="s">
        <v>6226</v>
      </c>
      <c r="M16" s="13" t="str">
        <f t="shared" si="0"/>
        <v xml:space="preserve">Michelle </v>
      </c>
      <c r="N16" s="14" t="str">
        <f t="shared" si="1"/>
        <v>Gutierrez</v>
      </c>
      <c r="O16" s="14" t="str">
        <f t="shared" si="18"/>
        <v xml:space="preserve">MICHELLE </v>
      </c>
      <c r="P16" s="14" t="str">
        <f t="shared" si="19"/>
        <v>gutierrez</v>
      </c>
      <c r="Q16" s="14" t="str">
        <f t="shared" si="2"/>
        <v>Michelle Gutierrez</v>
      </c>
      <c r="R16" s="14" t="str">
        <f t="shared" si="3"/>
        <v>26-09-2022</v>
      </c>
      <c r="S16" s="26" t="str">
        <f t="shared" si="4"/>
        <v>53,238</v>
      </c>
      <c r="T16" s="14" t="str">
        <f t="shared" si="5"/>
        <v>Delhi, West Bengal</v>
      </c>
      <c r="U16" s="14" t="str">
        <f t="shared" si="6"/>
        <v>IT - West</v>
      </c>
      <c r="V16" s="14" t="str">
        <f t="shared" si="7"/>
        <v>gmail.com</v>
      </c>
      <c r="W16" s="14">
        <f t="shared" si="8"/>
        <v>18</v>
      </c>
      <c r="X16" s="14">
        <f t="shared" si="9"/>
        <v>9</v>
      </c>
      <c r="Y16" s="14" t="str">
        <f t="shared" si="10"/>
        <v>hmurray@gmail.com</v>
      </c>
      <c r="Z16" s="14" t="str">
        <f t="shared" si="11"/>
        <v>West - IT</v>
      </c>
      <c r="AA16" s="14" t="str">
        <f t="shared" si="12"/>
        <v>Other</v>
      </c>
      <c r="AB16" s="14" t="str" cm="1">
        <f t="array" ref="AB16">_xlfn.IFS(C16 = "East","E Zone",C16 = "South","S Zone",C16 = "West","W Zone",C16="North","N Zone")</f>
        <v>W Zone</v>
      </c>
      <c r="AC16" s="14" t="str">
        <f t="shared" si="13"/>
        <v>hmurrayatgmail.com</v>
      </c>
      <c r="AD16" s="14" t="str">
        <f t="shared" si="14"/>
        <v>hmurray</v>
      </c>
      <c r="AE16" s="14" t="str">
        <f t="shared" si="15"/>
        <v>gmail.com</v>
      </c>
      <c r="AF16" s="14" t="str" cm="1">
        <f t="array" ref="AF16:AG16">_xlfn.TEXTSPLIT(A16," ")</f>
        <v>Michelle</v>
      </c>
      <c r="AG16" s="14" t="str">
        <v>Gutierrez</v>
      </c>
      <c r="AJ16" s="14" t="b">
        <f t="shared" si="16"/>
        <v>0</v>
      </c>
      <c r="AK16" s="30" t="str">
        <f t="shared" si="17"/>
        <v>*****</v>
      </c>
      <c r="AL16" s="14">
        <f t="shared" si="20"/>
        <v>53238</v>
      </c>
      <c r="AM16" s="85" t="str">
        <f t="shared" si="21"/>
        <v>53,238.00</v>
      </c>
      <c r="AN16" t="str">
        <f t="shared" si="22"/>
        <v xml:space="preserve">
</v>
      </c>
    </row>
    <row r="17" spans="1:40" ht="18.75" x14ac:dyDescent="0.3">
      <c r="A17" s="13" t="s">
        <v>6227</v>
      </c>
      <c r="B17" s="14" t="s">
        <v>4</v>
      </c>
      <c r="C17" s="14" t="s">
        <v>6168</v>
      </c>
      <c r="D17" s="15">
        <v>45217</v>
      </c>
      <c r="E17" s="16">
        <v>44853</v>
      </c>
      <c r="F17" s="14">
        <v>18</v>
      </c>
      <c r="G17" s="17">
        <v>533443</v>
      </c>
      <c r="H17" s="14" t="s">
        <v>135</v>
      </c>
      <c r="I17" s="14" t="s">
        <v>6215</v>
      </c>
      <c r="J17" s="17" t="s">
        <v>6228</v>
      </c>
      <c r="K17" s="18" t="s">
        <v>6229</v>
      </c>
      <c r="M17" s="13" t="str">
        <f t="shared" si="0"/>
        <v xml:space="preserve">Terri </v>
      </c>
      <c r="N17" s="14" t="str">
        <f t="shared" si="1"/>
        <v>Mckinney</v>
      </c>
      <c r="O17" s="14" t="str">
        <f t="shared" si="18"/>
        <v xml:space="preserve">TERRI </v>
      </c>
      <c r="P17" s="14" t="str">
        <f t="shared" si="19"/>
        <v>mckinney</v>
      </c>
      <c r="Q17" s="14" t="str">
        <f t="shared" si="2"/>
        <v>Terri Mckinney</v>
      </c>
      <c r="R17" s="14" t="str">
        <f t="shared" si="3"/>
        <v>18-10-2023</v>
      </c>
      <c r="S17" s="26" t="str">
        <f t="shared" si="4"/>
        <v>44,853</v>
      </c>
      <c r="T17" s="14" t="str">
        <f t="shared" si="5"/>
        <v>Delhi, Karnataka</v>
      </c>
      <c r="U17" s="14" t="str">
        <f t="shared" si="6"/>
        <v>Finance - West</v>
      </c>
      <c r="V17" s="14" t="str">
        <f t="shared" si="7"/>
        <v>soto.org</v>
      </c>
      <c r="W17" s="14">
        <f t="shared" si="8"/>
        <v>14</v>
      </c>
      <c r="X17" s="14">
        <f t="shared" si="9"/>
        <v>6</v>
      </c>
      <c r="Y17" s="14" t="str">
        <f t="shared" si="10"/>
        <v>ybarrett@soto.org</v>
      </c>
      <c r="Z17" s="14" t="str">
        <f t="shared" si="11"/>
        <v>West - Finance</v>
      </c>
      <c r="AA17" s="14" t="str">
        <f t="shared" si="12"/>
        <v>Other</v>
      </c>
      <c r="AB17" s="14" t="str" cm="1">
        <f t="array" ref="AB17">_xlfn.IFS(C17 = "East","E Zone",C17 = "South","S Zone",C17 = "West","W Zone",C17="North","N Zone")</f>
        <v>W Zone</v>
      </c>
      <c r="AC17" s="14" t="str">
        <f t="shared" si="13"/>
        <v>ybarrettatsoto.org</v>
      </c>
      <c r="AD17" s="14" t="str">
        <f t="shared" si="14"/>
        <v>ybarrett</v>
      </c>
      <c r="AE17" s="14" t="str">
        <f t="shared" si="15"/>
        <v>soto.org</v>
      </c>
      <c r="AF17" s="14" t="str" cm="1">
        <f t="array" ref="AF17:AG17">_xlfn.TEXTSPLIT(A17," ")</f>
        <v>Terri</v>
      </c>
      <c r="AG17" s="14" t="str">
        <v>Mckinney</v>
      </c>
      <c r="AJ17" s="14" t="b">
        <f t="shared" si="16"/>
        <v>0</v>
      </c>
      <c r="AK17" s="30" t="str">
        <f t="shared" si="17"/>
        <v>****</v>
      </c>
      <c r="AL17" s="14">
        <f t="shared" si="20"/>
        <v>44853</v>
      </c>
      <c r="AM17" s="85" t="str">
        <f t="shared" si="21"/>
        <v>44,853.00</v>
      </c>
      <c r="AN17" t="str">
        <f t="shared" si="22"/>
        <v xml:space="preserve">
</v>
      </c>
    </row>
    <row r="18" spans="1:40" ht="18.75" x14ac:dyDescent="0.3">
      <c r="A18" s="13" t="s">
        <v>6230</v>
      </c>
      <c r="B18" s="14" t="s">
        <v>4</v>
      </c>
      <c r="C18" s="14" t="s">
        <v>6168</v>
      </c>
      <c r="D18" s="15">
        <v>45789</v>
      </c>
      <c r="E18" s="16">
        <v>34898</v>
      </c>
      <c r="F18" s="14">
        <v>5</v>
      </c>
      <c r="G18" s="17">
        <v>603825</v>
      </c>
      <c r="H18" s="14" t="s">
        <v>135</v>
      </c>
      <c r="I18" s="14" t="s">
        <v>6198</v>
      </c>
      <c r="J18" s="17" t="s">
        <v>6231</v>
      </c>
      <c r="K18" s="18" t="s">
        <v>6232</v>
      </c>
      <c r="M18" s="13" t="str">
        <f t="shared" si="0"/>
        <v xml:space="preserve">Raymond </v>
      </c>
      <c r="N18" s="14" t="str">
        <f t="shared" si="1"/>
        <v>Hayes</v>
      </c>
      <c r="O18" s="14" t="str">
        <f t="shared" si="18"/>
        <v xml:space="preserve">RAYMOND </v>
      </c>
      <c r="P18" s="14" t="str">
        <f t="shared" si="19"/>
        <v>hayes</v>
      </c>
      <c r="Q18" s="14" t="str">
        <f t="shared" si="2"/>
        <v>Raymond Hayes</v>
      </c>
      <c r="R18" s="14" t="str">
        <f t="shared" si="3"/>
        <v>12-05-2025</v>
      </c>
      <c r="S18" s="26" t="str">
        <f t="shared" si="4"/>
        <v>34,898</v>
      </c>
      <c r="T18" s="14" t="str">
        <f t="shared" si="5"/>
        <v>Delhi, Maharashtra</v>
      </c>
      <c r="U18" s="14" t="str">
        <f t="shared" si="6"/>
        <v>Finance - West</v>
      </c>
      <c r="V18" s="14" t="str">
        <f t="shared" si="7"/>
        <v>yahoo.com</v>
      </c>
      <c r="W18" s="14">
        <f t="shared" si="8"/>
        <v>13</v>
      </c>
      <c r="X18" s="14">
        <f t="shared" si="9"/>
        <v>8</v>
      </c>
      <c r="Y18" s="14" t="str">
        <f t="shared" si="10"/>
        <v>michael19@yahoo.com</v>
      </c>
      <c r="Z18" s="14" t="str">
        <f t="shared" si="11"/>
        <v>West - Finance</v>
      </c>
      <c r="AA18" s="14" t="str">
        <f t="shared" si="12"/>
        <v>Other</v>
      </c>
      <c r="AB18" s="14" t="str" cm="1">
        <f t="array" ref="AB18">_xlfn.IFS(C18 = "East","E Zone",C18 = "South","S Zone",C18 = "West","W Zone",C18="North","N Zone")</f>
        <v>W Zone</v>
      </c>
      <c r="AC18" s="14" t="str">
        <f t="shared" si="13"/>
        <v>michael19atyahoo.com</v>
      </c>
      <c r="AD18" s="14" t="str">
        <f t="shared" si="14"/>
        <v>michael19</v>
      </c>
      <c r="AE18" s="14" t="str">
        <f t="shared" si="15"/>
        <v>yahoo.com</v>
      </c>
      <c r="AF18" s="14" t="str" cm="1">
        <f t="array" ref="AF18:AG18">_xlfn.TEXTSPLIT(A18," ")</f>
        <v>Raymond</v>
      </c>
      <c r="AG18" s="14" t="str">
        <v>Hayes</v>
      </c>
      <c r="AJ18" s="14" t="b">
        <f t="shared" si="16"/>
        <v>0</v>
      </c>
      <c r="AK18" s="30" t="str">
        <f t="shared" si="17"/>
        <v>***</v>
      </c>
      <c r="AL18" s="14">
        <f t="shared" si="20"/>
        <v>34898</v>
      </c>
      <c r="AM18" s="85" t="str">
        <f t="shared" si="21"/>
        <v>34,898.00</v>
      </c>
      <c r="AN18" t="str">
        <f t="shared" si="22"/>
        <v xml:space="preserve">
</v>
      </c>
    </row>
    <row r="19" spans="1:40" ht="18.75" x14ac:dyDescent="0.3">
      <c r="A19" s="13" t="s">
        <v>1714</v>
      </c>
      <c r="B19" s="14" t="s">
        <v>5</v>
      </c>
      <c r="C19" s="14" t="s">
        <v>6169</v>
      </c>
      <c r="D19" s="15">
        <v>45059</v>
      </c>
      <c r="E19" s="16">
        <v>30367</v>
      </c>
      <c r="F19" s="14">
        <v>12</v>
      </c>
      <c r="G19" s="17">
        <v>202386</v>
      </c>
      <c r="H19" s="14" t="s">
        <v>6187</v>
      </c>
      <c r="I19" s="14" t="s">
        <v>135</v>
      </c>
      <c r="J19" s="17" t="s">
        <v>6233</v>
      </c>
      <c r="K19" s="18" t="s">
        <v>6234</v>
      </c>
      <c r="M19" s="13" t="str">
        <f t="shared" si="0"/>
        <v xml:space="preserve">Mark </v>
      </c>
      <c r="N19" s="14" t="str">
        <f t="shared" si="1"/>
        <v>Smith</v>
      </c>
      <c r="O19" s="14" t="str">
        <f t="shared" si="18"/>
        <v xml:space="preserve">MARK </v>
      </c>
      <c r="P19" s="14" t="str">
        <f t="shared" si="19"/>
        <v>smith</v>
      </c>
      <c r="Q19" s="14" t="str">
        <f t="shared" si="2"/>
        <v>Mark Smith</v>
      </c>
      <c r="R19" s="14" t="str">
        <f t="shared" si="3"/>
        <v>13-05-2023</v>
      </c>
      <c r="S19" s="26" t="str">
        <f t="shared" si="4"/>
        <v>30,367</v>
      </c>
      <c r="T19" s="14" t="str">
        <f t="shared" si="5"/>
        <v>Chandigarh, Delhi</v>
      </c>
      <c r="U19" s="14" t="str">
        <f t="shared" si="6"/>
        <v>Marketing - North</v>
      </c>
      <c r="V19" s="14" t="str">
        <f t="shared" si="7"/>
        <v>ortega-adams.com</v>
      </c>
      <c r="W19" s="14">
        <f t="shared" si="8"/>
        <v>10</v>
      </c>
      <c r="X19" s="14">
        <f t="shared" si="9"/>
        <v>5</v>
      </c>
      <c r="Y19" s="14" t="str">
        <f t="shared" si="10"/>
        <v>leerachel@ortega-adams.com</v>
      </c>
      <c r="Z19" s="14" t="str">
        <f t="shared" si="11"/>
        <v>North - Marketing</v>
      </c>
      <c r="AA19" s="14" t="str">
        <f t="shared" si="12"/>
        <v>N Zone</v>
      </c>
      <c r="AB19" s="14" t="str" cm="1">
        <f t="array" ref="AB19">_xlfn.IFS(C19 = "East","E Zone",C19 = "South","S Zone",C19 = "West","W Zone",C19="North","N Zone")</f>
        <v>N Zone</v>
      </c>
      <c r="AC19" s="14" t="str">
        <f t="shared" si="13"/>
        <v>leerachelatortega-adams.com</v>
      </c>
      <c r="AD19" s="14" t="str">
        <f t="shared" si="14"/>
        <v>leerachel</v>
      </c>
      <c r="AE19" s="14" t="str">
        <f t="shared" si="15"/>
        <v>ortega-adams.com</v>
      </c>
      <c r="AF19" s="14" t="str" cm="1">
        <f t="array" ref="AF19:AG19">_xlfn.TEXTSPLIT(A19," ")</f>
        <v>Mark</v>
      </c>
      <c r="AG19" s="14" t="str">
        <v>Smith</v>
      </c>
      <c r="AJ19" s="14" t="b">
        <f t="shared" si="16"/>
        <v>0</v>
      </c>
      <c r="AK19" s="30" t="str">
        <f t="shared" si="17"/>
        <v>***</v>
      </c>
      <c r="AL19" s="14">
        <f t="shared" si="20"/>
        <v>30367</v>
      </c>
      <c r="AM19" s="85" t="str">
        <f t="shared" si="21"/>
        <v>30,367.00</v>
      </c>
      <c r="AN19" t="str">
        <f t="shared" si="22"/>
        <v xml:space="preserve">
</v>
      </c>
    </row>
    <row r="20" spans="1:40" ht="18.75" x14ac:dyDescent="0.3">
      <c r="A20" s="13" t="s">
        <v>6235</v>
      </c>
      <c r="B20" s="14" t="s">
        <v>6</v>
      </c>
      <c r="C20" s="14" t="s">
        <v>6171</v>
      </c>
      <c r="D20" s="15">
        <v>45079</v>
      </c>
      <c r="E20" s="16">
        <v>34759</v>
      </c>
      <c r="F20" s="14">
        <v>20</v>
      </c>
      <c r="G20" s="17">
        <v>677773</v>
      </c>
      <c r="H20" s="14" t="s">
        <v>137</v>
      </c>
      <c r="I20" s="14" t="s">
        <v>135</v>
      </c>
      <c r="J20" s="17" t="s">
        <v>6236</v>
      </c>
      <c r="K20" s="18" t="s">
        <v>6237</v>
      </c>
      <c r="M20" s="13" t="str">
        <f t="shared" si="0"/>
        <v xml:space="preserve">Ann </v>
      </c>
      <c r="N20" s="14" t="str">
        <f t="shared" si="1"/>
        <v>Hardy</v>
      </c>
      <c r="O20" s="14" t="str">
        <f t="shared" si="18"/>
        <v xml:space="preserve">ANN </v>
      </c>
      <c r="P20" s="14" t="str">
        <f t="shared" si="19"/>
        <v>hardy</v>
      </c>
      <c r="Q20" s="14" t="str">
        <f t="shared" si="2"/>
        <v>Ann Hardy</v>
      </c>
      <c r="R20" s="14" t="str">
        <f t="shared" si="3"/>
        <v>02-06-2023</v>
      </c>
      <c r="S20" s="26" t="str">
        <f t="shared" si="4"/>
        <v>34,759</v>
      </c>
      <c r="T20" s="14" t="str">
        <f t="shared" si="5"/>
        <v>Kolkata, Delhi</v>
      </c>
      <c r="U20" s="14" t="str">
        <f t="shared" si="6"/>
        <v>IT - East</v>
      </c>
      <c r="V20" s="14" t="str">
        <f t="shared" si="7"/>
        <v>rangel-sanchez.com</v>
      </c>
      <c r="W20" s="14">
        <f t="shared" si="8"/>
        <v>9</v>
      </c>
      <c r="X20" s="14">
        <f t="shared" si="9"/>
        <v>4</v>
      </c>
      <c r="Y20" s="14" t="str">
        <f t="shared" si="10"/>
        <v>morristravis@rangel-sanchez.com</v>
      </c>
      <c r="Z20" s="14" t="str">
        <f t="shared" si="11"/>
        <v>East - IT</v>
      </c>
      <c r="AA20" s="14" t="str">
        <f t="shared" si="12"/>
        <v>Other</v>
      </c>
      <c r="AB20" s="14" t="str" cm="1">
        <f t="array" ref="AB20">_xlfn.IFS(C20 = "East","E Zone",C20 = "South","S Zone",C20 = "West","W Zone",C20="North","N Zone")</f>
        <v>E Zone</v>
      </c>
      <c r="AC20" s="14" t="str">
        <f t="shared" si="13"/>
        <v>morristravisatrangel-sanchez.com</v>
      </c>
      <c r="AD20" s="14" t="str">
        <f t="shared" si="14"/>
        <v>morristravis</v>
      </c>
      <c r="AE20" s="14" t="str">
        <f t="shared" si="15"/>
        <v>rangel-sanchez.com</v>
      </c>
      <c r="AF20" s="14" t="str" cm="1">
        <f t="array" ref="AF20:AG20">_xlfn.TEXTSPLIT(A20," ")</f>
        <v>Ann</v>
      </c>
      <c r="AG20" s="14" t="str">
        <v>Hardy</v>
      </c>
      <c r="AJ20" s="14" t="b">
        <f t="shared" si="16"/>
        <v>1</v>
      </c>
      <c r="AK20" s="30" t="str">
        <f t="shared" si="17"/>
        <v>***</v>
      </c>
      <c r="AL20" s="14">
        <f t="shared" si="20"/>
        <v>34759</v>
      </c>
      <c r="AM20" s="85" t="str">
        <f t="shared" si="21"/>
        <v>34,759.00</v>
      </c>
      <c r="AN20" t="str">
        <f t="shared" si="22"/>
        <v xml:space="preserve">
</v>
      </c>
    </row>
    <row r="21" spans="1:40" ht="18.75" x14ac:dyDescent="0.3">
      <c r="A21" s="13" t="s">
        <v>1176</v>
      </c>
      <c r="B21" s="14" t="s">
        <v>4</v>
      </c>
      <c r="C21" s="14" t="s">
        <v>6170</v>
      </c>
      <c r="D21" s="15">
        <v>44940</v>
      </c>
      <c r="E21" s="16">
        <v>41248</v>
      </c>
      <c r="F21" s="14">
        <v>9</v>
      </c>
      <c r="G21" s="17">
        <v>511156</v>
      </c>
      <c r="H21" s="14" t="s">
        <v>135</v>
      </c>
      <c r="I21" s="14" t="s">
        <v>6188</v>
      </c>
      <c r="J21" s="17" t="s">
        <v>6238</v>
      </c>
      <c r="K21" s="18" t="s">
        <v>6239</v>
      </c>
      <c r="M21" s="13" t="str">
        <f t="shared" si="0"/>
        <v xml:space="preserve">Derek </v>
      </c>
      <c r="N21" s="14" t="str">
        <f t="shared" si="1"/>
        <v>Wright</v>
      </c>
      <c r="O21" s="14" t="str">
        <f t="shared" si="18"/>
        <v xml:space="preserve">DEREK </v>
      </c>
      <c r="P21" s="14" t="str">
        <f t="shared" si="19"/>
        <v>wright</v>
      </c>
      <c r="Q21" s="14" t="str">
        <f t="shared" si="2"/>
        <v>Derek Wright</v>
      </c>
      <c r="R21" s="14" t="str">
        <f t="shared" si="3"/>
        <v>14-01-2023</v>
      </c>
      <c r="S21" s="26" t="str">
        <f t="shared" si="4"/>
        <v>41,248</v>
      </c>
      <c r="T21" s="14" t="str">
        <f t="shared" si="5"/>
        <v>Delhi, Punjab</v>
      </c>
      <c r="U21" s="14" t="str">
        <f t="shared" si="6"/>
        <v>Finance - South</v>
      </c>
      <c r="V21" s="14" t="str">
        <f t="shared" si="7"/>
        <v>hotmail.com</v>
      </c>
      <c r="W21" s="14">
        <f t="shared" si="8"/>
        <v>12</v>
      </c>
      <c r="X21" s="14">
        <f t="shared" si="9"/>
        <v>6</v>
      </c>
      <c r="Y21" s="14" t="str">
        <f t="shared" si="10"/>
        <v>ricardo44@hotmail.com</v>
      </c>
      <c r="Z21" s="14" t="str">
        <f t="shared" si="11"/>
        <v>South - Finance</v>
      </c>
      <c r="AA21" s="14" t="str">
        <f t="shared" si="12"/>
        <v>Other</v>
      </c>
      <c r="AB21" s="14" t="str" cm="1">
        <f t="array" ref="AB21">_xlfn.IFS(C21 = "East","E Zone",C21 = "South","S Zone",C21 = "West","W Zone",C21="North","N Zone")</f>
        <v>S Zone</v>
      </c>
      <c r="AC21" s="14" t="str">
        <f t="shared" si="13"/>
        <v>ricardo44athotmail.com</v>
      </c>
      <c r="AD21" s="14" t="str">
        <f t="shared" si="14"/>
        <v>ricardo44</v>
      </c>
      <c r="AE21" s="14" t="str">
        <f t="shared" si="15"/>
        <v>hotmail.com</v>
      </c>
      <c r="AF21" s="14" t="str" cm="1">
        <f t="array" ref="AF21:AG21">_xlfn.TEXTSPLIT(A21," ")</f>
        <v>Derek</v>
      </c>
      <c r="AG21" s="14" t="str">
        <v>Wright</v>
      </c>
      <c r="AJ21" s="14" t="b">
        <f t="shared" si="16"/>
        <v>0</v>
      </c>
      <c r="AK21" s="30" t="str">
        <f t="shared" si="17"/>
        <v>****</v>
      </c>
      <c r="AL21" s="14">
        <f t="shared" si="20"/>
        <v>41248</v>
      </c>
      <c r="AM21" s="85" t="str">
        <f t="shared" si="21"/>
        <v>41,248.00</v>
      </c>
      <c r="AN21" t="str">
        <f t="shared" si="22"/>
        <v xml:space="preserve">
</v>
      </c>
    </row>
    <row r="22" spans="1:40" ht="18.75" x14ac:dyDescent="0.3">
      <c r="A22" s="13" t="s">
        <v>6240</v>
      </c>
      <c r="B22" s="14" t="s">
        <v>2</v>
      </c>
      <c r="C22" s="14" t="s">
        <v>6170</v>
      </c>
      <c r="D22" s="15">
        <v>45198</v>
      </c>
      <c r="E22" s="16">
        <v>49757</v>
      </c>
      <c r="F22" s="14">
        <v>12</v>
      </c>
      <c r="G22" s="17">
        <v>243357</v>
      </c>
      <c r="H22" s="14" t="s">
        <v>137</v>
      </c>
      <c r="I22" s="14" t="s">
        <v>6208</v>
      </c>
      <c r="J22" s="17" t="s">
        <v>6241</v>
      </c>
      <c r="K22" s="18" t="s">
        <v>6242</v>
      </c>
      <c r="M22" s="13" t="str">
        <f t="shared" si="0"/>
        <v xml:space="preserve">Brenda </v>
      </c>
      <c r="N22" s="14" t="str">
        <f t="shared" si="1"/>
        <v>Mack</v>
      </c>
      <c r="O22" s="14" t="str">
        <f t="shared" si="18"/>
        <v xml:space="preserve">BRENDA </v>
      </c>
      <c r="P22" s="14" t="str">
        <f t="shared" si="19"/>
        <v>mack</v>
      </c>
      <c r="Q22" s="14" t="str">
        <f t="shared" si="2"/>
        <v>Brenda Mack</v>
      </c>
      <c r="R22" s="14" t="str">
        <f t="shared" si="3"/>
        <v>29-09-2023</v>
      </c>
      <c r="S22" s="26" t="str">
        <f t="shared" si="4"/>
        <v>49,757</v>
      </c>
      <c r="T22" s="14" t="str">
        <f t="shared" si="5"/>
        <v>Kolkata, West Bengal</v>
      </c>
      <c r="U22" s="14" t="str">
        <f t="shared" si="6"/>
        <v>Sales - South</v>
      </c>
      <c r="V22" s="14" t="str">
        <f t="shared" si="7"/>
        <v>gmail.com</v>
      </c>
      <c r="W22" s="14">
        <f t="shared" si="8"/>
        <v>11</v>
      </c>
      <c r="X22" s="14">
        <f t="shared" si="9"/>
        <v>7</v>
      </c>
      <c r="Y22" s="14" t="str">
        <f t="shared" si="10"/>
        <v>goodwintimothy@gmail.com</v>
      </c>
      <c r="Z22" s="14" t="str">
        <f t="shared" si="11"/>
        <v>South - Sales</v>
      </c>
      <c r="AA22" s="14" t="str">
        <f t="shared" si="12"/>
        <v>Other</v>
      </c>
      <c r="AB22" s="14" t="str" cm="1">
        <f t="array" ref="AB22">_xlfn.IFS(C22 = "East","E Zone",C22 = "South","S Zone",C22 = "West","W Zone",C22="North","N Zone")</f>
        <v>S Zone</v>
      </c>
      <c r="AC22" s="14" t="str">
        <f t="shared" si="13"/>
        <v>goodwintimothyatgmail.com</v>
      </c>
      <c r="AD22" s="14" t="str">
        <f t="shared" si="14"/>
        <v>goodwintimothy</v>
      </c>
      <c r="AE22" s="14" t="str">
        <f t="shared" si="15"/>
        <v>gmail.com</v>
      </c>
      <c r="AF22" s="14" t="str" cm="1">
        <f t="array" ref="AF22:AG22">_xlfn.TEXTSPLIT(A22," ")</f>
        <v>Brenda</v>
      </c>
      <c r="AG22" s="14" t="str">
        <v>Mack</v>
      </c>
      <c r="AJ22" s="14" t="b">
        <f t="shared" si="16"/>
        <v>0</v>
      </c>
      <c r="AK22" s="30" t="str">
        <f t="shared" si="17"/>
        <v>****</v>
      </c>
      <c r="AL22" s="14">
        <f t="shared" si="20"/>
        <v>49757</v>
      </c>
      <c r="AM22" s="85" t="str">
        <f t="shared" si="21"/>
        <v>49,757.00</v>
      </c>
      <c r="AN22" t="str">
        <f t="shared" si="22"/>
        <v xml:space="preserve">
</v>
      </c>
    </row>
    <row r="23" spans="1:40" ht="18.75" x14ac:dyDescent="0.3">
      <c r="A23" s="13" t="s">
        <v>6243</v>
      </c>
      <c r="B23" s="14" t="s">
        <v>2</v>
      </c>
      <c r="C23" s="14" t="s">
        <v>6168</v>
      </c>
      <c r="D23" s="15">
        <v>45179</v>
      </c>
      <c r="E23" s="16">
        <v>43705</v>
      </c>
      <c r="F23" s="14">
        <v>14</v>
      </c>
      <c r="G23" s="17">
        <v>784002</v>
      </c>
      <c r="H23" s="14" t="s">
        <v>137</v>
      </c>
      <c r="I23" s="14" t="s">
        <v>6208</v>
      </c>
      <c r="J23" s="17" t="s">
        <v>6244</v>
      </c>
      <c r="K23" s="18" t="s">
        <v>6245</v>
      </c>
      <c r="M23" s="13" t="str">
        <f t="shared" si="0"/>
        <v xml:space="preserve">Gregory </v>
      </c>
      <c r="N23" s="14" t="str">
        <f t="shared" si="1"/>
        <v>Mahoney</v>
      </c>
      <c r="O23" s="14" t="str">
        <f t="shared" si="18"/>
        <v xml:space="preserve">GREGORY </v>
      </c>
      <c r="P23" s="14" t="str">
        <f t="shared" si="19"/>
        <v>mahoney</v>
      </c>
      <c r="Q23" s="14" t="str">
        <f t="shared" si="2"/>
        <v>Gregory Mahoney</v>
      </c>
      <c r="R23" s="14" t="str">
        <f t="shared" si="3"/>
        <v>10-09-2023</v>
      </c>
      <c r="S23" s="26" t="str">
        <f t="shared" si="4"/>
        <v>43,705</v>
      </c>
      <c r="T23" s="14" t="str">
        <f t="shared" si="5"/>
        <v>Kolkata, West Bengal</v>
      </c>
      <c r="U23" s="14" t="str">
        <f t="shared" si="6"/>
        <v>Sales - West</v>
      </c>
      <c r="V23" s="14" t="str">
        <f t="shared" si="7"/>
        <v>powell.com</v>
      </c>
      <c r="W23" s="14">
        <f t="shared" si="8"/>
        <v>15</v>
      </c>
      <c r="X23" s="14">
        <f t="shared" si="9"/>
        <v>8</v>
      </c>
      <c r="Y23" s="14" t="str">
        <f t="shared" si="10"/>
        <v>odavis@powell.com</v>
      </c>
      <c r="Z23" s="14" t="str">
        <f t="shared" si="11"/>
        <v>West - Sales</v>
      </c>
      <c r="AA23" s="14" t="str">
        <f t="shared" si="12"/>
        <v>Other</v>
      </c>
      <c r="AB23" s="14" t="str" cm="1">
        <f t="array" ref="AB23">_xlfn.IFS(C23 = "East","E Zone",C23 = "South","S Zone",C23 = "West","W Zone",C23="North","N Zone")</f>
        <v>W Zone</v>
      </c>
      <c r="AC23" s="14" t="str">
        <f t="shared" si="13"/>
        <v>odavisatpowell.com</v>
      </c>
      <c r="AD23" s="14" t="str">
        <f t="shared" si="14"/>
        <v>odavis</v>
      </c>
      <c r="AE23" s="14" t="str">
        <f t="shared" si="15"/>
        <v>powell.com</v>
      </c>
      <c r="AF23" s="14" t="str" cm="1">
        <f t="array" ref="AF23:AG23">_xlfn.TEXTSPLIT(A23," ")</f>
        <v>Gregory</v>
      </c>
      <c r="AG23" s="14" t="str">
        <v>Mahoney</v>
      </c>
      <c r="AJ23" s="14" t="b">
        <f t="shared" si="16"/>
        <v>0</v>
      </c>
      <c r="AK23" s="30" t="str">
        <f t="shared" si="17"/>
        <v>****</v>
      </c>
      <c r="AL23" s="14">
        <f t="shared" si="20"/>
        <v>43705</v>
      </c>
      <c r="AM23" s="85" t="str">
        <f t="shared" si="21"/>
        <v>43,705.00</v>
      </c>
      <c r="AN23" t="str">
        <f t="shared" si="22"/>
        <v xml:space="preserve">
</v>
      </c>
    </row>
    <row r="24" spans="1:40" ht="18.75" x14ac:dyDescent="0.3">
      <c r="A24" s="13" t="s">
        <v>6246</v>
      </c>
      <c r="B24" s="14" t="s">
        <v>4</v>
      </c>
      <c r="C24" s="14" t="s">
        <v>6171</v>
      </c>
      <c r="D24" s="15">
        <v>44867</v>
      </c>
      <c r="E24" s="16">
        <v>31900</v>
      </c>
      <c r="F24" s="14">
        <v>8</v>
      </c>
      <c r="G24" s="17">
        <v>838953</v>
      </c>
      <c r="H24" s="14" t="s">
        <v>137</v>
      </c>
      <c r="I24" s="14" t="s">
        <v>6215</v>
      </c>
      <c r="J24" s="17" t="s">
        <v>6247</v>
      </c>
      <c r="K24" s="18" t="s">
        <v>6248</v>
      </c>
      <c r="M24" s="13" t="str">
        <f t="shared" si="0"/>
        <v xml:space="preserve">Angela </v>
      </c>
      <c r="N24" s="14" t="str">
        <f t="shared" si="1"/>
        <v>Mcconnell</v>
      </c>
      <c r="O24" s="14" t="str">
        <f t="shared" si="18"/>
        <v xml:space="preserve">ANGELA </v>
      </c>
      <c r="P24" s="14" t="str">
        <f t="shared" si="19"/>
        <v>mcconnell</v>
      </c>
      <c r="Q24" s="14" t="str">
        <f t="shared" si="2"/>
        <v>Angela Mcconnell</v>
      </c>
      <c r="R24" s="14" t="str">
        <f t="shared" si="3"/>
        <v>02-11-2022</v>
      </c>
      <c r="S24" s="26" t="str">
        <f t="shared" si="4"/>
        <v>31,900</v>
      </c>
      <c r="T24" s="14" t="str">
        <f t="shared" si="5"/>
        <v>Kolkata, Karnataka</v>
      </c>
      <c r="U24" s="14" t="str">
        <f t="shared" si="6"/>
        <v>Finance - East</v>
      </c>
      <c r="V24" s="14" t="str">
        <f t="shared" si="7"/>
        <v>smith-brooks.com</v>
      </c>
      <c r="W24" s="14">
        <f t="shared" si="8"/>
        <v>16</v>
      </c>
      <c r="X24" s="14">
        <f t="shared" si="9"/>
        <v>7</v>
      </c>
      <c r="Y24" s="14" t="str">
        <f t="shared" si="10"/>
        <v>lauren27@smith-brooks.com</v>
      </c>
      <c r="Z24" s="14" t="str">
        <f t="shared" si="11"/>
        <v>East - Finance</v>
      </c>
      <c r="AA24" s="14" t="str">
        <f t="shared" si="12"/>
        <v>Other</v>
      </c>
      <c r="AB24" s="14" t="str" cm="1">
        <f t="array" ref="AB24">_xlfn.IFS(C24 = "East","E Zone",C24 = "South","S Zone",C24 = "West","W Zone",C24="North","N Zone")</f>
        <v>E Zone</v>
      </c>
      <c r="AC24" s="14" t="str">
        <f t="shared" si="13"/>
        <v>lauren27atsmith-brooks.com</v>
      </c>
      <c r="AD24" s="14" t="str">
        <f t="shared" si="14"/>
        <v>lauren27</v>
      </c>
      <c r="AE24" s="14" t="str">
        <f t="shared" si="15"/>
        <v>smith-brooks.com</v>
      </c>
      <c r="AF24" s="14" t="str" cm="1">
        <f t="array" ref="AF24:AG24">_xlfn.TEXTSPLIT(A24," ")</f>
        <v>Angela</v>
      </c>
      <c r="AG24" s="14" t="str">
        <v>Mcconnell</v>
      </c>
      <c r="AJ24" s="14" t="b">
        <f t="shared" si="16"/>
        <v>1</v>
      </c>
      <c r="AK24" s="30" t="str">
        <f t="shared" si="17"/>
        <v>***</v>
      </c>
      <c r="AL24" s="14">
        <f t="shared" si="20"/>
        <v>31900</v>
      </c>
      <c r="AM24" s="85" t="str">
        <f t="shared" si="21"/>
        <v>31,900.00</v>
      </c>
      <c r="AN24" t="str">
        <f t="shared" si="22"/>
        <v xml:space="preserve">
</v>
      </c>
    </row>
    <row r="25" spans="1:40" ht="18.75" x14ac:dyDescent="0.3">
      <c r="A25" s="13" t="s">
        <v>6249</v>
      </c>
      <c r="B25" s="14" t="s">
        <v>5</v>
      </c>
      <c r="C25" s="14" t="s">
        <v>6168</v>
      </c>
      <c r="D25" s="15">
        <v>44967</v>
      </c>
      <c r="E25" s="16">
        <v>53428</v>
      </c>
      <c r="F25" s="14">
        <v>12</v>
      </c>
      <c r="G25" s="17">
        <v>362468</v>
      </c>
      <c r="H25" s="14" t="s">
        <v>135</v>
      </c>
      <c r="I25" s="14" t="s">
        <v>135</v>
      </c>
      <c r="J25" s="17" t="s">
        <v>6250</v>
      </c>
      <c r="K25" s="18" t="s">
        <v>6251</v>
      </c>
      <c r="M25" s="13" t="str">
        <f t="shared" si="0"/>
        <v xml:space="preserve">Alexander </v>
      </c>
      <c r="N25" s="14" t="str">
        <f t="shared" si="1"/>
        <v>Hernandez</v>
      </c>
      <c r="O25" s="14" t="str">
        <f t="shared" si="18"/>
        <v xml:space="preserve">ALEXANDER </v>
      </c>
      <c r="P25" s="14" t="str">
        <f t="shared" si="19"/>
        <v>hernandez</v>
      </c>
      <c r="Q25" s="14" t="str">
        <f t="shared" si="2"/>
        <v>Alexander Hernandez</v>
      </c>
      <c r="R25" s="14" t="str">
        <f t="shared" si="3"/>
        <v>10-02-2023</v>
      </c>
      <c r="S25" s="26" t="str">
        <f t="shared" si="4"/>
        <v>53,428</v>
      </c>
      <c r="T25" s="14" t="str">
        <f t="shared" si="5"/>
        <v>Delhi, Delhi</v>
      </c>
      <c r="U25" s="14" t="str">
        <f t="shared" si="6"/>
        <v>Marketing - West</v>
      </c>
      <c r="V25" s="14" t="str">
        <f t="shared" si="7"/>
        <v>gmail.com</v>
      </c>
      <c r="W25" s="14">
        <f t="shared" si="8"/>
        <v>19</v>
      </c>
      <c r="X25" s="14">
        <f t="shared" si="9"/>
        <v>10</v>
      </c>
      <c r="Y25" s="14" t="str">
        <f t="shared" si="10"/>
        <v>boyermiranda@gmail.com</v>
      </c>
      <c r="Z25" s="14" t="str">
        <f t="shared" si="11"/>
        <v>West - Marketing</v>
      </c>
      <c r="AA25" s="14" t="str">
        <f t="shared" si="12"/>
        <v>Other</v>
      </c>
      <c r="AB25" s="14" t="str" cm="1">
        <f t="array" ref="AB25">_xlfn.IFS(C25 = "East","E Zone",C25 = "South","S Zone",C25 = "West","W Zone",C25="North","N Zone")</f>
        <v>W Zone</v>
      </c>
      <c r="AC25" s="14" t="str">
        <f t="shared" si="13"/>
        <v>boyermirandaatgmail.com</v>
      </c>
      <c r="AD25" s="14" t="str">
        <f t="shared" si="14"/>
        <v>boyermiranda</v>
      </c>
      <c r="AE25" s="14" t="str">
        <f t="shared" si="15"/>
        <v>gmail.com</v>
      </c>
      <c r="AF25" s="14" t="str" cm="1">
        <f t="array" ref="AF25:AG25">_xlfn.TEXTSPLIT(A25," ")</f>
        <v>Alexander</v>
      </c>
      <c r="AG25" s="14" t="str">
        <v>Hernandez</v>
      </c>
      <c r="AJ25" s="14" t="b">
        <f t="shared" si="16"/>
        <v>0</v>
      </c>
      <c r="AK25" s="30" t="str">
        <f t="shared" si="17"/>
        <v>*****</v>
      </c>
      <c r="AL25" s="14">
        <f t="shared" si="20"/>
        <v>53428</v>
      </c>
      <c r="AM25" s="85" t="str">
        <f t="shared" si="21"/>
        <v>53,428.00</v>
      </c>
      <c r="AN25" t="str">
        <f t="shared" si="22"/>
        <v xml:space="preserve">
</v>
      </c>
    </row>
    <row r="26" spans="1:40" ht="18.75" x14ac:dyDescent="0.3">
      <c r="A26" s="13" t="s">
        <v>6252</v>
      </c>
      <c r="B26" s="14" t="s">
        <v>3</v>
      </c>
      <c r="C26" s="14" t="s">
        <v>6170</v>
      </c>
      <c r="D26" s="15">
        <v>44338</v>
      </c>
      <c r="E26" s="16">
        <v>45359</v>
      </c>
      <c r="F26" s="14">
        <v>11</v>
      </c>
      <c r="G26" s="17">
        <v>541009</v>
      </c>
      <c r="H26" s="14" t="s">
        <v>6187</v>
      </c>
      <c r="I26" s="14" t="s">
        <v>135</v>
      </c>
      <c r="J26" s="17" t="s">
        <v>6253</v>
      </c>
      <c r="K26" s="18" t="s">
        <v>6254</v>
      </c>
      <c r="M26" s="13" t="str">
        <f t="shared" si="0"/>
        <v xml:space="preserve">Jesse </v>
      </c>
      <c r="N26" s="14" t="str">
        <f t="shared" si="1"/>
        <v>Frazier</v>
      </c>
      <c r="O26" s="14" t="str">
        <f t="shared" si="18"/>
        <v xml:space="preserve">JESSE </v>
      </c>
      <c r="P26" s="14" t="str">
        <f t="shared" si="19"/>
        <v>frazier</v>
      </c>
      <c r="Q26" s="14" t="str">
        <f t="shared" si="2"/>
        <v>Jesse Frazier</v>
      </c>
      <c r="R26" s="14" t="str">
        <f t="shared" si="3"/>
        <v>22-05-2021</v>
      </c>
      <c r="S26" s="26" t="str">
        <f t="shared" si="4"/>
        <v>45,359</v>
      </c>
      <c r="T26" s="14" t="str">
        <f t="shared" si="5"/>
        <v>Chandigarh, Delhi</v>
      </c>
      <c r="U26" s="14" t="str">
        <f t="shared" si="6"/>
        <v>HR - South</v>
      </c>
      <c r="V26" s="14" t="str">
        <f t="shared" si="7"/>
        <v>gmail.com</v>
      </c>
      <c r="W26" s="14">
        <f t="shared" si="8"/>
        <v>13</v>
      </c>
      <c r="X26" s="14">
        <f t="shared" si="9"/>
        <v>6</v>
      </c>
      <c r="Y26" s="14" t="str">
        <f t="shared" si="10"/>
        <v>walkerbrittany@gmail.com</v>
      </c>
      <c r="Z26" s="14" t="str">
        <f t="shared" si="11"/>
        <v>South - HR</v>
      </c>
      <c r="AA26" s="14" t="str">
        <f t="shared" si="12"/>
        <v>Other</v>
      </c>
      <c r="AB26" s="14" t="str" cm="1">
        <f t="array" ref="AB26">_xlfn.IFS(C26 = "East","E Zone",C26 = "South","S Zone",C26 = "West","W Zone",C26="North","N Zone")</f>
        <v>S Zone</v>
      </c>
      <c r="AC26" s="14" t="str">
        <f t="shared" si="13"/>
        <v>walkerbrittanyatgmail.com</v>
      </c>
      <c r="AD26" s="14" t="str">
        <f t="shared" si="14"/>
        <v>walkerbrittany</v>
      </c>
      <c r="AE26" s="14" t="str">
        <f t="shared" si="15"/>
        <v>gmail.com</v>
      </c>
      <c r="AF26" s="14" t="str" cm="1">
        <f t="array" ref="AF26:AG26">_xlfn.TEXTSPLIT(A26," ")</f>
        <v>Jesse</v>
      </c>
      <c r="AG26" s="14" t="str">
        <v>Frazier</v>
      </c>
      <c r="AJ26" s="14" t="b">
        <f t="shared" si="16"/>
        <v>0</v>
      </c>
      <c r="AK26" s="30" t="str">
        <f t="shared" si="17"/>
        <v>****</v>
      </c>
      <c r="AL26" s="14">
        <f t="shared" si="20"/>
        <v>45359</v>
      </c>
      <c r="AM26" s="85" t="str">
        <f t="shared" si="21"/>
        <v>45,359.00</v>
      </c>
      <c r="AN26" t="str">
        <f t="shared" si="22"/>
        <v xml:space="preserve">
</v>
      </c>
    </row>
    <row r="27" spans="1:40" ht="18.75" x14ac:dyDescent="0.3">
      <c r="A27" s="13" t="s">
        <v>6255</v>
      </c>
      <c r="B27" s="14" t="s">
        <v>6</v>
      </c>
      <c r="C27" s="14" t="s">
        <v>6170</v>
      </c>
      <c r="D27" s="15">
        <v>44321</v>
      </c>
      <c r="E27" s="16">
        <v>54845</v>
      </c>
      <c r="F27" s="14">
        <v>11</v>
      </c>
      <c r="G27" s="17">
        <v>574357</v>
      </c>
      <c r="H27" s="14" t="s">
        <v>135</v>
      </c>
      <c r="I27" s="14" t="s">
        <v>6208</v>
      </c>
      <c r="J27" s="17" t="s">
        <v>6256</v>
      </c>
      <c r="K27" s="18" t="s">
        <v>6257</v>
      </c>
      <c r="M27" s="13" t="str">
        <f t="shared" si="0"/>
        <v xml:space="preserve">Travis </v>
      </c>
      <c r="N27" s="14" t="str">
        <f t="shared" si="1"/>
        <v>Collier</v>
      </c>
      <c r="O27" s="14" t="str">
        <f t="shared" si="18"/>
        <v xml:space="preserve">TRAVIS </v>
      </c>
      <c r="P27" s="14" t="str">
        <f t="shared" si="19"/>
        <v>collier</v>
      </c>
      <c r="Q27" s="14" t="str">
        <f t="shared" si="2"/>
        <v>Travis Collier</v>
      </c>
      <c r="R27" s="14" t="str">
        <f t="shared" si="3"/>
        <v>05-05-2021</v>
      </c>
      <c r="S27" s="26" t="str">
        <f t="shared" si="4"/>
        <v>54,845</v>
      </c>
      <c r="T27" s="14" t="str">
        <f t="shared" si="5"/>
        <v>Delhi, West Bengal</v>
      </c>
      <c r="U27" s="14" t="str">
        <f t="shared" si="6"/>
        <v>IT - South</v>
      </c>
      <c r="V27" s="14" t="str">
        <f t="shared" si="7"/>
        <v>hardin.net</v>
      </c>
      <c r="W27" s="14">
        <f t="shared" si="8"/>
        <v>14</v>
      </c>
      <c r="X27" s="14">
        <f t="shared" si="9"/>
        <v>7</v>
      </c>
      <c r="Y27" s="14" t="str">
        <f t="shared" si="10"/>
        <v>hillaaron@hardin.net</v>
      </c>
      <c r="Z27" s="14" t="str">
        <f t="shared" si="11"/>
        <v>South - IT</v>
      </c>
      <c r="AA27" s="14" t="str">
        <f t="shared" si="12"/>
        <v>Other</v>
      </c>
      <c r="AB27" s="14" t="str" cm="1">
        <f t="array" ref="AB27">_xlfn.IFS(C27 = "East","E Zone",C27 = "South","S Zone",C27 = "West","W Zone",C27="North","N Zone")</f>
        <v>S Zone</v>
      </c>
      <c r="AC27" s="14" t="str">
        <f t="shared" si="13"/>
        <v>hillaaronathardin.net</v>
      </c>
      <c r="AD27" s="14" t="str">
        <f t="shared" si="14"/>
        <v>hillaaron</v>
      </c>
      <c r="AE27" s="14" t="str">
        <f t="shared" si="15"/>
        <v>hardin.net</v>
      </c>
      <c r="AF27" s="14" t="str" cm="1">
        <f t="array" ref="AF27:AG27">_xlfn.TEXTSPLIT(A27," ")</f>
        <v>Travis</v>
      </c>
      <c r="AG27" s="14" t="str">
        <v>Collier</v>
      </c>
      <c r="AJ27" s="14" t="b">
        <f t="shared" si="16"/>
        <v>0</v>
      </c>
      <c r="AK27" s="30" t="str">
        <f t="shared" si="17"/>
        <v>*****</v>
      </c>
      <c r="AL27" s="14">
        <f t="shared" si="20"/>
        <v>54845</v>
      </c>
      <c r="AM27" s="85" t="str">
        <f t="shared" si="21"/>
        <v>54,845.00</v>
      </c>
      <c r="AN27" t="str">
        <f t="shared" si="22"/>
        <v xml:space="preserve">
</v>
      </c>
    </row>
    <row r="28" spans="1:40" ht="18.75" x14ac:dyDescent="0.3">
      <c r="A28" s="13" t="s">
        <v>6258</v>
      </c>
      <c r="B28" s="14" t="s">
        <v>2</v>
      </c>
      <c r="C28" s="14" t="s">
        <v>6169</v>
      </c>
      <c r="D28" s="15">
        <v>44251</v>
      </c>
      <c r="E28" s="16">
        <v>42374</v>
      </c>
      <c r="F28" s="14">
        <v>6</v>
      </c>
      <c r="G28" s="17">
        <v>622273</v>
      </c>
      <c r="H28" s="14" t="s">
        <v>138</v>
      </c>
      <c r="I28" s="14" t="s">
        <v>6215</v>
      </c>
      <c r="J28" s="17" t="s">
        <v>6259</v>
      </c>
      <c r="K28" s="18" t="s">
        <v>6260</v>
      </c>
      <c r="M28" s="13" t="str">
        <f t="shared" si="0"/>
        <v xml:space="preserve">Kimberly </v>
      </c>
      <c r="N28" s="14" t="str">
        <f t="shared" si="1"/>
        <v>Hill</v>
      </c>
      <c r="O28" s="14" t="str">
        <f t="shared" si="18"/>
        <v xml:space="preserve">KIMBERLY </v>
      </c>
      <c r="P28" s="14" t="str">
        <f t="shared" si="19"/>
        <v>hill</v>
      </c>
      <c r="Q28" s="14" t="str">
        <f t="shared" si="2"/>
        <v>Kimberly Hill</v>
      </c>
      <c r="R28" s="14" t="str">
        <f t="shared" si="3"/>
        <v>24-02-2021</v>
      </c>
      <c r="S28" s="26" t="str">
        <f t="shared" si="4"/>
        <v>42,374</v>
      </c>
      <c r="T28" s="14" t="str">
        <f t="shared" si="5"/>
        <v>Mumbai, Karnataka</v>
      </c>
      <c r="U28" s="14" t="str">
        <f t="shared" si="6"/>
        <v>Sales - North</v>
      </c>
      <c r="V28" s="14" t="str">
        <f t="shared" si="7"/>
        <v>walker.com</v>
      </c>
      <c r="W28" s="14">
        <f t="shared" si="8"/>
        <v>13</v>
      </c>
      <c r="X28" s="14">
        <f t="shared" si="9"/>
        <v>9</v>
      </c>
      <c r="Y28" s="14" t="str">
        <f t="shared" si="10"/>
        <v>jordanjeremy@walker.com</v>
      </c>
      <c r="Z28" s="14" t="str">
        <f t="shared" si="11"/>
        <v>North - Sales</v>
      </c>
      <c r="AA28" s="14" t="str">
        <f t="shared" si="12"/>
        <v>N Zone</v>
      </c>
      <c r="AB28" s="14" t="str" cm="1">
        <f t="array" ref="AB28">_xlfn.IFS(C28 = "East","E Zone",C28 = "South","S Zone",C28 = "West","W Zone",C28="North","N Zone")</f>
        <v>N Zone</v>
      </c>
      <c r="AC28" s="14" t="str">
        <f t="shared" si="13"/>
        <v>jordanjeremyatwalker.com</v>
      </c>
      <c r="AD28" s="14" t="str">
        <f t="shared" si="14"/>
        <v>jordanjeremy</v>
      </c>
      <c r="AE28" s="14" t="str">
        <f t="shared" si="15"/>
        <v>walker.com</v>
      </c>
      <c r="AF28" s="14" t="str" cm="1">
        <f t="array" ref="AF28:AG28">_xlfn.TEXTSPLIT(A28," ")</f>
        <v>Kimberly</v>
      </c>
      <c r="AG28" s="14" t="str">
        <v>Hill</v>
      </c>
      <c r="AJ28" s="14" t="b">
        <f t="shared" si="16"/>
        <v>0</v>
      </c>
      <c r="AK28" s="30" t="str">
        <f t="shared" si="17"/>
        <v>****</v>
      </c>
      <c r="AL28" s="14">
        <f t="shared" si="20"/>
        <v>42374</v>
      </c>
      <c r="AM28" s="85" t="str">
        <f t="shared" si="21"/>
        <v>42,374.00</v>
      </c>
      <c r="AN28" t="str">
        <f t="shared" si="22"/>
        <v xml:space="preserve">
</v>
      </c>
    </row>
    <row r="29" spans="1:40" ht="18.75" x14ac:dyDescent="0.3">
      <c r="A29" s="13" t="s">
        <v>6261</v>
      </c>
      <c r="B29" s="14" t="s">
        <v>5</v>
      </c>
      <c r="C29" s="14" t="s">
        <v>6168</v>
      </c>
      <c r="D29" s="15">
        <v>45358</v>
      </c>
      <c r="E29" s="16">
        <v>42801</v>
      </c>
      <c r="F29" s="14">
        <v>9</v>
      </c>
      <c r="G29" s="17">
        <v>845372</v>
      </c>
      <c r="H29" s="14" t="s">
        <v>137</v>
      </c>
      <c r="I29" s="14" t="s">
        <v>6215</v>
      </c>
      <c r="J29" s="17" t="s">
        <v>6262</v>
      </c>
      <c r="K29" s="18" t="s">
        <v>6263</v>
      </c>
      <c r="M29" s="13" t="str">
        <f t="shared" si="0"/>
        <v xml:space="preserve">Cheryl </v>
      </c>
      <c r="N29" s="14" t="str">
        <f t="shared" si="1"/>
        <v>Martinez</v>
      </c>
      <c r="O29" s="14" t="str">
        <f t="shared" si="18"/>
        <v xml:space="preserve">CHERYL </v>
      </c>
      <c r="P29" s="14" t="str">
        <f t="shared" si="19"/>
        <v>martinez</v>
      </c>
      <c r="Q29" s="14" t="str">
        <f t="shared" si="2"/>
        <v>Cheryl Martinez</v>
      </c>
      <c r="R29" s="14" t="str">
        <f t="shared" si="3"/>
        <v>07-03-2024</v>
      </c>
      <c r="S29" s="26" t="str">
        <f t="shared" si="4"/>
        <v>42,801</v>
      </c>
      <c r="T29" s="14" t="str">
        <f t="shared" si="5"/>
        <v>Kolkata, Karnataka</v>
      </c>
      <c r="U29" s="14" t="str">
        <f t="shared" si="6"/>
        <v>Marketing - West</v>
      </c>
      <c r="V29" s="14" t="str">
        <f t="shared" si="7"/>
        <v>hotmail.com</v>
      </c>
      <c r="W29" s="14">
        <f t="shared" si="8"/>
        <v>15</v>
      </c>
      <c r="X29" s="14">
        <f t="shared" si="9"/>
        <v>7</v>
      </c>
      <c r="Y29" s="14" t="str">
        <f t="shared" si="10"/>
        <v>kclark@hotmail.com</v>
      </c>
      <c r="Z29" s="14" t="str">
        <f t="shared" si="11"/>
        <v>West - Marketing</v>
      </c>
      <c r="AA29" s="14" t="str">
        <f t="shared" si="12"/>
        <v>Other</v>
      </c>
      <c r="AB29" s="14" t="str" cm="1">
        <f t="array" ref="AB29">_xlfn.IFS(C29 = "East","E Zone",C29 = "South","S Zone",C29 = "West","W Zone",C29="North","N Zone")</f>
        <v>W Zone</v>
      </c>
      <c r="AC29" s="14" t="str">
        <f t="shared" si="13"/>
        <v>kclarkathotmail.com</v>
      </c>
      <c r="AD29" s="14" t="str">
        <f t="shared" si="14"/>
        <v>kclark</v>
      </c>
      <c r="AE29" s="14" t="str">
        <f t="shared" si="15"/>
        <v>hotmail.com</v>
      </c>
      <c r="AF29" s="14" t="str" cm="1">
        <f t="array" ref="AF29:AG29">_xlfn.TEXTSPLIT(A29," ")</f>
        <v>Cheryl</v>
      </c>
      <c r="AG29" s="14" t="str">
        <v>Martinez</v>
      </c>
      <c r="AJ29" s="14" t="b">
        <f t="shared" si="16"/>
        <v>0</v>
      </c>
      <c r="AK29" s="30" t="str">
        <f t="shared" si="17"/>
        <v>****</v>
      </c>
      <c r="AL29" s="14">
        <f t="shared" si="20"/>
        <v>42801</v>
      </c>
      <c r="AM29" s="85" t="str">
        <f t="shared" si="21"/>
        <v>42,801.00</v>
      </c>
      <c r="AN29" t="str">
        <f t="shared" si="22"/>
        <v xml:space="preserve">
</v>
      </c>
    </row>
    <row r="30" spans="1:40" ht="18.75" x14ac:dyDescent="0.3">
      <c r="A30" s="13" t="s">
        <v>6264</v>
      </c>
      <c r="B30" s="14" t="s">
        <v>2</v>
      </c>
      <c r="C30" s="14" t="s">
        <v>6171</v>
      </c>
      <c r="D30" s="15">
        <v>44092</v>
      </c>
      <c r="E30" s="16">
        <v>52322</v>
      </c>
      <c r="F30" s="14">
        <v>10</v>
      </c>
      <c r="G30" s="17">
        <v>658294</v>
      </c>
      <c r="H30" s="14" t="s">
        <v>137</v>
      </c>
      <c r="I30" s="14" t="s">
        <v>6188</v>
      </c>
      <c r="J30" s="17" t="s">
        <v>6265</v>
      </c>
      <c r="K30" s="18" t="s">
        <v>6266</v>
      </c>
      <c r="M30" s="13" t="str">
        <f t="shared" si="0"/>
        <v xml:space="preserve">Nicole </v>
      </c>
      <c r="N30" s="14" t="str">
        <f t="shared" si="1"/>
        <v>Bowman</v>
      </c>
      <c r="O30" s="14" t="str">
        <f t="shared" si="18"/>
        <v xml:space="preserve">NICOLE </v>
      </c>
      <c r="P30" s="14" t="str">
        <f t="shared" si="19"/>
        <v>bowman</v>
      </c>
      <c r="Q30" s="14" t="str">
        <f t="shared" si="2"/>
        <v>Nicole Bowman</v>
      </c>
      <c r="R30" s="14" t="str">
        <f t="shared" si="3"/>
        <v>18-09-2020</v>
      </c>
      <c r="S30" s="26" t="str">
        <f t="shared" si="4"/>
        <v>52,322</v>
      </c>
      <c r="T30" s="14" t="str">
        <f t="shared" si="5"/>
        <v>Kolkata, Punjab</v>
      </c>
      <c r="U30" s="14" t="str">
        <f t="shared" si="6"/>
        <v>Sales - East</v>
      </c>
      <c r="V30" s="14" t="str">
        <f t="shared" si="7"/>
        <v>shaw-black.com</v>
      </c>
      <c r="W30" s="14">
        <f t="shared" si="8"/>
        <v>13</v>
      </c>
      <c r="X30" s="14">
        <f t="shared" si="9"/>
        <v>7</v>
      </c>
      <c r="Y30" s="14" t="str">
        <f t="shared" si="10"/>
        <v>danielhall@shaw-black.com</v>
      </c>
      <c r="Z30" s="14" t="str">
        <f t="shared" si="11"/>
        <v>East - Sales</v>
      </c>
      <c r="AA30" s="14" t="str">
        <f t="shared" si="12"/>
        <v>Other</v>
      </c>
      <c r="AB30" s="14" t="str" cm="1">
        <f t="array" ref="AB30">_xlfn.IFS(C30 = "East","E Zone",C30 = "South","S Zone",C30 = "West","W Zone",C30="North","N Zone")</f>
        <v>E Zone</v>
      </c>
      <c r="AC30" s="14" t="str">
        <f t="shared" si="13"/>
        <v>danielhallatshaw-black.com</v>
      </c>
      <c r="AD30" s="14" t="str">
        <f t="shared" si="14"/>
        <v>danielhall</v>
      </c>
      <c r="AE30" s="14" t="str">
        <f t="shared" si="15"/>
        <v>shaw-black.com</v>
      </c>
      <c r="AF30" s="14" t="str" cm="1">
        <f t="array" ref="AF30:AG30">_xlfn.TEXTSPLIT(A30," ")</f>
        <v>Nicole</v>
      </c>
      <c r="AG30" s="14" t="str">
        <v>Bowman</v>
      </c>
      <c r="AJ30" s="14" t="b">
        <f t="shared" si="16"/>
        <v>1</v>
      </c>
      <c r="AK30" s="30" t="str">
        <f t="shared" si="17"/>
        <v>*****</v>
      </c>
      <c r="AL30" s="14">
        <f t="shared" si="20"/>
        <v>52322</v>
      </c>
      <c r="AM30" s="85" t="str">
        <f t="shared" si="21"/>
        <v>52,322.00</v>
      </c>
      <c r="AN30" t="str">
        <f t="shared" si="22"/>
        <v xml:space="preserve">
</v>
      </c>
    </row>
    <row r="31" spans="1:40" ht="18.75" x14ac:dyDescent="0.3">
      <c r="A31" s="13" t="s">
        <v>6267</v>
      </c>
      <c r="B31" s="14" t="s">
        <v>2</v>
      </c>
      <c r="C31" s="14" t="s">
        <v>6171</v>
      </c>
      <c r="D31" s="15">
        <v>45818</v>
      </c>
      <c r="E31" s="16">
        <v>59153</v>
      </c>
      <c r="F31" s="14">
        <v>10</v>
      </c>
      <c r="G31" s="17">
        <v>843573</v>
      </c>
      <c r="H31" s="14" t="s">
        <v>6187</v>
      </c>
      <c r="I31" s="14" t="s">
        <v>135</v>
      </c>
      <c r="J31" s="17" t="s">
        <v>6268</v>
      </c>
      <c r="K31" s="18" t="s">
        <v>6269</v>
      </c>
      <c r="M31" s="13" t="str">
        <f t="shared" si="0"/>
        <v xml:space="preserve">Scott </v>
      </c>
      <c r="N31" s="14" t="str">
        <f t="shared" si="1"/>
        <v>Riddle</v>
      </c>
      <c r="O31" s="14" t="str">
        <f t="shared" si="18"/>
        <v xml:space="preserve">SCOTT </v>
      </c>
      <c r="P31" s="14" t="str">
        <f t="shared" si="19"/>
        <v>riddle</v>
      </c>
      <c r="Q31" s="14" t="str">
        <f t="shared" si="2"/>
        <v>Scott Riddle</v>
      </c>
      <c r="R31" s="14" t="str">
        <f t="shared" si="3"/>
        <v>10-06-2025</v>
      </c>
      <c r="S31" s="26" t="str">
        <f t="shared" si="4"/>
        <v>59,153</v>
      </c>
      <c r="T31" s="14" t="str">
        <f t="shared" si="5"/>
        <v>Chandigarh, Delhi</v>
      </c>
      <c r="U31" s="14" t="str">
        <f t="shared" si="6"/>
        <v>Sales - East</v>
      </c>
      <c r="V31" s="14" t="str">
        <f t="shared" si="7"/>
        <v>hotmail.com</v>
      </c>
      <c r="W31" s="14">
        <f t="shared" si="8"/>
        <v>12</v>
      </c>
      <c r="X31" s="14">
        <f t="shared" si="9"/>
        <v>6</v>
      </c>
      <c r="Y31" s="14" t="str">
        <f t="shared" si="10"/>
        <v>charles44@hotmail.com</v>
      </c>
      <c r="Z31" s="14" t="str">
        <f t="shared" si="11"/>
        <v>East - Sales</v>
      </c>
      <c r="AA31" s="14" t="str">
        <f t="shared" si="12"/>
        <v>Other</v>
      </c>
      <c r="AB31" s="14" t="str" cm="1">
        <f t="array" ref="AB31">_xlfn.IFS(C31 = "East","E Zone",C31 = "South","S Zone",C31 = "West","W Zone",C31="North","N Zone")</f>
        <v>E Zone</v>
      </c>
      <c r="AC31" s="14" t="str">
        <f t="shared" si="13"/>
        <v>charles44athotmail.com</v>
      </c>
      <c r="AD31" s="14" t="str">
        <f t="shared" si="14"/>
        <v>charles44</v>
      </c>
      <c r="AE31" s="14" t="str">
        <f t="shared" si="15"/>
        <v>hotmail.com</v>
      </c>
      <c r="AF31" s="14" t="str" cm="1">
        <f t="array" ref="AF31:AG31">_xlfn.TEXTSPLIT(A31," ")</f>
        <v>Scott</v>
      </c>
      <c r="AG31" s="14" t="str">
        <v>Riddle</v>
      </c>
      <c r="AJ31" s="14" t="b">
        <f t="shared" si="16"/>
        <v>1</v>
      </c>
      <c r="AK31" s="30" t="str">
        <f t="shared" si="17"/>
        <v>*****</v>
      </c>
      <c r="AL31" s="14">
        <f t="shared" si="20"/>
        <v>59153</v>
      </c>
      <c r="AM31" s="85" t="str">
        <f t="shared" si="21"/>
        <v>59,153.00</v>
      </c>
      <c r="AN31" t="str">
        <f t="shared" si="22"/>
        <v xml:space="preserve">
</v>
      </c>
    </row>
    <row r="32" spans="1:40" ht="18.75" x14ac:dyDescent="0.3">
      <c r="A32" s="13" t="s">
        <v>6270</v>
      </c>
      <c r="B32" s="14" t="s">
        <v>5</v>
      </c>
      <c r="C32" s="14" t="s">
        <v>6171</v>
      </c>
      <c r="D32" s="15">
        <v>44337</v>
      </c>
      <c r="E32" s="16">
        <v>45683</v>
      </c>
      <c r="F32" s="14">
        <v>13</v>
      </c>
      <c r="G32" s="17">
        <v>247081</v>
      </c>
      <c r="H32" s="14" t="s">
        <v>138</v>
      </c>
      <c r="I32" s="14" t="s">
        <v>135</v>
      </c>
      <c r="J32" s="17" t="s">
        <v>6271</v>
      </c>
      <c r="K32" s="18" t="s">
        <v>6272</v>
      </c>
      <c r="M32" s="13" t="str">
        <f t="shared" si="0"/>
        <v xml:space="preserve">Richard </v>
      </c>
      <c r="N32" s="14" t="str">
        <f t="shared" si="1"/>
        <v>Ryan</v>
      </c>
      <c r="O32" s="14" t="str">
        <f t="shared" si="18"/>
        <v xml:space="preserve">RICHARD </v>
      </c>
      <c r="P32" s="14" t="str">
        <f t="shared" si="19"/>
        <v>ryan</v>
      </c>
      <c r="Q32" s="14" t="str">
        <f t="shared" si="2"/>
        <v>Richard Ryan</v>
      </c>
      <c r="R32" s="14" t="str">
        <f t="shared" si="3"/>
        <v>21-05-2021</v>
      </c>
      <c r="S32" s="26" t="str">
        <f t="shared" si="4"/>
        <v>45,683</v>
      </c>
      <c r="T32" s="14" t="str">
        <f t="shared" si="5"/>
        <v>Mumbai, Delhi</v>
      </c>
      <c r="U32" s="14" t="str">
        <f t="shared" si="6"/>
        <v>Marketing - East</v>
      </c>
      <c r="V32" s="14" t="str">
        <f t="shared" si="7"/>
        <v>lee.com</v>
      </c>
      <c r="W32" s="14">
        <f t="shared" si="8"/>
        <v>12</v>
      </c>
      <c r="X32" s="14">
        <f t="shared" si="9"/>
        <v>8</v>
      </c>
      <c r="Y32" s="14" t="str">
        <f t="shared" si="10"/>
        <v>thomassheila@lee.com</v>
      </c>
      <c r="Z32" s="14" t="str">
        <f t="shared" si="11"/>
        <v>East - Marketing</v>
      </c>
      <c r="AA32" s="14" t="str">
        <f t="shared" si="12"/>
        <v>Other</v>
      </c>
      <c r="AB32" s="14" t="str" cm="1">
        <f t="array" ref="AB32">_xlfn.IFS(C32 = "East","E Zone",C32 = "South","S Zone",C32 = "West","W Zone",C32="North","N Zone")</f>
        <v>E Zone</v>
      </c>
      <c r="AC32" s="14" t="str">
        <f t="shared" si="13"/>
        <v>thomassheilaatlee.com</v>
      </c>
      <c r="AD32" s="14" t="str">
        <f t="shared" si="14"/>
        <v>thomassheila</v>
      </c>
      <c r="AE32" s="14" t="str">
        <f t="shared" si="15"/>
        <v>lee.com</v>
      </c>
      <c r="AF32" s="14" t="str" cm="1">
        <f t="array" ref="AF32:AG32">_xlfn.TEXTSPLIT(A32," ")</f>
        <v>Richard</v>
      </c>
      <c r="AG32" s="14" t="str">
        <v>Ryan</v>
      </c>
      <c r="AJ32" s="14" t="b">
        <f t="shared" si="16"/>
        <v>1</v>
      </c>
      <c r="AK32" s="30" t="str">
        <f t="shared" si="17"/>
        <v>****</v>
      </c>
      <c r="AL32" s="14">
        <f t="shared" si="20"/>
        <v>45683</v>
      </c>
      <c r="AM32" s="85" t="str">
        <f t="shared" si="21"/>
        <v>45,683.00</v>
      </c>
      <c r="AN32" t="str">
        <f t="shared" si="22"/>
        <v xml:space="preserve">
</v>
      </c>
    </row>
    <row r="33" spans="1:40" ht="18.75" x14ac:dyDescent="0.3">
      <c r="A33" s="13" t="s">
        <v>6273</v>
      </c>
      <c r="B33" s="14" t="s">
        <v>4</v>
      </c>
      <c r="C33" s="14" t="s">
        <v>6170</v>
      </c>
      <c r="D33" s="15">
        <v>44124</v>
      </c>
      <c r="E33" s="16">
        <v>44499</v>
      </c>
      <c r="F33" s="14">
        <v>18</v>
      </c>
      <c r="G33" s="17">
        <v>234708</v>
      </c>
      <c r="H33" s="14" t="s">
        <v>134</v>
      </c>
      <c r="I33" s="14" t="s">
        <v>135</v>
      </c>
      <c r="J33" s="17" t="s">
        <v>6274</v>
      </c>
      <c r="K33" s="18" t="s">
        <v>6275</v>
      </c>
      <c r="M33" s="13" t="str">
        <f t="shared" si="0"/>
        <v xml:space="preserve">Brenda </v>
      </c>
      <c r="N33" s="14" t="str">
        <f t="shared" si="1"/>
        <v>Daniels</v>
      </c>
      <c r="O33" s="14" t="str">
        <f t="shared" si="18"/>
        <v xml:space="preserve">BRENDA </v>
      </c>
      <c r="P33" s="14" t="str">
        <f t="shared" si="19"/>
        <v>daniels</v>
      </c>
      <c r="Q33" s="14" t="str">
        <f t="shared" si="2"/>
        <v>Brenda Daniels</v>
      </c>
      <c r="R33" s="14" t="str">
        <f t="shared" si="3"/>
        <v>20-10-2020</v>
      </c>
      <c r="S33" s="26" t="str">
        <f t="shared" si="4"/>
        <v>44,499</v>
      </c>
      <c r="T33" s="14" t="str">
        <f t="shared" si="5"/>
        <v>Bangalore, Delhi</v>
      </c>
      <c r="U33" s="14" t="str">
        <f t="shared" si="6"/>
        <v>Finance - South</v>
      </c>
      <c r="V33" s="14" t="str">
        <f t="shared" si="7"/>
        <v>ibarra.com</v>
      </c>
      <c r="W33" s="14">
        <f t="shared" si="8"/>
        <v>14</v>
      </c>
      <c r="X33" s="14">
        <f t="shared" si="9"/>
        <v>7</v>
      </c>
      <c r="Y33" s="14" t="str">
        <f t="shared" si="10"/>
        <v>james11@ibarra.com</v>
      </c>
      <c r="Z33" s="14" t="str">
        <f t="shared" si="11"/>
        <v>South - Finance</v>
      </c>
      <c r="AA33" s="14" t="str">
        <f t="shared" si="12"/>
        <v>Other</v>
      </c>
      <c r="AB33" s="14" t="str" cm="1">
        <f t="array" ref="AB33">_xlfn.IFS(C33 = "East","E Zone",C33 = "South","S Zone",C33 = "West","W Zone",C33="North","N Zone")</f>
        <v>S Zone</v>
      </c>
      <c r="AC33" s="14" t="str">
        <f t="shared" si="13"/>
        <v>james11atibarra.com</v>
      </c>
      <c r="AD33" s="14" t="str">
        <f t="shared" si="14"/>
        <v>james11</v>
      </c>
      <c r="AE33" s="14" t="str">
        <f t="shared" si="15"/>
        <v>ibarra.com</v>
      </c>
      <c r="AF33" s="14" t="str" cm="1">
        <f t="array" ref="AF33:AG33">_xlfn.TEXTSPLIT(A33," ")</f>
        <v>Brenda</v>
      </c>
      <c r="AG33" s="14" t="str">
        <v>Daniels</v>
      </c>
      <c r="AJ33" s="14" t="b">
        <f t="shared" si="16"/>
        <v>0</v>
      </c>
      <c r="AK33" s="30" t="str">
        <f t="shared" si="17"/>
        <v>****</v>
      </c>
      <c r="AL33" s="14">
        <f t="shared" si="20"/>
        <v>44499</v>
      </c>
      <c r="AM33" s="85" t="str">
        <f t="shared" si="21"/>
        <v>44,499.00</v>
      </c>
      <c r="AN33" t="str">
        <f t="shared" si="22"/>
        <v xml:space="preserve">
</v>
      </c>
    </row>
    <row r="34" spans="1:40" ht="18.75" x14ac:dyDescent="0.3">
      <c r="A34" s="13" t="s">
        <v>6276</v>
      </c>
      <c r="B34" s="14" t="s">
        <v>6</v>
      </c>
      <c r="C34" s="14" t="s">
        <v>6170</v>
      </c>
      <c r="D34" s="15">
        <v>44685</v>
      </c>
      <c r="E34" s="16">
        <v>51074</v>
      </c>
      <c r="F34" s="14">
        <v>8</v>
      </c>
      <c r="G34" s="17">
        <v>504442</v>
      </c>
      <c r="H34" s="14" t="s">
        <v>134</v>
      </c>
      <c r="I34" s="14" t="s">
        <v>135</v>
      </c>
      <c r="J34" s="17" t="s">
        <v>6277</v>
      </c>
      <c r="K34" s="18" t="s">
        <v>6278</v>
      </c>
      <c r="M34" s="13" t="str">
        <f t="shared" si="0"/>
        <v xml:space="preserve">Michael </v>
      </c>
      <c r="N34" s="14" t="str">
        <f t="shared" si="1"/>
        <v>Ellison</v>
      </c>
      <c r="O34" s="14" t="str">
        <f t="shared" si="18"/>
        <v xml:space="preserve">MICHAEL </v>
      </c>
      <c r="P34" s="14" t="str">
        <f t="shared" si="19"/>
        <v>ellison</v>
      </c>
      <c r="Q34" s="14" t="str">
        <f t="shared" si="2"/>
        <v>Michael Ellison</v>
      </c>
      <c r="R34" s="14" t="str">
        <f t="shared" si="3"/>
        <v>04-05-2022</v>
      </c>
      <c r="S34" s="26" t="str">
        <f t="shared" si="4"/>
        <v>51,074</v>
      </c>
      <c r="T34" s="14" t="str">
        <f t="shared" si="5"/>
        <v>Bangalore, Delhi</v>
      </c>
      <c r="U34" s="14" t="str">
        <f t="shared" si="6"/>
        <v>IT - South</v>
      </c>
      <c r="V34" s="14" t="str">
        <f t="shared" si="7"/>
        <v>hotmail.com</v>
      </c>
      <c r="W34" s="14">
        <f t="shared" si="8"/>
        <v>15</v>
      </c>
      <c r="X34" s="14">
        <f t="shared" si="9"/>
        <v>8</v>
      </c>
      <c r="Y34" s="14" t="str">
        <f t="shared" si="10"/>
        <v>crogers@hotmail.com</v>
      </c>
      <c r="Z34" s="14" t="str">
        <f t="shared" si="11"/>
        <v>South - IT</v>
      </c>
      <c r="AA34" s="14" t="str">
        <f t="shared" si="12"/>
        <v>Other</v>
      </c>
      <c r="AB34" s="14" t="str" cm="1">
        <f t="array" ref="AB34">_xlfn.IFS(C34 = "East","E Zone",C34 = "South","S Zone",C34 = "West","W Zone",C34="North","N Zone")</f>
        <v>S Zone</v>
      </c>
      <c r="AC34" s="14" t="str">
        <f t="shared" si="13"/>
        <v>crogersathotmail.com</v>
      </c>
      <c r="AD34" s="14" t="str">
        <f t="shared" si="14"/>
        <v>crogers</v>
      </c>
      <c r="AE34" s="14" t="str">
        <f t="shared" si="15"/>
        <v>hotmail.com</v>
      </c>
      <c r="AF34" s="14" t="str" cm="1">
        <f t="array" ref="AF34:AG34">_xlfn.TEXTSPLIT(A34," ")</f>
        <v>Michael</v>
      </c>
      <c r="AG34" s="14" t="str">
        <v>Ellison</v>
      </c>
      <c r="AJ34" s="14" t="b">
        <f t="shared" si="16"/>
        <v>0</v>
      </c>
      <c r="AK34" s="30" t="str">
        <f t="shared" si="17"/>
        <v>*****</v>
      </c>
      <c r="AL34" s="14">
        <f t="shared" si="20"/>
        <v>51074</v>
      </c>
      <c r="AM34" s="85" t="str">
        <f t="shared" si="21"/>
        <v>51,074.00</v>
      </c>
      <c r="AN34" t="str">
        <f t="shared" si="22"/>
        <v xml:space="preserve">
</v>
      </c>
    </row>
    <row r="35" spans="1:40" ht="18.75" x14ac:dyDescent="0.3">
      <c r="A35" s="13" t="s">
        <v>6279</v>
      </c>
      <c r="B35" s="14" t="s">
        <v>5</v>
      </c>
      <c r="C35" s="14" t="s">
        <v>6168</v>
      </c>
      <c r="D35" s="15">
        <v>45757</v>
      </c>
      <c r="E35" s="16">
        <v>33314</v>
      </c>
      <c r="F35" s="14">
        <v>8</v>
      </c>
      <c r="G35" s="17">
        <v>615143</v>
      </c>
      <c r="H35" s="14" t="s">
        <v>138</v>
      </c>
      <c r="I35" s="14" t="s">
        <v>6198</v>
      </c>
      <c r="J35" s="17" t="s">
        <v>6280</v>
      </c>
      <c r="K35" s="18" t="s">
        <v>6281</v>
      </c>
      <c r="M35" s="13" t="str">
        <f t="shared" si="0"/>
        <v xml:space="preserve">Cynthia </v>
      </c>
      <c r="N35" s="14" t="str">
        <f t="shared" si="1"/>
        <v>Farley</v>
      </c>
      <c r="O35" s="14" t="str">
        <f t="shared" si="18"/>
        <v xml:space="preserve">CYNTHIA </v>
      </c>
      <c r="P35" s="14" t="str">
        <f t="shared" si="19"/>
        <v>farley</v>
      </c>
      <c r="Q35" s="14" t="str">
        <f t="shared" si="2"/>
        <v>Cynthia Farley</v>
      </c>
      <c r="R35" s="14" t="str">
        <f t="shared" si="3"/>
        <v>10-04-2025</v>
      </c>
      <c r="S35" s="26" t="str">
        <f t="shared" si="4"/>
        <v>33,314</v>
      </c>
      <c r="T35" s="14" t="str">
        <f t="shared" si="5"/>
        <v>Mumbai, Maharashtra</v>
      </c>
      <c r="U35" s="14" t="str">
        <f t="shared" si="6"/>
        <v>Marketing - West</v>
      </c>
      <c r="V35" s="14" t="str">
        <f t="shared" si="7"/>
        <v>rogers.com</v>
      </c>
      <c r="W35" s="14">
        <f t="shared" si="8"/>
        <v>14</v>
      </c>
      <c r="X35" s="14">
        <f t="shared" si="9"/>
        <v>8</v>
      </c>
      <c r="Y35" s="14" t="str">
        <f t="shared" si="10"/>
        <v>hwood@rogers.com</v>
      </c>
      <c r="Z35" s="14" t="str">
        <f t="shared" si="11"/>
        <v>West - Marketing</v>
      </c>
      <c r="AA35" s="14" t="str">
        <f t="shared" si="12"/>
        <v>Other</v>
      </c>
      <c r="AB35" s="14" t="str" cm="1">
        <f t="array" ref="AB35">_xlfn.IFS(C35 = "East","E Zone",C35 = "South","S Zone",C35 = "West","W Zone",C35="North","N Zone")</f>
        <v>W Zone</v>
      </c>
      <c r="AC35" s="14" t="str">
        <f t="shared" si="13"/>
        <v>hwoodatrogers.com</v>
      </c>
      <c r="AD35" s="14" t="str">
        <f t="shared" si="14"/>
        <v>hwood</v>
      </c>
      <c r="AE35" s="14" t="str">
        <f t="shared" si="15"/>
        <v>rogers.com</v>
      </c>
      <c r="AF35" s="14" t="str" cm="1">
        <f t="array" ref="AF35:AG35">_xlfn.TEXTSPLIT(A35," ")</f>
        <v>Cynthia</v>
      </c>
      <c r="AG35" s="14" t="str">
        <v>Farley</v>
      </c>
      <c r="AJ35" s="14" t="b">
        <f t="shared" si="16"/>
        <v>0</v>
      </c>
      <c r="AK35" s="30" t="str">
        <f t="shared" si="17"/>
        <v>***</v>
      </c>
      <c r="AL35" s="14">
        <f t="shared" si="20"/>
        <v>33314</v>
      </c>
      <c r="AM35" s="85" t="str">
        <f t="shared" si="21"/>
        <v>33,314.00</v>
      </c>
      <c r="AN35" t="str">
        <f t="shared" si="22"/>
        <v xml:space="preserve">
</v>
      </c>
    </row>
    <row r="36" spans="1:40" ht="18.75" x14ac:dyDescent="0.3">
      <c r="A36" s="13" t="s">
        <v>6282</v>
      </c>
      <c r="B36" s="14" t="s">
        <v>3</v>
      </c>
      <c r="C36" s="14" t="s">
        <v>6171</v>
      </c>
      <c r="D36" s="15">
        <v>44895</v>
      </c>
      <c r="E36" s="16">
        <v>47000</v>
      </c>
      <c r="F36" s="14">
        <v>17</v>
      </c>
      <c r="G36" s="17">
        <v>726652</v>
      </c>
      <c r="H36" s="14" t="s">
        <v>135</v>
      </c>
      <c r="I36" s="14" t="s">
        <v>6198</v>
      </c>
      <c r="J36" s="17" t="s">
        <v>6283</v>
      </c>
      <c r="K36" s="18" t="s">
        <v>6284</v>
      </c>
      <c r="M36" s="13" t="str">
        <f t="shared" ref="M36:M67" si="23">LEFT(A36,FIND(" ",A36))</f>
        <v xml:space="preserve">Michael </v>
      </c>
      <c r="N36" s="14" t="str">
        <f t="shared" ref="N36:N67" si="24">RIGHT(A36,LEN(A36)-FIND(" ",A36))</f>
        <v>Diaz</v>
      </c>
      <c r="O36" s="14" t="str">
        <f t="shared" si="18"/>
        <v xml:space="preserve">MICHAEL </v>
      </c>
      <c r="P36" s="14" t="str">
        <f t="shared" si="19"/>
        <v>diaz</v>
      </c>
      <c r="Q36" s="14" t="str">
        <f t="shared" ref="Q36:Q67" si="25">PROPER(A36)</f>
        <v>Michael Diaz</v>
      </c>
      <c r="R36" s="14" t="str">
        <f t="shared" ref="R36:R67" si="26">TEXT(D36,"dd-mm-yyyy")</f>
        <v>30-11-2022</v>
      </c>
      <c r="S36" s="26" t="str">
        <f t="shared" ref="S36:S67" si="27">TEXT(E36,"#,##0")</f>
        <v>47,000</v>
      </c>
      <c r="T36" s="14" t="str">
        <f t="shared" ref="T36:T67" si="28">_xlfn.TEXTJOIN(", ",1,H36,I36)</f>
        <v>Delhi, Maharashtra</v>
      </c>
      <c r="U36" s="14" t="str">
        <f t="shared" ref="U36:U67" si="29">B36 &amp; " - " &amp; C36</f>
        <v>HR - East</v>
      </c>
      <c r="V36" s="14" t="str">
        <f t="shared" ref="V36:V67" si="30">MID(K36,FIND("@",K36)+1,LEN(K36))</f>
        <v>gmail.com</v>
      </c>
      <c r="W36" s="14">
        <f t="shared" ref="W36:W67" si="31">LEN(A36)</f>
        <v>12</v>
      </c>
      <c r="X36" s="14">
        <f t="shared" ref="X36:X67" si="32">FIND(" ",A36)</f>
        <v>8</v>
      </c>
      <c r="Y36" s="14" t="str">
        <f t="shared" ref="Y36:Y67" si="33">TRIM(K36)</f>
        <v>mooregail@gmail.com</v>
      </c>
      <c r="Z36" s="14" t="str">
        <f t="shared" ref="Z36:Z67" si="34">_xlfn.CONCAT(C36," - ",B36)</f>
        <v>East - HR</v>
      </c>
      <c r="AA36" s="14" t="str">
        <f t="shared" ref="AA36:AA67" si="35">IF(C36="North", "N Zone", "Other")</f>
        <v>Other</v>
      </c>
      <c r="AB36" s="14" t="str" cm="1">
        <f t="array" ref="AB36">_xlfn.IFS(C36 = "East","E Zone",C36 = "South","S Zone",C36 = "West","W Zone",C36="North","N Zone")</f>
        <v>E Zone</v>
      </c>
      <c r="AC36" s="14" t="str">
        <f t="shared" ref="AC36:AC67" si="36">SUBSTITUTE(K36,"@","at")</f>
        <v>mooregailatgmail.com</v>
      </c>
      <c r="AD36" s="14" t="str">
        <f t="shared" ref="AD36:AD67" si="37">_xlfn.TEXTBEFORE(K36, "@")</f>
        <v>mooregail</v>
      </c>
      <c r="AE36" s="14" t="str">
        <f t="shared" ref="AE36:AE67" si="38">_xlfn.TEXTAFTER(K36, "@")</f>
        <v>gmail.com</v>
      </c>
      <c r="AF36" s="14" t="str" cm="1">
        <f t="array" ref="AF36:AG36">_xlfn.TEXTSPLIT(A36," ")</f>
        <v>Michael</v>
      </c>
      <c r="AG36" s="14" t="str">
        <v>Diaz</v>
      </c>
      <c r="AJ36" s="14" t="b">
        <f t="shared" ref="AJ36:AJ67" si="39">EXACT(C36, "East")</f>
        <v>1</v>
      </c>
      <c r="AK36" s="30" t="str">
        <f t="shared" ref="AK36:AK67" si="40">REPT("*", E36/10000)</f>
        <v>****</v>
      </c>
      <c r="AL36" s="14">
        <f t="shared" si="20"/>
        <v>47000</v>
      </c>
      <c r="AM36" s="85" t="str">
        <f t="shared" si="21"/>
        <v>47,000.00</v>
      </c>
      <c r="AN36" t="str">
        <f t="shared" si="22"/>
        <v xml:space="preserve">
</v>
      </c>
    </row>
    <row r="37" spans="1:40" ht="18.75" x14ac:dyDescent="0.3">
      <c r="A37" s="13" t="s">
        <v>6285</v>
      </c>
      <c r="B37" s="14" t="s">
        <v>6</v>
      </c>
      <c r="C37" s="14" t="s">
        <v>6171</v>
      </c>
      <c r="D37" s="15">
        <v>44599</v>
      </c>
      <c r="E37" s="16">
        <v>32499</v>
      </c>
      <c r="F37" s="14">
        <v>7</v>
      </c>
      <c r="G37" s="17">
        <v>662034</v>
      </c>
      <c r="H37" s="14" t="s">
        <v>137</v>
      </c>
      <c r="I37" s="14" t="s">
        <v>6188</v>
      </c>
      <c r="J37" s="17" t="s">
        <v>6286</v>
      </c>
      <c r="K37" s="18" t="s">
        <v>6287</v>
      </c>
      <c r="M37" s="13" t="str">
        <f t="shared" si="23"/>
        <v xml:space="preserve">Amy </v>
      </c>
      <c r="N37" s="14" t="str">
        <f t="shared" si="24"/>
        <v>Martin</v>
      </c>
      <c r="O37" s="14" t="str">
        <f t="shared" si="18"/>
        <v xml:space="preserve">AMY </v>
      </c>
      <c r="P37" s="14" t="str">
        <f t="shared" si="19"/>
        <v>martin</v>
      </c>
      <c r="Q37" s="14" t="str">
        <f t="shared" si="25"/>
        <v>Amy Martin</v>
      </c>
      <c r="R37" s="14" t="str">
        <f t="shared" si="26"/>
        <v>07-02-2022</v>
      </c>
      <c r="S37" s="26" t="str">
        <f t="shared" si="27"/>
        <v>32,499</v>
      </c>
      <c r="T37" s="14" t="str">
        <f t="shared" si="28"/>
        <v>Kolkata, Punjab</v>
      </c>
      <c r="U37" s="14" t="str">
        <f t="shared" si="29"/>
        <v>IT - East</v>
      </c>
      <c r="V37" s="14" t="str">
        <f t="shared" si="30"/>
        <v>gmail.com</v>
      </c>
      <c r="W37" s="14">
        <f t="shared" si="31"/>
        <v>10</v>
      </c>
      <c r="X37" s="14">
        <f t="shared" si="32"/>
        <v>4</v>
      </c>
      <c r="Y37" s="14" t="str">
        <f t="shared" si="33"/>
        <v>kristycobb@gmail.com</v>
      </c>
      <c r="Z37" s="14" t="str">
        <f t="shared" si="34"/>
        <v>East - IT</v>
      </c>
      <c r="AA37" s="14" t="str">
        <f t="shared" si="35"/>
        <v>Other</v>
      </c>
      <c r="AB37" s="14" t="str" cm="1">
        <f t="array" ref="AB37">_xlfn.IFS(C37 = "East","E Zone",C37 = "South","S Zone",C37 = "West","W Zone",C37="North","N Zone")</f>
        <v>E Zone</v>
      </c>
      <c r="AC37" s="14" t="str">
        <f t="shared" si="36"/>
        <v>kristycobbatgmail.com</v>
      </c>
      <c r="AD37" s="14" t="str">
        <f t="shared" si="37"/>
        <v>kristycobb</v>
      </c>
      <c r="AE37" s="14" t="str">
        <f t="shared" si="38"/>
        <v>gmail.com</v>
      </c>
      <c r="AF37" s="14" t="str" cm="1">
        <f t="array" ref="AF37:AG37">_xlfn.TEXTSPLIT(A37," ")</f>
        <v>Amy</v>
      </c>
      <c r="AG37" s="14" t="str">
        <v>Martin</v>
      </c>
      <c r="AJ37" s="14" t="b">
        <f t="shared" si="39"/>
        <v>1</v>
      </c>
      <c r="AK37" s="30" t="str">
        <f t="shared" si="40"/>
        <v>***</v>
      </c>
      <c r="AL37" s="14">
        <f t="shared" si="20"/>
        <v>32499</v>
      </c>
      <c r="AM37" s="85" t="str">
        <f t="shared" si="21"/>
        <v>32,499.00</v>
      </c>
      <c r="AN37" t="str">
        <f t="shared" si="22"/>
        <v xml:space="preserve">
</v>
      </c>
    </row>
    <row r="38" spans="1:40" ht="18.75" x14ac:dyDescent="0.3">
      <c r="A38" s="13" t="s">
        <v>6288</v>
      </c>
      <c r="B38" s="14" t="s">
        <v>6</v>
      </c>
      <c r="C38" s="14" t="s">
        <v>6168</v>
      </c>
      <c r="D38" s="15">
        <v>44163</v>
      </c>
      <c r="E38" s="16">
        <v>38348</v>
      </c>
      <c r="F38" s="14">
        <v>9</v>
      </c>
      <c r="G38" s="17">
        <v>613131</v>
      </c>
      <c r="H38" s="14" t="s">
        <v>137</v>
      </c>
      <c r="I38" s="14" t="s">
        <v>6215</v>
      </c>
      <c r="J38" s="17" t="s">
        <v>6289</v>
      </c>
      <c r="K38" s="18" t="s">
        <v>6290</v>
      </c>
      <c r="M38" s="13" t="str">
        <f t="shared" si="23"/>
        <v xml:space="preserve">Kelly </v>
      </c>
      <c r="N38" s="14" t="str">
        <f t="shared" si="24"/>
        <v>Hall</v>
      </c>
      <c r="O38" s="14" t="str">
        <f t="shared" si="18"/>
        <v xml:space="preserve">KELLY </v>
      </c>
      <c r="P38" s="14" t="str">
        <f t="shared" si="19"/>
        <v>hall</v>
      </c>
      <c r="Q38" s="14" t="str">
        <f t="shared" si="25"/>
        <v>Kelly Hall</v>
      </c>
      <c r="R38" s="14" t="str">
        <f t="shared" si="26"/>
        <v>28-11-2020</v>
      </c>
      <c r="S38" s="26" t="str">
        <f t="shared" si="27"/>
        <v>38,348</v>
      </c>
      <c r="T38" s="14" t="str">
        <f t="shared" si="28"/>
        <v>Kolkata, Karnataka</v>
      </c>
      <c r="U38" s="14" t="str">
        <f t="shared" si="29"/>
        <v>IT - West</v>
      </c>
      <c r="V38" s="14" t="str">
        <f t="shared" si="30"/>
        <v>hotmail.com</v>
      </c>
      <c r="W38" s="14">
        <f t="shared" si="31"/>
        <v>10</v>
      </c>
      <c r="X38" s="14">
        <f t="shared" si="32"/>
        <v>6</v>
      </c>
      <c r="Y38" s="14" t="str">
        <f t="shared" si="33"/>
        <v>michael06@hotmail.com</v>
      </c>
      <c r="Z38" s="14" t="str">
        <f t="shared" si="34"/>
        <v>West - IT</v>
      </c>
      <c r="AA38" s="14" t="str">
        <f t="shared" si="35"/>
        <v>Other</v>
      </c>
      <c r="AB38" s="14" t="str" cm="1">
        <f t="array" ref="AB38">_xlfn.IFS(C38 = "East","E Zone",C38 = "South","S Zone",C38 = "West","W Zone",C38="North","N Zone")</f>
        <v>W Zone</v>
      </c>
      <c r="AC38" s="14" t="str">
        <f t="shared" si="36"/>
        <v>michael06athotmail.com</v>
      </c>
      <c r="AD38" s="14" t="str">
        <f t="shared" si="37"/>
        <v>michael06</v>
      </c>
      <c r="AE38" s="14" t="str">
        <f t="shared" si="38"/>
        <v>hotmail.com</v>
      </c>
      <c r="AF38" s="14" t="str" cm="1">
        <f t="array" ref="AF38:AG38">_xlfn.TEXTSPLIT(A38," ")</f>
        <v>Kelly</v>
      </c>
      <c r="AG38" s="14" t="str">
        <v>Hall</v>
      </c>
      <c r="AJ38" s="14" t="b">
        <f t="shared" si="39"/>
        <v>0</v>
      </c>
      <c r="AK38" s="30" t="str">
        <f t="shared" si="40"/>
        <v>***</v>
      </c>
      <c r="AL38" s="14">
        <f t="shared" si="20"/>
        <v>38348</v>
      </c>
      <c r="AM38" s="85" t="str">
        <f t="shared" si="21"/>
        <v>38,348.00</v>
      </c>
      <c r="AN38" t="str">
        <f t="shared" si="22"/>
        <v xml:space="preserve">
</v>
      </c>
    </row>
    <row r="39" spans="1:40" ht="18.75" x14ac:dyDescent="0.3">
      <c r="A39" s="13" t="s">
        <v>6291</v>
      </c>
      <c r="B39" s="14" t="s">
        <v>3</v>
      </c>
      <c r="C39" s="14" t="s">
        <v>6168</v>
      </c>
      <c r="D39" s="15">
        <v>44226</v>
      </c>
      <c r="E39" s="16">
        <v>45636</v>
      </c>
      <c r="F39" s="14">
        <v>8</v>
      </c>
      <c r="G39" s="17">
        <v>556325</v>
      </c>
      <c r="H39" s="14" t="s">
        <v>137</v>
      </c>
      <c r="I39" s="14" t="s">
        <v>135</v>
      </c>
      <c r="J39" s="17" t="s">
        <v>6292</v>
      </c>
      <c r="K39" s="18" t="s">
        <v>6293</v>
      </c>
      <c r="M39" s="13" t="str">
        <f t="shared" si="23"/>
        <v xml:space="preserve">Monica </v>
      </c>
      <c r="N39" s="14" t="str">
        <f t="shared" si="24"/>
        <v>Webb</v>
      </c>
      <c r="O39" s="14" t="str">
        <f t="shared" si="18"/>
        <v xml:space="preserve">MONICA </v>
      </c>
      <c r="P39" s="14" t="str">
        <f t="shared" si="19"/>
        <v>webb</v>
      </c>
      <c r="Q39" s="14" t="str">
        <f t="shared" si="25"/>
        <v>Monica Webb</v>
      </c>
      <c r="R39" s="14" t="str">
        <f t="shared" si="26"/>
        <v>30-01-2021</v>
      </c>
      <c r="S39" s="26" t="str">
        <f t="shared" si="27"/>
        <v>45,636</v>
      </c>
      <c r="T39" s="14" t="str">
        <f t="shared" si="28"/>
        <v>Kolkata, Delhi</v>
      </c>
      <c r="U39" s="14" t="str">
        <f t="shared" si="29"/>
        <v>HR - West</v>
      </c>
      <c r="V39" s="14" t="str">
        <f t="shared" si="30"/>
        <v>gmail.com</v>
      </c>
      <c r="W39" s="14">
        <f t="shared" si="31"/>
        <v>11</v>
      </c>
      <c r="X39" s="14">
        <f t="shared" si="32"/>
        <v>7</v>
      </c>
      <c r="Y39" s="14" t="str">
        <f t="shared" si="33"/>
        <v>jennifer94@gmail.com</v>
      </c>
      <c r="Z39" s="14" t="str">
        <f t="shared" si="34"/>
        <v>West - HR</v>
      </c>
      <c r="AA39" s="14" t="str">
        <f t="shared" si="35"/>
        <v>Other</v>
      </c>
      <c r="AB39" s="14" t="str" cm="1">
        <f t="array" ref="AB39">_xlfn.IFS(C39 = "East","E Zone",C39 = "South","S Zone",C39 = "West","W Zone",C39="North","N Zone")</f>
        <v>W Zone</v>
      </c>
      <c r="AC39" s="14" t="str">
        <f t="shared" si="36"/>
        <v>jennifer94atgmail.com</v>
      </c>
      <c r="AD39" s="14" t="str">
        <f t="shared" si="37"/>
        <v>jennifer94</v>
      </c>
      <c r="AE39" s="14" t="str">
        <f t="shared" si="38"/>
        <v>gmail.com</v>
      </c>
      <c r="AF39" s="14" t="str" cm="1">
        <f t="array" ref="AF39:AG39">_xlfn.TEXTSPLIT(A39," ")</f>
        <v>Monica</v>
      </c>
      <c r="AG39" s="14" t="str">
        <v>Webb</v>
      </c>
      <c r="AJ39" s="14" t="b">
        <f t="shared" si="39"/>
        <v>0</v>
      </c>
      <c r="AK39" s="30" t="str">
        <f t="shared" si="40"/>
        <v>****</v>
      </c>
      <c r="AL39" s="14">
        <f t="shared" si="20"/>
        <v>45636</v>
      </c>
      <c r="AM39" s="85" t="str">
        <f t="shared" si="21"/>
        <v>45,636.00</v>
      </c>
      <c r="AN39" t="str">
        <f t="shared" si="22"/>
        <v xml:space="preserve">
</v>
      </c>
    </row>
    <row r="40" spans="1:40" ht="18.75" x14ac:dyDescent="0.3">
      <c r="A40" s="13" t="s">
        <v>6294</v>
      </c>
      <c r="B40" s="14" t="s">
        <v>5</v>
      </c>
      <c r="C40" s="14" t="s">
        <v>6168</v>
      </c>
      <c r="D40" s="15">
        <v>44891</v>
      </c>
      <c r="E40" s="16">
        <v>53456</v>
      </c>
      <c r="F40" s="14">
        <v>19</v>
      </c>
      <c r="G40" s="17">
        <v>822476</v>
      </c>
      <c r="H40" s="14" t="s">
        <v>137</v>
      </c>
      <c r="I40" s="14" t="s">
        <v>6198</v>
      </c>
      <c r="J40" s="17" t="s">
        <v>6295</v>
      </c>
      <c r="K40" s="18" t="s">
        <v>6296</v>
      </c>
      <c r="M40" s="13" t="str">
        <f t="shared" si="23"/>
        <v xml:space="preserve">Richard </v>
      </c>
      <c r="N40" s="14" t="str">
        <f t="shared" si="24"/>
        <v>Robinson</v>
      </c>
      <c r="O40" s="14" t="str">
        <f t="shared" si="18"/>
        <v xml:space="preserve">RICHARD </v>
      </c>
      <c r="P40" s="14" t="str">
        <f t="shared" si="19"/>
        <v>robinson</v>
      </c>
      <c r="Q40" s="14" t="str">
        <f t="shared" si="25"/>
        <v>Richard Robinson</v>
      </c>
      <c r="R40" s="14" t="str">
        <f t="shared" si="26"/>
        <v>26-11-2022</v>
      </c>
      <c r="S40" s="26" t="str">
        <f t="shared" si="27"/>
        <v>53,456</v>
      </c>
      <c r="T40" s="14" t="str">
        <f t="shared" si="28"/>
        <v>Kolkata, Maharashtra</v>
      </c>
      <c r="U40" s="14" t="str">
        <f t="shared" si="29"/>
        <v>Marketing - West</v>
      </c>
      <c r="V40" s="14" t="str">
        <f t="shared" si="30"/>
        <v>hotmail.com</v>
      </c>
      <c r="W40" s="14">
        <f t="shared" si="31"/>
        <v>16</v>
      </c>
      <c r="X40" s="14">
        <f t="shared" si="32"/>
        <v>8</v>
      </c>
      <c r="Y40" s="14" t="str">
        <f t="shared" si="33"/>
        <v>joereed@hotmail.com</v>
      </c>
      <c r="Z40" s="14" t="str">
        <f t="shared" si="34"/>
        <v>West - Marketing</v>
      </c>
      <c r="AA40" s="14" t="str">
        <f t="shared" si="35"/>
        <v>Other</v>
      </c>
      <c r="AB40" s="14" t="str" cm="1">
        <f t="array" ref="AB40">_xlfn.IFS(C40 = "East","E Zone",C40 = "South","S Zone",C40 = "West","W Zone",C40="North","N Zone")</f>
        <v>W Zone</v>
      </c>
      <c r="AC40" s="14" t="str">
        <f t="shared" si="36"/>
        <v>joereedathotmail.com</v>
      </c>
      <c r="AD40" s="14" t="str">
        <f t="shared" si="37"/>
        <v>joereed</v>
      </c>
      <c r="AE40" s="14" t="str">
        <f t="shared" si="38"/>
        <v>hotmail.com</v>
      </c>
      <c r="AF40" s="14" t="str" cm="1">
        <f t="array" ref="AF40:AG40">_xlfn.TEXTSPLIT(A40," ")</f>
        <v>Richard</v>
      </c>
      <c r="AG40" s="14" t="str">
        <v>Robinson</v>
      </c>
      <c r="AJ40" s="14" t="b">
        <f t="shared" si="39"/>
        <v>0</v>
      </c>
      <c r="AK40" s="30" t="str">
        <f t="shared" si="40"/>
        <v>*****</v>
      </c>
      <c r="AL40" s="14">
        <f t="shared" si="20"/>
        <v>53456</v>
      </c>
      <c r="AM40" s="85" t="str">
        <f t="shared" si="21"/>
        <v>53,456.00</v>
      </c>
      <c r="AN40" t="str">
        <f t="shared" si="22"/>
        <v xml:space="preserve">
</v>
      </c>
    </row>
    <row r="41" spans="1:40" ht="18.75" x14ac:dyDescent="0.3">
      <c r="A41" s="13" t="s">
        <v>6297</v>
      </c>
      <c r="B41" s="14" t="s">
        <v>6</v>
      </c>
      <c r="C41" s="14" t="s">
        <v>6168</v>
      </c>
      <c r="D41" s="15">
        <v>44679</v>
      </c>
      <c r="E41" s="16">
        <v>48524</v>
      </c>
      <c r="F41" s="14">
        <v>7</v>
      </c>
      <c r="G41" s="17">
        <v>564808</v>
      </c>
      <c r="H41" s="14" t="s">
        <v>137</v>
      </c>
      <c r="I41" s="14" t="s">
        <v>6208</v>
      </c>
      <c r="J41" s="17" t="s">
        <v>6298</v>
      </c>
      <c r="K41" s="18" t="s">
        <v>6299</v>
      </c>
      <c r="M41" s="13" t="str">
        <f t="shared" si="23"/>
        <v xml:space="preserve">Maria </v>
      </c>
      <c r="N41" s="14" t="str">
        <f t="shared" si="24"/>
        <v>West</v>
      </c>
      <c r="O41" s="14" t="str">
        <f t="shared" si="18"/>
        <v xml:space="preserve">MARIA </v>
      </c>
      <c r="P41" s="14" t="str">
        <f t="shared" si="19"/>
        <v>west</v>
      </c>
      <c r="Q41" s="14" t="str">
        <f t="shared" si="25"/>
        <v>Maria West</v>
      </c>
      <c r="R41" s="14" t="str">
        <f t="shared" si="26"/>
        <v>28-04-2022</v>
      </c>
      <c r="S41" s="26" t="str">
        <f t="shared" si="27"/>
        <v>48,524</v>
      </c>
      <c r="T41" s="14" t="str">
        <f t="shared" si="28"/>
        <v>Kolkata, West Bengal</v>
      </c>
      <c r="U41" s="14" t="str">
        <f t="shared" si="29"/>
        <v>IT - West</v>
      </c>
      <c r="V41" s="14" t="str">
        <f t="shared" si="30"/>
        <v>garza-peterson.com</v>
      </c>
      <c r="W41" s="14">
        <f t="shared" si="31"/>
        <v>10</v>
      </c>
      <c r="X41" s="14">
        <f t="shared" si="32"/>
        <v>6</v>
      </c>
      <c r="Y41" s="14" t="str">
        <f t="shared" si="33"/>
        <v>rebeccacunningham@garza-peterson.com</v>
      </c>
      <c r="Z41" s="14" t="str">
        <f t="shared" si="34"/>
        <v>West - IT</v>
      </c>
      <c r="AA41" s="14" t="str">
        <f t="shared" si="35"/>
        <v>Other</v>
      </c>
      <c r="AB41" s="14" t="str" cm="1">
        <f t="array" ref="AB41">_xlfn.IFS(C41 = "East","E Zone",C41 = "South","S Zone",C41 = "West","W Zone",C41="North","N Zone")</f>
        <v>W Zone</v>
      </c>
      <c r="AC41" s="14" t="str">
        <f t="shared" si="36"/>
        <v>rebeccacunninghamatgarza-peterson.com</v>
      </c>
      <c r="AD41" s="14" t="str">
        <f t="shared" si="37"/>
        <v>rebeccacunningham</v>
      </c>
      <c r="AE41" s="14" t="str">
        <f t="shared" si="38"/>
        <v>garza-peterson.com</v>
      </c>
      <c r="AF41" s="14" t="str" cm="1">
        <f t="array" ref="AF41:AG41">_xlfn.TEXTSPLIT(A41," ")</f>
        <v>Maria</v>
      </c>
      <c r="AG41" s="14" t="str">
        <v>West</v>
      </c>
      <c r="AJ41" s="14" t="b">
        <f t="shared" si="39"/>
        <v>0</v>
      </c>
      <c r="AK41" s="30" t="str">
        <f t="shared" si="40"/>
        <v>****</v>
      </c>
      <c r="AL41" s="14">
        <f t="shared" si="20"/>
        <v>48524</v>
      </c>
      <c r="AM41" s="85" t="str">
        <f t="shared" si="21"/>
        <v>48,524.00</v>
      </c>
      <c r="AN41" t="str">
        <f t="shared" si="22"/>
        <v xml:space="preserve">
</v>
      </c>
    </row>
    <row r="42" spans="1:40" ht="18.75" x14ac:dyDescent="0.3">
      <c r="A42" s="13" t="s">
        <v>6300</v>
      </c>
      <c r="B42" s="14" t="s">
        <v>6</v>
      </c>
      <c r="C42" s="14" t="s">
        <v>6171</v>
      </c>
      <c r="D42" s="15">
        <v>44759</v>
      </c>
      <c r="E42" s="16">
        <v>57126</v>
      </c>
      <c r="F42" s="14">
        <v>17</v>
      </c>
      <c r="G42" s="17">
        <v>789181</v>
      </c>
      <c r="H42" s="14" t="s">
        <v>134</v>
      </c>
      <c r="I42" s="14" t="s">
        <v>6208</v>
      </c>
      <c r="J42" s="17" t="s">
        <v>6301</v>
      </c>
      <c r="K42" s="18" t="s">
        <v>6302</v>
      </c>
      <c r="M42" s="13" t="str">
        <f t="shared" si="23"/>
        <v xml:space="preserve">Michelle </v>
      </c>
      <c r="N42" s="14" t="str">
        <f t="shared" si="24"/>
        <v>Robertson</v>
      </c>
      <c r="O42" s="14" t="str">
        <f t="shared" si="18"/>
        <v xml:space="preserve">MICHELLE </v>
      </c>
      <c r="P42" s="14" t="str">
        <f t="shared" si="19"/>
        <v>robertson</v>
      </c>
      <c r="Q42" s="14" t="str">
        <f t="shared" si="25"/>
        <v>Michelle Robertson</v>
      </c>
      <c r="R42" s="14" t="str">
        <f t="shared" si="26"/>
        <v>17-07-2022</v>
      </c>
      <c r="S42" s="26" t="str">
        <f t="shared" si="27"/>
        <v>57,126</v>
      </c>
      <c r="T42" s="14" t="str">
        <f t="shared" si="28"/>
        <v>Bangalore, West Bengal</v>
      </c>
      <c r="U42" s="14" t="str">
        <f t="shared" si="29"/>
        <v>IT - East</v>
      </c>
      <c r="V42" s="14" t="str">
        <f t="shared" si="30"/>
        <v>hotmail.com</v>
      </c>
      <c r="W42" s="14">
        <f t="shared" si="31"/>
        <v>18</v>
      </c>
      <c r="X42" s="14">
        <f t="shared" si="32"/>
        <v>9</v>
      </c>
      <c r="Y42" s="14" t="str">
        <f t="shared" si="33"/>
        <v>fgeorge@hotmail.com</v>
      </c>
      <c r="Z42" s="14" t="str">
        <f t="shared" si="34"/>
        <v>East - IT</v>
      </c>
      <c r="AA42" s="14" t="str">
        <f t="shared" si="35"/>
        <v>Other</v>
      </c>
      <c r="AB42" s="14" t="str" cm="1">
        <f t="array" ref="AB42">_xlfn.IFS(C42 = "East","E Zone",C42 = "South","S Zone",C42 = "West","W Zone",C42="North","N Zone")</f>
        <v>E Zone</v>
      </c>
      <c r="AC42" s="14" t="str">
        <f t="shared" si="36"/>
        <v>fgeorgeathotmail.com</v>
      </c>
      <c r="AD42" s="14" t="str">
        <f t="shared" si="37"/>
        <v>fgeorge</v>
      </c>
      <c r="AE42" s="14" t="str">
        <f t="shared" si="38"/>
        <v>hotmail.com</v>
      </c>
      <c r="AF42" s="14" t="str" cm="1">
        <f t="array" ref="AF42:AG42">_xlfn.TEXTSPLIT(A42," ")</f>
        <v>Michelle</v>
      </c>
      <c r="AG42" s="14" t="str">
        <v>Robertson</v>
      </c>
      <c r="AJ42" s="14" t="b">
        <f t="shared" si="39"/>
        <v>1</v>
      </c>
      <c r="AK42" s="30" t="str">
        <f t="shared" si="40"/>
        <v>*****</v>
      </c>
      <c r="AL42" s="14">
        <f t="shared" si="20"/>
        <v>57126</v>
      </c>
      <c r="AM42" s="85" t="str">
        <f t="shared" si="21"/>
        <v>57,126.00</v>
      </c>
      <c r="AN42" t="str">
        <f t="shared" si="22"/>
        <v xml:space="preserve">
</v>
      </c>
    </row>
    <row r="43" spans="1:40" ht="18.75" x14ac:dyDescent="0.3">
      <c r="A43" s="13" t="s">
        <v>6303</v>
      </c>
      <c r="B43" s="14" t="s">
        <v>2</v>
      </c>
      <c r="C43" s="14" t="s">
        <v>6168</v>
      </c>
      <c r="D43" s="15">
        <v>44769</v>
      </c>
      <c r="E43" s="16">
        <v>47676</v>
      </c>
      <c r="F43" s="14">
        <v>6</v>
      </c>
      <c r="G43" s="17">
        <v>616705</v>
      </c>
      <c r="H43" s="14" t="s">
        <v>135</v>
      </c>
      <c r="I43" s="14" t="s">
        <v>6215</v>
      </c>
      <c r="J43" s="17" t="s">
        <v>6304</v>
      </c>
      <c r="K43" s="18" t="s">
        <v>6305</v>
      </c>
      <c r="M43" s="13" t="str">
        <f t="shared" si="23"/>
        <v xml:space="preserve">Scott </v>
      </c>
      <c r="N43" s="14" t="str">
        <f t="shared" si="24"/>
        <v>Garcia</v>
      </c>
      <c r="O43" s="14" t="str">
        <f t="shared" si="18"/>
        <v xml:space="preserve">SCOTT </v>
      </c>
      <c r="P43" s="14" t="str">
        <f t="shared" si="19"/>
        <v>garcia</v>
      </c>
      <c r="Q43" s="14" t="str">
        <f t="shared" si="25"/>
        <v>Scott Garcia</v>
      </c>
      <c r="R43" s="14" t="str">
        <f t="shared" si="26"/>
        <v>27-07-2022</v>
      </c>
      <c r="S43" s="26" t="str">
        <f t="shared" si="27"/>
        <v>47,676</v>
      </c>
      <c r="T43" s="14" t="str">
        <f t="shared" si="28"/>
        <v>Delhi, Karnataka</v>
      </c>
      <c r="U43" s="14" t="str">
        <f t="shared" si="29"/>
        <v>Sales - West</v>
      </c>
      <c r="V43" s="14" t="str">
        <f t="shared" si="30"/>
        <v>gmail.com</v>
      </c>
      <c r="W43" s="14">
        <f t="shared" si="31"/>
        <v>12</v>
      </c>
      <c r="X43" s="14">
        <f t="shared" si="32"/>
        <v>6</v>
      </c>
      <c r="Y43" s="14" t="str">
        <f t="shared" si="33"/>
        <v>ericsmith@gmail.com</v>
      </c>
      <c r="Z43" s="14" t="str">
        <f t="shared" si="34"/>
        <v>West - Sales</v>
      </c>
      <c r="AA43" s="14" t="str">
        <f t="shared" si="35"/>
        <v>Other</v>
      </c>
      <c r="AB43" s="14" t="str" cm="1">
        <f t="array" ref="AB43">_xlfn.IFS(C43 = "East","E Zone",C43 = "South","S Zone",C43 = "West","W Zone",C43="North","N Zone")</f>
        <v>W Zone</v>
      </c>
      <c r="AC43" s="14" t="str">
        <f t="shared" si="36"/>
        <v>ericsmithatgmail.com</v>
      </c>
      <c r="AD43" s="14" t="str">
        <f t="shared" si="37"/>
        <v>ericsmith</v>
      </c>
      <c r="AE43" s="14" t="str">
        <f t="shared" si="38"/>
        <v>gmail.com</v>
      </c>
      <c r="AF43" s="14" t="str" cm="1">
        <f t="array" ref="AF43:AG43">_xlfn.TEXTSPLIT(A43," ")</f>
        <v>Scott</v>
      </c>
      <c r="AG43" s="14" t="str">
        <v>Garcia</v>
      </c>
      <c r="AJ43" s="14" t="b">
        <f t="shared" si="39"/>
        <v>0</v>
      </c>
      <c r="AK43" s="30" t="str">
        <f t="shared" si="40"/>
        <v>****</v>
      </c>
      <c r="AL43" s="14">
        <f t="shared" si="20"/>
        <v>47676</v>
      </c>
      <c r="AM43" s="85" t="str">
        <f t="shared" si="21"/>
        <v>47,676.00</v>
      </c>
      <c r="AN43" t="str">
        <f t="shared" si="22"/>
        <v xml:space="preserve">
</v>
      </c>
    </row>
    <row r="44" spans="1:40" ht="18.75" x14ac:dyDescent="0.3">
      <c r="A44" s="13" t="s">
        <v>6306</v>
      </c>
      <c r="B44" s="14" t="s">
        <v>5</v>
      </c>
      <c r="C44" s="14" t="s">
        <v>6169</v>
      </c>
      <c r="D44" s="15">
        <v>44967</v>
      </c>
      <c r="E44" s="16">
        <v>39772</v>
      </c>
      <c r="F44" s="14">
        <v>16</v>
      </c>
      <c r="G44" s="17">
        <v>433636</v>
      </c>
      <c r="H44" s="14" t="s">
        <v>134</v>
      </c>
      <c r="I44" s="14" t="s">
        <v>6208</v>
      </c>
      <c r="J44" s="17" t="s">
        <v>6307</v>
      </c>
      <c r="K44" s="18" t="s">
        <v>6308</v>
      </c>
      <c r="M44" s="13" t="str">
        <f t="shared" si="23"/>
        <v xml:space="preserve">Micheal </v>
      </c>
      <c r="N44" s="14" t="str">
        <f t="shared" si="24"/>
        <v>Blevins</v>
      </c>
      <c r="O44" s="14" t="str">
        <f t="shared" si="18"/>
        <v xml:space="preserve">MICHEAL </v>
      </c>
      <c r="P44" s="14" t="str">
        <f t="shared" si="19"/>
        <v>blevins</v>
      </c>
      <c r="Q44" s="14" t="str">
        <f t="shared" si="25"/>
        <v>Micheal Blevins</v>
      </c>
      <c r="R44" s="14" t="str">
        <f t="shared" si="26"/>
        <v>10-02-2023</v>
      </c>
      <c r="S44" s="26" t="str">
        <f t="shared" si="27"/>
        <v>39,772</v>
      </c>
      <c r="T44" s="14" t="str">
        <f t="shared" si="28"/>
        <v>Bangalore, West Bengal</v>
      </c>
      <c r="U44" s="14" t="str">
        <f t="shared" si="29"/>
        <v>Marketing - North</v>
      </c>
      <c r="V44" s="14" t="str">
        <f t="shared" si="30"/>
        <v>williams-parsons.com</v>
      </c>
      <c r="W44" s="14">
        <f t="shared" si="31"/>
        <v>15</v>
      </c>
      <c r="X44" s="14">
        <f t="shared" si="32"/>
        <v>8</v>
      </c>
      <c r="Y44" s="14" t="str">
        <f t="shared" si="33"/>
        <v>herringchristopher@williams-parsons.com</v>
      </c>
      <c r="Z44" s="14" t="str">
        <f t="shared" si="34"/>
        <v>North - Marketing</v>
      </c>
      <c r="AA44" s="14" t="str">
        <f t="shared" si="35"/>
        <v>N Zone</v>
      </c>
      <c r="AB44" s="14" t="str" cm="1">
        <f t="array" ref="AB44">_xlfn.IFS(C44 = "East","E Zone",C44 = "South","S Zone",C44 = "West","W Zone",C44="North","N Zone")</f>
        <v>N Zone</v>
      </c>
      <c r="AC44" s="14" t="str">
        <f t="shared" si="36"/>
        <v>herringchristopheratwilliams-parsons.com</v>
      </c>
      <c r="AD44" s="14" t="str">
        <f t="shared" si="37"/>
        <v>herringchristopher</v>
      </c>
      <c r="AE44" s="14" t="str">
        <f t="shared" si="38"/>
        <v>williams-parsons.com</v>
      </c>
      <c r="AF44" s="14" t="str" cm="1">
        <f t="array" ref="AF44:AG44">_xlfn.TEXTSPLIT(A44," ")</f>
        <v>Micheal</v>
      </c>
      <c r="AG44" s="14" t="str">
        <v>Blevins</v>
      </c>
      <c r="AJ44" s="14" t="b">
        <f t="shared" si="39"/>
        <v>0</v>
      </c>
      <c r="AK44" s="30" t="str">
        <f t="shared" si="40"/>
        <v>***</v>
      </c>
      <c r="AL44" s="14">
        <f t="shared" si="20"/>
        <v>39772</v>
      </c>
      <c r="AM44" s="85" t="str">
        <f t="shared" si="21"/>
        <v>39,772.00</v>
      </c>
      <c r="AN44" t="str">
        <f t="shared" si="22"/>
        <v xml:space="preserve">
</v>
      </c>
    </row>
    <row r="45" spans="1:40" ht="18.75" x14ac:dyDescent="0.3">
      <c r="A45" s="13" t="s">
        <v>6309</v>
      </c>
      <c r="B45" s="14" t="s">
        <v>5</v>
      </c>
      <c r="C45" s="14" t="s">
        <v>6171</v>
      </c>
      <c r="D45" s="15">
        <v>45642</v>
      </c>
      <c r="E45" s="16">
        <v>55243</v>
      </c>
      <c r="F45" s="14">
        <v>16</v>
      </c>
      <c r="G45" s="17">
        <v>451344</v>
      </c>
      <c r="H45" s="14" t="s">
        <v>135</v>
      </c>
      <c r="I45" s="14" t="s">
        <v>6215</v>
      </c>
      <c r="J45" s="17" t="s">
        <v>6310</v>
      </c>
      <c r="K45" s="18" t="s">
        <v>6311</v>
      </c>
      <c r="M45" s="13" t="str">
        <f t="shared" si="23"/>
        <v xml:space="preserve">Edward </v>
      </c>
      <c r="N45" s="14" t="str">
        <f t="shared" si="24"/>
        <v>Hill</v>
      </c>
      <c r="O45" s="14" t="str">
        <f t="shared" si="18"/>
        <v xml:space="preserve">EDWARD </v>
      </c>
      <c r="P45" s="14" t="str">
        <f t="shared" si="19"/>
        <v>hill</v>
      </c>
      <c r="Q45" s="14" t="str">
        <f t="shared" si="25"/>
        <v>Edward Hill</v>
      </c>
      <c r="R45" s="14" t="str">
        <f t="shared" si="26"/>
        <v>16-12-2024</v>
      </c>
      <c r="S45" s="26" t="str">
        <f t="shared" si="27"/>
        <v>55,243</v>
      </c>
      <c r="T45" s="14" t="str">
        <f t="shared" si="28"/>
        <v>Delhi, Karnataka</v>
      </c>
      <c r="U45" s="14" t="str">
        <f t="shared" si="29"/>
        <v>Marketing - East</v>
      </c>
      <c r="V45" s="14" t="str">
        <f t="shared" si="30"/>
        <v>west.info</v>
      </c>
      <c r="W45" s="14">
        <f t="shared" si="31"/>
        <v>11</v>
      </c>
      <c r="X45" s="14">
        <f t="shared" si="32"/>
        <v>7</v>
      </c>
      <c r="Y45" s="14" t="str">
        <f t="shared" si="33"/>
        <v>marvinperez@west.info</v>
      </c>
      <c r="Z45" s="14" t="str">
        <f t="shared" si="34"/>
        <v>East - Marketing</v>
      </c>
      <c r="AA45" s="14" t="str">
        <f t="shared" si="35"/>
        <v>Other</v>
      </c>
      <c r="AB45" s="14" t="str" cm="1">
        <f t="array" ref="AB45">_xlfn.IFS(C45 = "East","E Zone",C45 = "South","S Zone",C45 = "West","W Zone",C45="North","N Zone")</f>
        <v>E Zone</v>
      </c>
      <c r="AC45" s="14" t="str">
        <f t="shared" si="36"/>
        <v>marvinperezatwest.info</v>
      </c>
      <c r="AD45" s="14" t="str">
        <f t="shared" si="37"/>
        <v>marvinperez</v>
      </c>
      <c r="AE45" s="14" t="str">
        <f t="shared" si="38"/>
        <v>west.info</v>
      </c>
      <c r="AF45" s="14" t="str" cm="1">
        <f t="array" ref="AF45:AG45">_xlfn.TEXTSPLIT(A45," ")</f>
        <v>Edward</v>
      </c>
      <c r="AG45" s="14" t="str">
        <v>Hill</v>
      </c>
      <c r="AJ45" s="14" t="b">
        <f t="shared" si="39"/>
        <v>1</v>
      </c>
      <c r="AK45" s="30" t="str">
        <f t="shared" si="40"/>
        <v>*****</v>
      </c>
      <c r="AL45" s="14">
        <f t="shared" si="20"/>
        <v>55243</v>
      </c>
      <c r="AM45" s="85" t="str">
        <f t="shared" si="21"/>
        <v>55,243.00</v>
      </c>
      <c r="AN45" t="str">
        <f t="shared" si="22"/>
        <v xml:space="preserve">
</v>
      </c>
    </row>
    <row r="46" spans="1:40" ht="18.75" x14ac:dyDescent="0.3">
      <c r="A46" s="13" t="s">
        <v>6312</v>
      </c>
      <c r="B46" s="14" t="s">
        <v>3</v>
      </c>
      <c r="C46" s="14" t="s">
        <v>6170</v>
      </c>
      <c r="D46" s="15">
        <v>45107</v>
      </c>
      <c r="E46" s="16">
        <v>40465</v>
      </c>
      <c r="F46" s="14">
        <v>20</v>
      </c>
      <c r="G46" s="17">
        <v>322520</v>
      </c>
      <c r="H46" s="14" t="s">
        <v>137</v>
      </c>
      <c r="I46" s="14" t="s">
        <v>6198</v>
      </c>
      <c r="J46" s="17" t="s">
        <v>6313</v>
      </c>
      <c r="K46" s="18" t="s">
        <v>6314</v>
      </c>
      <c r="M46" s="13" t="str">
        <f t="shared" si="23"/>
        <v xml:space="preserve">Mrs. </v>
      </c>
      <c r="N46" s="14" t="str">
        <f t="shared" si="24"/>
        <v>Amanda Kim</v>
      </c>
      <c r="O46" s="14" t="str">
        <f t="shared" si="18"/>
        <v xml:space="preserve">MRS. </v>
      </c>
      <c r="P46" s="14" t="str">
        <f t="shared" si="19"/>
        <v>amanda kim</v>
      </c>
      <c r="Q46" s="14" t="str">
        <f t="shared" si="25"/>
        <v>Mrs. Amanda Kim</v>
      </c>
      <c r="R46" s="14" t="str">
        <f t="shared" si="26"/>
        <v>30-06-2023</v>
      </c>
      <c r="S46" s="26" t="str">
        <f t="shared" si="27"/>
        <v>40,465</v>
      </c>
      <c r="T46" s="14" t="str">
        <f t="shared" si="28"/>
        <v>Kolkata, Maharashtra</v>
      </c>
      <c r="U46" s="14" t="str">
        <f t="shared" si="29"/>
        <v>HR - South</v>
      </c>
      <c r="V46" s="14" t="str">
        <f t="shared" si="30"/>
        <v>gmail.com</v>
      </c>
      <c r="W46" s="14">
        <f t="shared" si="31"/>
        <v>15</v>
      </c>
      <c r="X46" s="14">
        <f t="shared" si="32"/>
        <v>5</v>
      </c>
      <c r="Y46" s="14" t="str">
        <f t="shared" si="33"/>
        <v>michaelmason@gmail.com</v>
      </c>
      <c r="Z46" s="14" t="str">
        <f t="shared" si="34"/>
        <v>South - HR</v>
      </c>
      <c r="AA46" s="14" t="str">
        <f t="shared" si="35"/>
        <v>Other</v>
      </c>
      <c r="AB46" s="14" t="str" cm="1">
        <f t="array" ref="AB46">_xlfn.IFS(C46 = "East","E Zone",C46 = "South","S Zone",C46 = "West","W Zone",C46="North","N Zone")</f>
        <v>S Zone</v>
      </c>
      <c r="AC46" s="14" t="str">
        <f t="shared" si="36"/>
        <v>michaelmasonatgmail.com</v>
      </c>
      <c r="AD46" s="14" t="str">
        <f t="shared" si="37"/>
        <v>michaelmason</v>
      </c>
      <c r="AE46" s="14" t="str">
        <f t="shared" si="38"/>
        <v>gmail.com</v>
      </c>
      <c r="AF46" s="14" t="str" cm="1">
        <f t="array" ref="AF46:AH46">_xlfn.TEXTSPLIT(A46," ")</f>
        <v>Mrs.</v>
      </c>
      <c r="AG46" s="14" t="str">
        <v>Amanda</v>
      </c>
      <c r="AH46" s="14" t="str">
        <v>Kim</v>
      </c>
      <c r="AJ46" s="14" t="b">
        <f t="shared" si="39"/>
        <v>0</v>
      </c>
      <c r="AK46" s="30" t="str">
        <f t="shared" si="40"/>
        <v>****</v>
      </c>
      <c r="AL46" s="14">
        <f t="shared" si="20"/>
        <v>40465</v>
      </c>
      <c r="AM46" s="85" t="str">
        <f t="shared" si="21"/>
        <v>40,465.00</v>
      </c>
      <c r="AN46" t="str">
        <f t="shared" si="22"/>
        <v xml:space="preserve">
</v>
      </c>
    </row>
    <row r="47" spans="1:40" ht="18.75" x14ac:dyDescent="0.3">
      <c r="A47" s="13" t="s">
        <v>6315</v>
      </c>
      <c r="B47" s="14" t="s">
        <v>6</v>
      </c>
      <c r="C47" s="14" t="s">
        <v>6169</v>
      </c>
      <c r="D47" s="15">
        <v>45092</v>
      </c>
      <c r="E47" s="16">
        <v>57768</v>
      </c>
      <c r="F47" s="14">
        <v>7</v>
      </c>
      <c r="G47" s="17">
        <v>548961</v>
      </c>
      <c r="H47" s="14" t="s">
        <v>134</v>
      </c>
      <c r="I47" s="14" t="s">
        <v>6188</v>
      </c>
      <c r="J47" s="17" t="s">
        <v>6316</v>
      </c>
      <c r="K47" s="18" t="s">
        <v>6317</v>
      </c>
      <c r="M47" s="13" t="str">
        <f t="shared" si="23"/>
        <v xml:space="preserve">Brandon </v>
      </c>
      <c r="N47" s="14" t="str">
        <f t="shared" si="24"/>
        <v>White</v>
      </c>
      <c r="O47" s="14" t="str">
        <f t="shared" si="18"/>
        <v xml:space="preserve">BRANDON </v>
      </c>
      <c r="P47" s="14" t="str">
        <f t="shared" si="19"/>
        <v>white</v>
      </c>
      <c r="Q47" s="14" t="str">
        <f t="shared" si="25"/>
        <v>Brandon White</v>
      </c>
      <c r="R47" s="14" t="str">
        <f t="shared" si="26"/>
        <v>15-06-2023</v>
      </c>
      <c r="S47" s="26" t="str">
        <f t="shared" si="27"/>
        <v>57,768</v>
      </c>
      <c r="T47" s="14" t="str">
        <f t="shared" si="28"/>
        <v>Bangalore, Punjab</v>
      </c>
      <c r="U47" s="14" t="str">
        <f t="shared" si="29"/>
        <v>IT - North</v>
      </c>
      <c r="V47" s="14" t="str">
        <f t="shared" si="30"/>
        <v>mendez.biz</v>
      </c>
      <c r="W47" s="14">
        <f t="shared" si="31"/>
        <v>13</v>
      </c>
      <c r="X47" s="14">
        <f t="shared" si="32"/>
        <v>8</v>
      </c>
      <c r="Y47" s="14" t="str">
        <f t="shared" si="33"/>
        <v>cpatterson@mendez.biz</v>
      </c>
      <c r="Z47" s="14" t="str">
        <f t="shared" si="34"/>
        <v>North - IT</v>
      </c>
      <c r="AA47" s="14" t="str">
        <f t="shared" si="35"/>
        <v>N Zone</v>
      </c>
      <c r="AB47" s="14" t="str" cm="1">
        <f t="array" ref="AB47">_xlfn.IFS(C47 = "East","E Zone",C47 = "South","S Zone",C47 = "West","W Zone",C47="North","N Zone")</f>
        <v>N Zone</v>
      </c>
      <c r="AC47" s="14" t="str">
        <f t="shared" si="36"/>
        <v>cpattersonatmendez.biz</v>
      </c>
      <c r="AD47" s="14" t="str">
        <f t="shared" si="37"/>
        <v>cpatterson</v>
      </c>
      <c r="AE47" s="14" t="str">
        <f t="shared" si="38"/>
        <v>mendez.biz</v>
      </c>
      <c r="AF47" s="14" t="str" cm="1">
        <f t="array" ref="AF47:AG47">_xlfn.TEXTSPLIT(A47," ")</f>
        <v>Brandon</v>
      </c>
      <c r="AG47" s="14" t="str">
        <v>White</v>
      </c>
      <c r="AJ47" s="14" t="b">
        <f t="shared" si="39"/>
        <v>0</v>
      </c>
      <c r="AK47" s="30" t="str">
        <f t="shared" si="40"/>
        <v>*****</v>
      </c>
      <c r="AL47" s="14">
        <f t="shared" si="20"/>
        <v>57768</v>
      </c>
      <c r="AM47" s="85" t="str">
        <f t="shared" si="21"/>
        <v>57,768.00</v>
      </c>
      <c r="AN47" t="str">
        <f t="shared" si="22"/>
        <v xml:space="preserve">
</v>
      </c>
    </row>
    <row r="48" spans="1:40" ht="18.75" x14ac:dyDescent="0.3">
      <c r="A48" s="13" t="s">
        <v>6318</v>
      </c>
      <c r="B48" s="14" t="s">
        <v>3</v>
      </c>
      <c r="C48" s="14" t="s">
        <v>6171</v>
      </c>
      <c r="D48" s="15">
        <v>45179</v>
      </c>
      <c r="E48" s="16">
        <v>33684</v>
      </c>
      <c r="F48" s="14">
        <v>12</v>
      </c>
      <c r="G48" s="17">
        <v>714420</v>
      </c>
      <c r="H48" s="14" t="s">
        <v>137</v>
      </c>
      <c r="I48" s="14" t="s">
        <v>135</v>
      </c>
      <c r="J48" s="17" t="s">
        <v>6319</v>
      </c>
      <c r="K48" s="18" t="s">
        <v>6320</v>
      </c>
      <c r="M48" s="13" t="str">
        <f t="shared" si="23"/>
        <v xml:space="preserve">Jessica </v>
      </c>
      <c r="N48" s="14" t="str">
        <f t="shared" si="24"/>
        <v>Solomon</v>
      </c>
      <c r="O48" s="14" t="str">
        <f t="shared" si="18"/>
        <v xml:space="preserve">JESSICA </v>
      </c>
      <c r="P48" s="14" t="str">
        <f t="shared" si="19"/>
        <v>solomon</v>
      </c>
      <c r="Q48" s="14" t="str">
        <f t="shared" si="25"/>
        <v>Jessica Solomon</v>
      </c>
      <c r="R48" s="14" t="str">
        <f t="shared" si="26"/>
        <v>10-09-2023</v>
      </c>
      <c r="S48" s="26" t="str">
        <f t="shared" si="27"/>
        <v>33,684</v>
      </c>
      <c r="T48" s="14" t="str">
        <f t="shared" si="28"/>
        <v>Kolkata, Delhi</v>
      </c>
      <c r="U48" s="14" t="str">
        <f t="shared" si="29"/>
        <v>HR - East</v>
      </c>
      <c r="V48" s="14" t="str">
        <f t="shared" si="30"/>
        <v>gmail.com</v>
      </c>
      <c r="W48" s="14">
        <f t="shared" si="31"/>
        <v>15</v>
      </c>
      <c r="X48" s="14">
        <f t="shared" si="32"/>
        <v>8</v>
      </c>
      <c r="Y48" s="14" t="str">
        <f t="shared" si="33"/>
        <v>hillmary@gmail.com</v>
      </c>
      <c r="Z48" s="14" t="str">
        <f t="shared" si="34"/>
        <v>East - HR</v>
      </c>
      <c r="AA48" s="14" t="str">
        <f t="shared" si="35"/>
        <v>Other</v>
      </c>
      <c r="AB48" s="14" t="str" cm="1">
        <f t="array" ref="AB48">_xlfn.IFS(C48 = "East","E Zone",C48 = "South","S Zone",C48 = "West","W Zone",C48="North","N Zone")</f>
        <v>E Zone</v>
      </c>
      <c r="AC48" s="14" t="str">
        <f t="shared" si="36"/>
        <v>hillmaryatgmail.com</v>
      </c>
      <c r="AD48" s="14" t="str">
        <f t="shared" si="37"/>
        <v>hillmary</v>
      </c>
      <c r="AE48" s="14" t="str">
        <f t="shared" si="38"/>
        <v>gmail.com</v>
      </c>
      <c r="AF48" s="14" t="str" cm="1">
        <f t="array" ref="AF48:AG48">_xlfn.TEXTSPLIT(A48," ")</f>
        <v>Jessica</v>
      </c>
      <c r="AG48" s="14" t="str">
        <v>Solomon</v>
      </c>
      <c r="AJ48" s="14" t="b">
        <f t="shared" si="39"/>
        <v>1</v>
      </c>
      <c r="AK48" s="30" t="str">
        <f t="shared" si="40"/>
        <v>***</v>
      </c>
      <c r="AL48" s="14">
        <f t="shared" si="20"/>
        <v>33684</v>
      </c>
      <c r="AM48" s="85" t="str">
        <f t="shared" si="21"/>
        <v>33,684.00</v>
      </c>
      <c r="AN48" t="str">
        <f t="shared" si="22"/>
        <v xml:space="preserve">
</v>
      </c>
    </row>
    <row r="49" spans="1:40" ht="18.75" x14ac:dyDescent="0.3">
      <c r="A49" s="13" t="s">
        <v>6321</v>
      </c>
      <c r="B49" s="14" t="s">
        <v>3</v>
      </c>
      <c r="C49" s="14" t="s">
        <v>6171</v>
      </c>
      <c r="D49" s="15">
        <v>44426</v>
      </c>
      <c r="E49" s="16">
        <v>56862</v>
      </c>
      <c r="F49" s="14">
        <v>8</v>
      </c>
      <c r="G49" s="17">
        <v>550199</v>
      </c>
      <c r="H49" s="14" t="s">
        <v>138</v>
      </c>
      <c r="I49" s="14" t="s">
        <v>6215</v>
      </c>
      <c r="J49" s="17" t="s">
        <v>6322</v>
      </c>
      <c r="K49" s="18" t="s">
        <v>6323</v>
      </c>
      <c r="M49" s="13" t="str">
        <f t="shared" si="23"/>
        <v xml:space="preserve">Phillip </v>
      </c>
      <c r="N49" s="14" t="str">
        <f t="shared" si="24"/>
        <v>Lynn</v>
      </c>
      <c r="O49" s="14" t="str">
        <f t="shared" si="18"/>
        <v xml:space="preserve">PHILLIP </v>
      </c>
      <c r="P49" s="14" t="str">
        <f t="shared" si="19"/>
        <v>lynn</v>
      </c>
      <c r="Q49" s="14" t="str">
        <f t="shared" si="25"/>
        <v>Phillip Lynn</v>
      </c>
      <c r="R49" s="14" t="str">
        <f t="shared" si="26"/>
        <v>18-08-2021</v>
      </c>
      <c r="S49" s="26" t="str">
        <f t="shared" si="27"/>
        <v>56,862</v>
      </c>
      <c r="T49" s="14" t="str">
        <f t="shared" si="28"/>
        <v>Mumbai, Karnataka</v>
      </c>
      <c r="U49" s="14" t="str">
        <f t="shared" si="29"/>
        <v>HR - East</v>
      </c>
      <c r="V49" s="14" t="str">
        <f t="shared" si="30"/>
        <v>yahoo.com</v>
      </c>
      <c r="W49" s="14">
        <f t="shared" si="31"/>
        <v>12</v>
      </c>
      <c r="X49" s="14">
        <f t="shared" si="32"/>
        <v>8</v>
      </c>
      <c r="Y49" s="14" t="str">
        <f t="shared" si="33"/>
        <v>loriquinn@yahoo.com</v>
      </c>
      <c r="Z49" s="14" t="str">
        <f t="shared" si="34"/>
        <v>East - HR</v>
      </c>
      <c r="AA49" s="14" t="str">
        <f t="shared" si="35"/>
        <v>Other</v>
      </c>
      <c r="AB49" s="14" t="str" cm="1">
        <f t="array" ref="AB49">_xlfn.IFS(C49 = "East","E Zone",C49 = "South","S Zone",C49 = "West","W Zone",C49="North","N Zone")</f>
        <v>E Zone</v>
      </c>
      <c r="AC49" s="14" t="str">
        <f t="shared" si="36"/>
        <v>loriquinnatyahoo.com</v>
      </c>
      <c r="AD49" s="14" t="str">
        <f t="shared" si="37"/>
        <v>loriquinn</v>
      </c>
      <c r="AE49" s="14" t="str">
        <f t="shared" si="38"/>
        <v>yahoo.com</v>
      </c>
      <c r="AF49" s="14" t="str" cm="1">
        <f t="array" ref="AF49:AG49">_xlfn.TEXTSPLIT(A49," ")</f>
        <v>Phillip</v>
      </c>
      <c r="AG49" s="14" t="str">
        <v>Lynn</v>
      </c>
      <c r="AJ49" s="14" t="b">
        <f t="shared" si="39"/>
        <v>1</v>
      </c>
      <c r="AK49" s="30" t="str">
        <f t="shared" si="40"/>
        <v>*****</v>
      </c>
      <c r="AL49" s="14">
        <f t="shared" si="20"/>
        <v>56862</v>
      </c>
      <c r="AM49" s="85" t="str">
        <f t="shared" si="21"/>
        <v>56,862.00</v>
      </c>
      <c r="AN49" t="str">
        <f t="shared" si="22"/>
        <v xml:space="preserve">
</v>
      </c>
    </row>
    <row r="50" spans="1:40" ht="18.75" x14ac:dyDescent="0.3">
      <c r="A50" s="13" t="s">
        <v>6324</v>
      </c>
      <c r="B50" s="14" t="s">
        <v>4</v>
      </c>
      <c r="C50" s="14" t="s">
        <v>6170</v>
      </c>
      <c r="D50" s="15">
        <v>44493</v>
      </c>
      <c r="E50" s="16">
        <v>41795</v>
      </c>
      <c r="F50" s="14">
        <v>10</v>
      </c>
      <c r="G50" s="17">
        <v>521157</v>
      </c>
      <c r="H50" s="14" t="s">
        <v>134</v>
      </c>
      <c r="I50" s="14" t="s">
        <v>6188</v>
      </c>
      <c r="J50" s="17" t="s">
        <v>6325</v>
      </c>
      <c r="K50" s="18" t="s">
        <v>6326</v>
      </c>
      <c r="M50" s="13" t="str">
        <f t="shared" si="23"/>
        <v xml:space="preserve">Rebecca </v>
      </c>
      <c r="N50" s="14" t="str">
        <f t="shared" si="24"/>
        <v>Williams</v>
      </c>
      <c r="O50" s="14" t="str">
        <f t="shared" si="18"/>
        <v xml:space="preserve">REBECCA </v>
      </c>
      <c r="P50" s="14" t="str">
        <f t="shared" si="19"/>
        <v>williams</v>
      </c>
      <c r="Q50" s="14" t="str">
        <f t="shared" si="25"/>
        <v>Rebecca Williams</v>
      </c>
      <c r="R50" s="14" t="str">
        <f t="shared" si="26"/>
        <v>24-10-2021</v>
      </c>
      <c r="S50" s="26" t="str">
        <f t="shared" si="27"/>
        <v>41,795</v>
      </c>
      <c r="T50" s="14" t="str">
        <f t="shared" si="28"/>
        <v>Bangalore, Punjab</v>
      </c>
      <c r="U50" s="14" t="str">
        <f t="shared" si="29"/>
        <v>Finance - South</v>
      </c>
      <c r="V50" s="14" t="str">
        <f t="shared" si="30"/>
        <v>yahoo.com</v>
      </c>
      <c r="W50" s="14">
        <f t="shared" si="31"/>
        <v>16</v>
      </c>
      <c r="X50" s="14">
        <f t="shared" si="32"/>
        <v>8</v>
      </c>
      <c r="Y50" s="14" t="str">
        <f t="shared" si="33"/>
        <v>jennifer30@yahoo.com</v>
      </c>
      <c r="Z50" s="14" t="str">
        <f t="shared" si="34"/>
        <v>South - Finance</v>
      </c>
      <c r="AA50" s="14" t="str">
        <f t="shared" si="35"/>
        <v>Other</v>
      </c>
      <c r="AB50" s="14" t="str" cm="1">
        <f t="array" ref="AB50">_xlfn.IFS(C50 = "East","E Zone",C50 = "South","S Zone",C50 = "West","W Zone",C50="North","N Zone")</f>
        <v>S Zone</v>
      </c>
      <c r="AC50" s="14" t="str">
        <f t="shared" si="36"/>
        <v>jennifer30atyahoo.com</v>
      </c>
      <c r="AD50" s="14" t="str">
        <f t="shared" si="37"/>
        <v>jennifer30</v>
      </c>
      <c r="AE50" s="14" t="str">
        <f t="shared" si="38"/>
        <v>yahoo.com</v>
      </c>
      <c r="AF50" s="14" t="str" cm="1">
        <f t="array" ref="AF50:AG50">_xlfn.TEXTSPLIT(A50," ")</f>
        <v>Rebecca</v>
      </c>
      <c r="AG50" s="14" t="str">
        <v>Williams</v>
      </c>
      <c r="AJ50" s="14" t="b">
        <f t="shared" si="39"/>
        <v>0</v>
      </c>
      <c r="AK50" s="30" t="str">
        <f t="shared" si="40"/>
        <v>****</v>
      </c>
      <c r="AL50" s="14">
        <f t="shared" si="20"/>
        <v>41795</v>
      </c>
      <c r="AM50" s="85" t="str">
        <f t="shared" si="21"/>
        <v>41,795.00</v>
      </c>
      <c r="AN50" t="str">
        <f t="shared" si="22"/>
        <v xml:space="preserve">
</v>
      </c>
    </row>
    <row r="51" spans="1:40" ht="18.75" x14ac:dyDescent="0.3">
      <c r="A51" s="13" t="s">
        <v>6327</v>
      </c>
      <c r="B51" s="14" t="s">
        <v>3</v>
      </c>
      <c r="C51" s="14" t="s">
        <v>6170</v>
      </c>
      <c r="D51" s="15">
        <v>44718</v>
      </c>
      <c r="E51" s="16">
        <v>46217</v>
      </c>
      <c r="F51" s="14">
        <v>18</v>
      </c>
      <c r="G51" s="17">
        <v>738706</v>
      </c>
      <c r="H51" s="14" t="s">
        <v>138</v>
      </c>
      <c r="I51" s="14" t="s">
        <v>6215</v>
      </c>
      <c r="J51" s="17" t="s">
        <v>6328</v>
      </c>
      <c r="K51" s="18" t="s">
        <v>6329</v>
      </c>
      <c r="M51" s="13" t="str">
        <f t="shared" si="23"/>
        <v xml:space="preserve">Jacob </v>
      </c>
      <c r="N51" s="14" t="str">
        <f t="shared" si="24"/>
        <v>Hernandez</v>
      </c>
      <c r="O51" s="14" t="str">
        <f t="shared" si="18"/>
        <v xml:space="preserve">JACOB </v>
      </c>
      <c r="P51" s="14" t="str">
        <f t="shared" si="19"/>
        <v>hernandez</v>
      </c>
      <c r="Q51" s="14" t="str">
        <f t="shared" si="25"/>
        <v>Jacob Hernandez</v>
      </c>
      <c r="R51" s="14" t="str">
        <f t="shared" si="26"/>
        <v>06-06-2022</v>
      </c>
      <c r="S51" s="26" t="str">
        <f t="shared" si="27"/>
        <v>46,217</v>
      </c>
      <c r="T51" s="14" t="str">
        <f t="shared" si="28"/>
        <v>Mumbai, Karnataka</v>
      </c>
      <c r="U51" s="14" t="str">
        <f t="shared" si="29"/>
        <v>HR - South</v>
      </c>
      <c r="V51" s="14" t="str">
        <f t="shared" si="30"/>
        <v>yahoo.com</v>
      </c>
      <c r="W51" s="14">
        <f t="shared" si="31"/>
        <v>15</v>
      </c>
      <c r="X51" s="14">
        <f t="shared" si="32"/>
        <v>6</v>
      </c>
      <c r="Y51" s="14" t="str">
        <f t="shared" si="33"/>
        <v>ncannon@yahoo.com</v>
      </c>
      <c r="Z51" s="14" t="str">
        <f t="shared" si="34"/>
        <v>South - HR</v>
      </c>
      <c r="AA51" s="14" t="str">
        <f t="shared" si="35"/>
        <v>Other</v>
      </c>
      <c r="AB51" s="14" t="str" cm="1">
        <f t="array" ref="AB51">_xlfn.IFS(C51 = "East","E Zone",C51 = "South","S Zone",C51 = "West","W Zone",C51="North","N Zone")</f>
        <v>S Zone</v>
      </c>
      <c r="AC51" s="14" t="str">
        <f t="shared" si="36"/>
        <v>ncannonatyahoo.com</v>
      </c>
      <c r="AD51" s="14" t="str">
        <f t="shared" si="37"/>
        <v>ncannon</v>
      </c>
      <c r="AE51" s="14" t="str">
        <f t="shared" si="38"/>
        <v>yahoo.com</v>
      </c>
      <c r="AF51" s="14" t="str" cm="1">
        <f t="array" ref="AF51:AG51">_xlfn.TEXTSPLIT(A51," ")</f>
        <v>Jacob</v>
      </c>
      <c r="AG51" s="14" t="str">
        <v>Hernandez</v>
      </c>
      <c r="AJ51" s="14" t="b">
        <f t="shared" si="39"/>
        <v>0</v>
      </c>
      <c r="AK51" s="30" t="str">
        <f t="shared" si="40"/>
        <v>****</v>
      </c>
      <c r="AL51" s="14">
        <f t="shared" si="20"/>
        <v>46217</v>
      </c>
      <c r="AM51" s="85" t="str">
        <f t="shared" si="21"/>
        <v>46,217.00</v>
      </c>
      <c r="AN51" t="str">
        <f t="shared" si="22"/>
        <v xml:space="preserve">
</v>
      </c>
    </row>
    <row r="52" spans="1:40" ht="18.75" x14ac:dyDescent="0.3">
      <c r="A52" s="13" t="s">
        <v>6330</v>
      </c>
      <c r="B52" s="14" t="s">
        <v>5</v>
      </c>
      <c r="C52" s="14" t="s">
        <v>6169</v>
      </c>
      <c r="D52" s="15">
        <v>45131</v>
      </c>
      <c r="E52" s="16">
        <v>40082</v>
      </c>
      <c r="F52" s="14">
        <v>16</v>
      </c>
      <c r="G52" s="17">
        <v>377169</v>
      </c>
      <c r="H52" s="14" t="s">
        <v>137</v>
      </c>
      <c r="I52" s="14" t="s">
        <v>6208</v>
      </c>
      <c r="J52" s="17" t="s">
        <v>6331</v>
      </c>
      <c r="K52" s="18" t="s">
        <v>6332</v>
      </c>
      <c r="M52" s="13" t="str">
        <f t="shared" si="23"/>
        <v xml:space="preserve">Marisa </v>
      </c>
      <c r="N52" s="14" t="str">
        <f t="shared" si="24"/>
        <v>Sullivan</v>
      </c>
      <c r="O52" s="14" t="str">
        <f t="shared" si="18"/>
        <v xml:space="preserve">MARISA </v>
      </c>
      <c r="P52" s="14" t="str">
        <f t="shared" si="19"/>
        <v>sullivan</v>
      </c>
      <c r="Q52" s="14" t="str">
        <f t="shared" si="25"/>
        <v>Marisa Sullivan</v>
      </c>
      <c r="R52" s="14" t="str">
        <f t="shared" si="26"/>
        <v>24-07-2023</v>
      </c>
      <c r="S52" s="26" t="str">
        <f t="shared" si="27"/>
        <v>40,082</v>
      </c>
      <c r="T52" s="14" t="str">
        <f t="shared" si="28"/>
        <v>Kolkata, West Bengal</v>
      </c>
      <c r="U52" s="14" t="str">
        <f t="shared" si="29"/>
        <v>Marketing - North</v>
      </c>
      <c r="V52" s="14" t="str">
        <f t="shared" si="30"/>
        <v>becker.info</v>
      </c>
      <c r="W52" s="14">
        <f t="shared" si="31"/>
        <v>15</v>
      </c>
      <c r="X52" s="14">
        <f t="shared" si="32"/>
        <v>7</v>
      </c>
      <c r="Y52" s="14" t="str">
        <f t="shared" si="33"/>
        <v>kellystephenson@becker.info</v>
      </c>
      <c r="Z52" s="14" t="str">
        <f t="shared" si="34"/>
        <v>North - Marketing</v>
      </c>
      <c r="AA52" s="14" t="str">
        <f t="shared" si="35"/>
        <v>N Zone</v>
      </c>
      <c r="AB52" s="14" t="str" cm="1">
        <f t="array" ref="AB52">_xlfn.IFS(C52 = "East","E Zone",C52 = "South","S Zone",C52 = "West","W Zone",C52="North","N Zone")</f>
        <v>N Zone</v>
      </c>
      <c r="AC52" s="14" t="str">
        <f t="shared" si="36"/>
        <v>kellystephensonatbecker.info</v>
      </c>
      <c r="AD52" s="14" t="str">
        <f t="shared" si="37"/>
        <v>kellystephenson</v>
      </c>
      <c r="AE52" s="14" t="str">
        <f t="shared" si="38"/>
        <v>becker.info</v>
      </c>
      <c r="AF52" s="14" t="str" cm="1">
        <f t="array" ref="AF52:AG52">_xlfn.TEXTSPLIT(A52," ")</f>
        <v>Marisa</v>
      </c>
      <c r="AG52" s="14" t="str">
        <v>Sullivan</v>
      </c>
      <c r="AJ52" s="14" t="b">
        <f t="shared" si="39"/>
        <v>0</v>
      </c>
      <c r="AK52" s="30" t="str">
        <f t="shared" si="40"/>
        <v>****</v>
      </c>
      <c r="AL52" s="14">
        <f t="shared" si="20"/>
        <v>40082</v>
      </c>
      <c r="AM52" s="85" t="str">
        <f t="shared" si="21"/>
        <v>40,082.00</v>
      </c>
      <c r="AN52" t="str">
        <f t="shared" si="22"/>
        <v xml:space="preserve">
</v>
      </c>
    </row>
    <row r="53" spans="1:40" ht="18.75" x14ac:dyDescent="0.3">
      <c r="A53" s="13" t="s">
        <v>6333</v>
      </c>
      <c r="B53" s="14" t="s">
        <v>5</v>
      </c>
      <c r="C53" s="14" t="s">
        <v>6171</v>
      </c>
      <c r="D53" s="15">
        <v>45278</v>
      </c>
      <c r="E53" s="16">
        <v>36947</v>
      </c>
      <c r="F53" s="14">
        <v>7</v>
      </c>
      <c r="G53" s="17">
        <v>288501</v>
      </c>
      <c r="H53" s="14" t="s">
        <v>138</v>
      </c>
      <c r="I53" s="14" t="s">
        <v>135</v>
      </c>
      <c r="J53" s="17" t="s">
        <v>6334</v>
      </c>
      <c r="K53" s="18" t="s">
        <v>6335</v>
      </c>
      <c r="M53" s="13" t="str">
        <f t="shared" si="23"/>
        <v xml:space="preserve">Daniel </v>
      </c>
      <c r="N53" s="14" t="str">
        <f t="shared" si="24"/>
        <v>Smith</v>
      </c>
      <c r="O53" s="14" t="str">
        <f t="shared" si="18"/>
        <v xml:space="preserve">DANIEL </v>
      </c>
      <c r="P53" s="14" t="str">
        <f t="shared" si="19"/>
        <v>smith</v>
      </c>
      <c r="Q53" s="14" t="str">
        <f t="shared" si="25"/>
        <v>Daniel Smith</v>
      </c>
      <c r="R53" s="14" t="str">
        <f t="shared" si="26"/>
        <v>18-12-2023</v>
      </c>
      <c r="S53" s="26" t="str">
        <f t="shared" si="27"/>
        <v>36,947</v>
      </c>
      <c r="T53" s="14" t="str">
        <f t="shared" si="28"/>
        <v>Mumbai, Delhi</v>
      </c>
      <c r="U53" s="14" t="str">
        <f t="shared" si="29"/>
        <v>Marketing - East</v>
      </c>
      <c r="V53" s="14" t="str">
        <f t="shared" si="30"/>
        <v>stanley.com</v>
      </c>
      <c r="W53" s="14">
        <f t="shared" si="31"/>
        <v>12</v>
      </c>
      <c r="X53" s="14">
        <f t="shared" si="32"/>
        <v>7</v>
      </c>
      <c r="Y53" s="14" t="str">
        <f t="shared" si="33"/>
        <v>brendataylor@stanley.com</v>
      </c>
      <c r="Z53" s="14" t="str">
        <f t="shared" si="34"/>
        <v>East - Marketing</v>
      </c>
      <c r="AA53" s="14" t="str">
        <f t="shared" si="35"/>
        <v>Other</v>
      </c>
      <c r="AB53" s="14" t="str" cm="1">
        <f t="array" ref="AB53">_xlfn.IFS(C53 = "East","E Zone",C53 = "South","S Zone",C53 = "West","W Zone",C53="North","N Zone")</f>
        <v>E Zone</v>
      </c>
      <c r="AC53" s="14" t="str">
        <f t="shared" si="36"/>
        <v>brendatayloratstanley.com</v>
      </c>
      <c r="AD53" s="14" t="str">
        <f t="shared" si="37"/>
        <v>brendataylor</v>
      </c>
      <c r="AE53" s="14" t="str">
        <f t="shared" si="38"/>
        <v>stanley.com</v>
      </c>
      <c r="AF53" s="14" t="str" cm="1">
        <f t="array" ref="AF53:AG53">_xlfn.TEXTSPLIT(A53," ")</f>
        <v>Daniel</v>
      </c>
      <c r="AG53" s="14" t="str">
        <v>Smith</v>
      </c>
      <c r="AJ53" s="14" t="b">
        <f t="shared" si="39"/>
        <v>1</v>
      </c>
      <c r="AK53" s="30" t="str">
        <f t="shared" si="40"/>
        <v>***</v>
      </c>
      <c r="AL53" s="14">
        <f t="shared" si="20"/>
        <v>36947</v>
      </c>
      <c r="AM53" s="85" t="str">
        <f t="shared" si="21"/>
        <v>36,947.00</v>
      </c>
      <c r="AN53" t="str">
        <f t="shared" si="22"/>
        <v xml:space="preserve">
</v>
      </c>
    </row>
    <row r="54" spans="1:40" ht="18.75" x14ac:dyDescent="0.3">
      <c r="A54" s="13" t="s">
        <v>955</v>
      </c>
      <c r="B54" s="14" t="s">
        <v>3</v>
      </c>
      <c r="C54" s="14" t="s">
        <v>6169</v>
      </c>
      <c r="D54" s="15">
        <v>44777</v>
      </c>
      <c r="E54" s="16">
        <v>46136</v>
      </c>
      <c r="F54" s="14">
        <v>7</v>
      </c>
      <c r="G54" s="17">
        <v>897125</v>
      </c>
      <c r="H54" s="14" t="s">
        <v>134</v>
      </c>
      <c r="I54" s="14" t="s">
        <v>135</v>
      </c>
      <c r="J54" s="17" t="s">
        <v>6336</v>
      </c>
      <c r="K54" s="18" t="s">
        <v>6337</v>
      </c>
      <c r="M54" s="13" t="str">
        <f t="shared" si="23"/>
        <v xml:space="preserve">Michael </v>
      </c>
      <c r="N54" s="14" t="str">
        <f t="shared" si="24"/>
        <v>Thompson</v>
      </c>
      <c r="O54" s="14" t="str">
        <f t="shared" si="18"/>
        <v xml:space="preserve">MICHAEL </v>
      </c>
      <c r="P54" s="14" t="str">
        <f t="shared" si="19"/>
        <v>thompson</v>
      </c>
      <c r="Q54" s="14" t="str">
        <f t="shared" si="25"/>
        <v>Michael Thompson</v>
      </c>
      <c r="R54" s="14" t="str">
        <f t="shared" si="26"/>
        <v>04-08-2022</v>
      </c>
      <c r="S54" s="26" t="str">
        <f t="shared" si="27"/>
        <v>46,136</v>
      </c>
      <c r="T54" s="14" t="str">
        <f t="shared" si="28"/>
        <v>Bangalore, Delhi</v>
      </c>
      <c r="U54" s="14" t="str">
        <f t="shared" si="29"/>
        <v>HR - North</v>
      </c>
      <c r="V54" s="14" t="str">
        <f t="shared" si="30"/>
        <v>smith-holmes.com</v>
      </c>
      <c r="W54" s="14">
        <f t="shared" si="31"/>
        <v>16</v>
      </c>
      <c r="X54" s="14">
        <f t="shared" si="32"/>
        <v>8</v>
      </c>
      <c r="Y54" s="14" t="str">
        <f t="shared" si="33"/>
        <v>james63@smith-holmes.com</v>
      </c>
      <c r="Z54" s="14" t="str">
        <f t="shared" si="34"/>
        <v>North - HR</v>
      </c>
      <c r="AA54" s="14" t="str">
        <f t="shared" si="35"/>
        <v>N Zone</v>
      </c>
      <c r="AB54" s="14" t="str" cm="1">
        <f t="array" ref="AB54">_xlfn.IFS(C54 = "East","E Zone",C54 = "South","S Zone",C54 = "West","W Zone",C54="North","N Zone")</f>
        <v>N Zone</v>
      </c>
      <c r="AC54" s="14" t="str">
        <f t="shared" si="36"/>
        <v>james63atsmith-holmes.com</v>
      </c>
      <c r="AD54" s="14" t="str">
        <f t="shared" si="37"/>
        <v>james63</v>
      </c>
      <c r="AE54" s="14" t="str">
        <f t="shared" si="38"/>
        <v>smith-holmes.com</v>
      </c>
      <c r="AF54" s="14" t="str" cm="1">
        <f t="array" ref="AF54:AG54">_xlfn.TEXTSPLIT(A54," ")</f>
        <v>Michael</v>
      </c>
      <c r="AG54" s="14" t="str">
        <v>Thompson</v>
      </c>
      <c r="AJ54" s="14" t="b">
        <f t="shared" si="39"/>
        <v>0</v>
      </c>
      <c r="AK54" s="30" t="str">
        <f t="shared" si="40"/>
        <v>****</v>
      </c>
      <c r="AL54" s="14">
        <f t="shared" si="20"/>
        <v>46136</v>
      </c>
      <c r="AM54" s="85" t="str">
        <f t="shared" si="21"/>
        <v>46,136.00</v>
      </c>
      <c r="AN54" t="str">
        <f t="shared" si="22"/>
        <v xml:space="preserve">
</v>
      </c>
    </row>
    <row r="55" spans="1:40" ht="18.75" x14ac:dyDescent="0.3">
      <c r="A55" s="13" t="s">
        <v>6338</v>
      </c>
      <c r="B55" s="14" t="s">
        <v>2</v>
      </c>
      <c r="C55" s="14" t="s">
        <v>6168</v>
      </c>
      <c r="D55" s="15">
        <v>44301</v>
      </c>
      <c r="E55" s="16">
        <v>31411</v>
      </c>
      <c r="F55" s="14">
        <v>11</v>
      </c>
      <c r="G55" s="17">
        <v>327664</v>
      </c>
      <c r="H55" s="14" t="s">
        <v>135</v>
      </c>
      <c r="I55" s="14" t="s">
        <v>6188</v>
      </c>
      <c r="J55" s="17" t="s">
        <v>6339</v>
      </c>
      <c r="K55" s="18" t="s">
        <v>6340</v>
      </c>
      <c r="M55" s="13" t="str">
        <f t="shared" si="23"/>
        <v xml:space="preserve">Joshua </v>
      </c>
      <c r="N55" s="14" t="str">
        <f t="shared" si="24"/>
        <v>Norris</v>
      </c>
      <c r="O55" s="14" t="str">
        <f t="shared" si="18"/>
        <v xml:space="preserve">JOSHUA </v>
      </c>
      <c r="P55" s="14" t="str">
        <f t="shared" si="19"/>
        <v>norris</v>
      </c>
      <c r="Q55" s="14" t="str">
        <f t="shared" si="25"/>
        <v>Joshua Norris</v>
      </c>
      <c r="R55" s="14" t="str">
        <f t="shared" si="26"/>
        <v>15-04-2021</v>
      </c>
      <c r="S55" s="26" t="str">
        <f t="shared" si="27"/>
        <v>31,411</v>
      </c>
      <c r="T55" s="14" t="str">
        <f t="shared" si="28"/>
        <v>Delhi, Punjab</v>
      </c>
      <c r="U55" s="14" t="str">
        <f t="shared" si="29"/>
        <v>Sales - West</v>
      </c>
      <c r="V55" s="14" t="str">
        <f t="shared" si="30"/>
        <v>torres-thompson.com</v>
      </c>
      <c r="W55" s="14">
        <f t="shared" si="31"/>
        <v>13</v>
      </c>
      <c r="X55" s="14">
        <f t="shared" si="32"/>
        <v>7</v>
      </c>
      <c r="Y55" s="14" t="str">
        <f t="shared" si="33"/>
        <v>elizabeth80@torres-thompson.com</v>
      </c>
      <c r="Z55" s="14" t="str">
        <f t="shared" si="34"/>
        <v>West - Sales</v>
      </c>
      <c r="AA55" s="14" t="str">
        <f t="shared" si="35"/>
        <v>Other</v>
      </c>
      <c r="AB55" s="14" t="str" cm="1">
        <f t="array" ref="AB55">_xlfn.IFS(C55 = "East","E Zone",C55 = "South","S Zone",C55 = "West","W Zone",C55="North","N Zone")</f>
        <v>W Zone</v>
      </c>
      <c r="AC55" s="14" t="str">
        <f t="shared" si="36"/>
        <v>elizabeth80attorres-thompson.com</v>
      </c>
      <c r="AD55" s="14" t="str">
        <f t="shared" si="37"/>
        <v>elizabeth80</v>
      </c>
      <c r="AE55" s="14" t="str">
        <f t="shared" si="38"/>
        <v>torres-thompson.com</v>
      </c>
      <c r="AF55" s="14" t="str" cm="1">
        <f t="array" ref="AF55:AG55">_xlfn.TEXTSPLIT(A55," ")</f>
        <v>Joshua</v>
      </c>
      <c r="AG55" s="14" t="str">
        <v>Norris</v>
      </c>
      <c r="AJ55" s="14" t="b">
        <f t="shared" si="39"/>
        <v>0</v>
      </c>
      <c r="AK55" s="30" t="str">
        <f t="shared" si="40"/>
        <v>***</v>
      </c>
      <c r="AL55" s="14">
        <f t="shared" si="20"/>
        <v>31411</v>
      </c>
      <c r="AM55" s="85" t="str">
        <f t="shared" si="21"/>
        <v>31,411.00</v>
      </c>
      <c r="AN55" t="str">
        <f t="shared" si="22"/>
        <v xml:space="preserve">
</v>
      </c>
    </row>
    <row r="56" spans="1:40" ht="18.75" x14ac:dyDescent="0.3">
      <c r="A56" s="13" t="s">
        <v>6341</v>
      </c>
      <c r="B56" s="14" t="s">
        <v>3</v>
      </c>
      <c r="C56" s="14" t="s">
        <v>6168</v>
      </c>
      <c r="D56" s="15">
        <v>45813</v>
      </c>
      <c r="E56" s="16">
        <v>34487</v>
      </c>
      <c r="F56" s="14">
        <v>5</v>
      </c>
      <c r="G56" s="17">
        <v>458945</v>
      </c>
      <c r="H56" s="14" t="s">
        <v>138</v>
      </c>
      <c r="I56" s="14" t="s">
        <v>6215</v>
      </c>
      <c r="J56" s="17" t="s">
        <v>6342</v>
      </c>
      <c r="K56" s="18" t="s">
        <v>6343</v>
      </c>
      <c r="M56" s="13" t="str">
        <f t="shared" si="23"/>
        <v xml:space="preserve">Joshua </v>
      </c>
      <c r="N56" s="14" t="str">
        <f t="shared" si="24"/>
        <v>Walker</v>
      </c>
      <c r="O56" s="14" t="str">
        <f t="shared" si="18"/>
        <v xml:space="preserve">JOSHUA </v>
      </c>
      <c r="P56" s="14" t="str">
        <f t="shared" si="19"/>
        <v>walker</v>
      </c>
      <c r="Q56" s="14" t="str">
        <f t="shared" si="25"/>
        <v>Joshua Walker</v>
      </c>
      <c r="R56" s="14" t="str">
        <f t="shared" si="26"/>
        <v>05-06-2025</v>
      </c>
      <c r="S56" s="26" t="str">
        <f t="shared" si="27"/>
        <v>34,487</v>
      </c>
      <c r="T56" s="14" t="str">
        <f t="shared" si="28"/>
        <v>Mumbai, Karnataka</v>
      </c>
      <c r="U56" s="14" t="str">
        <f t="shared" si="29"/>
        <v>HR - West</v>
      </c>
      <c r="V56" s="14" t="str">
        <f t="shared" si="30"/>
        <v>bennett-oneill.com</v>
      </c>
      <c r="W56" s="14">
        <f t="shared" si="31"/>
        <v>13</v>
      </c>
      <c r="X56" s="14">
        <f t="shared" si="32"/>
        <v>7</v>
      </c>
      <c r="Y56" s="14" t="str">
        <f t="shared" si="33"/>
        <v>thamilton@bennett-oneill.com</v>
      </c>
      <c r="Z56" s="14" t="str">
        <f t="shared" si="34"/>
        <v>West - HR</v>
      </c>
      <c r="AA56" s="14" t="str">
        <f t="shared" si="35"/>
        <v>Other</v>
      </c>
      <c r="AB56" s="14" t="str" cm="1">
        <f t="array" ref="AB56">_xlfn.IFS(C56 = "East","E Zone",C56 = "South","S Zone",C56 = "West","W Zone",C56="North","N Zone")</f>
        <v>W Zone</v>
      </c>
      <c r="AC56" s="14" t="str">
        <f t="shared" si="36"/>
        <v>thamiltonatbennett-oneill.com</v>
      </c>
      <c r="AD56" s="14" t="str">
        <f t="shared" si="37"/>
        <v>thamilton</v>
      </c>
      <c r="AE56" s="14" t="str">
        <f t="shared" si="38"/>
        <v>bennett-oneill.com</v>
      </c>
      <c r="AF56" s="14" t="str" cm="1">
        <f t="array" ref="AF56:AG56">_xlfn.TEXTSPLIT(A56," ")</f>
        <v>Joshua</v>
      </c>
      <c r="AG56" s="14" t="str">
        <v>Walker</v>
      </c>
      <c r="AJ56" s="14" t="b">
        <f t="shared" si="39"/>
        <v>0</v>
      </c>
      <c r="AK56" s="30" t="str">
        <f t="shared" si="40"/>
        <v>***</v>
      </c>
      <c r="AL56" s="14">
        <f t="shared" si="20"/>
        <v>34487</v>
      </c>
      <c r="AM56" s="85" t="str">
        <f t="shared" si="21"/>
        <v>34,487.00</v>
      </c>
      <c r="AN56" t="str">
        <f t="shared" si="22"/>
        <v xml:space="preserve">
</v>
      </c>
    </row>
    <row r="57" spans="1:40" ht="18.75" x14ac:dyDescent="0.3">
      <c r="A57" s="13" t="s">
        <v>6344</v>
      </c>
      <c r="B57" s="14" t="s">
        <v>3</v>
      </c>
      <c r="C57" s="14" t="s">
        <v>6171</v>
      </c>
      <c r="D57" s="15">
        <v>45479</v>
      </c>
      <c r="E57" s="16">
        <v>57790</v>
      </c>
      <c r="F57" s="14">
        <v>12</v>
      </c>
      <c r="G57" s="17">
        <v>749417</v>
      </c>
      <c r="H57" s="14" t="s">
        <v>134</v>
      </c>
      <c r="I57" s="14" t="s">
        <v>6198</v>
      </c>
      <c r="J57" s="17" t="s">
        <v>6345</v>
      </c>
      <c r="K57" s="18" t="s">
        <v>6346</v>
      </c>
      <c r="M57" s="13" t="str">
        <f t="shared" si="23"/>
        <v xml:space="preserve">Angela </v>
      </c>
      <c r="N57" s="14" t="str">
        <f t="shared" si="24"/>
        <v>Kennedy</v>
      </c>
      <c r="O57" s="14" t="str">
        <f t="shared" si="18"/>
        <v xml:space="preserve">ANGELA </v>
      </c>
      <c r="P57" s="14" t="str">
        <f t="shared" si="19"/>
        <v>kennedy</v>
      </c>
      <c r="Q57" s="14" t="str">
        <f t="shared" si="25"/>
        <v>Angela Kennedy</v>
      </c>
      <c r="R57" s="14" t="str">
        <f t="shared" si="26"/>
        <v>06-07-2024</v>
      </c>
      <c r="S57" s="26" t="str">
        <f t="shared" si="27"/>
        <v>57,790</v>
      </c>
      <c r="T57" s="14" t="str">
        <f t="shared" si="28"/>
        <v>Bangalore, Maharashtra</v>
      </c>
      <c r="U57" s="14" t="str">
        <f t="shared" si="29"/>
        <v>HR - East</v>
      </c>
      <c r="V57" s="14" t="str">
        <f t="shared" si="30"/>
        <v>austin.com</v>
      </c>
      <c r="W57" s="14">
        <f t="shared" si="31"/>
        <v>14</v>
      </c>
      <c r="X57" s="14">
        <f t="shared" si="32"/>
        <v>7</v>
      </c>
      <c r="Y57" s="14" t="str">
        <f t="shared" si="33"/>
        <v>bennettmichelle@austin.com</v>
      </c>
      <c r="Z57" s="14" t="str">
        <f t="shared" si="34"/>
        <v>East - HR</v>
      </c>
      <c r="AA57" s="14" t="str">
        <f t="shared" si="35"/>
        <v>Other</v>
      </c>
      <c r="AB57" s="14" t="str" cm="1">
        <f t="array" ref="AB57">_xlfn.IFS(C57 = "East","E Zone",C57 = "South","S Zone",C57 = "West","W Zone",C57="North","N Zone")</f>
        <v>E Zone</v>
      </c>
      <c r="AC57" s="14" t="str">
        <f t="shared" si="36"/>
        <v>bennettmichelleataustin.com</v>
      </c>
      <c r="AD57" s="14" t="str">
        <f t="shared" si="37"/>
        <v>bennettmichelle</v>
      </c>
      <c r="AE57" s="14" t="str">
        <f t="shared" si="38"/>
        <v>austin.com</v>
      </c>
      <c r="AF57" s="14" t="str" cm="1">
        <f t="array" ref="AF57:AG57">_xlfn.TEXTSPLIT(A57," ")</f>
        <v>Angela</v>
      </c>
      <c r="AG57" s="14" t="str">
        <v>Kennedy</v>
      </c>
      <c r="AJ57" s="14" t="b">
        <f t="shared" si="39"/>
        <v>1</v>
      </c>
      <c r="AK57" s="30" t="str">
        <f t="shared" si="40"/>
        <v>*****</v>
      </c>
      <c r="AL57" s="14">
        <f t="shared" si="20"/>
        <v>57790</v>
      </c>
      <c r="AM57" s="85" t="str">
        <f t="shared" si="21"/>
        <v>57,790.00</v>
      </c>
      <c r="AN57" t="str">
        <f t="shared" si="22"/>
        <v xml:space="preserve">
</v>
      </c>
    </row>
    <row r="58" spans="1:40" ht="18.75" x14ac:dyDescent="0.3">
      <c r="A58" s="13" t="s">
        <v>6347</v>
      </c>
      <c r="B58" s="14" t="s">
        <v>6</v>
      </c>
      <c r="C58" s="14" t="s">
        <v>6169</v>
      </c>
      <c r="D58" s="15">
        <v>44505</v>
      </c>
      <c r="E58" s="16">
        <v>52940</v>
      </c>
      <c r="F58" s="14">
        <v>8</v>
      </c>
      <c r="G58" s="17">
        <v>696176</v>
      </c>
      <c r="H58" s="14" t="s">
        <v>135</v>
      </c>
      <c r="I58" s="14" t="s">
        <v>135</v>
      </c>
      <c r="J58" s="17" t="s">
        <v>6348</v>
      </c>
      <c r="K58" s="18" t="s">
        <v>6349</v>
      </c>
      <c r="M58" s="13" t="str">
        <f t="shared" si="23"/>
        <v xml:space="preserve">Barbara </v>
      </c>
      <c r="N58" s="14" t="str">
        <f t="shared" si="24"/>
        <v>Dixon</v>
      </c>
      <c r="O58" s="14" t="str">
        <f t="shared" si="18"/>
        <v xml:space="preserve">BARBARA </v>
      </c>
      <c r="P58" s="14" t="str">
        <f t="shared" si="19"/>
        <v>dixon</v>
      </c>
      <c r="Q58" s="14" t="str">
        <f t="shared" si="25"/>
        <v>Barbara Dixon</v>
      </c>
      <c r="R58" s="14" t="str">
        <f t="shared" si="26"/>
        <v>05-11-2021</v>
      </c>
      <c r="S58" s="26" t="str">
        <f t="shared" si="27"/>
        <v>52,940</v>
      </c>
      <c r="T58" s="14" t="str">
        <f t="shared" si="28"/>
        <v>Delhi, Delhi</v>
      </c>
      <c r="U58" s="14" t="str">
        <f t="shared" si="29"/>
        <v>IT - North</v>
      </c>
      <c r="V58" s="14" t="str">
        <f t="shared" si="30"/>
        <v>yahoo.com</v>
      </c>
      <c r="W58" s="14">
        <f t="shared" si="31"/>
        <v>13</v>
      </c>
      <c r="X58" s="14">
        <f t="shared" si="32"/>
        <v>8</v>
      </c>
      <c r="Y58" s="14" t="str">
        <f t="shared" si="33"/>
        <v>qrussell@yahoo.com</v>
      </c>
      <c r="Z58" s="14" t="str">
        <f t="shared" si="34"/>
        <v>North - IT</v>
      </c>
      <c r="AA58" s="14" t="str">
        <f t="shared" si="35"/>
        <v>N Zone</v>
      </c>
      <c r="AB58" s="14" t="str" cm="1">
        <f t="array" ref="AB58">_xlfn.IFS(C58 = "East","E Zone",C58 = "South","S Zone",C58 = "West","W Zone",C58="North","N Zone")</f>
        <v>N Zone</v>
      </c>
      <c r="AC58" s="14" t="str">
        <f t="shared" si="36"/>
        <v>qrussellatyahoo.com</v>
      </c>
      <c r="AD58" s="14" t="str">
        <f t="shared" si="37"/>
        <v>qrussell</v>
      </c>
      <c r="AE58" s="14" t="str">
        <f t="shared" si="38"/>
        <v>yahoo.com</v>
      </c>
      <c r="AF58" s="14" t="str" cm="1">
        <f t="array" ref="AF58:AG58">_xlfn.TEXTSPLIT(A58," ")</f>
        <v>Barbara</v>
      </c>
      <c r="AG58" s="14" t="str">
        <v>Dixon</v>
      </c>
      <c r="AJ58" s="14" t="b">
        <f t="shared" si="39"/>
        <v>0</v>
      </c>
      <c r="AK58" s="30" t="str">
        <f t="shared" si="40"/>
        <v>*****</v>
      </c>
      <c r="AL58" s="14">
        <f t="shared" si="20"/>
        <v>52940</v>
      </c>
      <c r="AM58" s="85" t="str">
        <f t="shared" si="21"/>
        <v>52,940.00</v>
      </c>
      <c r="AN58" t="str">
        <f t="shared" si="22"/>
        <v xml:space="preserve">
</v>
      </c>
    </row>
    <row r="59" spans="1:40" ht="18.75" x14ac:dyDescent="0.3">
      <c r="A59" s="13" t="s">
        <v>6350</v>
      </c>
      <c r="B59" s="14" t="s">
        <v>4</v>
      </c>
      <c r="C59" s="14" t="s">
        <v>6169</v>
      </c>
      <c r="D59" s="15">
        <v>44061</v>
      </c>
      <c r="E59" s="16">
        <v>57090</v>
      </c>
      <c r="F59" s="14">
        <v>16</v>
      </c>
      <c r="G59" s="17">
        <v>882050</v>
      </c>
      <c r="H59" s="14" t="s">
        <v>137</v>
      </c>
      <c r="I59" s="14" t="s">
        <v>135</v>
      </c>
      <c r="J59" s="17" t="s">
        <v>6351</v>
      </c>
      <c r="K59" s="18" t="s">
        <v>6352</v>
      </c>
      <c r="M59" s="13" t="str">
        <f t="shared" si="23"/>
        <v xml:space="preserve">Cameron </v>
      </c>
      <c r="N59" s="14" t="str">
        <f t="shared" si="24"/>
        <v>Wilson</v>
      </c>
      <c r="O59" s="14" t="str">
        <f t="shared" si="18"/>
        <v xml:space="preserve">CAMERON </v>
      </c>
      <c r="P59" s="14" t="str">
        <f t="shared" si="19"/>
        <v>wilson</v>
      </c>
      <c r="Q59" s="14" t="str">
        <f t="shared" si="25"/>
        <v>Cameron Wilson</v>
      </c>
      <c r="R59" s="14" t="str">
        <f t="shared" si="26"/>
        <v>18-08-2020</v>
      </c>
      <c r="S59" s="26" t="str">
        <f t="shared" si="27"/>
        <v>57,090</v>
      </c>
      <c r="T59" s="14" t="str">
        <f t="shared" si="28"/>
        <v>Kolkata, Delhi</v>
      </c>
      <c r="U59" s="14" t="str">
        <f t="shared" si="29"/>
        <v>Finance - North</v>
      </c>
      <c r="V59" s="14" t="str">
        <f t="shared" si="30"/>
        <v>gibson-yu.net</v>
      </c>
      <c r="W59" s="14">
        <f t="shared" si="31"/>
        <v>14</v>
      </c>
      <c r="X59" s="14">
        <f t="shared" si="32"/>
        <v>8</v>
      </c>
      <c r="Y59" s="14" t="str">
        <f t="shared" si="33"/>
        <v>alexandra97@gibson-yu.net</v>
      </c>
      <c r="Z59" s="14" t="str">
        <f t="shared" si="34"/>
        <v>North - Finance</v>
      </c>
      <c r="AA59" s="14" t="str">
        <f t="shared" si="35"/>
        <v>N Zone</v>
      </c>
      <c r="AB59" s="14" t="str" cm="1">
        <f t="array" ref="AB59">_xlfn.IFS(C59 = "East","E Zone",C59 = "South","S Zone",C59 = "West","W Zone",C59="North","N Zone")</f>
        <v>N Zone</v>
      </c>
      <c r="AC59" s="14" t="str">
        <f t="shared" si="36"/>
        <v>alexandra97atgibson-yu.net</v>
      </c>
      <c r="AD59" s="14" t="str">
        <f t="shared" si="37"/>
        <v>alexandra97</v>
      </c>
      <c r="AE59" s="14" t="str">
        <f t="shared" si="38"/>
        <v>gibson-yu.net</v>
      </c>
      <c r="AF59" s="14" t="str" cm="1">
        <f t="array" ref="AF59:AG59">_xlfn.TEXTSPLIT(A59," ")</f>
        <v>Cameron</v>
      </c>
      <c r="AG59" s="14" t="str">
        <v>Wilson</v>
      </c>
      <c r="AJ59" s="14" t="b">
        <f t="shared" si="39"/>
        <v>0</v>
      </c>
      <c r="AK59" s="30" t="str">
        <f t="shared" si="40"/>
        <v>*****</v>
      </c>
      <c r="AL59" s="14">
        <f t="shared" si="20"/>
        <v>57090</v>
      </c>
      <c r="AM59" s="85" t="str">
        <f t="shared" si="21"/>
        <v>57,090.00</v>
      </c>
      <c r="AN59" t="str">
        <f t="shared" si="22"/>
        <v xml:space="preserve">
</v>
      </c>
    </row>
    <row r="60" spans="1:40" ht="18.75" x14ac:dyDescent="0.3">
      <c r="A60" s="13" t="s">
        <v>6353</v>
      </c>
      <c r="B60" s="14" t="s">
        <v>6</v>
      </c>
      <c r="C60" s="14" t="s">
        <v>6170</v>
      </c>
      <c r="D60" s="15">
        <v>44544</v>
      </c>
      <c r="E60" s="16">
        <v>35134</v>
      </c>
      <c r="F60" s="14">
        <v>15</v>
      </c>
      <c r="G60" s="17">
        <v>317375</v>
      </c>
      <c r="H60" s="14" t="s">
        <v>6187</v>
      </c>
      <c r="I60" s="14" t="s">
        <v>135</v>
      </c>
      <c r="J60" s="17" t="s">
        <v>6354</v>
      </c>
      <c r="K60" s="18" t="s">
        <v>6355</v>
      </c>
      <c r="M60" s="13" t="str">
        <f t="shared" si="23"/>
        <v xml:space="preserve">Martin </v>
      </c>
      <c r="N60" s="14" t="str">
        <f t="shared" si="24"/>
        <v>Chavez</v>
      </c>
      <c r="O60" s="14" t="str">
        <f t="shared" si="18"/>
        <v xml:space="preserve">MARTIN </v>
      </c>
      <c r="P60" s="14" t="str">
        <f t="shared" si="19"/>
        <v>chavez</v>
      </c>
      <c r="Q60" s="14" t="str">
        <f t="shared" si="25"/>
        <v>Martin Chavez</v>
      </c>
      <c r="R60" s="14" t="str">
        <f t="shared" si="26"/>
        <v>14-12-2021</v>
      </c>
      <c r="S60" s="26" t="str">
        <f t="shared" si="27"/>
        <v>35,134</v>
      </c>
      <c r="T60" s="14" t="str">
        <f t="shared" si="28"/>
        <v>Chandigarh, Delhi</v>
      </c>
      <c r="U60" s="14" t="str">
        <f t="shared" si="29"/>
        <v>IT - South</v>
      </c>
      <c r="V60" s="14" t="str">
        <f t="shared" si="30"/>
        <v>hotmail.com</v>
      </c>
      <c r="W60" s="14">
        <f t="shared" si="31"/>
        <v>13</v>
      </c>
      <c r="X60" s="14">
        <f t="shared" si="32"/>
        <v>7</v>
      </c>
      <c r="Y60" s="14" t="str">
        <f t="shared" si="33"/>
        <v>matthewwright@hotmail.com</v>
      </c>
      <c r="Z60" s="14" t="str">
        <f t="shared" si="34"/>
        <v>South - IT</v>
      </c>
      <c r="AA60" s="14" t="str">
        <f t="shared" si="35"/>
        <v>Other</v>
      </c>
      <c r="AB60" s="14" t="str" cm="1">
        <f t="array" ref="AB60">_xlfn.IFS(C60 = "East","E Zone",C60 = "South","S Zone",C60 = "West","W Zone",C60="North","N Zone")</f>
        <v>S Zone</v>
      </c>
      <c r="AC60" s="14" t="str">
        <f t="shared" si="36"/>
        <v>matthewwrightathotmail.com</v>
      </c>
      <c r="AD60" s="14" t="str">
        <f t="shared" si="37"/>
        <v>matthewwright</v>
      </c>
      <c r="AE60" s="14" t="str">
        <f t="shared" si="38"/>
        <v>hotmail.com</v>
      </c>
      <c r="AF60" s="14" t="str" cm="1">
        <f t="array" ref="AF60:AG60">_xlfn.TEXTSPLIT(A60," ")</f>
        <v>Martin</v>
      </c>
      <c r="AG60" s="14" t="str">
        <v>Chavez</v>
      </c>
      <c r="AJ60" s="14" t="b">
        <f t="shared" si="39"/>
        <v>0</v>
      </c>
      <c r="AK60" s="30" t="str">
        <f t="shared" si="40"/>
        <v>***</v>
      </c>
      <c r="AL60" s="14">
        <f t="shared" si="20"/>
        <v>35134</v>
      </c>
      <c r="AM60" s="85" t="str">
        <f t="shared" si="21"/>
        <v>35,134.00</v>
      </c>
      <c r="AN60" t="str">
        <f t="shared" si="22"/>
        <v xml:space="preserve">
</v>
      </c>
    </row>
    <row r="61" spans="1:40" ht="18.75" x14ac:dyDescent="0.3">
      <c r="A61" s="13" t="s">
        <v>6356</v>
      </c>
      <c r="B61" s="14" t="s">
        <v>6</v>
      </c>
      <c r="C61" s="14" t="s">
        <v>6170</v>
      </c>
      <c r="D61" s="15">
        <v>44273</v>
      </c>
      <c r="E61" s="16">
        <v>51270</v>
      </c>
      <c r="F61" s="14">
        <v>15</v>
      </c>
      <c r="G61" s="17">
        <v>872282</v>
      </c>
      <c r="H61" s="14" t="s">
        <v>137</v>
      </c>
      <c r="I61" s="14" t="s">
        <v>6215</v>
      </c>
      <c r="J61" s="17" t="s">
        <v>6357</v>
      </c>
      <c r="K61" s="18" t="s">
        <v>6358</v>
      </c>
      <c r="M61" s="13" t="str">
        <f t="shared" si="23"/>
        <v xml:space="preserve">Robert </v>
      </c>
      <c r="N61" s="14" t="str">
        <f t="shared" si="24"/>
        <v>Chaney</v>
      </c>
      <c r="O61" s="14" t="str">
        <f t="shared" si="18"/>
        <v xml:space="preserve">ROBERT </v>
      </c>
      <c r="P61" s="14" t="str">
        <f t="shared" si="19"/>
        <v>chaney</v>
      </c>
      <c r="Q61" s="14" t="str">
        <f t="shared" si="25"/>
        <v>Robert Chaney</v>
      </c>
      <c r="R61" s="14" t="str">
        <f t="shared" si="26"/>
        <v>18-03-2021</v>
      </c>
      <c r="S61" s="26" t="str">
        <f t="shared" si="27"/>
        <v>51,270</v>
      </c>
      <c r="T61" s="14" t="str">
        <f t="shared" si="28"/>
        <v>Kolkata, Karnataka</v>
      </c>
      <c r="U61" s="14" t="str">
        <f t="shared" si="29"/>
        <v>IT - South</v>
      </c>
      <c r="V61" s="14" t="str">
        <f t="shared" si="30"/>
        <v>ross-smith.com</v>
      </c>
      <c r="W61" s="14">
        <f t="shared" si="31"/>
        <v>13</v>
      </c>
      <c r="X61" s="14">
        <f t="shared" si="32"/>
        <v>7</v>
      </c>
      <c r="Y61" s="14" t="str">
        <f t="shared" si="33"/>
        <v>alee@ross-smith.com</v>
      </c>
      <c r="Z61" s="14" t="str">
        <f t="shared" si="34"/>
        <v>South - IT</v>
      </c>
      <c r="AA61" s="14" t="str">
        <f t="shared" si="35"/>
        <v>Other</v>
      </c>
      <c r="AB61" s="14" t="str" cm="1">
        <f t="array" ref="AB61">_xlfn.IFS(C61 = "East","E Zone",C61 = "South","S Zone",C61 = "West","W Zone",C61="North","N Zone")</f>
        <v>S Zone</v>
      </c>
      <c r="AC61" s="14" t="str">
        <f t="shared" si="36"/>
        <v>aleeatross-smith.com</v>
      </c>
      <c r="AD61" s="14" t="str">
        <f t="shared" si="37"/>
        <v>alee</v>
      </c>
      <c r="AE61" s="14" t="str">
        <f t="shared" si="38"/>
        <v>ross-smith.com</v>
      </c>
      <c r="AF61" s="14" t="str" cm="1">
        <f t="array" ref="AF61:AG61">_xlfn.TEXTSPLIT(A61," ")</f>
        <v>Robert</v>
      </c>
      <c r="AG61" s="14" t="str">
        <v>Chaney</v>
      </c>
      <c r="AJ61" s="14" t="b">
        <f t="shared" si="39"/>
        <v>0</v>
      </c>
      <c r="AK61" s="30" t="str">
        <f t="shared" si="40"/>
        <v>*****</v>
      </c>
      <c r="AL61" s="14">
        <f t="shared" si="20"/>
        <v>51270</v>
      </c>
      <c r="AM61" s="85" t="str">
        <f t="shared" si="21"/>
        <v>51,270.00</v>
      </c>
      <c r="AN61" t="str">
        <f t="shared" si="22"/>
        <v xml:space="preserve">
</v>
      </c>
    </row>
    <row r="62" spans="1:40" ht="18.75" x14ac:dyDescent="0.3">
      <c r="A62" s="13" t="s">
        <v>6359</v>
      </c>
      <c r="B62" s="14" t="s">
        <v>6</v>
      </c>
      <c r="C62" s="14" t="s">
        <v>6170</v>
      </c>
      <c r="D62" s="15">
        <v>44604</v>
      </c>
      <c r="E62" s="16">
        <v>56839</v>
      </c>
      <c r="F62" s="14">
        <v>8</v>
      </c>
      <c r="G62" s="17">
        <v>253854</v>
      </c>
      <c r="H62" s="14" t="s">
        <v>137</v>
      </c>
      <c r="I62" s="14" t="s">
        <v>6215</v>
      </c>
      <c r="J62" s="17" t="s">
        <v>6360</v>
      </c>
      <c r="K62" s="18" t="s">
        <v>6361</v>
      </c>
      <c r="M62" s="13" t="str">
        <f t="shared" si="23"/>
        <v xml:space="preserve">Catherine </v>
      </c>
      <c r="N62" s="14" t="str">
        <f t="shared" si="24"/>
        <v>Marsh</v>
      </c>
      <c r="O62" s="14" t="str">
        <f t="shared" si="18"/>
        <v xml:space="preserve">CATHERINE </v>
      </c>
      <c r="P62" s="14" t="str">
        <f t="shared" si="19"/>
        <v>marsh</v>
      </c>
      <c r="Q62" s="14" t="str">
        <f t="shared" si="25"/>
        <v>Catherine Marsh</v>
      </c>
      <c r="R62" s="14" t="str">
        <f t="shared" si="26"/>
        <v>12-02-2022</v>
      </c>
      <c r="S62" s="26" t="str">
        <f t="shared" si="27"/>
        <v>56,839</v>
      </c>
      <c r="T62" s="14" t="str">
        <f t="shared" si="28"/>
        <v>Kolkata, Karnataka</v>
      </c>
      <c r="U62" s="14" t="str">
        <f t="shared" si="29"/>
        <v>IT - South</v>
      </c>
      <c r="V62" s="14" t="str">
        <f t="shared" si="30"/>
        <v>yahoo.com</v>
      </c>
      <c r="W62" s="14">
        <f t="shared" si="31"/>
        <v>15</v>
      </c>
      <c r="X62" s="14">
        <f t="shared" si="32"/>
        <v>10</v>
      </c>
      <c r="Y62" s="14" t="str">
        <f t="shared" si="33"/>
        <v>bakerroberto@yahoo.com</v>
      </c>
      <c r="Z62" s="14" t="str">
        <f t="shared" si="34"/>
        <v>South - IT</v>
      </c>
      <c r="AA62" s="14" t="str">
        <f t="shared" si="35"/>
        <v>Other</v>
      </c>
      <c r="AB62" s="14" t="str" cm="1">
        <f t="array" ref="AB62">_xlfn.IFS(C62 = "East","E Zone",C62 = "South","S Zone",C62 = "West","W Zone",C62="North","N Zone")</f>
        <v>S Zone</v>
      </c>
      <c r="AC62" s="14" t="str">
        <f t="shared" si="36"/>
        <v>bakerrobertoatyahoo.com</v>
      </c>
      <c r="AD62" s="14" t="str">
        <f t="shared" si="37"/>
        <v>bakerroberto</v>
      </c>
      <c r="AE62" s="14" t="str">
        <f t="shared" si="38"/>
        <v>yahoo.com</v>
      </c>
      <c r="AF62" s="14" t="str" cm="1">
        <f t="array" ref="AF62:AG62">_xlfn.TEXTSPLIT(A62," ")</f>
        <v>Catherine</v>
      </c>
      <c r="AG62" s="14" t="str">
        <v>Marsh</v>
      </c>
      <c r="AJ62" s="14" t="b">
        <f t="shared" si="39"/>
        <v>0</v>
      </c>
      <c r="AK62" s="30" t="str">
        <f t="shared" si="40"/>
        <v>*****</v>
      </c>
      <c r="AL62" s="14">
        <f t="shared" si="20"/>
        <v>56839</v>
      </c>
      <c r="AM62" s="85" t="str">
        <f t="shared" si="21"/>
        <v>56,839.00</v>
      </c>
      <c r="AN62" t="str">
        <f t="shared" si="22"/>
        <v xml:space="preserve">
</v>
      </c>
    </row>
    <row r="63" spans="1:40" ht="18.75" x14ac:dyDescent="0.3">
      <c r="A63" s="13" t="s">
        <v>6362</v>
      </c>
      <c r="B63" s="14" t="s">
        <v>5</v>
      </c>
      <c r="C63" s="14" t="s">
        <v>6168</v>
      </c>
      <c r="D63" s="15">
        <v>45701</v>
      </c>
      <c r="E63" s="16">
        <v>51968</v>
      </c>
      <c r="F63" s="14">
        <v>9</v>
      </c>
      <c r="G63" s="17">
        <v>864218</v>
      </c>
      <c r="H63" s="14" t="s">
        <v>135</v>
      </c>
      <c r="I63" s="14" t="s">
        <v>6215</v>
      </c>
      <c r="J63" s="17" t="s">
        <v>6363</v>
      </c>
      <c r="K63" s="18" t="s">
        <v>6364</v>
      </c>
      <c r="M63" s="13" t="str">
        <f t="shared" si="23"/>
        <v xml:space="preserve">Becky </v>
      </c>
      <c r="N63" s="14" t="str">
        <f t="shared" si="24"/>
        <v>Smith DDS</v>
      </c>
      <c r="O63" s="14" t="str">
        <f t="shared" si="18"/>
        <v xml:space="preserve">BECKY </v>
      </c>
      <c r="P63" s="14" t="str">
        <f t="shared" si="19"/>
        <v>smith dds</v>
      </c>
      <c r="Q63" s="14" t="str">
        <f t="shared" si="25"/>
        <v>Becky Smith Dds</v>
      </c>
      <c r="R63" s="14" t="str">
        <f t="shared" si="26"/>
        <v>13-02-2025</v>
      </c>
      <c r="S63" s="26" t="str">
        <f t="shared" si="27"/>
        <v>51,968</v>
      </c>
      <c r="T63" s="14" t="str">
        <f t="shared" si="28"/>
        <v>Delhi, Karnataka</v>
      </c>
      <c r="U63" s="14" t="str">
        <f t="shared" si="29"/>
        <v>Marketing - West</v>
      </c>
      <c r="V63" s="14" t="str">
        <f t="shared" si="30"/>
        <v>murray.com</v>
      </c>
      <c r="W63" s="14">
        <f t="shared" si="31"/>
        <v>15</v>
      </c>
      <c r="X63" s="14">
        <f t="shared" si="32"/>
        <v>6</v>
      </c>
      <c r="Y63" s="14" t="str">
        <f t="shared" si="33"/>
        <v>april78@murray.com</v>
      </c>
      <c r="Z63" s="14" t="str">
        <f t="shared" si="34"/>
        <v>West - Marketing</v>
      </c>
      <c r="AA63" s="14" t="str">
        <f t="shared" si="35"/>
        <v>Other</v>
      </c>
      <c r="AB63" s="14" t="str" cm="1">
        <f t="array" ref="AB63">_xlfn.IFS(C63 = "East","E Zone",C63 = "South","S Zone",C63 = "West","W Zone",C63="North","N Zone")</f>
        <v>W Zone</v>
      </c>
      <c r="AC63" s="14" t="str">
        <f t="shared" si="36"/>
        <v>april78atmurray.com</v>
      </c>
      <c r="AD63" s="14" t="str">
        <f t="shared" si="37"/>
        <v>april78</v>
      </c>
      <c r="AE63" s="14" t="str">
        <f t="shared" si="38"/>
        <v>murray.com</v>
      </c>
      <c r="AF63" s="14" t="str" cm="1">
        <f t="array" ref="AF63:AH63">_xlfn.TEXTSPLIT(A63," ")</f>
        <v>Becky</v>
      </c>
      <c r="AG63" s="14" t="str">
        <v>Smith</v>
      </c>
      <c r="AH63" s="14" t="str">
        <v>DDS</v>
      </c>
      <c r="AJ63" s="14" t="b">
        <f t="shared" si="39"/>
        <v>0</v>
      </c>
      <c r="AK63" s="30" t="str">
        <f t="shared" si="40"/>
        <v>*****</v>
      </c>
      <c r="AL63" s="14">
        <f t="shared" si="20"/>
        <v>51968</v>
      </c>
      <c r="AM63" s="85" t="str">
        <f t="shared" si="21"/>
        <v>51,968.00</v>
      </c>
      <c r="AN63" t="str">
        <f t="shared" si="22"/>
        <v xml:space="preserve">
</v>
      </c>
    </row>
    <row r="64" spans="1:40" ht="18.75" x14ac:dyDescent="0.3">
      <c r="A64" s="13" t="s">
        <v>6365</v>
      </c>
      <c r="B64" s="14" t="s">
        <v>5</v>
      </c>
      <c r="C64" s="14" t="s">
        <v>6171</v>
      </c>
      <c r="D64" s="15">
        <v>45067</v>
      </c>
      <c r="E64" s="16">
        <v>44144</v>
      </c>
      <c r="F64" s="14">
        <v>6</v>
      </c>
      <c r="G64" s="17">
        <v>594481</v>
      </c>
      <c r="H64" s="14" t="s">
        <v>6187</v>
      </c>
      <c r="I64" s="14" t="s">
        <v>6215</v>
      </c>
      <c r="J64" s="17" t="s">
        <v>6366</v>
      </c>
      <c r="K64" s="18" t="s">
        <v>6367</v>
      </c>
      <c r="M64" s="13" t="str">
        <f t="shared" si="23"/>
        <v xml:space="preserve">Sarah </v>
      </c>
      <c r="N64" s="14" t="str">
        <f t="shared" si="24"/>
        <v>Lopez</v>
      </c>
      <c r="O64" s="14" t="str">
        <f t="shared" si="18"/>
        <v xml:space="preserve">SARAH </v>
      </c>
      <c r="P64" s="14" t="str">
        <f t="shared" si="19"/>
        <v>lopez</v>
      </c>
      <c r="Q64" s="14" t="str">
        <f t="shared" si="25"/>
        <v>Sarah Lopez</v>
      </c>
      <c r="R64" s="14" t="str">
        <f t="shared" si="26"/>
        <v>21-05-2023</v>
      </c>
      <c r="S64" s="26" t="str">
        <f t="shared" si="27"/>
        <v>44,144</v>
      </c>
      <c r="T64" s="14" t="str">
        <f t="shared" si="28"/>
        <v>Chandigarh, Karnataka</v>
      </c>
      <c r="U64" s="14" t="str">
        <f t="shared" si="29"/>
        <v>Marketing - East</v>
      </c>
      <c r="V64" s="14" t="str">
        <f t="shared" si="30"/>
        <v>gmail.com</v>
      </c>
      <c r="W64" s="14">
        <f t="shared" si="31"/>
        <v>11</v>
      </c>
      <c r="X64" s="14">
        <f t="shared" si="32"/>
        <v>6</v>
      </c>
      <c r="Y64" s="14" t="str">
        <f t="shared" si="33"/>
        <v>phillipsbarry@gmail.com</v>
      </c>
      <c r="Z64" s="14" t="str">
        <f t="shared" si="34"/>
        <v>East - Marketing</v>
      </c>
      <c r="AA64" s="14" t="str">
        <f t="shared" si="35"/>
        <v>Other</v>
      </c>
      <c r="AB64" s="14" t="str" cm="1">
        <f t="array" ref="AB64">_xlfn.IFS(C64 = "East","E Zone",C64 = "South","S Zone",C64 = "West","W Zone",C64="North","N Zone")</f>
        <v>E Zone</v>
      </c>
      <c r="AC64" s="14" t="str">
        <f t="shared" si="36"/>
        <v>phillipsbarryatgmail.com</v>
      </c>
      <c r="AD64" s="14" t="str">
        <f t="shared" si="37"/>
        <v>phillipsbarry</v>
      </c>
      <c r="AE64" s="14" t="str">
        <f t="shared" si="38"/>
        <v>gmail.com</v>
      </c>
      <c r="AF64" s="14" t="str" cm="1">
        <f t="array" ref="AF64:AG64">_xlfn.TEXTSPLIT(A64," ")</f>
        <v>Sarah</v>
      </c>
      <c r="AG64" s="14" t="str">
        <v>Lopez</v>
      </c>
      <c r="AJ64" s="14" t="b">
        <f t="shared" si="39"/>
        <v>1</v>
      </c>
      <c r="AK64" s="30" t="str">
        <f t="shared" si="40"/>
        <v>****</v>
      </c>
      <c r="AL64" s="14">
        <f t="shared" si="20"/>
        <v>44144</v>
      </c>
      <c r="AM64" s="85" t="str">
        <f t="shared" si="21"/>
        <v>44,144.00</v>
      </c>
      <c r="AN64" t="str">
        <f t="shared" si="22"/>
        <v xml:space="preserve">
</v>
      </c>
    </row>
    <row r="65" spans="1:40" ht="18.75" x14ac:dyDescent="0.3">
      <c r="A65" s="13" t="s">
        <v>6368</v>
      </c>
      <c r="B65" s="14" t="s">
        <v>2</v>
      </c>
      <c r="C65" s="14" t="s">
        <v>6168</v>
      </c>
      <c r="D65" s="15">
        <v>44690</v>
      </c>
      <c r="E65" s="16">
        <v>37778</v>
      </c>
      <c r="F65" s="14">
        <v>6</v>
      </c>
      <c r="G65" s="17">
        <v>544236</v>
      </c>
      <c r="H65" s="14" t="s">
        <v>138</v>
      </c>
      <c r="I65" s="14" t="s">
        <v>6198</v>
      </c>
      <c r="J65" s="17" t="s">
        <v>6369</v>
      </c>
      <c r="K65" s="18" t="s">
        <v>6370</v>
      </c>
      <c r="M65" s="13" t="str">
        <f t="shared" si="23"/>
        <v xml:space="preserve">Patricia </v>
      </c>
      <c r="N65" s="14" t="str">
        <f t="shared" si="24"/>
        <v>Wright</v>
      </c>
      <c r="O65" s="14" t="str">
        <f t="shared" si="18"/>
        <v xml:space="preserve">PATRICIA </v>
      </c>
      <c r="P65" s="14" t="str">
        <f t="shared" si="19"/>
        <v>wright</v>
      </c>
      <c r="Q65" s="14" t="str">
        <f t="shared" si="25"/>
        <v>Patricia Wright</v>
      </c>
      <c r="R65" s="14" t="str">
        <f t="shared" si="26"/>
        <v>09-05-2022</v>
      </c>
      <c r="S65" s="26" t="str">
        <f t="shared" si="27"/>
        <v>37,778</v>
      </c>
      <c r="T65" s="14" t="str">
        <f t="shared" si="28"/>
        <v>Mumbai, Maharashtra</v>
      </c>
      <c r="U65" s="14" t="str">
        <f t="shared" si="29"/>
        <v>Sales - West</v>
      </c>
      <c r="V65" s="14" t="str">
        <f t="shared" si="30"/>
        <v>williams-carter.com</v>
      </c>
      <c r="W65" s="14">
        <f t="shared" si="31"/>
        <v>15</v>
      </c>
      <c r="X65" s="14">
        <f t="shared" si="32"/>
        <v>9</v>
      </c>
      <c r="Y65" s="14" t="str">
        <f t="shared" si="33"/>
        <v>jessicawilkinson@williams-carter.com</v>
      </c>
      <c r="Z65" s="14" t="str">
        <f t="shared" si="34"/>
        <v>West - Sales</v>
      </c>
      <c r="AA65" s="14" t="str">
        <f t="shared" si="35"/>
        <v>Other</v>
      </c>
      <c r="AB65" s="14" t="str" cm="1">
        <f t="array" ref="AB65">_xlfn.IFS(C65 = "East","E Zone",C65 = "South","S Zone",C65 = "West","W Zone",C65="North","N Zone")</f>
        <v>W Zone</v>
      </c>
      <c r="AC65" s="14" t="str">
        <f t="shared" si="36"/>
        <v>jessicawilkinsonatwilliams-carter.com</v>
      </c>
      <c r="AD65" s="14" t="str">
        <f t="shared" si="37"/>
        <v>jessicawilkinson</v>
      </c>
      <c r="AE65" s="14" t="str">
        <f t="shared" si="38"/>
        <v>williams-carter.com</v>
      </c>
      <c r="AF65" s="14" t="str" cm="1">
        <f t="array" ref="AF65:AG65">_xlfn.TEXTSPLIT(A65," ")</f>
        <v>Patricia</v>
      </c>
      <c r="AG65" s="14" t="str">
        <v>Wright</v>
      </c>
      <c r="AJ65" s="14" t="b">
        <f t="shared" si="39"/>
        <v>0</v>
      </c>
      <c r="AK65" s="30" t="str">
        <f t="shared" si="40"/>
        <v>***</v>
      </c>
      <c r="AL65" s="14">
        <f t="shared" si="20"/>
        <v>37778</v>
      </c>
      <c r="AM65" s="85" t="str">
        <f t="shared" si="21"/>
        <v>37,778.00</v>
      </c>
      <c r="AN65" t="str">
        <f t="shared" si="22"/>
        <v xml:space="preserve">
</v>
      </c>
    </row>
    <row r="66" spans="1:40" ht="18.75" x14ac:dyDescent="0.3">
      <c r="A66" s="13" t="s">
        <v>6371</v>
      </c>
      <c r="B66" s="14" t="s">
        <v>6</v>
      </c>
      <c r="C66" s="14" t="s">
        <v>6171</v>
      </c>
      <c r="D66" s="15">
        <v>45747</v>
      </c>
      <c r="E66" s="16">
        <v>54764</v>
      </c>
      <c r="F66" s="14">
        <v>17</v>
      </c>
      <c r="G66" s="17">
        <v>485308</v>
      </c>
      <c r="H66" s="14" t="s">
        <v>138</v>
      </c>
      <c r="I66" s="14" t="s">
        <v>6215</v>
      </c>
      <c r="J66" s="17" t="s">
        <v>6372</v>
      </c>
      <c r="K66" s="18" t="s">
        <v>6373</v>
      </c>
      <c r="M66" s="13" t="str">
        <f t="shared" si="23"/>
        <v xml:space="preserve">Douglas </v>
      </c>
      <c r="N66" s="14" t="str">
        <f t="shared" si="24"/>
        <v>Rogers</v>
      </c>
      <c r="O66" s="14" t="str">
        <f t="shared" si="18"/>
        <v xml:space="preserve">DOUGLAS </v>
      </c>
      <c r="P66" s="14" t="str">
        <f t="shared" si="19"/>
        <v>rogers</v>
      </c>
      <c r="Q66" s="14" t="str">
        <f t="shared" si="25"/>
        <v>Douglas Rogers</v>
      </c>
      <c r="R66" s="14" t="str">
        <f t="shared" si="26"/>
        <v>31-03-2025</v>
      </c>
      <c r="S66" s="26" t="str">
        <f t="shared" si="27"/>
        <v>54,764</v>
      </c>
      <c r="T66" s="14" t="str">
        <f t="shared" si="28"/>
        <v>Mumbai, Karnataka</v>
      </c>
      <c r="U66" s="14" t="str">
        <f t="shared" si="29"/>
        <v>IT - East</v>
      </c>
      <c r="V66" s="14" t="str">
        <f t="shared" si="30"/>
        <v>anderson.com</v>
      </c>
      <c r="W66" s="14">
        <f t="shared" si="31"/>
        <v>14</v>
      </c>
      <c r="X66" s="14">
        <f t="shared" si="32"/>
        <v>8</v>
      </c>
      <c r="Y66" s="14" t="str">
        <f t="shared" si="33"/>
        <v>donaldlloyd@anderson.com</v>
      </c>
      <c r="Z66" s="14" t="str">
        <f t="shared" si="34"/>
        <v>East - IT</v>
      </c>
      <c r="AA66" s="14" t="str">
        <f t="shared" si="35"/>
        <v>Other</v>
      </c>
      <c r="AB66" s="14" t="str" cm="1">
        <f t="array" ref="AB66">_xlfn.IFS(C66 = "East","E Zone",C66 = "South","S Zone",C66 = "West","W Zone",C66="North","N Zone")</f>
        <v>E Zone</v>
      </c>
      <c r="AC66" s="14" t="str">
        <f t="shared" si="36"/>
        <v>donaldlloydatanderson.com</v>
      </c>
      <c r="AD66" s="14" t="str">
        <f t="shared" si="37"/>
        <v>donaldlloyd</v>
      </c>
      <c r="AE66" s="14" t="str">
        <f t="shared" si="38"/>
        <v>anderson.com</v>
      </c>
      <c r="AF66" s="14" t="str" cm="1">
        <f t="array" ref="AF66:AG66">_xlfn.TEXTSPLIT(A66," ")</f>
        <v>Douglas</v>
      </c>
      <c r="AG66" s="14" t="str">
        <v>Rogers</v>
      </c>
      <c r="AJ66" s="14" t="b">
        <f t="shared" si="39"/>
        <v>1</v>
      </c>
      <c r="AK66" s="30" t="str">
        <f t="shared" si="40"/>
        <v>*****</v>
      </c>
      <c r="AL66" s="14">
        <f t="shared" si="20"/>
        <v>54764</v>
      </c>
      <c r="AM66" s="85" t="str">
        <f t="shared" si="21"/>
        <v>54,764.00</v>
      </c>
      <c r="AN66" t="str">
        <f t="shared" si="22"/>
        <v xml:space="preserve">
</v>
      </c>
    </row>
    <row r="67" spans="1:40" ht="18.75" x14ac:dyDescent="0.3">
      <c r="A67" s="13" t="s">
        <v>6374</v>
      </c>
      <c r="B67" s="14" t="s">
        <v>3</v>
      </c>
      <c r="C67" s="14" t="s">
        <v>6171</v>
      </c>
      <c r="D67" s="15">
        <v>45449</v>
      </c>
      <c r="E67" s="16">
        <v>59518</v>
      </c>
      <c r="F67" s="14">
        <v>11</v>
      </c>
      <c r="G67" s="17">
        <v>475136</v>
      </c>
      <c r="H67" s="14" t="s">
        <v>138</v>
      </c>
      <c r="I67" s="14" t="s">
        <v>135</v>
      </c>
      <c r="J67" s="17" t="s">
        <v>6375</v>
      </c>
      <c r="K67" s="18" t="s">
        <v>6376</v>
      </c>
      <c r="M67" s="13" t="str">
        <f t="shared" si="23"/>
        <v xml:space="preserve">Leslie </v>
      </c>
      <c r="N67" s="14" t="str">
        <f t="shared" si="24"/>
        <v>Wells</v>
      </c>
      <c r="O67" s="14" t="str">
        <f t="shared" si="18"/>
        <v xml:space="preserve">LESLIE </v>
      </c>
      <c r="P67" s="14" t="str">
        <f t="shared" si="19"/>
        <v>wells</v>
      </c>
      <c r="Q67" s="14" t="str">
        <f t="shared" si="25"/>
        <v>Leslie Wells</v>
      </c>
      <c r="R67" s="14" t="str">
        <f t="shared" si="26"/>
        <v>06-06-2024</v>
      </c>
      <c r="S67" s="26" t="str">
        <f t="shared" si="27"/>
        <v>59,518</v>
      </c>
      <c r="T67" s="14" t="str">
        <f t="shared" si="28"/>
        <v>Mumbai, Delhi</v>
      </c>
      <c r="U67" s="14" t="str">
        <f t="shared" si="29"/>
        <v>HR - East</v>
      </c>
      <c r="V67" s="14" t="str">
        <f t="shared" si="30"/>
        <v>lynch.com</v>
      </c>
      <c r="W67" s="14">
        <f t="shared" si="31"/>
        <v>12</v>
      </c>
      <c r="X67" s="14">
        <f t="shared" si="32"/>
        <v>7</v>
      </c>
      <c r="Y67" s="14" t="str">
        <f t="shared" si="33"/>
        <v>lauren28@lynch.com</v>
      </c>
      <c r="Z67" s="14" t="str">
        <f t="shared" si="34"/>
        <v>East - HR</v>
      </c>
      <c r="AA67" s="14" t="str">
        <f t="shared" si="35"/>
        <v>Other</v>
      </c>
      <c r="AB67" s="14" t="str" cm="1">
        <f t="array" ref="AB67">_xlfn.IFS(C67 = "East","E Zone",C67 = "South","S Zone",C67 = "West","W Zone",C67="North","N Zone")</f>
        <v>E Zone</v>
      </c>
      <c r="AC67" s="14" t="str">
        <f t="shared" si="36"/>
        <v>lauren28atlynch.com</v>
      </c>
      <c r="AD67" s="14" t="str">
        <f t="shared" si="37"/>
        <v>lauren28</v>
      </c>
      <c r="AE67" s="14" t="str">
        <f t="shared" si="38"/>
        <v>lynch.com</v>
      </c>
      <c r="AF67" s="14" t="str" cm="1">
        <f t="array" ref="AF67:AG67">_xlfn.TEXTSPLIT(A67," ")</f>
        <v>Leslie</v>
      </c>
      <c r="AG67" s="14" t="str">
        <v>Wells</v>
      </c>
      <c r="AJ67" s="14" t="b">
        <f t="shared" si="39"/>
        <v>1</v>
      </c>
      <c r="AK67" s="30" t="str">
        <f t="shared" si="40"/>
        <v>*****</v>
      </c>
      <c r="AL67" s="14">
        <f t="shared" si="20"/>
        <v>59518</v>
      </c>
      <c r="AM67" s="85" t="str">
        <f t="shared" si="21"/>
        <v>59,518.00</v>
      </c>
      <c r="AN67" t="str">
        <f t="shared" si="22"/>
        <v xml:space="preserve">
</v>
      </c>
    </row>
    <row r="68" spans="1:40" ht="18.75" x14ac:dyDescent="0.3">
      <c r="A68" s="13" t="s">
        <v>6377</v>
      </c>
      <c r="B68" s="14" t="s">
        <v>2</v>
      </c>
      <c r="C68" s="14" t="s">
        <v>6171</v>
      </c>
      <c r="D68" s="15">
        <v>44035</v>
      </c>
      <c r="E68" s="16">
        <v>33526</v>
      </c>
      <c r="F68" s="14">
        <v>14</v>
      </c>
      <c r="G68" s="17">
        <v>524904</v>
      </c>
      <c r="H68" s="14" t="s">
        <v>6187</v>
      </c>
      <c r="I68" s="14" t="s">
        <v>6198</v>
      </c>
      <c r="J68" s="17" t="s">
        <v>6378</v>
      </c>
      <c r="K68" s="18" t="s">
        <v>6379</v>
      </c>
      <c r="M68" s="13" t="str">
        <f t="shared" ref="M68:M99" si="41">LEFT(A68,FIND(" ",A68))</f>
        <v xml:space="preserve">Dawn </v>
      </c>
      <c r="N68" s="14" t="str">
        <f t="shared" ref="N68:N99" si="42">RIGHT(A68,LEN(A68)-FIND(" ",A68))</f>
        <v>Butler</v>
      </c>
      <c r="O68" s="14" t="str">
        <f t="shared" si="18"/>
        <v xml:space="preserve">DAWN </v>
      </c>
      <c r="P68" s="14" t="str">
        <f t="shared" si="19"/>
        <v>butler</v>
      </c>
      <c r="Q68" s="14" t="str">
        <f t="shared" ref="Q68:Q99" si="43">PROPER(A68)</f>
        <v>Dawn Butler</v>
      </c>
      <c r="R68" s="14" t="str">
        <f t="shared" ref="R68:R99" si="44">TEXT(D68,"dd-mm-yyyy")</f>
        <v>23-07-2020</v>
      </c>
      <c r="S68" s="26" t="str">
        <f t="shared" ref="S68:S99" si="45">TEXT(E68,"#,##0")</f>
        <v>33,526</v>
      </c>
      <c r="T68" s="14" t="str">
        <f t="shared" ref="T68:T99" si="46">_xlfn.TEXTJOIN(", ",1,H68,I68)</f>
        <v>Chandigarh, Maharashtra</v>
      </c>
      <c r="U68" s="14" t="str">
        <f t="shared" ref="U68:U99" si="47">B68 &amp; " - " &amp; C68</f>
        <v>Sales - East</v>
      </c>
      <c r="V68" s="14" t="str">
        <f t="shared" ref="V68:V99" si="48">MID(K68,FIND("@",K68)+1,LEN(K68))</f>
        <v>gmail.com</v>
      </c>
      <c r="W68" s="14">
        <f t="shared" ref="W68:W99" si="49">LEN(A68)</f>
        <v>11</v>
      </c>
      <c r="X68" s="14">
        <f t="shared" ref="X68:X99" si="50">FIND(" ",A68)</f>
        <v>5</v>
      </c>
      <c r="Y68" s="14" t="str">
        <f t="shared" ref="Y68:Y99" si="51">TRIM(K68)</f>
        <v>lisa01@gmail.com</v>
      </c>
      <c r="Z68" s="14" t="str">
        <f t="shared" ref="Z68:Z99" si="52">_xlfn.CONCAT(C68," - ",B68)</f>
        <v>East - Sales</v>
      </c>
      <c r="AA68" s="14" t="str">
        <f t="shared" ref="AA68:AA99" si="53">IF(C68="North", "N Zone", "Other")</f>
        <v>Other</v>
      </c>
      <c r="AB68" s="14" t="str" cm="1">
        <f t="array" ref="AB68">_xlfn.IFS(C68 = "East","E Zone",C68 = "South","S Zone",C68 = "West","W Zone",C68="North","N Zone")</f>
        <v>E Zone</v>
      </c>
      <c r="AC68" s="14" t="str">
        <f t="shared" ref="AC68:AC99" si="54">SUBSTITUTE(K68,"@","at")</f>
        <v>lisa01atgmail.com</v>
      </c>
      <c r="AD68" s="14" t="str">
        <f t="shared" ref="AD68:AD99" si="55">_xlfn.TEXTBEFORE(K68, "@")</f>
        <v>lisa01</v>
      </c>
      <c r="AE68" s="14" t="str">
        <f t="shared" ref="AE68:AE99" si="56">_xlfn.TEXTAFTER(K68, "@")</f>
        <v>gmail.com</v>
      </c>
      <c r="AF68" s="14" t="str" cm="1">
        <f t="array" ref="AF68:AG68">_xlfn.TEXTSPLIT(A68," ")</f>
        <v>Dawn</v>
      </c>
      <c r="AG68" s="14" t="str">
        <v>Butler</v>
      </c>
      <c r="AJ68" s="14" t="b">
        <f t="shared" ref="AJ68:AJ99" si="57">EXACT(C68, "East")</f>
        <v>1</v>
      </c>
      <c r="AK68" s="30" t="str">
        <f t="shared" ref="AK68:AK99" si="58">REPT("*", E68/10000)</f>
        <v>***</v>
      </c>
      <c r="AL68" s="14">
        <f t="shared" si="20"/>
        <v>33526</v>
      </c>
      <c r="AM68" s="85" t="str">
        <f t="shared" si="21"/>
        <v>33,526.00</v>
      </c>
      <c r="AN68" t="str">
        <f t="shared" si="22"/>
        <v xml:space="preserve">
</v>
      </c>
    </row>
    <row r="69" spans="1:40" ht="18.75" x14ac:dyDescent="0.3">
      <c r="A69" s="13" t="s">
        <v>6380</v>
      </c>
      <c r="B69" s="14" t="s">
        <v>3</v>
      </c>
      <c r="C69" s="14" t="s">
        <v>6171</v>
      </c>
      <c r="D69" s="15">
        <v>44185</v>
      </c>
      <c r="E69" s="16">
        <v>33785</v>
      </c>
      <c r="F69" s="14">
        <v>20</v>
      </c>
      <c r="G69" s="17">
        <v>279486</v>
      </c>
      <c r="H69" s="14" t="s">
        <v>138</v>
      </c>
      <c r="I69" s="14" t="s">
        <v>6215</v>
      </c>
      <c r="J69" s="17" t="s">
        <v>6381</v>
      </c>
      <c r="K69" s="18" t="s">
        <v>6382</v>
      </c>
      <c r="M69" s="13" t="str">
        <f t="shared" si="41"/>
        <v xml:space="preserve">Tiffany </v>
      </c>
      <c r="N69" s="14" t="str">
        <f t="shared" si="42"/>
        <v>Hayden</v>
      </c>
      <c r="O69" s="14" t="str">
        <f t="shared" ref="O69:O123" si="59">UPPER(M69)</f>
        <v xml:space="preserve">TIFFANY </v>
      </c>
      <c r="P69" s="14" t="str">
        <f t="shared" ref="P69:P123" si="60">LOWER(N69)</f>
        <v>hayden</v>
      </c>
      <c r="Q69" s="14" t="str">
        <f t="shared" si="43"/>
        <v>Tiffany Hayden</v>
      </c>
      <c r="R69" s="14" t="str">
        <f t="shared" si="44"/>
        <v>20-12-2020</v>
      </c>
      <c r="S69" s="26" t="str">
        <f t="shared" si="45"/>
        <v>33,785</v>
      </c>
      <c r="T69" s="14" t="str">
        <f t="shared" si="46"/>
        <v>Mumbai, Karnataka</v>
      </c>
      <c r="U69" s="14" t="str">
        <f t="shared" si="47"/>
        <v>HR - East</v>
      </c>
      <c r="V69" s="14" t="str">
        <f t="shared" si="48"/>
        <v>hicks.com</v>
      </c>
      <c r="W69" s="14">
        <f t="shared" si="49"/>
        <v>14</v>
      </c>
      <c r="X69" s="14">
        <f t="shared" si="50"/>
        <v>8</v>
      </c>
      <c r="Y69" s="14" t="str">
        <f t="shared" si="51"/>
        <v>sean38@hicks.com</v>
      </c>
      <c r="Z69" s="14" t="str">
        <f t="shared" si="52"/>
        <v>East - HR</v>
      </c>
      <c r="AA69" s="14" t="str">
        <f t="shared" si="53"/>
        <v>Other</v>
      </c>
      <c r="AB69" s="14" t="str" cm="1">
        <f t="array" ref="AB69">_xlfn.IFS(C69 = "East","E Zone",C69 = "South","S Zone",C69 = "West","W Zone",C69="North","N Zone")</f>
        <v>E Zone</v>
      </c>
      <c r="AC69" s="14" t="str">
        <f t="shared" si="54"/>
        <v>sean38athicks.com</v>
      </c>
      <c r="AD69" s="14" t="str">
        <f t="shared" si="55"/>
        <v>sean38</v>
      </c>
      <c r="AE69" s="14" t="str">
        <f t="shared" si="56"/>
        <v>hicks.com</v>
      </c>
      <c r="AF69" s="14" t="str" cm="1">
        <f t="array" ref="AF69:AG69">_xlfn.TEXTSPLIT(A69," ")</f>
        <v>Tiffany</v>
      </c>
      <c r="AG69" s="14" t="str">
        <v>Hayden</v>
      </c>
      <c r="AJ69" s="14" t="b">
        <f t="shared" si="57"/>
        <v>1</v>
      </c>
      <c r="AK69" s="30" t="str">
        <f t="shared" si="58"/>
        <v>***</v>
      </c>
      <c r="AL69" s="14">
        <f t="shared" ref="AL69:AL124" si="61">VALUE(S69)</f>
        <v>33785</v>
      </c>
      <c r="AM69" s="85" t="str">
        <f t="shared" ref="AM69:AM124" si="62">FIXED(AL69,2,0)</f>
        <v>33,785.00</v>
      </c>
      <c r="AN69" t="str">
        <f t="shared" ref="AN69:AN124" si="63">CHAR(10)</f>
        <v xml:space="preserve">
</v>
      </c>
    </row>
    <row r="70" spans="1:40" ht="18.75" x14ac:dyDescent="0.3">
      <c r="A70" s="13" t="s">
        <v>6383</v>
      </c>
      <c r="B70" s="14" t="s">
        <v>2</v>
      </c>
      <c r="C70" s="14" t="s">
        <v>6171</v>
      </c>
      <c r="D70" s="15">
        <v>44857</v>
      </c>
      <c r="E70" s="16">
        <v>32229</v>
      </c>
      <c r="F70" s="14">
        <v>19</v>
      </c>
      <c r="G70" s="17">
        <v>439572</v>
      </c>
      <c r="H70" s="14" t="s">
        <v>6187</v>
      </c>
      <c r="I70" s="14" t="s">
        <v>6208</v>
      </c>
      <c r="J70" s="17" t="s">
        <v>6384</v>
      </c>
      <c r="K70" s="18" t="s">
        <v>6385</v>
      </c>
      <c r="M70" s="13" t="str">
        <f t="shared" si="41"/>
        <v xml:space="preserve">Kenneth </v>
      </c>
      <c r="N70" s="14" t="str">
        <f t="shared" si="42"/>
        <v>Miller</v>
      </c>
      <c r="O70" s="14" t="str">
        <f t="shared" si="59"/>
        <v xml:space="preserve">KENNETH </v>
      </c>
      <c r="P70" s="14" t="str">
        <f t="shared" si="60"/>
        <v>miller</v>
      </c>
      <c r="Q70" s="14" t="str">
        <f t="shared" si="43"/>
        <v>Kenneth Miller</v>
      </c>
      <c r="R70" s="14" t="str">
        <f t="shared" si="44"/>
        <v>23-10-2022</v>
      </c>
      <c r="S70" s="26" t="str">
        <f t="shared" si="45"/>
        <v>32,229</v>
      </c>
      <c r="T70" s="14" t="str">
        <f t="shared" si="46"/>
        <v>Chandigarh, West Bengal</v>
      </c>
      <c r="U70" s="14" t="str">
        <f t="shared" si="47"/>
        <v>Sales - East</v>
      </c>
      <c r="V70" s="14" t="str">
        <f t="shared" si="48"/>
        <v>jordan.com</v>
      </c>
      <c r="W70" s="14">
        <f t="shared" si="49"/>
        <v>14</v>
      </c>
      <c r="X70" s="14">
        <f t="shared" si="50"/>
        <v>8</v>
      </c>
      <c r="Y70" s="14" t="str">
        <f t="shared" si="51"/>
        <v>whitejoyce@jordan.com</v>
      </c>
      <c r="Z70" s="14" t="str">
        <f t="shared" si="52"/>
        <v>East - Sales</v>
      </c>
      <c r="AA70" s="14" t="str">
        <f t="shared" si="53"/>
        <v>Other</v>
      </c>
      <c r="AB70" s="14" t="str" cm="1">
        <f t="array" ref="AB70">_xlfn.IFS(C70 = "East","E Zone",C70 = "South","S Zone",C70 = "West","W Zone",C70="North","N Zone")</f>
        <v>E Zone</v>
      </c>
      <c r="AC70" s="14" t="str">
        <f t="shared" si="54"/>
        <v>whitejoyceatjordan.com</v>
      </c>
      <c r="AD70" s="14" t="str">
        <f t="shared" si="55"/>
        <v>whitejoyce</v>
      </c>
      <c r="AE70" s="14" t="str">
        <f t="shared" si="56"/>
        <v>jordan.com</v>
      </c>
      <c r="AF70" s="14" t="str" cm="1">
        <f t="array" ref="AF70:AG70">_xlfn.TEXTSPLIT(A70," ")</f>
        <v>Kenneth</v>
      </c>
      <c r="AG70" s="14" t="str">
        <v>Miller</v>
      </c>
      <c r="AJ70" s="14" t="b">
        <f t="shared" si="57"/>
        <v>1</v>
      </c>
      <c r="AK70" s="30" t="str">
        <f t="shared" si="58"/>
        <v>***</v>
      </c>
      <c r="AL70" s="14">
        <f t="shared" si="61"/>
        <v>32229</v>
      </c>
      <c r="AM70" s="85" t="str">
        <f t="shared" si="62"/>
        <v>32,229.00</v>
      </c>
      <c r="AN70" t="str">
        <f t="shared" si="63"/>
        <v xml:space="preserve">
</v>
      </c>
    </row>
    <row r="71" spans="1:40" ht="18.75" x14ac:dyDescent="0.3">
      <c r="A71" s="13" t="s">
        <v>6386</v>
      </c>
      <c r="B71" s="14" t="s">
        <v>3</v>
      </c>
      <c r="C71" s="14" t="s">
        <v>6169</v>
      </c>
      <c r="D71" s="15">
        <v>45358</v>
      </c>
      <c r="E71" s="16">
        <v>53506</v>
      </c>
      <c r="F71" s="14">
        <v>8</v>
      </c>
      <c r="G71" s="17">
        <v>339199</v>
      </c>
      <c r="H71" s="14" t="s">
        <v>6187</v>
      </c>
      <c r="I71" s="14" t="s">
        <v>6198</v>
      </c>
      <c r="J71" s="17" t="s">
        <v>6387</v>
      </c>
      <c r="K71" s="18" t="s">
        <v>6388</v>
      </c>
      <c r="M71" s="13" t="str">
        <f t="shared" si="41"/>
        <v xml:space="preserve">Craig </v>
      </c>
      <c r="N71" s="14" t="str">
        <f t="shared" si="42"/>
        <v>Dickerson</v>
      </c>
      <c r="O71" s="14" t="str">
        <f t="shared" si="59"/>
        <v xml:space="preserve">CRAIG </v>
      </c>
      <c r="P71" s="14" t="str">
        <f t="shared" si="60"/>
        <v>dickerson</v>
      </c>
      <c r="Q71" s="14" t="str">
        <f t="shared" si="43"/>
        <v>Craig Dickerson</v>
      </c>
      <c r="R71" s="14" t="str">
        <f t="shared" si="44"/>
        <v>07-03-2024</v>
      </c>
      <c r="S71" s="26" t="str">
        <f t="shared" si="45"/>
        <v>53,506</v>
      </c>
      <c r="T71" s="14" t="str">
        <f t="shared" si="46"/>
        <v>Chandigarh, Maharashtra</v>
      </c>
      <c r="U71" s="14" t="str">
        <f t="shared" si="47"/>
        <v>HR - North</v>
      </c>
      <c r="V71" s="14" t="str">
        <f t="shared" si="48"/>
        <v>gmail.com</v>
      </c>
      <c r="W71" s="14">
        <f t="shared" si="49"/>
        <v>15</v>
      </c>
      <c r="X71" s="14">
        <f t="shared" si="50"/>
        <v>6</v>
      </c>
      <c r="Y71" s="14" t="str">
        <f t="shared" si="51"/>
        <v>eric26@gmail.com</v>
      </c>
      <c r="Z71" s="14" t="str">
        <f t="shared" si="52"/>
        <v>North - HR</v>
      </c>
      <c r="AA71" s="14" t="str">
        <f t="shared" si="53"/>
        <v>N Zone</v>
      </c>
      <c r="AB71" s="14" t="str" cm="1">
        <f t="array" ref="AB71">_xlfn.IFS(C71 = "East","E Zone",C71 = "South","S Zone",C71 = "West","W Zone",C71="North","N Zone")</f>
        <v>N Zone</v>
      </c>
      <c r="AC71" s="14" t="str">
        <f t="shared" si="54"/>
        <v>eric26atgmail.com</v>
      </c>
      <c r="AD71" s="14" t="str">
        <f t="shared" si="55"/>
        <v>eric26</v>
      </c>
      <c r="AE71" s="14" t="str">
        <f t="shared" si="56"/>
        <v>gmail.com</v>
      </c>
      <c r="AF71" s="14" t="str" cm="1">
        <f t="array" ref="AF71:AG71">_xlfn.TEXTSPLIT(A71," ")</f>
        <v>Craig</v>
      </c>
      <c r="AG71" s="14" t="str">
        <v>Dickerson</v>
      </c>
      <c r="AJ71" s="14" t="b">
        <f t="shared" si="57"/>
        <v>0</v>
      </c>
      <c r="AK71" s="30" t="str">
        <f t="shared" si="58"/>
        <v>*****</v>
      </c>
      <c r="AL71" s="14">
        <f t="shared" si="61"/>
        <v>53506</v>
      </c>
      <c r="AM71" s="85" t="str">
        <f t="shared" si="62"/>
        <v>53,506.00</v>
      </c>
      <c r="AN71" t="str">
        <f t="shared" si="63"/>
        <v xml:space="preserve">
</v>
      </c>
    </row>
    <row r="72" spans="1:40" ht="18.75" x14ac:dyDescent="0.3">
      <c r="A72" s="13" t="s">
        <v>6389</v>
      </c>
      <c r="B72" s="14" t="s">
        <v>4</v>
      </c>
      <c r="C72" s="14" t="s">
        <v>6169</v>
      </c>
      <c r="D72" s="15">
        <v>44013</v>
      </c>
      <c r="E72" s="16">
        <v>57564</v>
      </c>
      <c r="F72" s="14">
        <v>7</v>
      </c>
      <c r="G72" s="17">
        <v>645006</v>
      </c>
      <c r="H72" s="14" t="s">
        <v>135</v>
      </c>
      <c r="I72" s="14" t="s">
        <v>6208</v>
      </c>
      <c r="J72" s="17" t="s">
        <v>6390</v>
      </c>
      <c r="K72" s="18" t="s">
        <v>6391</v>
      </c>
      <c r="M72" s="13" t="str">
        <f t="shared" si="41"/>
        <v xml:space="preserve">Todd </v>
      </c>
      <c r="N72" s="14" t="str">
        <f t="shared" si="42"/>
        <v>Martinez</v>
      </c>
      <c r="O72" s="14" t="str">
        <f t="shared" si="59"/>
        <v xml:space="preserve">TODD </v>
      </c>
      <c r="P72" s="14" t="str">
        <f t="shared" si="60"/>
        <v>martinez</v>
      </c>
      <c r="Q72" s="14" t="str">
        <f t="shared" si="43"/>
        <v>Todd Martinez</v>
      </c>
      <c r="R72" s="14" t="str">
        <f t="shared" si="44"/>
        <v>01-07-2020</v>
      </c>
      <c r="S72" s="26" t="str">
        <f t="shared" si="45"/>
        <v>57,564</v>
      </c>
      <c r="T72" s="14" t="str">
        <f t="shared" si="46"/>
        <v>Delhi, West Bengal</v>
      </c>
      <c r="U72" s="14" t="str">
        <f t="shared" si="47"/>
        <v>Finance - North</v>
      </c>
      <c r="V72" s="14" t="str">
        <f t="shared" si="48"/>
        <v>trevino-ellis.com</v>
      </c>
      <c r="W72" s="14">
        <f t="shared" si="49"/>
        <v>13</v>
      </c>
      <c r="X72" s="14">
        <f t="shared" si="50"/>
        <v>5</v>
      </c>
      <c r="Y72" s="14" t="str">
        <f t="shared" si="51"/>
        <v>davisvincent@trevino-ellis.com</v>
      </c>
      <c r="Z72" s="14" t="str">
        <f t="shared" si="52"/>
        <v>North - Finance</v>
      </c>
      <c r="AA72" s="14" t="str">
        <f t="shared" si="53"/>
        <v>N Zone</v>
      </c>
      <c r="AB72" s="14" t="str" cm="1">
        <f t="array" ref="AB72">_xlfn.IFS(C72 = "East","E Zone",C72 = "South","S Zone",C72 = "West","W Zone",C72="North","N Zone")</f>
        <v>N Zone</v>
      </c>
      <c r="AC72" s="14" t="str">
        <f t="shared" si="54"/>
        <v>davisvincentattrevino-ellis.com</v>
      </c>
      <c r="AD72" s="14" t="str">
        <f t="shared" si="55"/>
        <v>davisvincent</v>
      </c>
      <c r="AE72" s="14" t="str">
        <f t="shared" si="56"/>
        <v>trevino-ellis.com</v>
      </c>
      <c r="AF72" s="14" t="str" cm="1">
        <f t="array" ref="AF72:AG72">_xlfn.TEXTSPLIT(A72," ")</f>
        <v>Todd</v>
      </c>
      <c r="AG72" s="14" t="str">
        <v>Martinez</v>
      </c>
      <c r="AJ72" s="14" t="b">
        <f t="shared" si="57"/>
        <v>0</v>
      </c>
      <c r="AK72" s="30" t="str">
        <f t="shared" si="58"/>
        <v>*****</v>
      </c>
      <c r="AL72" s="14">
        <f t="shared" si="61"/>
        <v>57564</v>
      </c>
      <c r="AM72" s="85" t="str">
        <f t="shared" si="62"/>
        <v>57,564.00</v>
      </c>
      <c r="AN72" t="str">
        <f t="shared" si="63"/>
        <v xml:space="preserve">
</v>
      </c>
    </row>
    <row r="73" spans="1:40" ht="18.75" x14ac:dyDescent="0.3">
      <c r="A73" s="13" t="s">
        <v>6392</v>
      </c>
      <c r="B73" s="14" t="s">
        <v>2</v>
      </c>
      <c r="C73" s="14" t="s">
        <v>6170</v>
      </c>
      <c r="D73" s="15">
        <v>44859</v>
      </c>
      <c r="E73" s="16">
        <v>47187</v>
      </c>
      <c r="F73" s="14">
        <v>17</v>
      </c>
      <c r="G73" s="17">
        <v>795132</v>
      </c>
      <c r="H73" s="14" t="s">
        <v>134</v>
      </c>
      <c r="I73" s="14" t="s">
        <v>6188</v>
      </c>
      <c r="J73" s="17" t="s">
        <v>6393</v>
      </c>
      <c r="K73" s="18" t="s">
        <v>6394</v>
      </c>
      <c r="M73" s="13" t="str">
        <f t="shared" si="41"/>
        <v xml:space="preserve">Travis </v>
      </c>
      <c r="N73" s="14" t="str">
        <f t="shared" si="42"/>
        <v>Nicholson</v>
      </c>
      <c r="O73" s="14" t="str">
        <f t="shared" si="59"/>
        <v xml:space="preserve">TRAVIS </v>
      </c>
      <c r="P73" s="14" t="str">
        <f t="shared" si="60"/>
        <v>nicholson</v>
      </c>
      <c r="Q73" s="14" t="str">
        <f t="shared" si="43"/>
        <v>Travis Nicholson</v>
      </c>
      <c r="R73" s="14" t="str">
        <f t="shared" si="44"/>
        <v>25-10-2022</v>
      </c>
      <c r="S73" s="26" t="str">
        <f t="shared" si="45"/>
        <v>47,187</v>
      </c>
      <c r="T73" s="14" t="str">
        <f t="shared" si="46"/>
        <v>Bangalore, Punjab</v>
      </c>
      <c r="U73" s="14" t="str">
        <f t="shared" si="47"/>
        <v>Sales - South</v>
      </c>
      <c r="V73" s="14" t="str">
        <f t="shared" si="48"/>
        <v>bailey-johnson.org</v>
      </c>
      <c r="W73" s="14">
        <f t="shared" si="49"/>
        <v>16</v>
      </c>
      <c r="X73" s="14">
        <f t="shared" si="50"/>
        <v>7</v>
      </c>
      <c r="Y73" s="14" t="str">
        <f t="shared" si="51"/>
        <v>grossjennifer@bailey-johnson.org</v>
      </c>
      <c r="Z73" s="14" t="str">
        <f t="shared" si="52"/>
        <v>South - Sales</v>
      </c>
      <c r="AA73" s="14" t="str">
        <f t="shared" si="53"/>
        <v>Other</v>
      </c>
      <c r="AB73" s="14" t="str" cm="1">
        <f t="array" ref="AB73">_xlfn.IFS(C73 = "East","E Zone",C73 = "South","S Zone",C73 = "West","W Zone",C73="North","N Zone")</f>
        <v>S Zone</v>
      </c>
      <c r="AC73" s="14" t="str">
        <f t="shared" si="54"/>
        <v>grossjenniferatbailey-johnson.org</v>
      </c>
      <c r="AD73" s="14" t="str">
        <f t="shared" si="55"/>
        <v>grossjennifer</v>
      </c>
      <c r="AE73" s="14" t="str">
        <f t="shared" si="56"/>
        <v>bailey-johnson.org</v>
      </c>
      <c r="AF73" s="14" t="str" cm="1">
        <f t="array" ref="AF73:AG73">_xlfn.TEXTSPLIT(A73," ")</f>
        <v>Travis</v>
      </c>
      <c r="AG73" s="14" t="str">
        <v>Nicholson</v>
      </c>
      <c r="AJ73" s="14" t="b">
        <f t="shared" si="57"/>
        <v>0</v>
      </c>
      <c r="AK73" s="30" t="str">
        <f t="shared" si="58"/>
        <v>****</v>
      </c>
      <c r="AL73" s="14">
        <f t="shared" si="61"/>
        <v>47187</v>
      </c>
      <c r="AM73" s="85" t="str">
        <f t="shared" si="62"/>
        <v>47,187.00</v>
      </c>
      <c r="AN73" t="str">
        <f t="shared" si="63"/>
        <v xml:space="preserve">
</v>
      </c>
    </row>
    <row r="74" spans="1:40" ht="18.75" x14ac:dyDescent="0.3">
      <c r="A74" s="13" t="s">
        <v>6395</v>
      </c>
      <c r="B74" s="14" t="s">
        <v>5</v>
      </c>
      <c r="C74" s="14" t="s">
        <v>6171</v>
      </c>
      <c r="D74" s="15">
        <v>44746</v>
      </c>
      <c r="E74" s="16">
        <v>50700</v>
      </c>
      <c r="F74" s="14">
        <v>18</v>
      </c>
      <c r="G74" s="17">
        <v>578708</v>
      </c>
      <c r="H74" s="14" t="s">
        <v>137</v>
      </c>
      <c r="I74" s="14" t="s">
        <v>6208</v>
      </c>
      <c r="J74" s="17" t="s">
        <v>6396</v>
      </c>
      <c r="K74" s="18" t="s">
        <v>6397</v>
      </c>
      <c r="M74" s="13" t="str">
        <f t="shared" si="41"/>
        <v xml:space="preserve">William </v>
      </c>
      <c r="N74" s="14" t="str">
        <f t="shared" si="42"/>
        <v>Young</v>
      </c>
      <c r="O74" s="14" t="str">
        <f t="shared" si="59"/>
        <v xml:space="preserve">WILLIAM </v>
      </c>
      <c r="P74" s="14" t="str">
        <f t="shared" si="60"/>
        <v>young</v>
      </c>
      <c r="Q74" s="14" t="str">
        <f t="shared" si="43"/>
        <v>William Young</v>
      </c>
      <c r="R74" s="14" t="str">
        <f t="shared" si="44"/>
        <v>04-07-2022</v>
      </c>
      <c r="S74" s="26" t="str">
        <f t="shared" si="45"/>
        <v>50,700</v>
      </c>
      <c r="T74" s="14" t="str">
        <f t="shared" si="46"/>
        <v>Kolkata, West Bengal</v>
      </c>
      <c r="U74" s="14" t="str">
        <f t="shared" si="47"/>
        <v>Marketing - East</v>
      </c>
      <c r="V74" s="14" t="str">
        <f t="shared" si="48"/>
        <v>cruz-martinez.biz</v>
      </c>
      <c r="W74" s="14">
        <f t="shared" si="49"/>
        <v>13</v>
      </c>
      <c r="X74" s="14">
        <f t="shared" si="50"/>
        <v>8</v>
      </c>
      <c r="Y74" s="14" t="str">
        <f t="shared" si="51"/>
        <v>gonzalezbenjamin@cruz-martinez.biz</v>
      </c>
      <c r="Z74" s="14" t="str">
        <f t="shared" si="52"/>
        <v>East - Marketing</v>
      </c>
      <c r="AA74" s="14" t="str">
        <f t="shared" si="53"/>
        <v>Other</v>
      </c>
      <c r="AB74" s="14" t="str" cm="1">
        <f t="array" ref="AB74">_xlfn.IFS(C74 = "East","E Zone",C74 = "South","S Zone",C74 = "West","W Zone",C74="North","N Zone")</f>
        <v>E Zone</v>
      </c>
      <c r="AC74" s="14" t="str">
        <f t="shared" si="54"/>
        <v>gonzalezbenjaminatcruz-martinez.biz</v>
      </c>
      <c r="AD74" s="14" t="str">
        <f t="shared" si="55"/>
        <v>gonzalezbenjamin</v>
      </c>
      <c r="AE74" s="14" t="str">
        <f t="shared" si="56"/>
        <v>cruz-martinez.biz</v>
      </c>
      <c r="AF74" s="14" t="str" cm="1">
        <f t="array" ref="AF74:AG74">_xlfn.TEXTSPLIT(A74," ")</f>
        <v>William</v>
      </c>
      <c r="AG74" s="14" t="str">
        <v>Young</v>
      </c>
      <c r="AJ74" s="14" t="b">
        <f t="shared" si="57"/>
        <v>1</v>
      </c>
      <c r="AK74" s="30" t="str">
        <f t="shared" si="58"/>
        <v>*****</v>
      </c>
      <c r="AL74" s="14">
        <f t="shared" si="61"/>
        <v>50700</v>
      </c>
      <c r="AM74" s="85" t="str">
        <f t="shared" si="62"/>
        <v>50,700.00</v>
      </c>
      <c r="AN74" t="str">
        <f t="shared" si="63"/>
        <v xml:space="preserve">
</v>
      </c>
    </row>
    <row r="75" spans="1:40" ht="18.75" x14ac:dyDescent="0.3">
      <c r="A75" s="13" t="s">
        <v>6398</v>
      </c>
      <c r="B75" s="14" t="s">
        <v>4</v>
      </c>
      <c r="C75" s="14" t="s">
        <v>6168</v>
      </c>
      <c r="D75" s="15">
        <v>45694</v>
      </c>
      <c r="E75" s="16">
        <v>59435</v>
      </c>
      <c r="F75" s="14">
        <v>14</v>
      </c>
      <c r="G75" s="17">
        <v>898016</v>
      </c>
      <c r="H75" s="14" t="s">
        <v>138</v>
      </c>
      <c r="I75" s="14" t="s">
        <v>6188</v>
      </c>
      <c r="J75" s="17" t="s">
        <v>6399</v>
      </c>
      <c r="K75" s="18" t="s">
        <v>6400</v>
      </c>
      <c r="M75" s="13" t="str">
        <f t="shared" si="41"/>
        <v xml:space="preserve">Megan </v>
      </c>
      <c r="N75" s="14" t="str">
        <f t="shared" si="42"/>
        <v>Ross</v>
      </c>
      <c r="O75" s="14" t="str">
        <f t="shared" si="59"/>
        <v xml:space="preserve">MEGAN </v>
      </c>
      <c r="P75" s="14" t="str">
        <f t="shared" si="60"/>
        <v>ross</v>
      </c>
      <c r="Q75" s="14" t="str">
        <f t="shared" si="43"/>
        <v>Megan Ross</v>
      </c>
      <c r="R75" s="14" t="str">
        <f t="shared" si="44"/>
        <v>06-02-2025</v>
      </c>
      <c r="S75" s="26" t="str">
        <f t="shared" si="45"/>
        <v>59,435</v>
      </c>
      <c r="T75" s="14" t="str">
        <f t="shared" si="46"/>
        <v>Mumbai, Punjab</v>
      </c>
      <c r="U75" s="14" t="str">
        <f t="shared" si="47"/>
        <v>Finance - West</v>
      </c>
      <c r="V75" s="14" t="str">
        <f t="shared" si="48"/>
        <v>gmail.com</v>
      </c>
      <c r="W75" s="14">
        <f t="shared" si="49"/>
        <v>10</v>
      </c>
      <c r="X75" s="14">
        <f t="shared" si="50"/>
        <v>6</v>
      </c>
      <c r="Y75" s="14" t="str">
        <f t="shared" si="51"/>
        <v>tiffany00@gmail.com</v>
      </c>
      <c r="Z75" s="14" t="str">
        <f t="shared" si="52"/>
        <v>West - Finance</v>
      </c>
      <c r="AA75" s="14" t="str">
        <f t="shared" si="53"/>
        <v>Other</v>
      </c>
      <c r="AB75" s="14" t="str" cm="1">
        <f t="array" ref="AB75">_xlfn.IFS(C75 = "East","E Zone",C75 = "South","S Zone",C75 = "West","W Zone",C75="North","N Zone")</f>
        <v>W Zone</v>
      </c>
      <c r="AC75" s="14" t="str">
        <f t="shared" si="54"/>
        <v>tiffany00atgmail.com</v>
      </c>
      <c r="AD75" s="14" t="str">
        <f t="shared" si="55"/>
        <v>tiffany00</v>
      </c>
      <c r="AE75" s="14" t="str">
        <f t="shared" si="56"/>
        <v>gmail.com</v>
      </c>
      <c r="AF75" s="14" t="str" cm="1">
        <f t="array" ref="AF75:AG75">_xlfn.TEXTSPLIT(A75," ")</f>
        <v>Megan</v>
      </c>
      <c r="AG75" s="14" t="str">
        <v>Ross</v>
      </c>
      <c r="AJ75" s="14" t="b">
        <f t="shared" si="57"/>
        <v>0</v>
      </c>
      <c r="AK75" s="30" t="str">
        <f t="shared" si="58"/>
        <v>*****</v>
      </c>
      <c r="AL75" s="14">
        <f t="shared" si="61"/>
        <v>59435</v>
      </c>
      <c r="AM75" s="85" t="str">
        <f t="shared" si="62"/>
        <v>59,435.00</v>
      </c>
      <c r="AN75" t="str">
        <f t="shared" si="63"/>
        <v xml:space="preserve">
</v>
      </c>
    </row>
    <row r="76" spans="1:40" ht="18.75" x14ac:dyDescent="0.3">
      <c r="A76" s="13" t="s">
        <v>6401</v>
      </c>
      <c r="B76" s="14" t="s">
        <v>2</v>
      </c>
      <c r="C76" s="14" t="s">
        <v>6170</v>
      </c>
      <c r="D76" s="15">
        <v>44668</v>
      </c>
      <c r="E76" s="16">
        <v>58750</v>
      </c>
      <c r="F76" s="14">
        <v>5</v>
      </c>
      <c r="G76" s="17">
        <v>573327</v>
      </c>
      <c r="H76" s="14" t="s">
        <v>138</v>
      </c>
      <c r="I76" s="14" t="s">
        <v>6188</v>
      </c>
      <c r="J76" s="17" t="s">
        <v>6402</v>
      </c>
      <c r="K76" s="18" t="s">
        <v>6403</v>
      </c>
      <c r="M76" s="13" t="str">
        <f t="shared" si="41"/>
        <v xml:space="preserve">Willie </v>
      </c>
      <c r="N76" s="14" t="str">
        <f t="shared" si="42"/>
        <v>Mendoza</v>
      </c>
      <c r="O76" s="14" t="str">
        <f t="shared" si="59"/>
        <v xml:space="preserve">WILLIE </v>
      </c>
      <c r="P76" s="14" t="str">
        <f t="shared" si="60"/>
        <v>mendoza</v>
      </c>
      <c r="Q76" s="14" t="str">
        <f t="shared" si="43"/>
        <v>Willie Mendoza</v>
      </c>
      <c r="R76" s="14" t="str">
        <f t="shared" si="44"/>
        <v>17-04-2022</v>
      </c>
      <c r="S76" s="26" t="str">
        <f t="shared" si="45"/>
        <v>58,750</v>
      </c>
      <c r="T76" s="14" t="str">
        <f t="shared" si="46"/>
        <v>Mumbai, Punjab</v>
      </c>
      <c r="U76" s="14" t="str">
        <f t="shared" si="47"/>
        <v>Sales - South</v>
      </c>
      <c r="V76" s="14" t="str">
        <f t="shared" si="48"/>
        <v>yahoo.com</v>
      </c>
      <c r="W76" s="14">
        <f t="shared" si="49"/>
        <v>14</v>
      </c>
      <c r="X76" s="14">
        <f t="shared" si="50"/>
        <v>7</v>
      </c>
      <c r="Y76" s="14" t="str">
        <f t="shared" si="51"/>
        <v>irodriguez@yahoo.com</v>
      </c>
      <c r="Z76" s="14" t="str">
        <f t="shared" si="52"/>
        <v>South - Sales</v>
      </c>
      <c r="AA76" s="14" t="str">
        <f t="shared" si="53"/>
        <v>Other</v>
      </c>
      <c r="AB76" s="14" t="str" cm="1">
        <f t="array" ref="AB76">_xlfn.IFS(C76 = "East","E Zone",C76 = "South","S Zone",C76 = "West","W Zone",C76="North","N Zone")</f>
        <v>S Zone</v>
      </c>
      <c r="AC76" s="14" t="str">
        <f t="shared" si="54"/>
        <v>irodriguezatyahoo.com</v>
      </c>
      <c r="AD76" s="14" t="str">
        <f t="shared" si="55"/>
        <v>irodriguez</v>
      </c>
      <c r="AE76" s="14" t="str">
        <f t="shared" si="56"/>
        <v>yahoo.com</v>
      </c>
      <c r="AF76" s="14" t="str" cm="1">
        <f t="array" ref="AF76:AG76">_xlfn.TEXTSPLIT(A76," ")</f>
        <v>Willie</v>
      </c>
      <c r="AG76" s="14" t="str">
        <v>Mendoza</v>
      </c>
      <c r="AJ76" s="14" t="b">
        <f t="shared" si="57"/>
        <v>0</v>
      </c>
      <c r="AK76" s="30" t="str">
        <f t="shared" si="58"/>
        <v>*****</v>
      </c>
      <c r="AL76" s="14">
        <f t="shared" si="61"/>
        <v>58750</v>
      </c>
      <c r="AM76" s="85" t="str">
        <f t="shared" si="62"/>
        <v>58,750.00</v>
      </c>
      <c r="AN76" t="str">
        <f t="shared" si="63"/>
        <v xml:space="preserve">
</v>
      </c>
    </row>
    <row r="77" spans="1:40" ht="18.75" x14ac:dyDescent="0.3">
      <c r="A77" s="13" t="s">
        <v>6404</v>
      </c>
      <c r="B77" s="14" t="s">
        <v>4</v>
      </c>
      <c r="C77" s="14" t="s">
        <v>6170</v>
      </c>
      <c r="D77" s="15">
        <v>44565</v>
      </c>
      <c r="E77" s="16">
        <v>30043</v>
      </c>
      <c r="F77" s="14">
        <v>16</v>
      </c>
      <c r="G77" s="17">
        <v>322121</v>
      </c>
      <c r="H77" s="14" t="s">
        <v>134</v>
      </c>
      <c r="I77" s="14" t="s">
        <v>6188</v>
      </c>
      <c r="J77" s="17" t="s">
        <v>6405</v>
      </c>
      <c r="K77" s="18" t="s">
        <v>6406</v>
      </c>
      <c r="M77" s="13" t="str">
        <f t="shared" si="41"/>
        <v xml:space="preserve">Ellen </v>
      </c>
      <c r="N77" s="14" t="str">
        <f t="shared" si="42"/>
        <v>Young</v>
      </c>
      <c r="O77" s="14" t="str">
        <f t="shared" si="59"/>
        <v xml:space="preserve">ELLEN </v>
      </c>
      <c r="P77" s="14" t="str">
        <f t="shared" si="60"/>
        <v>young</v>
      </c>
      <c r="Q77" s="14" t="str">
        <f t="shared" si="43"/>
        <v>Ellen Young</v>
      </c>
      <c r="R77" s="14" t="str">
        <f t="shared" si="44"/>
        <v>04-01-2022</v>
      </c>
      <c r="S77" s="26" t="str">
        <f t="shared" si="45"/>
        <v>30,043</v>
      </c>
      <c r="T77" s="14" t="str">
        <f t="shared" si="46"/>
        <v>Bangalore, Punjab</v>
      </c>
      <c r="U77" s="14" t="str">
        <f t="shared" si="47"/>
        <v>Finance - South</v>
      </c>
      <c r="V77" s="14" t="str">
        <f t="shared" si="48"/>
        <v>yahoo.com</v>
      </c>
      <c r="W77" s="14">
        <f t="shared" si="49"/>
        <v>11</v>
      </c>
      <c r="X77" s="14">
        <f t="shared" si="50"/>
        <v>6</v>
      </c>
      <c r="Y77" s="14" t="str">
        <f t="shared" si="51"/>
        <v>watersvicki@yahoo.com</v>
      </c>
      <c r="Z77" s="14" t="str">
        <f t="shared" si="52"/>
        <v>South - Finance</v>
      </c>
      <c r="AA77" s="14" t="str">
        <f t="shared" si="53"/>
        <v>Other</v>
      </c>
      <c r="AB77" s="14" t="str" cm="1">
        <f t="array" ref="AB77">_xlfn.IFS(C77 = "East","E Zone",C77 = "South","S Zone",C77 = "West","W Zone",C77="North","N Zone")</f>
        <v>S Zone</v>
      </c>
      <c r="AC77" s="14" t="str">
        <f t="shared" si="54"/>
        <v>watersvickiatyahoo.com</v>
      </c>
      <c r="AD77" s="14" t="str">
        <f t="shared" si="55"/>
        <v>watersvicki</v>
      </c>
      <c r="AE77" s="14" t="str">
        <f t="shared" si="56"/>
        <v>yahoo.com</v>
      </c>
      <c r="AF77" s="14" t="str" cm="1">
        <f t="array" ref="AF77:AG77">_xlfn.TEXTSPLIT(A77," ")</f>
        <v>Ellen</v>
      </c>
      <c r="AG77" s="14" t="str">
        <v>Young</v>
      </c>
      <c r="AJ77" s="14" t="b">
        <f t="shared" si="57"/>
        <v>0</v>
      </c>
      <c r="AK77" s="30" t="str">
        <f t="shared" si="58"/>
        <v>***</v>
      </c>
      <c r="AL77" s="14">
        <f t="shared" si="61"/>
        <v>30043</v>
      </c>
      <c r="AM77" s="85" t="str">
        <f t="shared" si="62"/>
        <v>30,043.00</v>
      </c>
      <c r="AN77" t="str">
        <f t="shared" si="63"/>
        <v xml:space="preserve">
</v>
      </c>
    </row>
    <row r="78" spans="1:40" ht="18.75" x14ac:dyDescent="0.3">
      <c r="A78" s="13" t="s">
        <v>4674</v>
      </c>
      <c r="B78" s="14" t="s">
        <v>3</v>
      </c>
      <c r="C78" s="14" t="s">
        <v>6170</v>
      </c>
      <c r="D78" s="15">
        <v>45310</v>
      </c>
      <c r="E78" s="16">
        <v>34500</v>
      </c>
      <c r="F78" s="14">
        <v>8</v>
      </c>
      <c r="G78" s="17">
        <v>847528</v>
      </c>
      <c r="H78" s="14" t="s">
        <v>135</v>
      </c>
      <c r="I78" s="14" t="s">
        <v>135</v>
      </c>
      <c r="J78" s="17" t="s">
        <v>6407</v>
      </c>
      <c r="K78" s="18" t="s">
        <v>6408</v>
      </c>
      <c r="M78" s="13" t="str">
        <f t="shared" si="41"/>
        <v xml:space="preserve">David </v>
      </c>
      <c r="N78" s="14" t="str">
        <f t="shared" si="42"/>
        <v>Jones</v>
      </c>
      <c r="O78" s="14" t="str">
        <f t="shared" si="59"/>
        <v xml:space="preserve">DAVID </v>
      </c>
      <c r="P78" s="14" t="str">
        <f t="shared" si="60"/>
        <v>jones</v>
      </c>
      <c r="Q78" s="14" t="str">
        <f t="shared" si="43"/>
        <v>David Jones</v>
      </c>
      <c r="R78" s="14" t="str">
        <f t="shared" si="44"/>
        <v>19-01-2024</v>
      </c>
      <c r="S78" s="26" t="str">
        <f t="shared" si="45"/>
        <v>34,500</v>
      </c>
      <c r="T78" s="14" t="str">
        <f t="shared" si="46"/>
        <v>Delhi, Delhi</v>
      </c>
      <c r="U78" s="14" t="str">
        <f t="shared" si="47"/>
        <v>HR - South</v>
      </c>
      <c r="V78" s="14" t="str">
        <f t="shared" si="48"/>
        <v>gmail.com</v>
      </c>
      <c r="W78" s="14">
        <f t="shared" si="49"/>
        <v>11</v>
      </c>
      <c r="X78" s="14">
        <f t="shared" si="50"/>
        <v>6</v>
      </c>
      <c r="Y78" s="14" t="str">
        <f t="shared" si="51"/>
        <v>jacob60@gmail.com</v>
      </c>
      <c r="Z78" s="14" t="str">
        <f t="shared" si="52"/>
        <v>South - HR</v>
      </c>
      <c r="AA78" s="14" t="str">
        <f t="shared" si="53"/>
        <v>Other</v>
      </c>
      <c r="AB78" s="14" t="str" cm="1">
        <f t="array" ref="AB78">_xlfn.IFS(C78 = "East","E Zone",C78 = "South","S Zone",C78 = "West","W Zone",C78="North","N Zone")</f>
        <v>S Zone</v>
      </c>
      <c r="AC78" s="14" t="str">
        <f t="shared" si="54"/>
        <v>jacob60atgmail.com</v>
      </c>
      <c r="AD78" s="14" t="str">
        <f t="shared" si="55"/>
        <v>jacob60</v>
      </c>
      <c r="AE78" s="14" t="str">
        <f t="shared" si="56"/>
        <v>gmail.com</v>
      </c>
      <c r="AF78" s="14" t="str" cm="1">
        <f t="array" ref="AF78:AG78">_xlfn.TEXTSPLIT(A78," ")</f>
        <v>David</v>
      </c>
      <c r="AG78" s="14" t="str">
        <v>Jones</v>
      </c>
      <c r="AJ78" s="14" t="b">
        <f t="shared" si="57"/>
        <v>0</v>
      </c>
      <c r="AK78" s="30" t="str">
        <f t="shared" si="58"/>
        <v>***</v>
      </c>
      <c r="AL78" s="14">
        <f t="shared" si="61"/>
        <v>34500</v>
      </c>
      <c r="AM78" s="85" t="str">
        <f t="shared" si="62"/>
        <v>34,500.00</v>
      </c>
      <c r="AN78" t="str">
        <f t="shared" si="63"/>
        <v xml:space="preserve">
</v>
      </c>
    </row>
    <row r="79" spans="1:40" ht="18.75" x14ac:dyDescent="0.3">
      <c r="A79" s="13" t="s">
        <v>6409</v>
      </c>
      <c r="B79" s="14" t="s">
        <v>6</v>
      </c>
      <c r="C79" s="14" t="s">
        <v>6171</v>
      </c>
      <c r="D79" s="15">
        <v>45494</v>
      </c>
      <c r="E79" s="16">
        <v>53829</v>
      </c>
      <c r="F79" s="14">
        <v>20</v>
      </c>
      <c r="G79" s="17">
        <v>314422</v>
      </c>
      <c r="H79" s="14" t="s">
        <v>135</v>
      </c>
      <c r="I79" s="14" t="s">
        <v>6208</v>
      </c>
      <c r="J79" s="17" t="s">
        <v>6410</v>
      </c>
      <c r="K79" s="18" t="s">
        <v>6411</v>
      </c>
      <c r="M79" s="13" t="str">
        <f t="shared" si="41"/>
        <v xml:space="preserve">Robert </v>
      </c>
      <c r="N79" s="14" t="str">
        <f t="shared" si="42"/>
        <v>Gomez</v>
      </c>
      <c r="O79" s="14" t="str">
        <f t="shared" si="59"/>
        <v xml:space="preserve">ROBERT </v>
      </c>
      <c r="P79" s="14" t="str">
        <f t="shared" si="60"/>
        <v>gomez</v>
      </c>
      <c r="Q79" s="14" t="str">
        <f t="shared" si="43"/>
        <v>Robert Gomez</v>
      </c>
      <c r="R79" s="14" t="str">
        <f t="shared" si="44"/>
        <v>21-07-2024</v>
      </c>
      <c r="S79" s="26" t="str">
        <f t="shared" si="45"/>
        <v>53,829</v>
      </c>
      <c r="T79" s="14" t="str">
        <f t="shared" si="46"/>
        <v>Delhi, West Bengal</v>
      </c>
      <c r="U79" s="14" t="str">
        <f t="shared" si="47"/>
        <v>IT - East</v>
      </c>
      <c r="V79" s="14" t="str">
        <f t="shared" si="48"/>
        <v>yahoo.com</v>
      </c>
      <c r="W79" s="14">
        <f t="shared" si="49"/>
        <v>12</v>
      </c>
      <c r="X79" s="14">
        <f t="shared" si="50"/>
        <v>7</v>
      </c>
      <c r="Y79" s="14" t="str">
        <f t="shared" si="51"/>
        <v>padillajordan@yahoo.com</v>
      </c>
      <c r="Z79" s="14" t="str">
        <f t="shared" si="52"/>
        <v>East - IT</v>
      </c>
      <c r="AA79" s="14" t="str">
        <f t="shared" si="53"/>
        <v>Other</v>
      </c>
      <c r="AB79" s="14" t="str" cm="1">
        <f t="array" ref="AB79">_xlfn.IFS(C79 = "East","E Zone",C79 = "South","S Zone",C79 = "West","W Zone",C79="North","N Zone")</f>
        <v>E Zone</v>
      </c>
      <c r="AC79" s="14" t="str">
        <f t="shared" si="54"/>
        <v>padillajordanatyahoo.com</v>
      </c>
      <c r="AD79" s="14" t="str">
        <f t="shared" si="55"/>
        <v>padillajordan</v>
      </c>
      <c r="AE79" s="14" t="str">
        <f t="shared" si="56"/>
        <v>yahoo.com</v>
      </c>
      <c r="AF79" s="14" t="str" cm="1">
        <f t="array" ref="AF79:AG79">_xlfn.TEXTSPLIT(A79," ")</f>
        <v>Robert</v>
      </c>
      <c r="AG79" s="14" t="str">
        <v>Gomez</v>
      </c>
      <c r="AJ79" s="14" t="b">
        <f t="shared" si="57"/>
        <v>1</v>
      </c>
      <c r="AK79" s="30" t="str">
        <f t="shared" si="58"/>
        <v>*****</v>
      </c>
      <c r="AL79" s="14">
        <f t="shared" si="61"/>
        <v>53829</v>
      </c>
      <c r="AM79" s="85" t="str">
        <f t="shared" si="62"/>
        <v>53,829.00</v>
      </c>
      <c r="AN79" t="str">
        <f t="shared" si="63"/>
        <v xml:space="preserve">
</v>
      </c>
    </row>
    <row r="80" spans="1:40" ht="18.75" x14ac:dyDescent="0.3">
      <c r="A80" s="13" t="s">
        <v>6412</v>
      </c>
      <c r="B80" s="14" t="s">
        <v>3</v>
      </c>
      <c r="C80" s="14" t="s">
        <v>6170</v>
      </c>
      <c r="D80" s="15">
        <v>44748</v>
      </c>
      <c r="E80" s="16">
        <v>34862</v>
      </c>
      <c r="F80" s="14">
        <v>7</v>
      </c>
      <c r="G80" s="17">
        <v>313649</v>
      </c>
      <c r="H80" s="14" t="s">
        <v>6187</v>
      </c>
      <c r="I80" s="14" t="s">
        <v>6198</v>
      </c>
      <c r="J80" s="17" t="s">
        <v>6413</v>
      </c>
      <c r="K80" s="18" t="s">
        <v>6414</v>
      </c>
      <c r="M80" s="13" t="str">
        <f t="shared" si="41"/>
        <v xml:space="preserve">Joshua </v>
      </c>
      <c r="N80" s="14" t="str">
        <f t="shared" si="42"/>
        <v>Alvarado</v>
      </c>
      <c r="O80" s="14" t="str">
        <f t="shared" si="59"/>
        <v xml:space="preserve">JOSHUA </v>
      </c>
      <c r="P80" s="14" t="str">
        <f t="shared" si="60"/>
        <v>alvarado</v>
      </c>
      <c r="Q80" s="14" t="str">
        <f t="shared" si="43"/>
        <v>Joshua Alvarado</v>
      </c>
      <c r="R80" s="14" t="str">
        <f t="shared" si="44"/>
        <v>06-07-2022</v>
      </c>
      <c r="S80" s="26" t="str">
        <f t="shared" si="45"/>
        <v>34,862</v>
      </c>
      <c r="T80" s="14" t="str">
        <f t="shared" si="46"/>
        <v>Chandigarh, Maharashtra</v>
      </c>
      <c r="U80" s="14" t="str">
        <f t="shared" si="47"/>
        <v>HR - South</v>
      </c>
      <c r="V80" s="14" t="str">
        <f t="shared" si="48"/>
        <v>yahoo.com</v>
      </c>
      <c r="W80" s="14">
        <f t="shared" si="49"/>
        <v>15</v>
      </c>
      <c r="X80" s="14">
        <f t="shared" si="50"/>
        <v>7</v>
      </c>
      <c r="Y80" s="14" t="str">
        <f t="shared" si="51"/>
        <v>xhenry@yahoo.com</v>
      </c>
      <c r="Z80" s="14" t="str">
        <f t="shared" si="52"/>
        <v>South - HR</v>
      </c>
      <c r="AA80" s="14" t="str">
        <f t="shared" si="53"/>
        <v>Other</v>
      </c>
      <c r="AB80" s="14" t="str" cm="1">
        <f t="array" ref="AB80">_xlfn.IFS(C80 = "East","E Zone",C80 = "South","S Zone",C80 = "West","W Zone",C80="North","N Zone")</f>
        <v>S Zone</v>
      </c>
      <c r="AC80" s="14" t="str">
        <f t="shared" si="54"/>
        <v>xhenryatyahoo.com</v>
      </c>
      <c r="AD80" s="14" t="str">
        <f t="shared" si="55"/>
        <v>xhenry</v>
      </c>
      <c r="AE80" s="14" t="str">
        <f t="shared" si="56"/>
        <v>yahoo.com</v>
      </c>
      <c r="AF80" s="14" t="str" cm="1">
        <f t="array" ref="AF80:AG80">_xlfn.TEXTSPLIT(A80," ")</f>
        <v>Joshua</v>
      </c>
      <c r="AG80" s="14" t="str">
        <v>Alvarado</v>
      </c>
      <c r="AJ80" s="14" t="b">
        <f t="shared" si="57"/>
        <v>0</v>
      </c>
      <c r="AK80" s="30" t="str">
        <f t="shared" si="58"/>
        <v>***</v>
      </c>
      <c r="AL80" s="14">
        <f t="shared" si="61"/>
        <v>34862</v>
      </c>
      <c r="AM80" s="85" t="str">
        <f t="shared" si="62"/>
        <v>34,862.00</v>
      </c>
      <c r="AN80" t="str">
        <f t="shared" si="63"/>
        <v xml:space="preserve">
</v>
      </c>
    </row>
    <row r="81" spans="1:40" ht="18.75" x14ac:dyDescent="0.3">
      <c r="A81" s="13" t="s">
        <v>6415</v>
      </c>
      <c r="B81" s="14" t="s">
        <v>2</v>
      </c>
      <c r="C81" s="14" t="s">
        <v>6171</v>
      </c>
      <c r="D81" s="15">
        <v>44386</v>
      </c>
      <c r="E81" s="16">
        <v>45781</v>
      </c>
      <c r="F81" s="14">
        <v>13</v>
      </c>
      <c r="G81" s="17">
        <v>252309</v>
      </c>
      <c r="H81" s="14" t="s">
        <v>138</v>
      </c>
      <c r="I81" s="14" t="s">
        <v>6188</v>
      </c>
      <c r="J81" s="17" t="s">
        <v>6416</v>
      </c>
      <c r="K81" s="18" t="s">
        <v>6417</v>
      </c>
      <c r="M81" s="13" t="str">
        <f t="shared" si="41"/>
        <v xml:space="preserve">Lisa </v>
      </c>
      <c r="N81" s="14" t="str">
        <f t="shared" si="42"/>
        <v>Chavez</v>
      </c>
      <c r="O81" s="14" t="str">
        <f t="shared" si="59"/>
        <v xml:space="preserve">LISA </v>
      </c>
      <c r="P81" s="14" t="str">
        <f t="shared" si="60"/>
        <v>chavez</v>
      </c>
      <c r="Q81" s="14" t="str">
        <f t="shared" si="43"/>
        <v>Lisa Chavez</v>
      </c>
      <c r="R81" s="14" t="str">
        <f t="shared" si="44"/>
        <v>09-07-2021</v>
      </c>
      <c r="S81" s="26" t="str">
        <f t="shared" si="45"/>
        <v>45,781</v>
      </c>
      <c r="T81" s="14" t="str">
        <f t="shared" si="46"/>
        <v>Mumbai, Punjab</v>
      </c>
      <c r="U81" s="14" t="str">
        <f t="shared" si="47"/>
        <v>Sales - East</v>
      </c>
      <c r="V81" s="14" t="str">
        <f t="shared" si="48"/>
        <v>morales.com</v>
      </c>
      <c r="W81" s="14">
        <f t="shared" si="49"/>
        <v>11</v>
      </c>
      <c r="X81" s="14">
        <f t="shared" si="50"/>
        <v>5</v>
      </c>
      <c r="Y81" s="14" t="str">
        <f t="shared" si="51"/>
        <v>birdhayley@morales.com</v>
      </c>
      <c r="Z81" s="14" t="str">
        <f t="shared" si="52"/>
        <v>East - Sales</v>
      </c>
      <c r="AA81" s="14" t="str">
        <f t="shared" si="53"/>
        <v>Other</v>
      </c>
      <c r="AB81" s="14" t="str" cm="1">
        <f t="array" ref="AB81">_xlfn.IFS(C81 = "East","E Zone",C81 = "South","S Zone",C81 = "West","W Zone",C81="North","N Zone")</f>
        <v>E Zone</v>
      </c>
      <c r="AC81" s="14" t="str">
        <f t="shared" si="54"/>
        <v>birdhayleyatmorales.com</v>
      </c>
      <c r="AD81" s="14" t="str">
        <f t="shared" si="55"/>
        <v>birdhayley</v>
      </c>
      <c r="AE81" s="14" t="str">
        <f t="shared" si="56"/>
        <v>morales.com</v>
      </c>
      <c r="AF81" s="14" t="str" cm="1">
        <f t="array" ref="AF81:AG81">_xlfn.TEXTSPLIT(A81," ")</f>
        <v>Lisa</v>
      </c>
      <c r="AG81" s="14" t="str">
        <v>Chavez</v>
      </c>
      <c r="AJ81" s="14" t="b">
        <f t="shared" si="57"/>
        <v>1</v>
      </c>
      <c r="AK81" s="30" t="str">
        <f t="shared" si="58"/>
        <v>****</v>
      </c>
      <c r="AL81" s="14">
        <f t="shared" si="61"/>
        <v>45781</v>
      </c>
      <c r="AM81" s="85" t="str">
        <f t="shared" si="62"/>
        <v>45,781.00</v>
      </c>
      <c r="AN81" t="str">
        <f t="shared" si="63"/>
        <v xml:space="preserve">
</v>
      </c>
    </row>
    <row r="82" spans="1:40" ht="18.75" x14ac:dyDescent="0.3">
      <c r="A82" s="13" t="s">
        <v>6418</v>
      </c>
      <c r="B82" s="14" t="s">
        <v>4</v>
      </c>
      <c r="C82" s="14" t="s">
        <v>6168</v>
      </c>
      <c r="D82" s="15">
        <v>45389</v>
      </c>
      <c r="E82" s="16">
        <v>36569</v>
      </c>
      <c r="F82" s="14">
        <v>9</v>
      </c>
      <c r="G82" s="17">
        <v>438526</v>
      </c>
      <c r="H82" s="14" t="s">
        <v>138</v>
      </c>
      <c r="I82" s="14" t="s">
        <v>6198</v>
      </c>
      <c r="J82" s="17" t="s">
        <v>6419</v>
      </c>
      <c r="K82" s="18" t="s">
        <v>6420</v>
      </c>
      <c r="M82" s="13" t="str">
        <f t="shared" si="41"/>
        <v xml:space="preserve">Clarence </v>
      </c>
      <c r="N82" s="14" t="str">
        <f t="shared" si="42"/>
        <v>Rogers</v>
      </c>
      <c r="O82" s="14" t="str">
        <f t="shared" si="59"/>
        <v xml:space="preserve">CLARENCE </v>
      </c>
      <c r="P82" s="14" t="str">
        <f t="shared" si="60"/>
        <v>rogers</v>
      </c>
      <c r="Q82" s="14" t="str">
        <f t="shared" si="43"/>
        <v>Clarence Rogers</v>
      </c>
      <c r="R82" s="14" t="str">
        <f t="shared" si="44"/>
        <v>07-04-2024</v>
      </c>
      <c r="S82" s="26" t="str">
        <f t="shared" si="45"/>
        <v>36,569</v>
      </c>
      <c r="T82" s="14" t="str">
        <f t="shared" si="46"/>
        <v>Mumbai, Maharashtra</v>
      </c>
      <c r="U82" s="14" t="str">
        <f t="shared" si="47"/>
        <v>Finance - West</v>
      </c>
      <c r="V82" s="14" t="str">
        <f t="shared" si="48"/>
        <v>smith-gibson.org</v>
      </c>
      <c r="W82" s="14">
        <f t="shared" si="49"/>
        <v>15</v>
      </c>
      <c r="X82" s="14">
        <f t="shared" si="50"/>
        <v>9</v>
      </c>
      <c r="Y82" s="14" t="str">
        <f t="shared" si="51"/>
        <v>boltonruben@smith-gibson.org</v>
      </c>
      <c r="Z82" s="14" t="str">
        <f t="shared" si="52"/>
        <v>West - Finance</v>
      </c>
      <c r="AA82" s="14" t="str">
        <f t="shared" si="53"/>
        <v>Other</v>
      </c>
      <c r="AB82" s="14" t="str" cm="1">
        <f t="array" ref="AB82">_xlfn.IFS(C82 = "East","E Zone",C82 = "South","S Zone",C82 = "West","W Zone",C82="North","N Zone")</f>
        <v>W Zone</v>
      </c>
      <c r="AC82" s="14" t="str">
        <f t="shared" si="54"/>
        <v>boltonrubenatsmith-gibson.org</v>
      </c>
      <c r="AD82" s="14" t="str">
        <f t="shared" si="55"/>
        <v>boltonruben</v>
      </c>
      <c r="AE82" s="14" t="str">
        <f t="shared" si="56"/>
        <v>smith-gibson.org</v>
      </c>
      <c r="AF82" s="14" t="str" cm="1">
        <f t="array" ref="AF82:AG82">_xlfn.TEXTSPLIT(A82," ")</f>
        <v>Clarence</v>
      </c>
      <c r="AG82" s="14" t="str">
        <v>Rogers</v>
      </c>
      <c r="AJ82" s="14" t="b">
        <f t="shared" si="57"/>
        <v>0</v>
      </c>
      <c r="AK82" s="30" t="str">
        <f t="shared" si="58"/>
        <v>***</v>
      </c>
      <c r="AL82" s="14">
        <f t="shared" si="61"/>
        <v>36569</v>
      </c>
      <c r="AM82" s="85" t="str">
        <f t="shared" si="62"/>
        <v>36,569.00</v>
      </c>
      <c r="AN82" t="str">
        <f t="shared" si="63"/>
        <v xml:space="preserve">
</v>
      </c>
    </row>
    <row r="83" spans="1:40" ht="18.75" x14ac:dyDescent="0.3">
      <c r="A83" s="13" t="s">
        <v>6421</v>
      </c>
      <c r="B83" s="14" t="s">
        <v>5</v>
      </c>
      <c r="C83" s="14" t="s">
        <v>6171</v>
      </c>
      <c r="D83" s="15">
        <v>44475</v>
      </c>
      <c r="E83" s="16">
        <v>34043</v>
      </c>
      <c r="F83" s="14">
        <v>16</v>
      </c>
      <c r="G83" s="17">
        <v>749283</v>
      </c>
      <c r="H83" s="14" t="s">
        <v>138</v>
      </c>
      <c r="I83" s="14" t="s">
        <v>6188</v>
      </c>
      <c r="J83" s="17" t="s">
        <v>6422</v>
      </c>
      <c r="K83" s="18" t="s">
        <v>6423</v>
      </c>
      <c r="M83" s="13" t="str">
        <f t="shared" si="41"/>
        <v xml:space="preserve">Taylor </v>
      </c>
      <c r="N83" s="14" t="str">
        <f t="shared" si="42"/>
        <v>David</v>
      </c>
      <c r="O83" s="14" t="str">
        <f t="shared" si="59"/>
        <v xml:space="preserve">TAYLOR </v>
      </c>
      <c r="P83" s="14" t="str">
        <f t="shared" si="60"/>
        <v>david</v>
      </c>
      <c r="Q83" s="14" t="str">
        <f t="shared" si="43"/>
        <v>Taylor David</v>
      </c>
      <c r="R83" s="14" t="str">
        <f t="shared" si="44"/>
        <v>06-10-2021</v>
      </c>
      <c r="S83" s="26" t="str">
        <f t="shared" si="45"/>
        <v>34,043</v>
      </c>
      <c r="T83" s="14" t="str">
        <f t="shared" si="46"/>
        <v>Mumbai, Punjab</v>
      </c>
      <c r="U83" s="14" t="str">
        <f t="shared" si="47"/>
        <v>Marketing - East</v>
      </c>
      <c r="V83" s="14" t="str">
        <f t="shared" si="48"/>
        <v>cruz-james.com</v>
      </c>
      <c r="W83" s="14">
        <f t="shared" si="49"/>
        <v>12</v>
      </c>
      <c r="X83" s="14">
        <f t="shared" si="50"/>
        <v>7</v>
      </c>
      <c r="Y83" s="14" t="str">
        <f t="shared" si="51"/>
        <v>gonzalezteresa@cruz-james.com</v>
      </c>
      <c r="Z83" s="14" t="str">
        <f t="shared" si="52"/>
        <v>East - Marketing</v>
      </c>
      <c r="AA83" s="14" t="str">
        <f t="shared" si="53"/>
        <v>Other</v>
      </c>
      <c r="AB83" s="14" t="str" cm="1">
        <f t="array" ref="AB83">_xlfn.IFS(C83 = "East","E Zone",C83 = "South","S Zone",C83 = "West","W Zone",C83="North","N Zone")</f>
        <v>E Zone</v>
      </c>
      <c r="AC83" s="14" t="str">
        <f t="shared" si="54"/>
        <v>gonzalezteresaatcruz-james.com</v>
      </c>
      <c r="AD83" s="14" t="str">
        <f t="shared" si="55"/>
        <v>gonzalezteresa</v>
      </c>
      <c r="AE83" s="14" t="str">
        <f t="shared" si="56"/>
        <v>cruz-james.com</v>
      </c>
      <c r="AF83" s="14" t="str" cm="1">
        <f t="array" ref="AF83:AG83">_xlfn.TEXTSPLIT(A83," ")</f>
        <v>Taylor</v>
      </c>
      <c r="AG83" s="14" t="str">
        <v>David</v>
      </c>
      <c r="AJ83" s="14" t="b">
        <f t="shared" si="57"/>
        <v>1</v>
      </c>
      <c r="AK83" s="30" t="str">
        <f t="shared" si="58"/>
        <v>***</v>
      </c>
      <c r="AL83" s="14">
        <f t="shared" si="61"/>
        <v>34043</v>
      </c>
      <c r="AM83" s="85" t="str">
        <f t="shared" si="62"/>
        <v>34,043.00</v>
      </c>
      <c r="AN83" t="str">
        <f t="shared" si="63"/>
        <v xml:space="preserve">
</v>
      </c>
    </row>
    <row r="84" spans="1:40" ht="18.75" x14ac:dyDescent="0.3">
      <c r="A84" s="13" t="s">
        <v>6424</v>
      </c>
      <c r="B84" s="14" t="s">
        <v>2</v>
      </c>
      <c r="C84" s="14" t="s">
        <v>6168</v>
      </c>
      <c r="D84" s="15">
        <v>44190</v>
      </c>
      <c r="E84" s="16">
        <v>58651</v>
      </c>
      <c r="F84" s="14">
        <v>9</v>
      </c>
      <c r="G84" s="17">
        <v>468175</v>
      </c>
      <c r="H84" s="14" t="s">
        <v>135</v>
      </c>
      <c r="I84" s="14" t="s">
        <v>6188</v>
      </c>
      <c r="J84" s="17" t="s">
        <v>6425</v>
      </c>
      <c r="K84" s="18" t="s">
        <v>6426</v>
      </c>
      <c r="M84" s="13" t="str">
        <f t="shared" si="41"/>
        <v xml:space="preserve">Samuel </v>
      </c>
      <c r="N84" s="14" t="str">
        <f t="shared" si="42"/>
        <v>Johnson</v>
      </c>
      <c r="O84" s="14" t="str">
        <f t="shared" si="59"/>
        <v xml:space="preserve">SAMUEL </v>
      </c>
      <c r="P84" s="14" t="str">
        <f t="shared" si="60"/>
        <v>johnson</v>
      </c>
      <c r="Q84" s="14" t="str">
        <f t="shared" si="43"/>
        <v>Samuel Johnson</v>
      </c>
      <c r="R84" s="14" t="str">
        <f t="shared" si="44"/>
        <v>25-12-2020</v>
      </c>
      <c r="S84" s="26" t="str">
        <f t="shared" si="45"/>
        <v>58,651</v>
      </c>
      <c r="T84" s="14" t="str">
        <f t="shared" si="46"/>
        <v>Delhi, Punjab</v>
      </c>
      <c r="U84" s="14" t="str">
        <f t="shared" si="47"/>
        <v>Sales - West</v>
      </c>
      <c r="V84" s="14" t="str">
        <f t="shared" si="48"/>
        <v>ward.com</v>
      </c>
      <c r="W84" s="14">
        <f t="shared" si="49"/>
        <v>14</v>
      </c>
      <c r="X84" s="14">
        <f t="shared" si="50"/>
        <v>7</v>
      </c>
      <c r="Y84" s="14" t="str">
        <f t="shared" si="51"/>
        <v>megankeller@ward.com</v>
      </c>
      <c r="Z84" s="14" t="str">
        <f t="shared" si="52"/>
        <v>West - Sales</v>
      </c>
      <c r="AA84" s="14" t="str">
        <f t="shared" si="53"/>
        <v>Other</v>
      </c>
      <c r="AB84" s="14" t="str" cm="1">
        <f t="array" ref="AB84">_xlfn.IFS(C84 = "East","E Zone",C84 = "South","S Zone",C84 = "West","W Zone",C84="North","N Zone")</f>
        <v>W Zone</v>
      </c>
      <c r="AC84" s="14" t="str">
        <f t="shared" si="54"/>
        <v>megankelleratward.com</v>
      </c>
      <c r="AD84" s="14" t="str">
        <f t="shared" si="55"/>
        <v>megankeller</v>
      </c>
      <c r="AE84" s="14" t="str">
        <f t="shared" si="56"/>
        <v>ward.com</v>
      </c>
      <c r="AF84" s="14" t="str" cm="1">
        <f t="array" ref="AF84:AG84">_xlfn.TEXTSPLIT(A84," ")</f>
        <v>Samuel</v>
      </c>
      <c r="AG84" s="14" t="str">
        <v>Johnson</v>
      </c>
      <c r="AJ84" s="14" t="b">
        <f t="shared" si="57"/>
        <v>0</v>
      </c>
      <c r="AK84" s="30" t="str">
        <f t="shared" si="58"/>
        <v>*****</v>
      </c>
      <c r="AL84" s="14">
        <f t="shared" si="61"/>
        <v>58651</v>
      </c>
      <c r="AM84" s="85" t="str">
        <f t="shared" si="62"/>
        <v>58,651.00</v>
      </c>
      <c r="AN84" t="str">
        <f t="shared" si="63"/>
        <v xml:space="preserve">
</v>
      </c>
    </row>
    <row r="85" spans="1:40" ht="18.75" x14ac:dyDescent="0.3">
      <c r="A85" s="13" t="s">
        <v>6427</v>
      </c>
      <c r="B85" s="14" t="s">
        <v>4</v>
      </c>
      <c r="C85" s="14" t="s">
        <v>6169</v>
      </c>
      <c r="D85" s="15">
        <v>44691</v>
      </c>
      <c r="E85" s="16">
        <v>47703</v>
      </c>
      <c r="F85" s="14">
        <v>20</v>
      </c>
      <c r="G85" s="17">
        <v>262870</v>
      </c>
      <c r="H85" s="14" t="s">
        <v>138</v>
      </c>
      <c r="I85" s="14" t="s">
        <v>6198</v>
      </c>
      <c r="J85" s="17" t="s">
        <v>6428</v>
      </c>
      <c r="K85" s="18" t="s">
        <v>6429</v>
      </c>
      <c r="M85" s="13" t="str">
        <f t="shared" si="41"/>
        <v xml:space="preserve">Laura </v>
      </c>
      <c r="N85" s="14" t="str">
        <f t="shared" si="42"/>
        <v>Payne</v>
      </c>
      <c r="O85" s="14" t="str">
        <f t="shared" si="59"/>
        <v xml:space="preserve">LAURA </v>
      </c>
      <c r="P85" s="14" t="str">
        <f t="shared" si="60"/>
        <v>payne</v>
      </c>
      <c r="Q85" s="14" t="str">
        <f t="shared" si="43"/>
        <v>Laura Payne</v>
      </c>
      <c r="R85" s="14" t="str">
        <f t="shared" si="44"/>
        <v>10-05-2022</v>
      </c>
      <c r="S85" s="26" t="str">
        <f t="shared" si="45"/>
        <v>47,703</v>
      </c>
      <c r="T85" s="14" t="str">
        <f t="shared" si="46"/>
        <v>Mumbai, Maharashtra</v>
      </c>
      <c r="U85" s="14" t="str">
        <f t="shared" si="47"/>
        <v>Finance - North</v>
      </c>
      <c r="V85" s="14" t="str">
        <f t="shared" si="48"/>
        <v>santiago.com</v>
      </c>
      <c r="W85" s="14">
        <f t="shared" si="49"/>
        <v>11</v>
      </c>
      <c r="X85" s="14">
        <f t="shared" si="50"/>
        <v>6</v>
      </c>
      <c r="Y85" s="14" t="str">
        <f t="shared" si="51"/>
        <v>gfischer@santiago.com</v>
      </c>
      <c r="Z85" s="14" t="str">
        <f t="shared" si="52"/>
        <v>North - Finance</v>
      </c>
      <c r="AA85" s="14" t="str">
        <f t="shared" si="53"/>
        <v>N Zone</v>
      </c>
      <c r="AB85" s="14" t="str" cm="1">
        <f t="array" ref="AB85">_xlfn.IFS(C85 = "East","E Zone",C85 = "South","S Zone",C85 = "West","W Zone",C85="North","N Zone")</f>
        <v>N Zone</v>
      </c>
      <c r="AC85" s="14" t="str">
        <f t="shared" si="54"/>
        <v>gfischeratsantiago.com</v>
      </c>
      <c r="AD85" s="14" t="str">
        <f t="shared" si="55"/>
        <v>gfischer</v>
      </c>
      <c r="AE85" s="14" t="str">
        <f t="shared" si="56"/>
        <v>santiago.com</v>
      </c>
      <c r="AF85" s="14" t="str" cm="1">
        <f t="array" ref="AF85:AG85">_xlfn.TEXTSPLIT(A85," ")</f>
        <v>Laura</v>
      </c>
      <c r="AG85" s="14" t="str">
        <v>Payne</v>
      </c>
      <c r="AJ85" s="14" t="b">
        <f t="shared" si="57"/>
        <v>0</v>
      </c>
      <c r="AK85" s="30" t="str">
        <f t="shared" si="58"/>
        <v>****</v>
      </c>
      <c r="AL85" s="14">
        <f t="shared" si="61"/>
        <v>47703</v>
      </c>
      <c r="AM85" s="85" t="str">
        <f t="shared" si="62"/>
        <v>47,703.00</v>
      </c>
      <c r="AN85" t="str">
        <f t="shared" si="63"/>
        <v xml:space="preserve">
</v>
      </c>
    </row>
    <row r="86" spans="1:40" ht="18.75" x14ac:dyDescent="0.3">
      <c r="A86" s="13" t="s">
        <v>6430</v>
      </c>
      <c r="B86" s="14" t="s">
        <v>4</v>
      </c>
      <c r="C86" s="14" t="s">
        <v>6171</v>
      </c>
      <c r="D86" s="15">
        <v>45799</v>
      </c>
      <c r="E86" s="16">
        <v>45080</v>
      </c>
      <c r="F86" s="14">
        <v>18</v>
      </c>
      <c r="G86" s="17">
        <v>245365</v>
      </c>
      <c r="H86" s="14" t="s">
        <v>6187</v>
      </c>
      <c r="I86" s="14" t="s">
        <v>6188</v>
      </c>
      <c r="J86" s="17" t="s">
        <v>6431</v>
      </c>
      <c r="K86" s="18" t="s">
        <v>6432</v>
      </c>
      <c r="M86" s="13" t="str">
        <f t="shared" si="41"/>
        <v xml:space="preserve">Lisa </v>
      </c>
      <c r="N86" s="14" t="str">
        <f t="shared" si="42"/>
        <v>Hall</v>
      </c>
      <c r="O86" s="14" t="str">
        <f t="shared" si="59"/>
        <v xml:space="preserve">LISA </v>
      </c>
      <c r="P86" s="14" t="str">
        <f t="shared" si="60"/>
        <v>hall</v>
      </c>
      <c r="Q86" s="14" t="str">
        <f t="shared" si="43"/>
        <v>Lisa Hall</v>
      </c>
      <c r="R86" s="14" t="str">
        <f t="shared" si="44"/>
        <v>22-05-2025</v>
      </c>
      <c r="S86" s="26" t="str">
        <f t="shared" si="45"/>
        <v>45,080</v>
      </c>
      <c r="T86" s="14" t="str">
        <f t="shared" si="46"/>
        <v>Chandigarh, Punjab</v>
      </c>
      <c r="U86" s="14" t="str">
        <f t="shared" si="47"/>
        <v>Finance - East</v>
      </c>
      <c r="V86" s="14" t="str">
        <f t="shared" si="48"/>
        <v>gmail.com</v>
      </c>
      <c r="W86" s="14">
        <f t="shared" si="49"/>
        <v>9</v>
      </c>
      <c r="X86" s="14">
        <f t="shared" si="50"/>
        <v>5</v>
      </c>
      <c r="Y86" s="14" t="str">
        <f t="shared" si="51"/>
        <v>hernandezkatherine@gmail.com</v>
      </c>
      <c r="Z86" s="14" t="str">
        <f t="shared" si="52"/>
        <v>East - Finance</v>
      </c>
      <c r="AA86" s="14" t="str">
        <f t="shared" si="53"/>
        <v>Other</v>
      </c>
      <c r="AB86" s="14" t="str" cm="1">
        <f t="array" ref="AB86">_xlfn.IFS(C86 = "East","E Zone",C86 = "South","S Zone",C86 = "West","W Zone",C86="North","N Zone")</f>
        <v>E Zone</v>
      </c>
      <c r="AC86" s="14" t="str">
        <f t="shared" si="54"/>
        <v>hernandezkatherineatgmail.com</v>
      </c>
      <c r="AD86" s="14" t="str">
        <f t="shared" si="55"/>
        <v>hernandezkatherine</v>
      </c>
      <c r="AE86" s="14" t="str">
        <f t="shared" si="56"/>
        <v>gmail.com</v>
      </c>
      <c r="AF86" s="14" t="str" cm="1">
        <f t="array" ref="AF86:AG86">_xlfn.TEXTSPLIT(A86," ")</f>
        <v>Lisa</v>
      </c>
      <c r="AG86" s="14" t="str">
        <v>Hall</v>
      </c>
      <c r="AJ86" s="14" t="b">
        <f t="shared" si="57"/>
        <v>1</v>
      </c>
      <c r="AK86" s="30" t="str">
        <f t="shared" si="58"/>
        <v>****</v>
      </c>
      <c r="AL86" s="14">
        <f t="shared" si="61"/>
        <v>45080</v>
      </c>
      <c r="AM86" s="85" t="str">
        <f t="shared" si="62"/>
        <v>45,080.00</v>
      </c>
      <c r="AN86" t="str">
        <f t="shared" si="63"/>
        <v xml:space="preserve">
</v>
      </c>
    </row>
    <row r="87" spans="1:40" ht="18.75" x14ac:dyDescent="0.3">
      <c r="A87" s="13" t="s">
        <v>6433</v>
      </c>
      <c r="B87" s="14" t="s">
        <v>3</v>
      </c>
      <c r="C87" s="14" t="s">
        <v>6169</v>
      </c>
      <c r="D87" s="15">
        <v>44471</v>
      </c>
      <c r="E87" s="16">
        <v>30876</v>
      </c>
      <c r="F87" s="14">
        <v>19</v>
      </c>
      <c r="G87" s="17">
        <v>465898</v>
      </c>
      <c r="H87" s="14" t="s">
        <v>138</v>
      </c>
      <c r="I87" s="14" t="s">
        <v>135</v>
      </c>
      <c r="J87" s="17" t="s">
        <v>6434</v>
      </c>
      <c r="K87" s="18" t="s">
        <v>6435</v>
      </c>
      <c r="M87" s="13" t="str">
        <f t="shared" si="41"/>
        <v xml:space="preserve">Donald </v>
      </c>
      <c r="N87" s="14" t="str">
        <f t="shared" si="42"/>
        <v>Daniels</v>
      </c>
      <c r="O87" s="14" t="str">
        <f t="shared" si="59"/>
        <v xml:space="preserve">DONALD </v>
      </c>
      <c r="P87" s="14" t="str">
        <f t="shared" si="60"/>
        <v>daniels</v>
      </c>
      <c r="Q87" s="14" t="str">
        <f t="shared" si="43"/>
        <v>Donald Daniels</v>
      </c>
      <c r="R87" s="14" t="str">
        <f t="shared" si="44"/>
        <v>02-10-2021</v>
      </c>
      <c r="S87" s="26" t="str">
        <f t="shared" si="45"/>
        <v>30,876</v>
      </c>
      <c r="T87" s="14" t="str">
        <f t="shared" si="46"/>
        <v>Mumbai, Delhi</v>
      </c>
      <c r="U87" s="14" t="str">
        <f t="shared" si="47"/>
        <v>HR - North</v>
      </c>
      <c r="V87" s="14" t="str">
        <f t="shared" si="48"/>
        <v>hotmail.com</v>
      </c>
      <c r="W87" s="14">
        <f t="shared" si="49"/>
        <v>14</v>
      </c>
      <c r="X87" s="14">
        <f t="shared" si="50"/>
        <v>7</v>
      </c>
      <c r="Y87" s="14" t="str">
        <f t="shared" si="51"/>
        <v>lori80@hotmail.com</v>
      </c>
      <c r="Z87" s="14" t="str">
        <f t="shared" si="52"/>
        <v>North - HR</v>
      </c>
      <c r="AA87" s="14" t="str">
        <f t="shared" si="53"/>
        <v>N Zone</v>
      </c>
      <c r="AB87" s="14" t="str" cm="1">
        <f t="array" ref="AB87">_xlfn.IFS(C87 = "East","E Zone",C87 = "South","S Zone",C87 = "West","W Zone",C87="North","N Zone")</f>
        <v>N Zone</v>
      </c>
      <c r="AC87" s="14" t="str">
        <f t="shared" si="54"/>
        <v>lori80athotmail.com</v>
      </c>
      <c r="AD87" s="14" t="str">
        <f t="shared" si="55"/>
        <v>lori80</v>
      </c>
      <c r="AE87" s="14" t="str">
        <f t="shared" si="56"/>
        <v>hotmail.com</v>
      </c>
      <c r="AF87" s="14" t="str" cm="1">
        <f t="array" ref="AF87:AG87">_xlfn.TEXTSPLIT(A87," ")</f>
        <v>Donald</v>
      </c>
      <c r="AG87" s="14" t="str">
        <v>Daniels</v>
      </c>
      <c r="AJ87" s="14" t="b">
        <f t="shared" si="57"/>
        <v>0</v>
      </c>
      <c r="AK87" s="30" t="str">
        <f t="shared" si="58"/>
        <v>***</v>
      </c>
      <c r="AL87" s="14">
        <f t="shared" si="61"/>
        <v>30876</v>
      </c>
      <c r="AM87" s="85" t="str">
        <f t="shared" si="62"/>
        <v>30,876.00</v>
      </c>
      <c r="AN87" t="str">
        <f t="shared" si="63"/>
        <v xml:space="preserve">
</v>
      </c>
    </row>
    <row r="88" spans="1:40" ht="18.75" x14ac:dyDescent="0.3">
      <c r="A88" s="13" t="s">
        <v>6436</v>
      </c>
      <c r="B88" s="14" t="s">
        <v>4</v>
      </c>
      <c r="C88" s="14" t="s">
        <v>6169</v>
      </c>
      <c r="D88" s="15">
        <v>45270</v>
      </c>
      <c r="E88" s="16">
        <v>48115</v>
      </c>
      <c r="F88" s="14">
        <v>6</v>
      </c>
      <c r="G88" s="17">
        <v>735293</v>
      </c>
      <c r="H88" s="14" t="s">
        <v>137</v>
      </c>
      <c r="I88" s="14" t="s">
        <v>6215</v>
      </c>
      <c r="J88" s="17" t="s">
        <v>6437</v>
      </c>
      <c r="K88" s="18" t="s">
        <v>6438</v>
      </c>
      <c r="M88" s="13" t="str">
        <f t="shared" si="41"/>
        <v xml:space="preserve">Billy </v>
      </c>
      <c r="N88" s="14" t="str">
        <f t="shared" si="42"/>
        <v>Ford</v>
      </c>
      <c r="O88" s="14" t="str">
        <f t="shared" si="59"/>
        <v xml:space="preserve">BILLY </v>
      </c>
      <c r="P88" s="14" t="str">
        <f t="shared" si="60"/>
        <v>ford</v>
      </c>
      <c r="Q88" s="14" t="str">
        <f t="shared" si="43"/>
        <v>Billy Ford</v>
      </c>
      <c r="R88" s="14" t="str">
        <f t="shared" si="44"/>
        <v>10-12-2023</v>
      </c>
      <c r="S88" s="26" t="str">
        <f t="shared" si="45"/>
        <v>48,115</v>
      </c>
      <c r="T88" s="14" t="str">
        <f t="shared" si="46"/>
        <v>Kolkata, Karnataka</v>
      </c>
      <c r="U88" s="14" t="str">
        <f t="shared" si="47"/>
        <v>Finance - North</v>
      </c>
      <c r="V88" s="14" t="str">
        <f t="shared" si="48"/>
        <v>church-sanchez.com</v>
      </c>
      <c r="W88" s="14">
        <f t="shared" si="49"/>
        <v>10</v>
      </c>
      <c r="X88" s="14">
        <f t="shared" si="50"/>
        <v>6</v>
      </c>
      <c r="Y88" s="14" t="str">
        <f t="shared" si="51"/>
        <v>edwardhumphrey@church-sanchez.com</v>
      </c>
      <c r="Z88" s="14" t="str">
        <f t="shared" si="52"/>
        <v>North - Finance</v>
      </c>
      <c r="AA88" s="14" t="str">
        <f t="shared" si="53"/>
        <v>N Zone</v>
      </c>
      <c r="AB88" s="14" t="str" cm="1">
        <f t="array" ref="AB88">_xlfn.IFS(C88 = "East","E Zone",C88 = "South","S Zone",C88 = "West","W Zone",C88="North","N Zone")</f>
        <v>N Zone</v>
      </c>
      <c r="AC88" s="14" t="str">
        <f t="shared" si="54"/>
        <v>edwardhumphreyatchurch-sanchez.com</v>
      </c>
      <c r="AD88" s="14" t="str">
        <f t="shared" si="55"/>
        <v>edwardhumphrey</v>
      </c>
      <c r="AE88" s="14" t="str">
        <f t="shared" si="56"/>
        <v>church-sanchez.com</v>
      </c>
      <c r="AF88" s="14" t="str" cm="1">
        <f t="array" ref="AF88:AG88">_xlfn.TEXTSPLIT(A88," ")</f>
        <v>Billy</v>
      </c>
      <c r="AG88" s="14" t="str">
        <v>Ford</v>
      </c>
      <c r="AJ88" s="14" t="b">
        <f t="shared" si="57"/>
        <v>0</v>
      </c>
      <c r="AK88" s="30" t="str">
        <f t="shared" si="58"/>
        <v>****</v>
      </c>
      <c r="AL88" s="14">
        <f t="shared" si="61"/>
        <v>48115</v>
      </c>
      <c r="AM88" s="85" t="str">
        <f t="shared" si="62"/>
        <v>48,115.00</v>
      </c>
      <c r="AN88" t="str">
        <f t="shared" si="63"/>
        <v xml:space="preserve">
</v>
      </c>
    </row>
    <row r="89" spans="1:40" ht="18.75" x14ac:dyDescent="0.3">
      <c r="A89" s="13" t="s">
        <v>6439</v>
      </c>
      <c r="B89" s="14" t="s">
        <v>2</v>
      </c>
      <c r="C89" s="14" t="s">
        <v>6169</v>
      </c>
      <c r="D89" s="15">
        <v>44702</v>
      </c>
      <c r="E89" s="16">
        <v>50546</v>
      </c>
      <c r="F89" s="14">
        <v>5</v>
      </c>
      <c r="G89" s="17">
        <v>803734</v>
      </c>
      <c r="H89" s="14" t="s">
        <v>6187</v>
      </c>
      <c r="I89" s="14" t="s">
        <v>135</v>
      </c>
      <c r="J89" s="17" t="s">
        <v>6440</v>
      </c>
      <c r="K89" s="18" t="s">
        <v>6441</v>
      </c>
      <c r="M89" s="13" t="str">
        <f t="shared" si="41"/>
        <v xml:space="preserve">Anthony </v>
      </c>
      <c r="N89" s="14" t="str">
        <f t="shared" si="42"/>
        <v>Shaw</v>
      </c>
      <c r="O89" s="14" t="str">
        <f t="shared" si="59"/>
        <v xml:space="preserve">ANTHONY </v>
      </c>
      <c r="P89" s="14" t="str">
        <f t="shared" si="60"/>
        <v>shaw</v>
      </c>
      <c r="Q89" s="14" t="str">
        <f t="shared" si="43"/>
        <v>Anthony Shaw</v>
      </c>
      <c r="R89" s="14" t="str">
        <f t="shared" si="44"/>
        <v>21-05-2022</v>
      </c>
      <c r="S89" s="26" t="str">
        <f t="shared" si="45"/>
        <v>50,546</v>
      </c>
      <c r="T89" s="14" t="str">
        <f t="shared" si="46"/>
        <v>Chandigarh, Delhi</v>
      </c>
      <c r="U89" s="14" t="str">
        <f t="shared" si="47"/>
        <v>Sales - North</v>
      </c>
      <c r="V89" s="14" t="str">
        <f t="shared" si="48"/>
        <v>hickman-anderson.com</v>
      </c>
      <c r="W89" s="14">
        <f t="shared" si="49"/>
        <v>12</v>
      </c>
      <c r="X89" s="14">
        <f t="shared" si="50"/>
        <v>8</v>
      </c>
      <c r="Y89" s="14" t="str">
        <f t="shared" si="51"/>
        <v>emilyjohnson@hickman-anderson.com</v>
      </c>
      <c r="Z89" s="14" t="str">
        <f t="shared" si="52"/>
        <v>North - Sales</v>
      </c>
      <c r="AA89" s="14" t="str">
        <f t="shared" si="53"/>
        <v>N Zone</v>
      </c>
      <c r="AB89" s="14" t="str" cm="1">
        <f t="array" ref="AB89">_xlfn.IFS(C89 = "East","E Zone",C89 = "South","S Zone",C89 = "West","W Zone",C89="North","N Zone")</f>
        <v>N Zone</v>
      </c>
      <c r="AC89" s="14" t="str">
        <f t="shared" si="54"/>
        <v>emilyjohnsonathickman-anderson.com</v>
      </c>
      <c r="AD89" s="14" t="str">
        <f t="shared" si="55"/>
        <v>emilyjohnson</v>
      </c>
      <c r="AE89" s="14" t="str">
        <f t="shared" si="56"/>
        <v>hickman-anderson.com</v>
      </c>
      <c r="AF89" s="14" t="str" cm="1">
        <f t="array" ref="AF89:AG89">_xlfn.TEXTSPLIT(A89," ")</f>
        <v>Anthony</v>
      </c>
      <c r="AG89" s="14" t="str">
        <v>Shaw</v>
      </c>
      <c r="AJ89" s="14" t="b">
        <f t="shared" si="57"/>
        <v>0</v>
      </c>
      <c r="AK89" s="30" t="str">
        <f t="shared" si="58"/>
        <v>*****</v>
      </c>
      <c r="AL89" s="14">
        <f t="shared" si="61"/>
        <v>50546</v>
      </c>
      <c r="AM89" s="85" t="str">
        <f t="shared" si="62"/>
        <v>50,546.00</v>
      </c>
      <c r="AN89" t="str">
        <f t="shared" si="63"/>
        <v xml:space="preserve">
</v>
      </c>
    </row>
    <row r="90" spans="1:40" ht="18.75" x14ac:dyDescent="0.3">
      <c r="A90" s="13" t="s">
        <v>6442</v>
      </c>
      <c r="B90" s="14" t="s">
        <v>4</v>
      </c>
      <c r="C90" s="14" t="s">
        <v>6169</v>
      </c>
      <c r="D90" s="15">
        <v>44157</v>
      </c>
      <c r="E90" s="16">
        <v>49537</v>
      </c>
      <c r="F90" s="14">
        <v>18</v>
      </c>
      <c r="G90" s="17">
        <v>520363</v>
      </c>
      <c r="H90" s="14" t="s">
        <v>138</v>
      </c>
      <c r="I90" s="14" t="s">
        <v>6215</v>
      </c>
      <c r="J90" s="17" t="s">
        <v>6443</v>
      </c>
      <c r="K90" s="18" t="s">
        <v>6444</v>
      </c>
      <c r="M90" s="13" t="str">
        <f t="shared" si="41"/>
        <v xml:space="preserve">Katherine </v>
      </c>
      <c r="N90" s="14" t="str">
        <f t="shared" si="42"/>
        <v>Jackson</v>
      </c>
      <c r="O90" s="14" t="str">
        <f t="shared" si="59"/>
        <v xml:space="preserve">KATHERINE </v>
      </c>
      <c r="P90" s="14" t="str">
        <f t="shared" si="60"/>
        <v>jackson</v>
      </c>
      <c r="Q90" s="14" t="str">
        <f t="shared" si="43"/>
        <v>Katherine Jackson</v>
      </c>
      <c r="R90" s="14" t="str">
        <f t="shared" si="44"/>
        <v>22-11-2020</v>
      </c>
      <c r="S90" s="26" t="str">
        <f t="shared" si="45"/>
        <v>49,537</v>
      </c>
      <c r="T90" s="14" t="str">
        <f t="shared" si="46"/>
        <v>Mumbai, Karnataka</v>
      </c>
      <c r="U90" s="14" t="str">
        <f t="shared" si="47"/>
        <v>Finance - North</v>
      </c>
      <c r="V90" s="14" t="str">
        <f t="shared" si="48"/>
        <v>hotmail.com</v>
      </c>
      <c r="W90" s="14">
        <f t="shared" si="49"/>
        <v>17</v>
      </c>
      <c r="X90" s="14">
        <f t="shared" si="50"/>
        <v>10</v>
      </c>
      <c r="Y90" s="14" t="str">
        <f t="shared" si="51"/>
        <v>megan09@hotmail.com</v>
      </c>
      <c r="Z90" s="14" t="str">
        <f t="shared" si="52"/>
        <v>North - Finance</v>
      </c>
      <c r="AA90" s="14" t="str">
        <f t="shared" si="53"/>
        <v>N Zone</v>
      </c>
      <c r="AB90" s="14" t="str" cm="1">
        <f t="array" ref="AB90">_xlfn.IFS(C90 = "East","E Zone",C90 = "South","S Zone",C90 = "West","W Zone",C90="North","N Zone")</f>
        <v>N Zone</v>
      </c>
      <c r="AC90" s="14" t="str">
        <f t="shared" si="54"/>
        <v>megan09athotmail.com</v>
      </c>
      <c r="AD90" s="14" t="str">
        <f t="shared" si="55"/>
        <v>megan09</v>
      </c>
      <c r="AE90" s="14" t="str">
        <f t="shared" si="56"/>
        <v>hotmail.com</v>
      </c>
      <c r="AF90" s="14" t="str" cm="1">
        <f t="array" ref="AF90:AG90">_xlfn.TEXTSPLIT(A90," ")</f>
        <v>Katherine</v>
      </c>
      <c r="AG90" s="14" t="str">
        <v>Jackson</v>
      </c>
      <c r="AJ90" s="14" t="b">
        <f t="shared" si="57"/>
        <v>0</v>
      </c>
      <c r="AK90" s="30" t="str">
        <f t="shared" si="58"/>
        <v>****</v>
      </c>
      <c r="AL90" s="14">
        <f t="shared" si="61"/>
        <v>49537</v>
      </c>
      <c r="AM90" s="85" t="str">
        <f t="shared" si="62"/>
        <v>49,537.00</v>
      </c>
      <c r="AN90" t="str">
        <f t="shared" si="63"/>
        <v xml:space="preserve">
</v>
      </c>
    </row>
    <row r="91" spans="1:40" ht="18.75" x14ac:dyDescent="0.3">
      <c r="A91" s="13" t="s">
        <v>6445</v>
      </c>
      <c r="B91" s="14" t="s">
        <v>5</v>
      </c>
      <c r="C91" s="14" t="s">
        <v>6170</v>
      </c>
      <c r="D91" s="15">
        <v>44883</v>
      </c>
      <c r="E91" s="16">
        <v>32711</v>
      </c>
      <c r="F91" s="14">
        <v>17</v>
      </c>
      <c r="G91" s="17">
        <v>264009</v>
      </c>
      <c r="H91" s="14" t="s">
        <v>135</v>
      </c>
      <c r="I91" s="14" t="s">
        <v>6208</v>
      </c>
      <c r="J91" s="17" t="s">
        <v>6446</v>
      </c>
      <c r="K91" s="18" t="s">
        <v>6447</v>
      </c>
      <c r="M91" s="13" t="str">
        <f t="shared" si="41"/>
        <v xml:space="preserve">Lindsay </v>
      </c>
      <c r="N91" s="14" t="str">
        <f t="shared" si="42"/>
        <v>Wilson</v>
      </c>
      <c r="O91" s="14" t="str">
        <f t="shared" si="59"/>
        <v xml:space="preserve">LINDSAY </v>
      </c>
      <c r="P91" s="14" t="str">
        <f t="shared" si="60"/>
        <v>wilson</v>
      </c>
      <c r="Q91" s="14" t="str">
        <f t="shared" si="43"/>
        <v>Lindsay Wilson</v>
      </c>
      <c r="R91" s="14" t="str">
        <f t="shared" si="44"/>
        <v>18-11-2022</v>
      </c>
      <c r="S91" s="26" t="str">
        <f t="shared" si="45"/>
        <v>32,711</v>
      </c>
      <c r="T91" s="14" t="str">
        <f t="shared" si="46"/>
        <v>Delhi, West Bengal</v>
      </c>
      <c r="U91" s="14" t="str">
        <f t="shared" si="47"/>
        <v>Marketing - South</v>
      </c>
      <c r="V91" s="14" t="str">
        <f t="shared" si="48"/>
        <v>macias.com</v>
      </c>
      <c r="W91" s="14">
        <f t="shared" si="49"/>
        <v>14</v>
      </c>
      <c r="X91" s="14">
        <f t="shared" si="50"/>
        <v>8</v>
      </c>
      <c r="Y91" s="14" t="str">
        <f t="shared" si="51"/>
        <v>tmunoz@macias.com</v>
      </c>
      <c r="Z91" s="14" t="str">
        <f t="shared" si="52"/>
        <v>South - Marketing</v>
      </c>
      <c r="AA91" s="14" t="str">
        <f t="shared" si="53"/>
        <v>Other</v>
      </c>
      <c r="AB91" s="14" t="str" cm="1">
        <f t="array" ref="AB91">_xlfn.IFS(C91 = "East","E Zone",C91 = "South","S Zone",C91 = "West","W Zone",C91="North","N Zone")</f>
        <v>S Zone</v>
      </c>
      <c r="AC91" s="14" t="str">
        <f t="shared" si="54"/>
        <v>tmunozatmacias.com</v>
      </c>
      <c r="AD91" s="14" t="str">
        <f t="shared" si="55"/>
        <v>tmunoz</v>
      </c>
      <c r="AE91" s="14" t="str">
        <f t="shared" si="56"/>
        <v>macias.com</v>
      </c>
      <c r="AF91" s="14" t="str" cm="1">
        <f t="array" ref="AF91:AG91">_xlfn.TEXTSPLIT(A91," ")</f>
        <v>Lindsay</v>
      </c>
      <c r="AG91" s="14" t="str">
        <v>Wilson</v>
      </c>
      <c r="AJ91" s="14" t="b">
        <f t="shared" si="57"/>
        <v>0</v>
      </c>
      <c r="AK91" s="30" t="str">
        <f t="shared" si="58"/>
        <v>***</v>
      </c>
      <c r="AL91" s="14">
        <f t="shared" si="61"/>
        <v>32711</v>
      </c>
      <c r="AM91" s="85" t="str">
        <f t="shared" si="62"/>
        <v>32,711.00</v>
      </c>
      <c r="AN91" t="str">
        <f t="shared" si="63"/>
        <v xml:space="preserve">
</v>
      </c>
    </row>
    <row r="92" spans="1:40" ht="18.75" x14ac:dyDescent="0.3">
      <c r="A92" s="13" t="s">
        <v>1943</v>
      </c>
      <c r="B92" s="14" t="s">
        <v>5</v>
      </c>
      <c r="C92" s="14" t="s">
        <v>6169</v>
      </c>
      <c r="D92" s="15">
        <v>44765</v>
      </c>
      <c r="E92" s="16">
        <v>47216</v>
      </c>
      <c r="F92" s="14">
        <v>11</v>
      </c>
      <c r="G92" s="17">
        <v>210745</v>
      </c>
      <c r="H92" s="14" t="s">
        <v>138</v>
      </c>
      <c r="I92" s="14" t="s">
        <v>6198</v>
      </c>
      <c r="J92" s="17" t="s">
        <v>6448</v>
      </c>
      <c r="K92" s="18" t="s">
        <v>6449</v>
      </c>
      <c r="M92" s="13" t="str">
        <f t="shared" si="41"/>
        <v xml:space="preserve">Michael </v>
      </c>
      <c r="N92" s="14" t="str">
        <f t="shared" si="42"/>
        <v>Brown</v>
      </c>
      <c r="O92" s="14" t="str">
        <f t="shared" si="59"/>
        <v xml:space="preserve">MICHAEL </v>
      </c>
      <c r="P92" s="14" t="str">
        <f t="shared" si="60"/>
        <v>brown</v>
      </c>
      <c r="Q92" s="14" t="str">
        <f t="shared" si="43"/>
        <v>Michael Brown</v>
      </c>
      <c r="R92" s="14" t="str">
        <f t="shared" si="44"/>
        <v>23-07-2022</v>
      </c>
      <c r="S92" s="26" t="str">
        <f t="shared" si="45"/>
        <v>47,216</v>
      </c>
      <c r="T92" s="14" t="str">
        <f t="shared" si="46"/>
        <v>Mumbai, Maharashtra</v>
      </c>
      <c r="U92" s="14" t="str">
        <f t="shared" si="47"/>
        <v>Marketing - North</v>
      </c>
      <c r="V92" s="14" t="str">
        <f t="shared" si="48"/>
        <v>parker.info</v>
      </c>
      <c r="W92" s="14">
        <f t="shared" si="49"/>
        <v>13</v>
      </c>
      <c r="X92" s="14">
        <f t="shared" si="50"/>
        <v>8</v>
      </c>
      <c r="Y92" s="14" t="str">
        <f t="shared" si="51"/>
        <v>williamstraci@parker.info</v>
      </c>
      <c r="Z92" s="14" t="str">
        <f t="shared" si="52"/>
        <v>North - Marketing</v>
      </c>
      <c r="AA92" s="14" t="str">
        <f t="shared" si="53"/>
        <v>N Zone</v>
      </c>
      <c r="AB92" s="14" t="str" cm="1">
        <f t="array" ref="AB92">_xlfn.IFS(C92 = "East","E Zone",C92 = "South","S Zone",C92 = "West","W Zone",C92="North","N Zone")</f>
        <v>N Zone</v>
      </c>
      <c r="AC92" s="14" t="str">
        <f t="shared" si="54"/>
        <v>williamstraciatparker.info</v>
      </c>
      <c r="AD92" s="14" t="str">
        <f t="shared" si="55"/>
        <v>williamstraci</v>
      </c>
      <c r="AE92" s="14" t="str">
        <f t="shared" si="56"/>
        <v>parker.info</v>
      </c>
      <c r="AF92" s="14" t="str" cm="1">
        <f t="array" ref="AF92:AG92">_xlfn.TEXTSPLIT(A92," ")</f>
        <v>Michael</v>
      </c>
      <c r="AG92" s="14" t="str">
        <v>Brown</v>
      </c>
      <c r="AJ92" s="14" t="b">
        <f t="shared" si="57"/>
        <v>0</v>
      </c>
      <c r="AK92" s="30" t="str">
        <f t="shared" si="58"/>
        <v>****</v>
      </c>
      <c r="AL92" s="14">
        <f t="shared" si="61"/>
        <v>47216</v>
      </c>
      <c r="AM92" s="85" t="str">
        <f t="shared" si="62"/>
        <v>47,216.00</v>
      </c>
      <c r="AN92" t="str">
        <f t="shared" si="63"/>
        <v xml:space="preserve">
</v>
      </c>
    </row>
    <row r="93" spans="1:40" ht="18.75" x14ac:dyDescent="0.3">
      <c r="A93" s="13" t="s">
        <v>6450</v>
      </c>
      <c r="B93" s="14" t="s">
        <v>6</v>
      </c>
      <c r="C93" s="14" t="s">
        <v>6171</v>
      </c>
      <c r="D93" s="15">
        <v>44817</v>
      </c>
      <c r="E93" s="16">
        <v>54881</v>
      </c>
      <c r="F93" s="14">
        <v>14</v>
      </c>
      <c r="G93" s="17">
        <v>565088</v>
      </c>
      <c r="H93" s="14" t="s">
        <v>137</v>
      </c>
      <c r="I93" s="14" t="s">
        <v>6215</v>
      </c>
      <c r="J93" s="17" t="s">
        <v>6451</v>
      </c>
      <c r="K93" s="18" t="s">
        <v>6452</v>
      </c>
      <c r="M93" s="13" t="str">
        <f t="shared" si="41"/>
        <v xml:space="preserve">Sarah </v>
      </c>
      <c r="N93" s="14" t="str">
        <f t="shared" si="42"/>
        <v>Robinson MD</v>
      </c>
      <c r="O93" s="14" t="str">
        <f t="shared" si="59"/>
        <v xml:space="preserve">SARAH </v>
      </c>
      <c r="P93" s="14" t="str">
        <f t="shared" si="60"/>
        <v>robinson md</v>
      </c>
      <c r="Q93" s="14" t="str">
        <f t="shared" si="43"/>
        <v>Sarah Robinson Md</v>
      </c>
      <c r="R93" s="14" t="str">
        <f t="shared" si="44"/>
        <v>13-09-2022</v>
      </c>
      <c r="S93" s="26" t="str">
        <f t="shared" si="45"/>
        <v>54,881</v>
      </c>
      <c r="T93" s="14" t="str">
        <f t="shared" si="46"/>
        <v>Kolkata, Karnataka</v>
      </c>
      <c r="U93" s="14" t="str">
        <f t="shared" si="47"/>
        <v>IT - East</v>
      </c>
      <c r="V93" s="14" t="str">
        <f t="shared" si="48"/>
        <v>may.biz</v>
      </c>
      <c r="W93" s="14">
        <f t="shared" si="49"/>
        <v>17</v>
      </c>
      <c r="X93" s="14">
        <f t="shared" si="50"/>
        <v>6</v>
      </c>
      <c r="Y93" s="14" t="str">
        <f t="shared" si="51"/>
        <v>sierrasmith@may.biz</v>
      </c>
      <c r="Z93" s="14" t="str">
        <f t="shared" si="52"/>
        <v>East - IT</v>
      </c>
      <c r="AA93" s="14" t="str">
        <f t="shared" si="53"/>
        <v>Other</v>
      </c>
      <c r="AB93" s="14" t="str" cm="1">
        <f t="array" ref="AB93">_xlfn.IFS(C93 = "East","E Zone",C93 = "South","S Zone",C93 = "West","W Zone",C93="North","N Zone")</f>
        <v>E Zone</v>
      </c>
      <c r="AC93" s="14" t="str">
        <f t="shared" si="54"/>
        <v>sierrasmithatmay.biz</v>
      </c>
      <c r="AD93" s="14" t="str">
        <f t="shared" si="55"/>
        <v>sierrasmith</v>
      </c>
      <c r="AE93" s="14" t="str">
        <f t="shared" si="56"/>
        <v>may.biz</v>
      </c>
      <c r="AF93" s="14" t="str" cm="1">
        <f t="array" ref="AF93:AH93">_xlfn.TEXTSPLIT(A93," ")</f>
        <v>Sarah</v>
      </c>
      <c r="AG93" s="14" t="str">
        <v>Robinson</v>
      </c>
      <c r="AH93" s="14" t="str">
        <v>MD</v>
      </c>
      <c r="AJ93" s="14" t="b">
        <f t="shared" si="57"/>
        <v>1</v>
      </c>
      <c r="AK93" s="30" t="str">
        <f t="shared" si="58"/>
        <v>*****</v>
      </c>
      <c r="AL93" s="14">
        <f t="shared" si="61"/>
        <v>54881</v>
      </c>
      <c r="AM93" s="85" t="str">
        <f t="shared" si="62"/>
        <v>54,881.00</v>
      </c>
      <c r="AN93" t="str">
        <f t="shared" si="63"/>
        <v xml:space="preserve">
</v>
      </c>
    </row>
    <row r="94" spans="1:40" ht="18.75" x14ac:dyDescent="0.3">
      <c r="A94" s="13" t="s">
        <v>6453</v>
      </c>
      <c r="B94" s="14" t="s">
        <v>2</v>
      </c>
      <c r="C94" s="14" t="s">
        <v>6169</v>
      </c>
      <c r="D94" s="15">
        <v>44567</v>
      </c>
      <c r="E94" s="16">
        <v>46990</v>
      </c>
      <c r="F94" s="14">
        <v>5</v>
      </c>
      <c r="G94" s="17">
        <v>679193</v>
      </c>
      <c r="H94" s="14" t="s">
        <v>6187</v>
      </c>
      <c r="I94" s="14" t="s">
        <v>6188</v>
      </c>
      <c r="J94" s="17" t="s">
        <v>6454</v>
      </c>
      <c r="K94" s="18" t="s">
        <v>6455</v>
      </c>
      <c r="M94" s="13" t="str">
        <f t="shared" si="41"/>
        <v xml:space="preserve">Amy </v>
      </c>
      <c r="N94" s="14" t="str">
        <f t="shared" si="42"/>
        <v>Jackson</v>
      </c>
      <c r="O94" s="14" t="str">
        <f t="shared" si="59"/>
        <v xml:space="preserve">AMY </v>
      </c>
      <c r="P94" s="14" t="str">
        <f t="shared" si="60"/>
        <v>jackson</v>
      </c>
      <c r="Q94" s="14" t="str">
        <f t="shared" si="43"/>
        <v>Amy Jackson</v>
      </c>
      <c r="R94" s="14" t="str">
        <f t="shared" si="44"/>
        <v>06-01-2022</v>
      </c>
      <c r="S94" s="26" t="str">
        <f t="shared" si="45"/>
        <v>46,990</v>
      </c>
      <c r="T94" s="14" t="str">
        <f t="shared" si="46"/>
        <v>Chandigarh, Punjab</v>
      </c>
      <c r="U94" s="14" t="str">
        <f t="shared" si="47"/>
        <v>Sales - North</v>
      </c>
      <c r="V94" s="14" t="str">
        <f t="shared" si="48"/>
        <v>bailey-williams.com</v>
      </c>
      <c r="W94" s="14">
        <f t="shared" si="49"/>
        <v>11</v>
      </c>
      <c r="X94" s="14">
        <f t="shared" si="50"/>
        <v>4</v>
      </c>
      <c r="Y94" s="14" t="str">
        <f t="shared" si="51"/>
        <v>danielle64@bailey-williams.com</v>
      </c>
      <c r="Z94" s="14" t="str">
        <f t="shared" si="52"/>
        <v>North - Sales</v>
      </c>
      <c r="AA94" s="14" t="str">
        <f t="shared" si="53"/>
        <v>N Zone</v>
      </c>
      <c r="AB94" s="14" t="str" cm="1">
        <f t="array" ref="AB94">_xlfn.IFS(C94 = "East","E Zone",C94 = "South","S Zone",C94 = "West","W Zone",C94="North","N Zone")</f>
        <v>N Zone</v>
      </c>
      <c r="AC94" s="14" t="str">
        <f t="shared" si="54"/>
        <v>danielle64atbailey-williams.com</v>
      </c>
      <c r="AD94" s="14" t="str">
        <f t="shared" si="55"/>
        <v>danielle64</v>
      </c>
      <c r="AE94" s="14" t="str">
        <f t="shared" si="56"/>
        <v>bailey-williams.com</v>
      </c>
      <c r="AF94" s="14" t="str" cm="1">
        <f t="array" ref="AF94:AG94">_xlfn.TEXTSPLIT(A94," ")</f>
        <v>Amy</v>
      </c>
      <c r="AG94" s="14" t="str">
        <v>Jackson</v>
      </c>
      <c r="AJ94" s="14" t="b">
        <f t="shared" si="57"/>
        <v>0</v>
      </c>
      <c r="AK94" s="30" t="str">
        <f t="shared" si="58"/>
        <v>****</v>
      </c>
      <c r="AL94" s="14">
        <f t="shared" si="61"/>
        <v>46990</v>
      </c>
      <c r="AM94" s="85" t="str">
        <f t="shared" si="62"/>
        <v>46,990.00</v>
      </c>
      <c r="AN94" t="str">
        <f t="shared" si="63"/>
        <v xml:space="preserve">
</v>
      </c>
    </row>
    <row r="95" spans="1:40" ht="18.75" x14ac:dyDescent="0.3">
      <c r="A95" s="13" t="s">
        <v>6456</v>
      </c>
      <c r="B95" s="14" t="s">
        <v>5</v>
      </c>
      <c r="C95" s="14" t="s">
        <v>6170</v>
      </c>
      <c r="D95" s="15">
        <v>44098</v>
      </c>
      <c r="E95" s="16">
        <v>51960</v>
      </c>
      <c r="F95" s="14">
        <v>10</v>
      </c>
      <c r="G95" s="17">
        <v>492352</v>
      </c>
      <c r="H95" s="14" t="s">
        <v>134</v>
      </c>
      <c r="I95" s="14" t="s">
        <v>6215</v>
      </c>
      <c r="J95" s="17" t="s">
        <v>6457</v>
      </c>
      <c r="K95" s="18" t="s">
        <v>6458</v>
      </c>
      <c r="M95" s="13" t="str">
        <f t="shared" si="41"/>
        <v xml:space="preserve">Patricia </v>
      </c>
      <c r="N95" s="14" t="str">
        <f t="shared" si="42"/>
        <v>Rodriguez</v>
      </c>
      <c r="O95" s="14" t="str">
        <f t="shared" si="59"/>
        <v xml:space="preserve">PATRICIA </v>
      </c>
      <c r="P95" s="14" t="str">
        <f t="shared" si="60"/>
        <v>rodriguez</v>
      </c>
      <c r="Q95" s="14" t="str">
        <f t="shared" si="43"/>
        <v>Patricia Rodriguez</v>
      </c>
      <c r="R95" s="14" t="str">
        <f t="shared" si="44"/>
        <v>24-09-2020</v>
      </c>
      <c r="S95" s="26" t="str">
        <f t="shared" si="45"/>
        <v>51,960</v>
      </c>
      <c r="T95" s="14" t="str">
        <f t="shared" si="46"/>
        <v>Bangalore, Karnataka</v>
      </c>
      <c r="U95" s="14" t="str">
        <f t="shared" si="47"/>
        <v>Marketing - South</v>
      </c>
      <c r="V95" s="14" t="str">
        <f t="shared" si="48"/>
        <v>yahoo.com</v>
      </c>
      <c r="W95" s="14">
        <f t="shared" si="49"/>
        <v>18</v>
      </c>
      <c r="X95" s="14">
        <f t="shared" si="50"/>
        <v>9</v>
      </c>
      <c r="Y95" s="14" t="str">
        <f t="shared" si="51"/>
        <v>vgill@yahoo.com</v>
      </c>
      <c r="Z95" s="14" t="str">
        <f t="shared" si="52"/>
        <v>South - Marketing</v>
      </c>
      <c r="AA95" s="14" t="str">
        <f t="shared" si="53"/>
        <v>Other</v>
      </c>
      <c r="AB95" s="14" t="str" cm="1">
        <f t="array" ref="AB95">_xlfn.IFS(C95 = "East","E Zone",C95 = "South","S Zone",C95 = "West","W Zone",C95="North","N Zone")</f>
        <v>S Zone</v>
      </c>
      <c r="AC95" s="14" t="str">
        <f t="shared" si="54"/>
        <v>vgillatyahoo.com</v>
      </c>
      <c r="AD95" s="14" t="str">
        <f t="shared" si="55"/>
        <v>vgill</v>
      </c>
      <c r="AE95" s="14" t="str">
        <f t="shared" si="56"/>
        <v>yahoo.com</v>
      </c>
      <c r="AF95" s="14" t="str" cm="1">
        <f t="array" ref="AF95:AG95">_xlfn.TEXTSPLIT(A95," ")</f>
        <v>Patricia</v>
      </c>
      <c r="AG95" s="14" t="str">
        <v>Rodriguez</v>
      </c>
      <c r="AJ95" s="14" t="b">
        <f t="shared" si="57"/>
        <v>0</v>
      </c>
      <c r="AK95" s="30" t="str">
        <f t="shared" si="58"/>
        <v>*****</v>
      </c>
      <c r="AL95" s="14">
        <f t="shared" si="61"/>
        <v>51960</v>
      </c>
      <c r="AM95" s="85" t="str">
        <f t="shared" si="62"/>
        <v>51,960.00</v>
      </c>
      <c r="AN95" t="str">
        <f t="shared" si="63"/>
        <v xml:space="preserve">
</v>
      </c>
    </row>
    <row r="96" spans="1:40" ht="18.75" x14ac:dyDescent="0.3">
      <c r="A96" s="13" t="s">
        <v>6459</v>
      </c>
      <c r="B96" s="14" t="s">
        <v>4</v>
      </c>
      <c r="C96" s="14" t="s">
        <v>6168</v>
      </c>
      <c r="D96" s="15">
        <v>45132</v>
      </c>
      <c r="E96" s="16">
        <v>37710</v>
      </c>
      <c r="F96" s="14">
        <v>9</v>
      </c>
      <c r="G96" s="17">
        <v>420226</v>
      </c>
      <c r="H96" s="14" t="s">
        <v>137</v>
      </c>
      <c r="I96" s="14" t="s">
        <v>6208</v>
      </c>
      <c r="J96" s="17" t="s">
        <v>6460</v>
      </c>
      <c r="K96" s="18" t="s">
        <v>6461</v>
      </c>
      <c r="M96" s="13" t="str">
        <f t="shared" si="41"/>
        <v xml:space="preserve">Kari </v>
      </c>
      <c r="N96" s="14" t="str">
        <f t="shared" si="42"/>
        <v>Anderson</v>
      </c>
      <c r="O96" s="14" t="str">
        <f t="shared" si="59"/>
        <v xml:space="preserve">KARI </v>
      </c>
      <c r="P96" s="14" t="str">
        <f t="shared" si="60"/>
        <v>anderson</v>
      </c>
      <c r="Q96" s="14" t="str">
        <f t="shared" si="43"/>
        <v>Kari Anderson</v>
      </c>
      <c r="R96" s="14" t="str">
        <f t="shared" si="44"/>
        <v>25-07-2023</v>
      </c>
      <c r="S96" s="26" t="str">
        <f t="shared" si="45"/>
        <v>37,710</v>
      </c>
      <c r="T96" s="14" t="str">
        <f t="shared" si="46"/>
        <v>Kolkata, West Bengal</v>
      </c>
      <c r="U96" s="14" t="str">
        <f t="shared" si="47"/>
        <v>Finance - West</v>
      </c>
      <c r="V96" s="14" t="str">
        <f t="shared" si="48"/>
        <v>kim.info</v>
      </c>
      <c r="W96" s="14">
        <f t="shared" si="49"/>
        <v>13</v>
      </c>
      <c r="X96" s="14">
        <f t="shared" si="50"/>
        <v>5</v>
      </c>
      <c r="Y96" s="14" t="str">
        <f t="shared" si="51"/>
        <v>zfitzgerald@kim.info</v>
      </c>
      <c r="Z96" s="14" t="str">
        <f t="shared" si="52"/>
        <v>West - Finance</v>
      </c>
      <c r="AA96" s="14" t="str">
        <f t="shared" si="53"/>
        <v>Other</v>
      </c>
      <c r="AB96" s="14" t="str" cm="1">
        <f t="array" ref="AB96">_xlfn.IFS(C96 = "East","E Zone",C96 = "South","S Zone",C96 = "West","W Zone",C96="North","N Zone")</f>
        <v>W Zone</v>
      </c>
      <c r="AC96" s="14" t="str">
        <f t="shared" si="54"/>
        <v>zfitzgeraldatkim.info</v>
      </c>
      <c r="AD96" s="14" t="str">
        <f t="shared" si="55"/>
        <v>zfitzgerald</v>
      </c>
      <c r="AE96" s="14" t="str">
        <f t="shared" si="56"/>
        <v>kim.info</v>
      </c>
      <c r="AF96" s="14" t="str" cm="1">
        <f t="array" ref="AF96:AG96">_xlfn.TEXTSPLIT(A96," ")</f>
        <v>Kari</v>
      </c>
      <c r="AG96" s="14" t="str">
        <v>Anderson</v>
      </c>
      <c r="AJ96" s="14" t="b">
        <f t="shared" si="57"/>
        <v>0</v>
      </c>
      <c r="AK96" s="30" t="str">
        <f t="shared" si="58"/>
        <v>***</v>
      </c>
      <c r="AL96" s="14">
        <f t="shared" si="61"/>
        <v>37710</v>
      </c>
      <c r="AM96" s="85" t="str">
        <f t="shared" si="62"/>
        <v>37,710.00</v>
      </c>
      <c r="AN96" t="str">
        <f t="shared" si="63"/>
        <v xml:space="preserve">
</v>
      </c>
    </row>
    <row r="97" spans="1:40" ht="18.75" x14ac:dyDescent="0.3">
      <c r="A97" s="13" t="s">
        <v>6462</v>
      </c>
      <c r="B97" s="14" t="s">
        <v>4</v>
      </c>
      <c r="C97" s="14" t="s">
        <v>6168</v>
      </c>
      <c r="D97" s="15">
        <v>45233</v>
      </c>
      <c r="E97" s="16">
        <v>33200</v>
      </c>
      <c r="F97" s="14">
        <v>17</v>
      </c>
      <c r="G97" s="17">
        <v>729795</v>
      </c>
      <c r="H97" s="14" t="s">
        <v>134</v>
      </c>
      <c r="I97" s="14" t="s">
        <v>6208</v>
      </c>
      <c r="J97" s="17" t="s">
        <v>6463</v>
      </c>
      <c r="K97" s="18" t="s">
        <v>6464</v>
      </c>
      <c r="M97" s="13" t="str">
        <f t="shared" si="41"/>
        <v xml:space="preserve">Daniel </v>
      </c>
      <c r="N97" s="14" t="str">
        <f t="shared" si="42"/>
        <v>Murray</v>
      </c>
      <c r="O97" s="14" t="str">
        <f t="shared" si="59"/>
        <v xml:space="preserve">DANIEL </v>
      </c>
      <c r="P97" s="14" t="str">
        <f t="shared" si="60"/>
        <v>murray</v>
      </c>
      <c r="Q97" s="14" t="str">
        <f t="shared" si="43"/>
        <v>Daniel Murray</v>
      </c>
      <c r="R97" s="14" t="str">
        <f t="shared" si="44"/>
        <v>03-11-2023</v>
      </c>
      <c r="S97" s="26" t="str">
        <f t="shared" si="45"/>
        <v>33,200</v>
      </c>
      <c r="T97" s="14" t="str">
        <f t="shared" si="46"/>
        <v>Bangalore, West Bengal</v>
      </c>
      <c r="U97" s="14" t="str">
        <f t="shared" si="47"/>
        <v>Finance - West</v>
      </c>
      <c r="V97" s="14" t="str">
        <f t="shared" si="48"/>
        <v>hotmail.com</v>
      </c>
      <c r="W97" s="14">
        <f t="shared" si="49"/>
        <v>13</v>
      </c>
      <c r="X97" s="14">
        <f t="shared" si="50"/>
        <v>7</v>
      </c>
      <c r="Y97" s="14" t="str">
        <f t="shared" si="51"/>
        <v>pflowers@hotmail.com</v>
      </c>
      <c r="Z97" s="14" t="str">
        <f t="shared" si="52"/>
        <v>West - Finance</v>
      </c>
      <c r="AA97" s="14" t="str">
        <f t="shared" si="53"/>
        <v>Other</v>
      </c>
      <c r="AB97" s="14" t="str" cm="1">
        <f t="array" ref="AB97">_xlfn.IFS(C97 = "East","E Zone",C97 = "South","S Zone",C97 = "West","W Zone",C97="North","N Zone")</f>
        <v>W Zone</v>
      </c>
      <c r="AC97" s="14" t="str">
        <f t="shared" si="54"/>
        <v>pflowersathotmail.com</v>
      </c>
      <c r="AD97" s="14" t="str">
        <f t="shared" si="55"/>
        <v>pflowers</v>
      </c>
      <c r="AE97" s="14" t="str">
        <f t="shared" si="56"/>
        <v>hotmail.com</v>
      </c>
      <c r="AF97" s="14" t="str" cm="1">
        <f t="array" ref="AF97:AG97">_xlfn.TEXTSPLIT(A97," ")</f>
        <v>Daniel</v>
      </c>
      <c r="AG97" s="14" t="str">
        <v>Murray</v>
      </c>
      <c r="AJ97" s="14" t="b">
        <f t="shared" si="57"/>
        <v>0</v>
      </c>
      <c r="AK97" s="30" t="str">
        <f t="shared" si="58"/>
        <v>***</v>
      </c>
      <c r="AL97" s="14">
        <f t="shared" si="61"/>
        <v>33200</v>
      </c>
      <c r="AM97" s="85" t="str">
        <f t="shared" si="62"/>
        <v>33,200.00</v>
      </c>
      <c r="AN97" t="str">
        <f t="shared" si="63"/>
        <v xml:space="preserve">
</v>
      </c>
    </row>
    <row r="98" spans="1:40" ht="18.75" x14ac:dyDescent="0.3">
      <c r="A98" s="13" t="s">
        <v>6465</v>
      </c>
      <c r="B98" s="14" t="s">
        <v>3</v>
      </c>
      <c r="C98" s="14" t="s">
        <v>6169</v>
      </c>
      <c r="D98" s="15">
        <v>45184</v>
      </c>
      <c r="E98" s="16">
        <v>43563</v>
      </c>
      <c r="F98" s="14">
        <v>5</v>
      </c>
      <c r="G98" s="17">
        <v>456521</v>
      </c>
      <c r="H98" s="14" t="s">
        <v>137</v>
      </c>
      <c r="I98" s="14" t="s">
        <v>135</v>
      </c>
      <c r="J98" s="17" t="s">
        <v>6466</v>
      </c>
      <c r="K98" s="18" t="s">
        <v>6467</v>
      </c>
      <c r="M98" s="13" t="str">
        <f t="shared" si="41"/>
        <v xml:space="preserve">Amanda </v>
      </c>
      <c r="N98" s="14" t="str">
        <f t="shared" si="42"/>
        <v>Wiley</v>
      </c>
      <c r="O98" s="14" t="str">
        <f t="shared" si="59"/>
        <v xml:space="preserve">AMANDA </v>
      </c>
      <c r="P98" s="14" t="str">
        <f t="shared" si="60"/>
        <v>wiley</v>
      </c>
      <c r="Q98" s="14" t="str">
        <f t="shared" si="43"/>
        <v>Amanda Wiley</v>
      </c>
      <c r="R98" s="14" t="str">
        <f t="shared" si="44"/>
        <v>15-09-2023</v>
      </c>
      <c r="S98" s="26" t="str">
        <f t="shared" si="45"/>
        <v>43,563</v>
      </c>
      <c r="T98" s="14" t="str">
        <f t="shared" si="46"/>
        <v>Kolkata, Delhi</v>
      </c>
      <c r="U98" s="14" t="str">
        <f t="shared" si="47"/>
        <v>HR - North</v>
      </c>
      <c r="V98" s="14" t="str">
        <f t="shared" si="48"/>
        <v>simmons.biz</v>
      </c>
      <c r="W98" s="14">
        <f t="shared" si="49"/>
        <v>12</v>
      </c>
      <c r="X98" s="14">
        <f t="shared" si="50"/>
        <v>7</v>
      </c>
      <c r="Y98" s="14" t="str">
        <f t="shared" si="51"/>
        <v>hannah43@simmons.biz</v>
      </c>
      <c r="Z98" s="14" t="str">
        <f t="shared" si="52"/>
        <v>North - HR</v>
      </c>
      <c r="AA98" s="14" t="str">
        <f t="shared" si="53"/>
        <v>N Zone</v>
      </c>
      <c r="AB98" s="14" t="str" cm="1">
        <f t="array" ref="AB98">_xlfn.IFS(C98 = "East","E Zone",C98 = "South","S Zone",C98 = "West","W Zone",C98="North","N Zone")</f>
        <v>N Zone</v>
      </c>
      <c r="AC98" s="14" t="str">
        <f t="shared" si="54"/>
        <v>hannah43atsimmons.biz</v>
      </c>
      <c r="AD98" s="14" t="str">
        <f t="shared" si="55"/>
        <v>hannah43</v>
      </c>
      <c r="AE98" s="14" t="str">
        <f t="shared" si="56"/>
        <v>simmons.biz</v>
      </c>
      <c r="AF98" s="14" t="str" cm="1">
        <f t="array" ref="AF98:AG98">_xlfn.TEXTSPLIT(A98," ")</f>
        <v>Amanda</v>
      </c>
      <c r="AG98" s="14" t="str">
        <v>Wiley</v>
      </c>
      <c r="AJ98" s="14" t="b">
        <f t="shared" si="57"/>
        <v>0</v>
      </c>
      <c r="AK98" s="30" t="str">
        <f t="shared" si="58"/>
        <v>****</v>
      </c>
      <c r="AL98" s="14">
        <f t="shared" si="61"/>
        <v>43563</v>
      </c>
      <c r="AM98" s="85" t="str">
        <f t="shared" si="62"/>
        <v>43,563.00</v>
      </c>
      <c r="AN98" t="str">
        <f t="shared" si="63"/>
        <v xml:space="preserve">
</v>
      </c>
    </row>
    <row r="99" spans="1:40" ht="18.75" x14ac:dyDescent="0.3">
      <c r="A99" s="13" t="s">
        <v>6468</v>
      </c>
      <c r="B99" s="14" t="s">
        <v>2</v>
      </c>
      <c r="C99" s="14" t="s">
        <v>6169</v>
      </c>
      <c r="D99" s="15">
        <v>45630</v>
      </c>
      <c r="E99" s="16">
        <v>39761</v>
      </c>
      <c r="F99" s="14">
        <v>17</v>
      </c>
      <c r="G99" s="17">
        <v>276982</v>
      </c>
      <c r="H99" s="14" t="s">
        <v>138</v>
      </c>
      <c r="I99" s="14" t="s">
        <v>6198</v>
      </c>
      <c r="J99" s="17" t="s">
        <v>6469</v>
      </c>
      <c r="K99" s="18" t="s">
        <v>6470</v>
      </c>
      <c r="M99" s="13" t="str">
        <f t="shared" si="41"/>
        <v xml:space="preserve">Amanda </v>
      </c>
      <c r="N99" s="14" t="str">
        <f t="shared" si="42"/>
        <v>Baker</v>
      </c>
      <c r="O99" s="14" t="str">
        <f t="shared" si="59"/>
        <v xml:space="preserve">AMANDA </v>
      </c>
      <c r="P99" s="14" t="str">
        <f t="shared" si="60"/>
        <v>baker</v>
      </c>
      <c r="Q99" s="14" t="str">
        <f t="shared" si="43"/>
        <v>Amanda Baker</v>
      </c>
      <c r="R99" s="14" t="str">
        <f t="shared" si="44"/>
        <v>04-12-2024</v>
      </c>
      <c r="S99" s="26" t="str">
        <f t="shared" si="45"/>
        <v>39,761</v>
      </c>
      <c r="T99" s="14" t="str">
        <f t="shared" si="46"/>
        <v>Mumbai, Maharashtra</v>
      </c>
      <c r="U99" s="14" t="str">
        <f t="shared" si="47"/>
        <v>Sales - North</v>
      </c>
      <c r="V99" s="14" t="str">
        <f t="shared" si="48"/>
        <v>miller.net</v>
      </c>
      <c r="W99" s="14">
        <f t="shared" si="49"/>
        <v>12</v>
      </c>
      <c r="X99" s="14">
        <f t="shared" si="50"/>
        <v>7</v>
      </c>
      <c r="Y99" s="14" t="str">
        <f t="shared" si="51"/>
        <v>tonybailey@miller.net</v>
      </c>
      <c r="Z99" s="14" t="str">
        <f t="shared" si="52"/>
        <v>North - Sales</v>
      </c>
      <c r="AA99" s="14" t="str">
        <f t="shared" si="53"/>
        <v>N Zone</v>
      </c>
      <c r="AB99" s="14" t="str" cm="1">
        <f t="array" ref="AB99">_xlfn.IFS(C99 = "East","E Zone",C99 = "South","S Zone",C99 = "West","W Zone",C99="North","N Zone")</f>
        <v>N Zone</v>
      </c>
      <c r="AC99" s="14" t="str">
        <f t="shared" si="54"/>
        <v>tonybaileyatmiller.net</v>
      </c>
      <c r="AD99" s="14" t="str">
        <f t="shared" si="55"/>
        <v>tonybailey</v>
      </c>
      <c r="AE99" s="14" t="str">
        <f t="shared" si="56"/>
        <v>miller.net</v>
      </c>
      <c r="AF99" s="14" t="str" cm="1">
        <f t="array" ref="AF99:AG99">_xlfn.TEXTSPLIT(A99," ")</f>
        <v>Amanda</v>
      </c>
      <c r="AG99" s="14" t="str">
        <v>Baker</v>
      </c>
      <c r="AJ99" s="14" t="b">
        <f t="shared" si="57"/>
        <v>0</v>
      </c>
      <c r="AK99" s="30" t="str">
        <f t="shared" si="58"/>
        <v>***</v>
      </c>
      <c r="AL99" s="14">
        <f t="shared" si="61"/>
        <v>39761</v>
      </c>
      <c r="AM99" s="85" t="str">
        <f t="shared" si="62"/>
        <v>39,761.00</v>
      </c>
      <c r="AN99" t="str">
        <f t="shared" si="63"/>
        <v xml:space="preserve">
</v>
      </c>
    </row>
    <row r="100" spans="1:40" ht="18.75" x14ac:dyDescent="0.3">
      <c r="A100" s="13" t="s">
        <v>6471</v>
      </c>
      <c r="B100" s="14" t="s">
        <v>5</v>
      </c>
      <c r="C100" s="14" t="s">
        <v>6171</v>
      </c>
      <c r="D100" s="15">
        <v>45059</v>
      </c>
      <c r="E100" s="16">
        <v>59741</v>
      </c>
      <c r="F100" s="14">
        <v>15</v>
      </c>
      <c r="G100" s="17">
        <v>865593</v>
      </c>
      <c r="H100" s="14" t="s">
        <v>6187</v>
      </c>
      <c r="I100" s="14" t="s">
        <v>6188</v>
      </c>
      <c r="J100" s="17" t="s">
        <v>6472</v>
      </c>
      <c r="K100" s="18" t="s">
        <v>6473</v>
      </c>
      <c r="M100" s="13" t="str">
        <f t="shared" ref="M100:M123" si="64">LEFT(A100,FIND(" ",A100))</f>
        <v xml:space="preserve">Robert </v>
      </c>
      <c r="N100" s="14" t="str">
        <f t="shared" ref="N100:N123" si="65">RIGHT(A100,LEN(A100)-FIND(" ",A100))</f>
        <v>Garcia</v>
      </c>
      <c r="O100" s="14" t="str">
        <f t="shared" si="59"/>
        <v xml:space="preserve">ROBERT </v>
      </c>
      <c r="P100" s="14" t="str">
        <f t="shared" si="60"/>
        <v>garcia</v>
      </c>
      <c r="Q100" s="14" t="str">
        <f t="shared" ref="Q100:Q123" si="66">PROPER(A100)</f>
        <v>Robert Garcia</v>
      </c>
      <c r="R100" s="14" t="str">
        <f t="shared" ref="R100:R123" si="67">TEXT(D100,"dd-mm-yyyy")</f>
        <v>13-05-2023</v>
      </c>
      <c r="S100" s="26" t="str">
        <f t="shared" ref="S100:S123" si="68">TEXT(E100,"#,##0")</f>
        <v>59,741</v>
      </c>
      <c r="T100" s="14" t="str">
        <f t="shared" ref="T100:T123" si="69">_xlfn.TEXTJOIN(", ",1,H100,I100)</f>
        <v>Chandigarh, Punjab</v>
      </c>
      <c r="U100" s="14" t="str">
        <f t="shared" ref="U100:U123" si="70">B100 &amp; " - " &amp; C100</f>
        <v>Marketing - East</v>
      </c>
      <c r="V100" s="14" t="str">
        <f t="shared" ref="V100:V123" si="71">MID(K100,FIND("@",K100)+1,LEN(K100))</f>
        <v>thomas.com</v>
      </c>
      <c r="W100" s="14">
        <f t="shared" ref="W100:W123" si="72">LEN(A100)</f>
        <v>13</v>
      </c>
      <c r="X100" s="14">
        <f t="shared" ref="X100:X123" si="73">FIND(" ",A100)</f>
        <v>7</v>
      </c>
      <c r="Y100" s="14" t="str">
        <f t="shared" ref="Y100:Y123" si="74">TRIM(K100)</f>
        <v>frostwhitney@thomas.com</v>
      </c>
      <c r="Z100" s="14" t="str">
        <f t="shared" ref="Z100:Z123" si="75">_xlfn.CONCAT(C100," - ",B100)</f>
        <v>East - Marketing</v>
      </c>
      <c r="AA100" s="14" t="str">
        <f t="shared" ref="AA100:AA123" si="76">IF(C100="North", "N Zone", "Other")</f>
        <v>Other</v>
      </c>
      <c r="AB100" s="14" t="str" cm="1">
        <f t="array" ref="AB100">_xlfn.IFS(C100 = "East","E Zone",C100 = "South","S Zone",C100 = "West","W Zone",C100="North","N Zone")</f>
        <v>E Zone</v>
      </c>
      <c r="AC100" s="14" t="str">
        <f t="shared" ref="AC100:AC123" si="77">SUBSTITUTE(K100,"@","at")</f>
        <v>frostwhitneyatthomas.com</v>
      </c>
      <c r="AD100" s="14" t="str">
        <f t="shared" ref="AD100:AD123" si="78">_xlfn.TEXTBEFORE(K100, "@")</f>
        <v>frostwhitney</v>
      </c>
      <c r="AE100" s="14" t="str">
        <f t="shared" ref="AE100:AE123" si="79">_xlfn.TEXTAFTER(K100, "@")</f>
        <v>thomas.com</v>
      </c>
      <c r="AF100" s="14" t="str" cm="1">
        <f t="array" ref="AF100:AG100">_xlfn.TEXTSPLIT(A100," ")</f>
        <v>Robert</v>
      </c>
      <c r="AG100" s="14" t="str">
        <v>Garcia</v>
      </c>
      <c r="AJ100" s="14" t="b">
        <f t="shared" ref="AJ100:AJ124" si="80">EXACT(C100, "East")</f>
        <v>1</v>
      </c>
      <c r="AK100" s="30" t="str">
        <f t="shared" ref="AK100:AK124" si="81">REPT("*", E100/10000)</f>
        <v>*****</v>
      </c>
      <c r="AL100" s="14">
        <f t="shared" si="61"/>
        <v>59741</v>
      </c>
      <c r="AM100" s="85" t="str">
        <f t="shared" si="62"/>
        <v>59,741.00</v>
      </c>
      <c r="AN100" t="str">
        <f t="shared" si="63"/>
        <v xml:space="preserve">
</v>
      </c>
    </row>
    <row r="101" spans="1:40" ht="18.75" x14ac:dyDescent="0.3">
      <c r="A101" s="13" t="s">
        <v>6474</v>
      </c>
      <c r="B101" s="14" t="s">
        <v>4</v>
      </c>
      <c r="C101" s="14" t="s">
        <v>6169</v>
      </c>
      <c r="D101" s="15">
        <v>45810</v>
      </c>
      <c r="E101" s="16">
        <v>45344</v>
      </c>
      <c r="F101" s="14">
        <v>15</v>
      </c>
      <c r="G101" s="17">
        <v>732372</v>
      </c>
      <c r="H101" s="14" t="s">
        <v>137</v>
      </c>
      <c r="I101" s="14" t="s">
        <v>6215</v>
      </c>
      <c r="J101" s="17" t="s">
        <v>6475</v>
      </c>
      <c r="K101" s="18" t="s">
        <v>6476</v>
      </c>
      <c r="M101" s="13" t="str">
        <f t="shared" si="64"/>
        <v xml:space="preserve">Adam </v>
      </c>
      <c r="N101" s="14" t="str">
        <f t="shared" si="65"/>
        <v>Miller</v>
      </c>
      <c r="O101" s="14" t="str">
        <f t="shared" si="59"/>
        <v xml:space="preserve">ADAM </v>
      </c>
      <c r="P101" s="14" t="str">
        <f t="shared" si="60"/>
        <v>miller</v>
      </c>
      <c r="Q101" s="14" t="str">
        <f t="shared" si="66"/>
        <v>Adam Miller</v>
      </c>
      <c r="R101" s="14" t="str">
        <f t="shared" si="67"/>
        <v>02-06-2025</v>
      </c>
      <c r="S101" s="26" t="str">
        <f t="shared" si="68"/>
        <v>45,344</v>
      </c>
      <c r="T101" s="14" t="str">
        <f t="shared" si="69"/>
        <v>Kolkata, Karnataka</v>
      </c>
      <c r="U101" s="14" t="str">
        <f t="shared" si="70"/>
        <v>Finance - North</v>
      </c>
      <c r="V101" s="14" t="str">
        <f t="shared" si="71"/>
        <v>burke.com</v>
      </c>
      <c r="W101" s="14">
        <f t="shared" si="72"/>
        <v>11</v>
      </c>
      <c r="X101" s="14">
        <f t="shared" si="73"/>
        <v>5</v>
      </c>
      <c r="Y101" s="14" t="str">
        <f t="shared" si="74"/>
        <v>laurastevens@burke.com</v>
      </c>
      <c r="Z101" s="14" t="str">
        <f t="shared" si="75"/>
        <v>North - Finance</v>
      </c>
      <c r="AA101" s="14" t="str">
        <f t="shared" si="76"/>
        <v>N Zone</v>
      </c>
      <c r="AB101" s="14" t="str" cm="1">
        <f t="array" ref="AB101">_xlfn.IFS(C101 = "East","E Zone",C101 = "South","S Zone",C101 = "West","W Zone",C101="North","N Zone")</f>
        <v>N Zone</v>
      </c>
      <c r="AC101" s="14" t="str">
        <f t="shared" si="77"/>
        <v>laurastevensatburke.com</v>
      </c>
      <c r="AD101" s="14" t="str">
        <f t="shared" si="78"/>
        <v>laurastevens</v>
      </c>
      <c r="AE101" s="14" t="str">
        <f t="shared" si="79"/>
        <v>burke.com</v>
      </c>
      <c r="AF101" s="14" t="str" cm="1">
        <f t="array" ref="AF101:AG101">_xlfn.TEXTSPLIT(A101," ")</f>
        <v>Adam</v>
      </c>
      <c r="AG101" s="14" t="str">
        <v>Miller</v>
      </c>
      <c r="AJ101" s="14" t="b">
        <f t="shared" si="80"/>
        <v>0</v>
      </c>
      <c r="AK101" s="30" t="str">
        <f t="shared" si="81"/>
        <v>****</v>
      </c>
      <c r="AL101" s="14">
        <f t="shared" si="61"/>
        <v>45344</v>
      </c>
      <c r="AM101" s="85" t="str">
        <f t="shared" si="62"/>
        <v>45,344.00</v>
      </c>
      <c r="AN101" t="str">
        <f t="shared" si="63"/>
        <v xml:space="preserve">
</v>
      </c>
    </row>
    <row r="102" spans="1:40" ht="18.75" x14ac:dyDescent="0.3">
      <c r="A102" s="13" t="s">
        <v>6477</v>
      </c>
      <c r="B102" s="14" t="s">
        <v>6</v>
      </c>
      <c r="C102" s="14" t="s">
        <v>6168</v>
      </c>
      <c r="D102" s="15">
        <v>44250</v>
      </c>
      <c r="E102" s="16">
        <v>54624</v>
      </c>
      <c r="F102" s="14">
        <v>10</v>
      </c>
      <c r="G102" s="17">
        <v>841086</v>
      </c>
      <c r="H102" s="14" t="s">
        <v>137</v>
      </c>
      <c r="I102" s="14" t="s">
        <v>6208</v>
      </c>
      <c r="J102" s="17" t="s">
        <v>6478</v>
      </c>
      <c r="K102" s="18" t="s">
        <v>6479</v>
      </c>
      <c r="M102" s="13" t="str">
        <f t="shared" si="64"/>
        <v xml:space="preserve">Jennifer </v>
      </c>
      <c r="N102" s="14" t="str">
        <f t="shared" si="65"/>
        <v>Johnson</v>
      </c>
      <c r="O102" s="14" t="str">
        <f t="shared" si="59"/>
        <v xml:space="preserve">JENNIFER </v>
      </c>
      <c r="P102" s="14" t="str">
        <f t="shared" si="60"/>
        <v>johnson</v>
      </c>
      <c r="Q102" s="14" t="str">
        <f t="shared" si="66"/>
        <v>Jennifer Johnson</v>
      </c>
      <c r="R102" s="14" t="str">
        <f t="shared" si="67"/>
        <v>23-02-2021</v>
      </c>
      <c r="S102" s="26" t="str">
        <f t="shared" si="68"/>
        <v>54,624</v>
      </c>
      <c r="T102" s="14" t="str">
        <f t="shared" si="69"/>
        <v>Kolkata, West Bengal</v>
      </c>
      <c r="U102" s="14" t="str">
        <f t="shared" si="70"/>
        <v>IT - West</v>
      </c>
      <c r="V102" s="14" t="str">
        <f t="shared" si="71"/>
        <v>gay.org</v>
      </c>
      <c r="W102" s="14">
        <f t="shared" si="72"/>
        <v>16</v>
      </c>
      <c r="X102" s="14">
        <f t="shared" si="73"/>
        <v>9</v>
      </c>
      <c r="Y102" s="14" t="str">
        <f t="shared" si="74"/>
        <v>chris52@gay.org</v>
      </c>
      <c r="Z102" s="14" t="str">
        <f t="shared" si="75"/>
        <v>West - IT</v>
      </c>
      <c r="AA102" s="14" t="str">
        <f t="shared" si="76"/>
        <v>Other</v>
      </c>
      <c r="AB102" s="14" t="str" cm="1">
        <f t="array" ref="AB102">_xlfn.IFS(C102 = "East","E Zone",C102 = "South","S Zone",C102 = "West","W Zone",C102="North","N Zone")</f>
        <v>W Zone</v>
      </c>
      <c r="AC102" s="14" t="str">
        <f t="shared" si="77"/>
        <v>chris52atgay.org</v>
      </c>
      <c r="AD102" s="14" t="str">
        <f t="shared" si="78"/>
        <v>chris52</v>
      </c>
      <c r="AE102" s="14" t="str">
        <f t="shared" si="79"/>
        <v>gay.org</v>
      </c>
      <c r="AF102" s="14" t="str" cm="1">
        <f t="array" ref="AF102:AG102">_xlfn.TEXTSPLIT(A102," ")</f>
        <v>Jennifer</v>
      </c>
      <c r="AG102" s="14" t="str">
        <v>Johnson</v>
      </c>
      <c r="AJ102" s="14" t="b">
        <f t="shared" si="80"/>
        <v>0</v>
      </c>
      <c r="AK102" s="30" t="str">
        <f t="shared" si="81"/>
        <v>*****</v>
      </c>
      <c r="AL102" s="14">
        <f t="shared" si="61"/>
        <v>54624</v>
      </c>
      <c r="AM102" s="85" t="str">
        <f t="shared" si="62"/>
        <v>54,624.00</v>
      </c>
      <c r="AN102" t="str">
        <f t="shared" si="63"/>
        <v xml:space="preserve">
</v>
      </c>
    </row>
    <row r="103" spans="1:40" ht="18.75" x14ac:dyDescent="0.3">
      <c r="A103" s="13" t="s">
        <v>6480</v>
      </c>
      <c r="B103" s="14" t="s">
        <v>6</v>
      </c>
      <c r="C103" s="14" t="s">
        <v>6168</v>
      </c>
      <c r="D103" s="15">
        <v>45828</v>
      </c>
      <c r="E103" s="16">
        <v>43103</v>
      </c>
      <c r="F103" s="14">
        <v>13</v>
      </c>
      <c r="G103" s="17">
        <v>619532</v>
      </c>
      <c r="H103" s="14" t="s">
        <v>138</v>
      </c>
      <c r="I103" s="14" t="s">
        <v>6208</v>
      </c>
      <c r="J103" s="17" t="s">
        <v>6481</v>
      </c>
      <c r="K103" s="18" t="s">
        <v>6482</v>
      </c>
      <c r="M103" s="13" t="str">
        <f t="shared" si="64"/>
        <v xml:space="preserve">Travis </v>
      </c>
      <c r="N103" s="14" t="str">
        <f t="shared" si="65"/>
        <v>Gomez</v>
      </c>
      <c r="O103" s="14" t="str">
        <f t="shared" si="59"/>
        <v xml:space="preserve">TRAVIS </v>
      </c>
      <c r="P103" s="14" t="str">
        <f t="shared" si="60"/>
        <v>gomez</v>
      </c>
      <c r="Q103" s="14" t="str">
        <f t="shared" si="66"/>
        <v>Travis Gomez</v>
      </c>
      <c r="R103" s="14" t="str">
        <f t="shared" si="67"/>
        <v>20-06-2025</v>
      </c>
      <c r="S103" s="26" t="str">
        <f t="shared" si="68"/>
        <v>43,103</v>
      </c>
      <c r="T103" s="14" t="str">
        <f t="shared" si="69"/>
        <v>Mumbai, West Bengal</v>
      </c>
      <c r="U103" s="14" t="str">
        <f t="shared" si="70"/>
        <v>IT - West</v>
      </c>
      <c r="V103" s="14" t="str">
        <f t="shared" si="71"/>
        <v>rogers.com</v>
      </c>
      <c r="W103" s="14">
        <f t="shared" si="72"/>
        <v>12</v>
      </c>
      <c r="X103" s="14">
        <f t="shared" si="73"/>
        <v>7</v>
      </c>
      <c r="Y103" s="14" t="str">
        <f t="shared" si="74"/>
        <v>amanda70@rogers.com</v>
      </c>
      <c r="Z103" s="14" t="str">
        <f t="shared" si="75"/>
        <v>West - IT</v>
      </c>
      <c r="AA103" s="14" t="str">
        <f t="shared" si="76"/>
        <v>Other</v>
      </c>
      <c r="AB103" s="14" t="str" cm="1">
        <f t="array" ref="AB103">_xlfn.IFS(C103 = "East","E Zone",C103 = "South","S Zone",C103 = "West","W Zone",C103="North","N Zone")</f>
        <v>W Zone</v>
      </c>
      <c r="AC103" s="14" t="str">
        <f t="shared" si="77"/>
        <v>amanda70atrogers.com</v>
      </c>
      <c r="AD103" s="14" t="str">
        <f t="shared" si="78"/>
        <v>amanda70</v>
      </c>
      <c r="AE103" s="14" t="str">
        <f t="shared" si="79"/>
        <v>rogers.com</v>
      </c>
      <c r="AF103" s="14" t="str" cm="1">
        <f t="array" ref="AF103:AG103">_xlfn.TEXTSPLIT(A103," ")</f>
        <v>Travis</v>
      </c>
      <c r="AG103" s="14" t="str">
        <v>Gomez</v>
      </c>
      <c r="AJ103" s="14" t="b">
        <f t="shared" si="80"/>
        <v>0</v>
      </c>
      <c r="AK103" s="30" t="str">
        <f t="shared" si="81"/>
        <v>****</v>
      </c>
      <c r="AL103" s="14">
        <f t="shared" si="61"/>
        <v>43103</v>
      </c>
      <c r="AM103" s="85" t="str">
        <f t="shared" si="62"/>
        <v>43,103.00</v>
      </c>
      <c r="AN103" t="str">
        <f t="shared" si="63"/>
        <v xml:space="preserve">
</v>
      </c>
    </row>
    <row r="104" spans="1:40" ht="18.75" x14ac:dyDescent="0.3">
      <c r="A104" s="13" t="s">
        <v>6483</v>
      </c>
      <c r="B104" s="14" t="s">
        <v>3</v>
      </c>
      <c r="C104" s="14" t="s">
        <v>6169</v>
      </c>
      <c r="D104" s="15">
        <v>45388</v>
      </c>
      <c r="E104" s="16">
        <v>42139</v>
      </c>
      <c r="F104" s="14">
        <v>18</v>
      </c>
      <c r="G104" s="17">
        <v>779794</v>
      </c>
      <c r="H104" s="14" t="s">
        <v>137</v>
      </c>
      <c r="I104" s="14" t="s">
        <v>6208</v>
      </c>
      <c r="J104" s="17" t="s">
        <v>6484</v>
      </c>
      <c r="K104" s="18" t="s">
        <v>6485</v>
      </c>
      <c r="M104" s="13" t="str">
        <f t="shared" si="64"/>
        <v xml:space="preserve">James </v>
      </c>
      <c r="N104" s="14" t="str">
        <f t="shared" si="65"/>
        <v>Davis</v>
      </c>
      <c r="O104" s="14" t="str">
        <f t="shared" si="59"/>
        <v xml:space="preserve">JAMES </v>
      </c>
      <c r="P104" s="14" t="str">
        <f t="shared" si="60"/>
        <v>davis</v>
      </c>
      <c r="Q104" s="14" t="str">
        <f t="shared" si="66"/>
        <v>James Davis</v>
      </c>
      <c r="R104" s="14" t="str">
        <f t="shared" si="67"/>
        <v>06-04-2024</v>
      </c>
      <c r="S104" s="26" t="str">
        <f t="shared" si="68"/>
        <v>42,139</v>
      </c>
      <c r="T104" s="14" t="str">
        <f t="shared" si="69"/>
        <v>Kolkata, West Bengal</v>
      </c>
      <c r="U104" s="14" t="str">
        <f t="shared" si="70"/>
        <v>HR - North</v>
      </c>
      <c r="V104" s="14" t="str">
        <f t="shared" si="71"/>
        <v>turner.com</v>
      </c>
      <c r="W104" s="14">
        <f t="shared" si="72"/>
        <v>11</v>
      </c>
      <c r="X104" s="14">
        <f t="shared" si="73"/>
        <v>6</v>
      </c>
      <c r="Y104" s="14" t="str">
        <f t="shared" si="74"/>
        <v>jacksonwilliam@turner.com</v>
      </c>
      <c r="Z104" s="14" t="str">
        <f t="shared" si="75"/>
        <v>North - HR</v>
      </c>
      <c r="AA104" s="14" t="str">
        <f t="shared" si="76"/>
        <v>N Zone</v>
      </c>
      <c r="AB104" s="14" t="str" cm="1">
        <f t="array" ref="AB104">_xlfn.IFS(C104 = "East","E Zone",C104 = "South","S Zone",C104 = "West","W Zone",C104="North","N Zone")</f>
        <v>N Zone</v>
      </c>
      <c r="AC104" s="14" t="str">
        <f t="shared" si="77"/>
        <v>jacksonwilliamatturner.com</v>
      </c>
      <c r="AD104" s="14" t="str">
        <f t="shared" si="78"/>
        <v>jacksonwilliam</v>
      </c>
      <c r="AE104" s="14" t="str">
        <f t="shared" si="79"/>
        <v>turner.com</v>
      </c>
      <c r="AF104" s="14" t="str" cm="1">
        <f t="array" ref="AF104:AG104">_xlfn.TEXTSPLIT(A104," ")</f>
        <v>James</v>
      </c>
      <c r="AG104" s="14" t="str">
        <v>Davis</v>
      </c>
      <c r="AJ104" s="14" t="b">
        <f t="shared" si="80"/>
        <v>0</v>
      </c>
      <c r="AK104" s="30" t="str">
        <f t="shared" si="81"/>
        <v>****</v>
      </c>
      <c r="AL104" s="14">
        <f t="shared" si="61"/>
        <v>42139</v>
      </c>
      <c r="AM104" s="85" t="str">
        <f t="shared" si="62"/>
        <v>42,139.00</v>
      </c>
      <c r="AN104" t="str">
        <f t="shared" si="63"/>
        <v xml:space="preserve">
</v>
      </c>
    </row>
    <row r="105" spans="1:40" ht="18.75" x14ac:dyDescent="0.3">
      <c r="A105" s="13" t="s">
        <v>6486</v>
      </c>
      <c r="B105" s="14" t="s">
        <v>5</v>
      </c>
      <c r="C105" s="14" t="s">
        <v>6170</v>
      </c>
      <c r="D105" s="15">
        <v>45072</v>
      </c>
      <c r="E105" s="16">
        <v>35649</v>
      </c>
      <c r="F105" s="14">
        <v>13</v>
      </c>
      <c r="G105" s="17">
        <v>662567</v>
      </c>
      <c r="H105" s="14" t="s">
        <v>6187</v>
      </c>
      <c r="I105" s="14" t="s">
        <v>6198</v>
      </c>
      <c r="J105" s="17" t="s">
        <v>6487</v>
      </c>
      <c r="K105" s="18" t="s">
        <v>6488</v>
      </c>
      <c r="M105" s="13" t="str">
        <f t="shared" si="64"/>
        <v xml:space="preserve">Melinda </v>
      </c>
      <c r="N105" s="14" t="str">
        <f t="shared" si="65"/>
        <v>Cummings</v>
      </c>
      <c r="O105" s="14" t="str">
        <f t="shared" si="59"/>
        <v xml:space="preserve">MELINDA </v>
      </c>
      <c r="P105" s="14" t="str">
        <f t="shared" si="60"/>
        <v>cummings</v>
      </c>
      <c r="Q105" s="14" t="str">
        <f t="shared" si="66"/>
        <v>Melinda Cummings</v>
      </c>
      <c r="R105" s="14" t="str">
        <f t="shared" si="67"/>
        <v>26-05-2023</v>
      </c>
      <c r="S105" s="26" t="str">
        <f t="shared" si="68"/>
        <v>35,649</v>
      </c>
      <c r="T105" s="14" t="str">
        <f t="shared" si="69"/>
        <v>Chandigarh, Maharashtra</v>
      </c>
      <c r="U105" s="14" t="str">
        <f t="shared" si="70"/>
        <v>Marketing - South</v>
      </c>
      <c r="V105" s="14" t="str">
        <f t="shared" si="71"/>
        <v>yahoo.com</v>
      </c>
      <c r="W105" s="14">
        <f t="shared" si="72"/>
        <v>16</v>
      </c>
      <c r="X105" s="14">
        <f t="shared" si="73"/>
        <v>8</v>
      </c>
      <c r="Y105" s="14" t="str">
        <f t="shared" si="74"/>
        <v>myersjulie@yahoo.com</v>
      </c>
      <c r="Z105" s="14" t="str">
        <f t="shared" si="75"/>
        <v>South - Marketing</v>
      </c>
      <c r="AA105" s="14" t="str">
        <f t="shared" si="76"/>
        <v>Other</v>
      </c>
      <c r="AB105" s="14" t="str" cm="1">
        <f t="array" ref="AB105">_xlfn.IFS(C105 = "East","E Zone",C105 = "South","S Zone",C105 = "West","W Zone",C105="North","N Zone")</f>
        <v>S Zone</v>
      </c>
      <c r="AC105" s="14" t="str">
        <f t="shared" si="77"/>
        <v>myersjulieatyahoo.com</v>
      </c>
      <c r="AD105" s="14" t="str">
        <f t="shared" si="78"/>
        <v>myersjulie</v>
      </c>
      <c r="AE105" s="14" t="str">
        <f t="shared" si="79"/>
        <v>yahoo.com</v>
      </c>
      <c r="AF105" s="14" t="str" cm="1">
        <f t="array" ref="AF105:AG105">_xlfn.TEXTSPLIT(A105," ")</f>
        <v>Melinda</v>
      </c>
      <c r="AG105" s="14" t="str">
        <v>Cummings</v>
      </c>
      <c r="AJ105" s="14" t="b">
        <f t="shared" si="80"/>
        <v>0</v>
      </c>
      <c r="AK105" s="30" t="str">
        <f t="shared" si="81"/>
        <v>***</v>
      </c>
      <c r="AL105" s="14">
        <f t="shared" si="61"/>
        <v>35649</v>
      </c>
      <c r="AM105" s="85" t="str">
        <f t="shared" si="62"/>
        <v>35,649.00</v>
      </c>
      <c r="AN105" t="str">
        <f t="shared" si="63"/>
        <v xml:space="preserve">
</v>
      </c>
    </row>
    <row r="106" spans="1:40" ht="18.75" x14ac:dyDescent="0.3">
      <c r="A106" s="13" t="s">
        <v>6489</v>
      </c>
      <c r="B106" s="14" t="s">
        <v>2</v>
      </c>
      <c r="C106" s="14" t="s">
        <v>6170</v>
      </c>
      <c r="D106" s="15">
        <v>44031</v>
      </c>
      <c r="E106" s="16">
        <v>33641</v>
      </c>
      <c r="F106" s="14">
        <v>19</v>
      </c>
      <c r="G106" s="17">
        <v>303236</v>
      </c>
      <c r="H106" s="14" t="s">
        <v>6187</v>
      </c>
      <c r="I106" s="14" t="s">
        <v>6188</v>
      </c>
      <c r="J106" s="17" t="s">
        <v>6490</v>
      </c>
      <c r="K106" s="18" t="s">
        <v>6491</v>
      </c>
      <c r="M106" s="13" t="str">
        <f t="shared" si="64"/>
        <v xml:space="preserve">Brianna </v>
      </c>
      <c r="N106" s="14" t="str">
        <f t="shared" si="65"/>
        <v>Miller</v>
      </c>
      <c r="O106" s="14" t="str">
        <f t="shared" si="59"/>
        <v xml:space="preserve">BRIANNA </v>
      </c>
      <c r="P106" s="14" t="str">
        <f t="shared" si="60"/>
        <v>miller</v>
      </c>
      <c r="Q106" s="14" t="str">
        <f t="shared" si="66"/>
        <v>Brianna Miller</v>
      </c>
      <c r="R106" s="14" t="str">
        <f t="shared" si="67"/>
        <v>19-07-2020</v>
      </c>
      <c r="S106" s="26" t="str">
        <f t="shared" si="68"/>
        <v>33,641</v>
      </c>
      <c r="T106" s="14" t="str">
        <f t="shared" si="69"/>
        <v>Chandigarh, Punjab</v>
      </c>
      <c r="U106" s="14" t="str">
        <f t="shared" si="70"/>
        <v>Sales - South</v>
      </c>
      <c r="V106" s="14" t="str">
        <f t="shared" si="71"/>
        <v>hill.com</v>
      </c>
      <c r="W106" s="14">
        <f t="shared" si="72"/>
        <v>14</v>
      </c>
      <c r="X106" s="14">
        <f t="shared" si="73"/>
        <v>8</v>
      </c>
      <c r="Y106" s="14" t="str">
        <f t="shared" si="74"/>
        <v>rodriguezshaun@hill.com</v>
      </c>
      <c r="Z106" s="14" t="str">
        <f t="shared" si="75"/>
        <v>South - Sales</v>
      </c>
      <c r="AA106" s="14" t="str">
        <f t="shared" si="76"/>
        <v>Other</v>
      </c>
      <c r="AB106" s="14" t="str" cm="1">
        <f t="array" ref="AB106">_xlfn.IFS(C106 = "East","E Zone",C106 = "South","S Zone",C106 = "West","W Zone",C106="North","N Zone")</f>
        <v>S Zone</v>
      </c>
      <c r="AC106" s="14" t="str">
        <f t="shared" si="77"/>
        <v>rodriguezshaunathill.com</v>
      </c>
      <c r="AD106" s="14" t="str">
        <f t="shared" si="78"/>
        <v>rodriguezshaun</v>
      </c>
      <c r="AE106" s="14" t="str">
        <f t="shared" si="79"/>
        <v>hill.com</v>
      </c>
      <c r="AF106" s="14" t="str" cm="1">
        <f t="array" ref="AF106:AG106">_xlfn.TEXTSPLIT(A106," ")</f>
        <v>Brianna</v>
      </c>
      <c r="AG106" s="14" t="str">
        <v>Miller</v>
      </c>
      <c r="AJ106" s="14" t="b">
        <f t="shared" si="80"/>
        <v>0</v>
      </c>
      <c r="AK106" s="30" t="str">
        <f t="shared" si="81"/>
        <v>***</v>
      </c>
      <c r="AL106" s="14">
        <f t="shared" si="61"/>
        <v>33641</v>
      </c>
      <c r="AM106" s="85" t="str">
        <f t="shared" si="62"/>
        <v>33,641.00</v>
      </c>
      <c r="AN106" t="str">
        <f t="shared" si="63"/>
        <v xml:space="preserve">
</v>
      </c>
    </row>
    <row r="107" spans="1:40" ht="18.75" x14ac:dyDescent="0.3">
      <c r="A107" s="13" t="s">
        <v>6492</v>
      </c>
      <c r="B107" s="14" t="s">
        <v>2</v>
      </c>
      <c r="C107" s="14" t="s">
        <v>6170</v>
      </c>
      <c r="D107" s="15">
        <v>45248</v>
      </c>
      <c r="E107" s="16">
        <v>34092</v>
      </c>
      <c r="F107" s="14">
        <v>17</v>
      </c>
      <c r="G107" s="17">
        <v>774715</v>
      </c>
      <c r="H107" s="14" t="s">
        <v>135</v>
      </c>
      <c r="I107" s="14" t="s">
        <v>135</v>
      </c>
      <c r="J107" s="17" t="s">
        <v>6493</v>
      </c>
      <c r="K107" s="18" t="s">
        <v>6494</v>
      </c>
      <c r="M107" s="13" t="str">
        <f t="shared" si="64"/>
        <v xml:space="preserve">Joseph </v>
      </c>
      <c r="N107" s="14" t="str">
        <f t="shared" si="65"/>
        <v>Nguyen</v>
      </c>
      <c r="O107" s="14" t="str">
        <f t="shared" si="59"/>
        <v xml:space="preserve">JOSEPH </v>
      </c>
      <c r="P107" s="14" t="str">
        <f t="shared" si="60"/>
        <v>nguyen</v>
      </c>
      <c r="Q107" s="14" t="str">
        <f t="shared" si="66"/>
        <v>Joseph Nguyen</v>
      </c>
      <c r="R107" s="14" t="str">
        <f t="shared" si="67"/>
        <v>18-11-2023</v>
      </c>
      <c r="S107" s="26" t="str">
        <f t="shared" si="68"/>
        <v>34,092</v>
      </c>
      <c r="T107" s="14" t="str">
        <f t="shared" si="69"/>
        <v>Delhi, Delhi</v>
      </c>
      <c r="U107" s="14" t="str">
        <f t="shared" si="70"/>
        <v>Sales - South</v>
      </c>
      <c r="V107" s="14" t="str">
        <f t="shared" si="71"/>
        <v>allen.org</v>
      </c>
      <c r="W107" s="14">
        <f t="shared" si="72"/>
        <v>13</v>
      </c>
      <c r="X107" s="14">
        <f t="shared" si="73"/>
        <v>7</v>
      </c>
      <c r="Y107" s="14" t="str">
        <f t="shared" si="74"/>
        <v>leslie32@allen.org</v>
      </c>
      <c r="Z107" s="14" t="str">
        <f t="shared" si="75"/>
        <v>South - Sales</v>
      </c>
      <c r="AA107" s="14" t="str">
        <f t="shared" si="76"/>
        <v>Other</v>
      </c>
      <c r="AB107" s="14" t="str" cm="1">
        <f t="array" ref="AB107">_xlfn.IFS(C107 = "East","E Zone",C107 = "South","S Zone",C107 = "West","W Zone",C107="North","N Zone")</f>
        <v>S Zone</v>
      </c>
      <c r="AC107" s="14" t="str">
        <f t="shared" si="77"/>
        <v>leslie32atallen.org</v>
      </c>
      <c r="AD107" s="14" t="str">
        <f t="shared" si="78"/>
        <v>leslie32</v>
      </c>
      <c r="AE107" s="14" t="str">
        <f t="shared" si="79"/>
        <v>allen.org</v>
      </c>
      <c r="AF107" s="14" t="str" cm="1">
        <f t="array" ref="AF107:AG107">_xlfn.TEXTSPLIT(A107," ")</f>
        <v>Joseph</v>
      </c>
      <c r="AG107" s="14" t="str">
        <v>Nguyen</v>
      </c>
      <c r="AJ107" s="14" t="b">
        <f t="shared" si="80"/>
        <v>0</v>
      </c>
      <c r="AK107" s="30" t="str">
        <f t="shared" si="81"/>
        <v>***</v>
      </c>
      <c r="AL107" s="14">
        <f t="shared" si="61"/>
        <v>34092</v>
      </c>
      <c r="AM107" s="85" t="str">
        <f t="shared" si="62"/>
        <v>34,092.00</v>
      </c>
      <c r="AN107" t="str">
        <f t="shared" si="63"/>
        <v xml:space="preserve">
</v>
      </c>
    </row>
    <row r="108" spans="1:40" ht="18.75" x14ac:dyDescent="0.3">
      <c r="A108" s="13" t="s">
        <v>6495</v>
      </c>
      <c r="B108" s="14" t="s">
        <v>5</v>
      </c>
      <c r="C108" s="14" t="s">
        <v>6170</v>
      </c>
      <c r="D108" s="15">
        <v>45832</v>
      </c>
      <c r="E108" s="16">
        <v>32985</v>
      </c>
      <c r="F108" s="14">
        <v>6</v>
      </c>
      <c r="G108" s="17">
        <v>474313</v>
      </c>
      <c r="H108" s="14" t="s">
        <v>134</v>
      </c>
      <c r="I108" s="14" t="s">
        <v>135</v>
      </c>
      <c r="J108" s="17" t="s">
        <v>6496</v>
      </c>
      <c r="K108" s="18" t="s">
        <v>6497</v>
      </c>
      <c r="M108" s="13" t="str">
        <f t="shared" si="64"/>
        <v xml:space="preserve">Sandra </v>
      </c>
      <c r="N108" s="14" t="str">
        <f t="shared" si="65"/>
        <v>Turner</v>
      </c>
      <c r="O108" s="14" t="str">
        <f t="shared" si="59"/>
        <v xml:space="preserve">SANDRA </v>
      </c>
      <c r="P108" s="14" t="str">
        <f t="shared" si="60"/>
        <v>turner</v>
      </c>
      <c r="Q108" s="14" t="str">
        <f t="shared" si="66"/>
        <v>Sandra Turner</v>
      </c>
      <c r="R108" s="14" t="str">
        <f t="shared" si="67"/>
        <v>24-06-2025</v>
      </c>
      <c r="S108" s="26" t="str">
        <f t="shared" si="68"/>
        <v>32,985</v>
      </c>
      <c r="T108" s="14" t="str">
        <f t="shared" si="69"/>
        <v>Bangalore, Delhi</v>
      </c>
      <c r="U108" s="14" t="str">
        <f t="shared" si="70"/>
        <v>Marketing - South</v>
      </c>
      <c r="V108" s="14" t="str">
        <f t="shared" si="71"/>
        <v>wyatt.com</v>
      </c>
      <c r="W108" s="14">
        <f t="shared" si="72"/>
        <v>13</v>
      </c>
      <c r="X108" s="14">
        <f t="shared" si="73"/>
        <v>7</v>
      </c>
      <c r="Y108" s="14" t="str">
        <f t="shared" si="74"/>
        <v>jnelson@wyatt.com</v>
      </c>
      <c r="Z108" s="14" t="str">
        <f t="shared" si="75"/>
        <v>South - Marketing</v>
      </c>
      <c r="AA108" s="14" t="str">
        <f t="shared" si="76"/>
        <v>Other</v>
      </c>
      <c r="AB108" s="14" t="str" cm="1">
        <f t="array" ref="AB108">_xlfn.IFS(C108 = "East","E Zone",C108 = "South","S Zone",C108 = "West","W Zone",C108="North","N Zone")</f>
        <v>S Zone</v>
      </c>
      <c r="AC108" s="14" t="str">
        <f t="shared" si="77"/>
        <v>jnelsonatwyatt.com</v>
      </c>
      <c r="AD108" s="14" t="str">
        <f t="shared" si="78"/>
        <v>jnelson</v>
      </c>
      <c r="AE108" s="14" t="str">
        <f t="shared" si="79"/>
        <v>wyatt.com</v>
      </c>
      <c r="AF108" s="14" t="str" cm="1">
        <f t="array" ref="AF108:AG108">_xlfn.TEXTSPLIT(A108," ")</f>
        <v>Sandra</v>
      </c>
      <c r="AG108" s="14" t="str">
        <v>Turner</v>
      </c>
      <c r="AJ108" s="14" t="b">
        <f t="shared" si="80"/>
        <v>0</v>
      </c>
      <c r="AK108" s="30" t="str">
        <f t="shared" si="81"/>
        <v>***</v>
      </c>
      <c r="AL108" s="14">
        <f t="shared" si="61"/>
        <v>32985</v>
      </c>
      <c r="AM108" s="85" t="str">
        <f t="shared" si="62"/>
        <v>32,985.00</v>
      </c>
      <c r="AN108" t="str">
        <f t="shared" si="63"/>
        <v xml:space="preserve">
</v>
      </c>
    </row>
    <row r="109" spans="1:40" ht="18.75" x14ac:dyDescent="0.3">
      <c r="A109" s="13" t="s">
        <v>6498</v>
      </c>
      <c r="B109" s="14" t="s">
        <v>6</v>
      </c>
      <c r="C109" s="14" t="s">
        <v>6171</v>
      </c>
      <c r="D109" s="15">
        <v>45138</v>
      </c>
      <c r="E109" s="16">
        <v>51459</v>
      </c>
      <c r="F109" s="14">
        <v>10</v>
      </c>
      <c r="G109" s="17">
        <v>417536</v>
      </c>
      <c r="H109" s="14" t="s">
        <v>135</v>
      </c>
      <c r="I109" s="14" t="s">
        <v>6188</v>
      </c>
      <c r="J109" s="17" t="s">
        <v>6499</v>
      </c>
      <c r="K109" s="18" t="s">
        <v>6500</v>
      </c>
      <c r="M109" s="13" t="str">
        <f t="shared" si="64"/>
        <v xml:space="preserve">Fernando </v>
      </c>
      <c r="N109" s="14" t="str">
        <f t="shared" si="65"/>
        <v>Campbell</v>
      </c>
      <c r="O109" s="14" t="str">
        <f t="shared" si="59"/>
        <v xml:space="preserve">FERNANDO </v>
      </c>
      <c r="P109" s="14" t="str">
        <f t="shared" si="60"/>
        <v>campbell</v>
      </c>
      <c r="Q109" s="14" t="str">
        <f t="shared" si="66"/>
        <v>Fernando Campbell</v>
      </c>
      <c r="R109" s="14" t="str">
        <f t="shared" si="67"/>
        <v>31-07-2023</v>
      </c>
      <c r="S109" s="26" t="str">
        <f t="shared" si="68"/>
        <v>51,459</v>
      </c>
      <c r="T109" s="14" t="str">
        <f t="shared" si="69"/>
        <v>Delhi, Punjab</v>
      </c>
      <c r="U109" s="14" t="str">
        <f t="shared" si="70"/>
        <v>IT - East</v>
      </c>
      <c r="V109" s="14" t="str">
        <f t="shared" si="71"/>
        <v>ward.com</v>
      </c>
      <c r="W109" s="14">
        <f t="shared" si="72"/>
        <v>17</v>
      </c>
      <c r="X109" s="14">
        <f t="shared" si="73"/>
        <v>9</v>
      </c>
      <c r="Y109" s="14" t="str">
        <f t="shared" si="74"/>
        <v>martinsamuel@ward.com</v>
      </c>
      <c r="Z109" s="14" t="str">
        <f t="shared" si="75"/>
        <v>East - IT</v>
      </c>
      <c r="AA109" s="14" t="str">
        <f t="shared" si="76"/>
        <v>Other</v>
      </c>
      <c r="AB109" s="14" t="str" cm="1">
        <f t="array" ref="AB109">_xlfn.IFS(C109 = "East","E Zone",C109 = "South","S Zone",C109 = "West","W Zone",C109="North","N Zone")</f>
        <v>E Zone</v>
      </c>
      <c r="AC109" s="14" t="str">
        <f t="shared" si="77"/>
        <v>martinsamuelatward.com</v>
      </c>
      <c r="AD109" s="14" t="str">
        <f t="shared" si="78"/>
        <v>martinsamuel</v>
      </c>
      <c r="AE109" s="14" t="str">
        <f t="shared" si="79"/>
        <v>ward.com</v>
      </c>
      <c r="AF109" s="14" t="str" cm="1">
        <f t="array" ref="AF109:AG109">_xlfn.TEXTSPLIT(A109," ")</f>
        <v>Fernando</v>
      </c>
      <c r="AG109" s="14" t="str">
        <v>Campbell</v>
      </c>
      <c r="AJ109" s="14" t="b">
        <f t="shared" si="80"/>
        <v>1</v>
      </c>
      <c r="AK109" s="30" t="str">
        <f t="shared" si="81"/>
        <v>*****</v>
      </c>
      <c r="AL109" s="14">
        <f t="shared" si="61"/>
        <v>51459</v>
      </c>
      <c r="AM109" s="85" t="str">
        <f t="shared" si="62"/>
        <v>51,459.00</v>
      </c>
      <c r="AN109" t="str">
        <f t="shared" si="63"/>
        <v xml:space="preserve">
</v>
      </c>
    </row>
    <row r="110" spans="1:40" ht="18.75" x14ac:dyDescent="0.3">
      <c r="A110" s="13" t="s">
        <v>6501</v>
      </c>
      <c r="B110" s="14" t="s">
        <v>6</v>
      </c>
      <c r="C110" s="14" t="s">
        <v>6168</v>
      </c>
      <c r="D110" s="15">
        <v>44432</v>
      </c>
      <c r="E110" s="16">
        <v>33954</v>
      </c>
      <c r="F110" s="14">
        <v>6</v>
      </c>
      <c r="G110" s="17">
        <v>467813</v>
      </c>
      <c r="H110" s="14" t="s">
        <v>134</v>
      </c>
      <c r="I110" s="14" t="s">
        <v>6215</v>
      </c>
      <c r="J110" s="17" t="s">
        <v>6502</v>
      </c>
      <c r="K110" s="18" t="s">
        <v>6503</v>
      </c>
      <c r="M110" s="13" t="str">
        <f t="shared" si="64"/>
        <v xml:space="preserve">Lucas </v>
      </c>
      <c r="N110" s="14" t="str">
        <f t="shared" si="65"/>
        <v>Medina</v>
      </c>
      <c r="O110" s="14" t="str">
        <f t="shared" si="59"/>
        <v xml:space="preserve">LUCAS </v>
      </c>
      <c r="P110" s="14" t="str">
        <f t="shared" si="60"/>
        <v>medina</v>
      </c>
      <c r="Q110" s="14" t="str">
        <f t="shared" si="66"/>
        <v>Lucas Medina</v>
      </c>
      <c r="R110" s="14" t="str">
        <f t="shared" si="67"/>
        <v>24-08-2021</v>
      </c>
      <c r="S110" s="26" t="str">
        <f t="shared" si="68"/>
        <v>33,954</v>
      </c>
      <c r="T110" s="14" t="str">
        <f t="shared" si="69"/>
        <v>Bangalore, Karnataka</v>
      </c>
      <c r="U110" s="14" t="str">
        <f t="shared" si="70"/>
        <v>IT - West</v>
      </c>
      <c r="V110" s="14" t="str">
        <f t="shared" si="71"/>
        <v>hogan.biz</v>
      </c>
      <c r="W110" s="14">
        <f t="shared" si="72"/>
        <v>12</v>
      </c>
      <c r="X110" s="14">
        <f t="shared" si="73"/>
        <v>6</v>
      </c>
      <c r="Y110" s="14" t="str">
        <f t="shared" si="74"/>
        <v>amanda66@hogan.biz</v>
      </c>
      <c r="Z110" s="14" t="str">
        <f t="shared" si="75"/>
        <v>West - IT</v>
      </c>
      <c r="AA110" s="14" t="str">
        <f t="shared" si="76"/>
        <v>Other</v>
      </c>
      <c r="AB110" s="14" t="str" cm="1">
        <f t="array" ref="AB110">_xlfn.IFS(C110 = "East","E Zone",C110 = "South","S Zone",C110 = "West","W Zone",C110="North","N Zone")</f>
        <v>W Zone</v>
      </c>
      <c r="AC110" s="14" t="str">
        <f t="shared" si="77"/>
        <v>amanda66athogan.biz</v>
      </c>
      <c r="AD110" s="14" t="str">
        <f t="shared" si="78"/>
        <v>amanda66</v>
      </c>
      <c r="AE110" s="14" t="str">
        <f t="shared" si="79"/>
        <v>hogan.biz</v>
      </c>
      <c r="AF110" s="14" t="str" cm="1">
        <f t="array" ref="AF110:AG110">_xlfn.TEXTSPLIT(A110," ")</f>
        <v>Lucas</v>
      </c>
      <c r="AG110" s="14" t="str">
        <v>Medina</v>
      </c>
      <c r="AJ110" s="14" t="b">
        <f t="shared" si="80"/>
        <v>0</v>
      </c>
      <c r="AK110" s="30" t="str">
        <f t="shared" si="81"/>
        <v>***</v>
      </c>
      <c r="AL110" s="14">
        <f t="shared" si="61"/>
        <v>33954</v>
      </c>
      <c r="AM110" s="85" t="str">
        <f t="shared" si="62"/>
        <v>33,954.00</v>
      </c>
      <c r="AN110" t="str">
        <f t="shared" si="63"/>
        <v xml:space="preserve">
</v>
      </c>
    </row>
    <row r="111" spans="1:40" ht="18.75" x14ac:dyDescent="0.3">
      <c r="A111" s="13" t="s">
        <v>6504</v>
      </c>
      <c r="B111" s="14" t="s">
        <v>3</v>
      </c>
      <c r="C111" s="14" t="s">
        <v>6168</v>
      </c>
      <c r="D111" s="15">
        <v>45113</v>
      </c>
      <c r="E111" s="16">
        <v>55257</v>
      </c>
      <c r="F111" s="14">
        <v>5</v>
      </c>
      <c r="G111" s="17">
        <v>492063</v>
      </c>
      <c r="H111" s="14" t="s">
        <v>135</v>
      </c>
      <c r="I111" s="14" t="s">
        <v>6215</v>
      </c>
      <c r="J111" s="17" t="s">
        <v>6505</v>
      </c>
      <c r="K111" s="18" t="s">
        <v>6506</v>
      </c>
      <c r="M111" s="13" t="str">
        <f t="shared" si="64"/>
        <v xml:space="preserve">Elizabeth </v>
      </c>
      <c r="N111" s="14" t="str">
        <f t="shared" si="65"/>
        <v>Savage</v>
      </c>
      <c r="O111" s="14" t="str">
        <f t="shared" si="59"/>
        <v xml:space="preserve">ELIZABETH </v>
      </c>
      <c r="P111" s="14" t="str">
        <f t="shared" si="60"/>
        <v>savage</v>
      </c>
      <c r="Q111" s="14" t="str">
        <f t="shared" si="66"/>
        <v>Elizabeth Savage</v>
      </c>
      <c r="R111" s="14" t="str">
        <f t="shared" si="67"/>
        <v>06-07-2023</v>
      </c>
      <c r="S111" s="26" t="str">
        <f t="shared" si="68"/>
        <v>55,257</v>
      </c>
      <c r="T111" s="14" t="str">
        <f t="shared" si="69"/>
        <v>Delhi, Karnataka</v>
      </c>
      <c r="U111" s="14" t="str">
        <f t="shared" si="70"/>
        <v>HR - West</v>
      </c>
      <c r="V111" s="14" t="str">
        <f t="shared" si="71"/>
        <v>bryant.com</v>
      </c>
      <c r="W111" s="14">
        <f t="shared" si="72"/>
        <v>16</v>
      </c>
      <c r="X111" s="14">
        <f t="shared" si="73"/>
        <v>10</v>
      </c>
      <c r="Y111" s="14" t="str">
        <f t="shared" si="74"/>
        <v>cohenjose@bryant.com</v>
      </c>
      <c r="Z111" s="14" t="str">
        <f t="shared" si="75"/>
        <v>West - HR</v>
      </c>
      <c r="AA111" s="14" t="str">
        <f t="shared" si="76"/>
        <v>Other</v>
      </c>
      <c r="AB111" s="14" t="str" cm="1">
        <f t="array" ref="AB111">_xlfn.IFS(C111 = "East","E Zone",C111 = "South","S Zone",C111 = "West","W Zone",C111="North","N Zone")</f>
        <v>W Zone</v>
      </c>
      <c r="AC111" s="14" t="str">
        <f t="shared" si="77"/>
        <v>cohenjoseatbryant.com</v>
      </c>
      <c r="AD111" s="14" t="str">
        <f t="shared" si="78"/>
        <v>cohenjose</v>
      </c>
      <c r="AE111" s="14" t="str">
        <f t="shared" si="79"/>
        <v>bryant.com</v>
      </c>
      <c r="AF111" s="14" t="str" cm="1">
        <f t="array" ref="AF111:AG111">_xlfn.TEXTSPLIT(A111," ")</f>
        <v>Elizabeth</v>
      </c>
      <c r="AG111" s="14" t="str">
        <v>Savage</v>
      </c>
      <c r="AJ111" s="14" t="b">
        <f t="shared" si="80"/>
        <v>0</v>
      </c>
      <c r="AK111" s="30" t="str">
        <f t="shared" si="81"/>
        <v>*****</v>
      </c>
      <c r="AL111" s="14">
        <f t="shared" si="61"/>
        <v>55257</v>
      </c>
      <c r="AM111" s="85" t="str">
        <f t="shared" si="62"/>
        <v>55,257.00</v>
      </c>
      <c r="AN111" t="str">
        <f t="shared" si="63"/>
        <v xml:space="preserve">
</v>
      </c>
    </row>
    <row r="112" spans="1:40" ht="18.75" x14ac:dyDescent="0.3">
      <c r="A112" s="13" t="s">
        <v>6507</v>
      </c>
      <c r="B112" s="14" t="s">
        <v>2</v>
      </c>
      <c r="C112" s="14" t="s">
        <v>6169</v>
      </c>
      <c r="D112" s="15">
        <v>45648</v>
      </c>
      <c r="E112" s="16">
        <v>46104</v>
      </c>
      <c r="F112" s="14">
        <v>12</v>
      </c>
      <c r="G112" s="17">
        <v>417880</v>
      </c>
      <c r="H112" s="14" t="s">
        <v>138</v>
      </c>
      <c r="I112" s="14" t="s">
        <v>6215</v>
      </c>
      <c r="J112" s="17" t="s">
        <v>6508</v>
      </c>
      <c r="K112" s="18" t="s">
        <v>6509</v>
      </c>
      <c r="M112" s="13" t="str">
        <f t="shared" si="64"/>
        <v xml:space="preserve">Mark </v>
      </c>
      <c r="N112" s="14" t="str">
        <f t="shared" si="65"/>
        <v>Valentine</v>
      </c>
      <c r="O112" s="14" t="str">
        <f t="shared" si="59"/>
        <v xml:space="preserve">MARK </v>
      </c>
      <c r="P112" s="14" t="str">
        <f t="shared" si="60"/>
        <v>valentine</v>
      </c>
      <c r="Q112" s="14" t="str">
        <f t="shared" si="66"/>
        <v>Mark Valentine</v>
      </c>
      <c r="R112" s="14" t="str">
        <f t="shared" si="67"/>
        <v>22-12-2024</v>
      </c>
      <c r="S112" s="26" t="str">
        <f t="shared" si="68"/>
        <v>46,104</v>
      </c>
      <c r="T112" s="14" t="str">
        <f t="shared" si="69"/>
        <v>Mumbai, Karnataka</v>
      </c>
      <c r="U112" s="14" t="str">
        <f t="shared" si="70"/>
        <v>Sales - North</v>
      </c>
      <c r="V112" s="14" t="str">
        <f t="shared" si="71"/>
        <v>johnson.com</v>
      </c>
      <c r="W112" s="14">
        <f t="shared" si="72"/>
        <v>14</v>
      </c>
      <c r="X112" s="14">
        <f t="shared" si="73"/>
        <v>5</v>
      </c>
      <c r="Y112" s="14" t="str">
        <f t="shared" si="74"/>
        <v>cherylandersen@johnson.com</v>
      </c>
      <c r="Z112" s="14" t="str">
        <f t="shared" si="75"/>
        <v>North - Sales</v>
      </c>
      <c r="AA112" s="14" t="str">
        <f t="shared" si="76"/>
        <v>N Zone</v>
      </c>
      <c r="AB112" s="14" t="str" cm="1">
        <f t="array" ref="AB112">_xlfn.IFS(C112 = "East","E Zone",C112 = "South","S Zone",C112 = "West","W Zone",C112="North","N Zone")</f>
        <v>N Zone</v>
      </c>
      <c r="AC112" s="14" t="str">
        <f t="shared" si="77"/>
        <v>cherylandersenatjohnson.com</v>
      </c>
      <c r="AD112" s="14" t="str">
        <f t="shared" si="78"/>
        <v>cherylandersen</v>
      </c>
      <c r="AE112" s="14" t="str">
        <f t="shared" si="79"/>
        <v>johnson.com</v>
      </c>
      <c r="AF112" s="14" t="str" cm="1">
        <f t="array" ref="AF112:AG112">_xlfn.TEXTSPLIT(A112," ")</f>
        <v>Mark</v>
      </c>
      <c r="AG112" s="14" t="str">
        <v>Valentine</v>
      </c>
      <c r="AJ112" s="14" t="b">
        <f t="shared" si="80"/>
        <v>0</v>
      </c>
      <c r="AK112" s="30" t="str">
        <f t="shared" si="81"/>
        <v>****</v>
      </c>
      <c r="AL112" s="14">
        <f t="shared" si="61"/>
        <v>46104</v>
      </c>
      <c r="AM112" s="85" t="str">
        <f t="shared" si="62"/>
        <v>46,104.00</v>
      </c>
      <c r="AN112" t="str">
        <f t="shared" si="63"/>
        <v xml:space="preserve">
</v>
      </c>
    </row>
    <row r="113" spans="1:40" ht="18.75" x14ac:dyDescent="0.3">
      <c r="A113" s="13" t="s">
        <v>6510</v>
      </c>
      <c r="B113" s="14" t="s">
        <v>5</v>
      </c>
      <c r="C113" s="14" t="s">
        <v>6170</v>
      </c>
      <c r="D113" s="15">
        <v>45243</v>
      </c>
      <c r="E113" s="16">
        <v>42219</v>
      </c>
      <c r="F113" s="14">
        <v>20</v>
      </c>
      <c r="G113" s="17">
        <v>217920</v>
      </c>
      <c r="H113" s="14" t="s">
        <v>138</v>
      </c>
      <c r="I113" s="14" t="s">
        <v>135</v>
      </c>
      <c r="J113" s="17" t="s">
        <v>6511</v>
      </c>
      <c r="K113" s="18" t="s">
        <v>6512</v>
      </c>
      <c r="M113" s="13" t="str">
        <f t="shared" si="64"/>
        <v xml:space="preserve">Richard </v>
      </c>
      <c r="N113" s="14" t="str">
        <f t="shared" si="65"/>
        <v>Sims</v>
      </c>
      <c r="O113" s="14" t="str">
        <f t="shared" si="59"/>
        <v xml:space="preserve">RICHARD </v>
      </c>
      <c r="P113" s="14" t="str">
        <f t="shared" si="60"/>
        <v>sims</v>
      </c>
      <c r="Q113" s="14" t="str">
        <f t="shared" si="66"/>
        <v>Richard Sims</v>
      </c>
      <c r="R113" s="14" t="str">
        <f t="shared" si="67"/>
        <v>13-11-2023</v>
      </c>
      <c r="S113" s="26" t="str">
        <f t="shared" si="68"/>
        <v>42,219</v>
      </c>
      <c r="T113" s="14" t="str">
        <f t="shared" si="69"/>
        <v>Mumbai, Delhi</v>
      </c>
      <c r="U113" s="14" t="str">
        <f t="shared" si="70"/>
        <v>Marketing - South</v>
      </c>
      <c r="V113" s="14" t="str">
        <f t="shared" si="71"/>
        <v>yahoo.com</v>
      </c>
      <c r="W113" s="14">
        <f t="shared" si="72"/>
        <v>12</v>
      </c>
      <c r="X113" s="14">
        <f t="shared" si="73"/>
        <v>8</v>
      </c>
      <c r="Y113" s="14" t="str">
        <f t="shared" si="74"/>
        <v>connieking@yahoo.com</v>
      </c>
      <c r="Z113" s="14" t="str">
        <f t="shared" si="75"/>
        <v>South - Marketing</v>
      </c>
      <c r="AA113" s="14" t="str">
        <f t="shared" si="76"/>
        <v>Other</v>
      </c>
      <c r="AB113" s="14" t="str" cm="1">
        <f t="array" ref="AB113">_xlfn.IFS(C113 = "East","E Zone",C113 = "South","S Zone",C113 = "West","W Zone",C113="North","N Zone")</f>
        <v>S Zone</v>
      </c>
      <c r="AC113" s="14" t="str">
        <f t="shared" si="77"/>
        <v>conniekingatyahoo.com</v>
      </c>
      <c r="AD113" s="14" t="str">
        <f t="shared" si="78"/>
        <v>connieking</v>
      </c>
      <c r="AE113" s="14" t="str">
        <f t="shared" si="79"/>
        <v>yahoo.com</v>
      </c>
      <c r="AF113" s="14" t="str" cm="1">
        <f t="array" ref="AF113:AG113">_xlfn.TEXTSPLIT(A113," ")</f>
        <v>Richard</v>
      </c>
      <c r="AG113" s="14" t="str">
        <v>Sims</v>
      </c>
      <c r="AJ113" s="14" t="b">
        <f t="shared" si="80"/>
        <v>0</v>
      </c>
      <c r="AK113" s="30" t="str">
        <f t="shared" si="81"/>
        <v>****</v>
      </c>
      <c r="AL113" s="14">
        <f t="shared" si="61"/>
        <v>42219</v>
      </c>
      <c r="AM113" s="85" t="str">
        <f t="shared" si="62"/>
        <v>42,219.00</v>
      </c>
      <c r="AN113" t="str">
        <f t="shared" si="63"/>
        <v xml:space="preserve">
</v>
      </c>
    </row>
    <row r="114" spans="1:40" ht="18.75" x14ac:dyDescent="0.3">
      <c r="A114" s="13" t="s">
        <v>6513</v>
      </c>
      <c r="B114" s="14" t="s">
        <v>3</v>
      </c>
      <c r="C114" s="14" t="s">
        <v>6168</v>
      </c>
      <c r="D114" s="15">
        <v>44633</v>
      </c>
      <c r="E114" s="16">
        <v>40635</v>
      </c>
      <c r="F114" s="14">
        <v>8</v>
      </c>
      <c r="G114" s="17">
        <v>357581</v>
      </c>
      <c r="H114" s="14" t="s">
        <v>137</v>
      </c>
      <c r="I114" s="14" t="s">
        <v>6188</v>
      </c>
      <c r="J114" s="17" t="s">
        <v>6514</v>
      </c>
      <c r="K114" s="18" t="s">
        <v>6515</v>
      </c>
      <c r="M114" s="13" t="str">
        <f t="shared" si="64"/>
        <v xml:space="preserve">Kayla </v>
      </c>
      <c r="N114" s="14" t="str">
        <f t="shared" si="65"/>
        <v>Kelly</v>
      </c>
      <c r="O114" s="14" t="str">
        <f t="shared" si="59"/>
        <v xml:space="preserve">KAYLA </v>
      </c>
      <c r="P114" s="14" t="str">
        <f t="shared" si="60"/>
        <v>kelly</v>
      </c>
      <c r="Q114" s="14" t="str">
        <f t="shared" si="66"/>
        <v>Kayla Kelly</v>
      </c>
      <c r="R114" s="14" t="str">
        <f t="shared" si="67"/>
        <v>13-03-2022</v>
      </c>
      <c r="S114" s="26" t="str">
        <f t="shared" si="68"/>
        <v>40,635</v>
      </c>
      <c r="T114" s="14" t="str">
        <f t="shared" si="69"/>
        <v>Kolkata, Punjab</v>
      </c>
      <c r="U114" s="14" t="str">
        <f t="shared" si="70"/>
        <v>HR - West</v>
      </c>
      <c r="V114" s="14" t="str">
        <f t="shared" si="71"/>
        <v>perez-martinez.com</v>
      </c>
      <c r="W114" s="14">
        <f t="shared" si="72"/>
        <v>11</v>
      </c>
      <c r="X114" s="14">
        <f t="shared" si="73"/>
        <v>6</v>
      </c>
      <c r="Y114" s="14" t="str">
        <f t="shared" si="74"/>
        <v>smithsteven@perez-martinez.com</v>
      </c>
      <c r="Z114" s="14" t="str">
        <f t="shared" si="75"/>
        <v>West - HR</v>
      </c>
      <c r="AA114" s="14" t="str">
        <f t="shared" si="76"/>
        <v>Other</v>
      </c>
      <c r="AB114" s="14" t="str" cm="1">
        <f t="array" ref="AB114">_xlfn.IFS(C114 = "East","E Zone",C114 = "South","S Zone",C114 = "West","W Zone",C114="North","N Zone")</f>
        <v>W Zone</v>
      </c>
      <c r="AC114" s="14" t="str">
        <f t="shared" si="77"/>
        <v>smithstevenatperez-martinez.com</v>
      </c>
      <c r="AD114" s="14" t="str">
        <f t="shared" si="78"/>
        <v>smithsteven</v>
      </c>
      <c r="AE114" s="14" t="str">
        <f t="shared" si="79"/>
        <v>perez-martinez.com</v>
      </c>
      <c r="AF114" s="14" t="str" cm="1">
        <f t="array" ref="AF114:AG114">_xlfn.TEXTSPLIT(A114," ")</f>
        <v>Kayla</v>
      </c>
      <c r="AG114" s="14" t="str">
        <v>Kelly</v>
      </c>
      <c r="AJ114" s="14" t="b">
        <f t="shared" si="80"/>
        <v>0</v>
      </c>
      <c r="AK114" s="30" t="str">
        <f t="shared" si="81"/>
        <v>****</v>
      </c>
      <c r="AL114" s="14">
        <f t="shared" si="61"/>
        <v>40635</v>
      </c>
      <c r="AM114" s="85" t="str">
        <f t="shared" si="62"/>
        <v>40,635.00</v>
      </c>
      <c r="AN114" t="str">
        <f t="shared" si="63"/>
        <v xml:space="preserve">
</v>
      </c>
    </row>
    <row r="115" spans="1:40" ht="18.75" x14ac:dyDescent="0.3">
      <c r="A115" s="13" t="s">
        <v>6516</v>
      </c>
      <c r="B115" s="14" t="s">
        <v>2</v>
      </c>
      <c r="C115" s="14" t="s">
        <v>6168</v>
      </c>
      <c r="D115" s="15">
        <v>44145</v>
      </c>
      <c r="E115" s="16">
        <v>42354</v>
      </c>
      <c r="F115" s="14">
        <v>19</v>
      </c>
      <c r="G115" s="17">
        <v>360520</v>
      </c>
      <c r="H115" s="14" t="s">
        <v>138</v>
      </c>
      <c r="I115" s="14" t="s">
        <v>6215</v>
      </c>
      <c r="J115" s="17" t="s">
        <v>6517</v>
      </c>
      <c r="K115" s="18" t="s">
        <v>6518</v>
      </c>
      <c r="M115" s="13" t="str">
        <f t="shared" si="64"/>
        <v xml:space="preserve">Jasmine </v>
      </c>
      <c r="N115" s="14" t="str">
        <f t="shared" si="65"/>
        <v>Avila</v>
      </c>
      <c r="O115" s="14" t="str">
        <f t="shared" si="59"/>
        <v xml:space="preserve">JASMINE </v>
      </c>
      <c r="P115" s="14" t="str">
        <f t="shared" si="60"/>
        <v>avila</v>
      </c>
      <c r="Q115" s="14" t="str">
        <f t="shared" si="66"/>
        <v>Jasmine Avila</v>
      </c>
      <c r="R115" s="14" t="str">
        <f t="shared" si="67"/>
        <v>10-11-2020</v>
      </c>
      <c r="S115" s="26" t="str">
        <f t="shared" si="68"/>
        <v>42,354</v>
      </c>
      <c r="T115" s="14" t="str">
        <f t="shared" si="69"/>
        <v>Mumbai, Karnataka</v>
      </c>
      <c r="U115" s="14" t="str">
        <f t="shared" si="70"/>
        <v>Sales - West</v>
      </c>
      <c r="V115" s="14" t="str">
        <f t="shared" si="71"/>
        <v>blanchard.com</v>
      </c>
      <c r="W115" s="14">
        <f t="shared" si="72"/>
        <v>13</v>
      </c>
      <c r="X115" s="14">
        <f t="shared" si="73"/>
        <v>8</v>
      </c>
      <c r="Y115" s="14" t="str">
        <f t="shared" si="74"/>
        <v>whiteryan@blanchard.com</v>
      </c>
      <c r="Z115" s="14" t="str">
        <f t="shared" si="75"/>
        <v>West - Sales</v>
      </c>
      <c r="AA115" s="14" t="str">
        <f t="shared" si="76"/>
        <v>Other</v>
      </c>
      <c r="AB115" s="14" t="str" cm="1">
        <f t="array" ref="AB115">_xlfn.IFS(C115 = "East","E Zone",C115 = "South","S Zone",C115 = "West","W Zone",C115="North","N Zone")</f>
        <v>W Zone</v>
      </c>
      <c r="AC115" s="14" t="str">
        <f t="shared" si="77"/>
        <v>whiteryanatblanchard.com</v>
      </c>
      <c r="AD115" s="14" t="str">
        <f t="shared" si="78"/>
        <v>whiteryan</v>
      </c>
      <c r="AE115" s="14" t="str">
        <f t="shared" si="79"/>
        <v>blanchard.com</v>
      </c>
      <c r="AF115" s="14" t="str" cm="1">
        <f t="array" ref="AF115:AG115">_xlfn.TEXTSPLIT(A115," ")</f>
        <v>Jasmine</v>
      </c>
      <c r="AG115" s="14" t="str">
        <v>Avila</v>
      </c>
      <c r="AJ115" s="14" t="b">
        <f t="shared" si="80"/>
        <v>0</v>
      </c>
      <c r="AK115" s="30" t="str">
        <f t="shared" si="81"/>
        <v>****</v>
      </c>
      <c r="AL115" s="14">
        <f t="shared" si="61"/>
        <v>42354</v>
      </c>
      <c r="AM115" s="85" t="str">
        <f t="shared" si="62"/>
        <v>42,354.00</v>
      </c>
      <c r="AN115" t="str">
        <f t="shared" si="63"/>
        <v xml:space="preserve">
</v>
      </c>
    </row>
    <row r="116" spans="1:40" ht="18.75" x14ac:dyDescent="0.3">
      <c r="A116" s="13" t="s">
        <v>6519</v>
      </c>
      <c r="B116" s="14" t="s">
        <v>2</v>
      </c>
      <c r="C116" s="14" t="s">
        <v>6168</v>
      </c>
      <c r="D116" s="15">
        <v>45655</v>
      </c>
      <c r="E116" s="16">
        <v>46077</v>
      </c>
      <c r="F116" s="14">
        <v>13</v>
      </c>
      <c r="G116" s="17">
        <v>311154</v>
      </c>
      <c r="H116" s="14" t="s">
        <v>138</v>
      </c>
      <c r="I116" s="14" t="s">
        <v>6208</v>
      </c>
      <c r="J116" s="17" t="s">
        <v>6520</v>
      </c>
      <c r="K116" s="18" t="s">
        <v>6521</v>
      </c>
      <c r="M116" s="13" t="str">
        <f t="shared" si="64"/>
        <v xml:space="preserve">Tara </v>
      </c>
      <c r="N116" s="14" t="str">
        <f t="shared" si="65"/>
        <v>Nixon</v>
      </c>
      <c r="O116" s="14" t="str">
        <f t="shared" si="59"/>
        <v xml:space="preserve">TARA </v>
      </c>
      <c r="P116" s="14" t="str">
        <f t="shared" si="60"/>
        <v>nixon</v>
      </c>
      <c r="Q116" s="14" t="str">
        <f t="shared" si="66"/>
        <v>Tara Nixon</v>
      </c>
      <c r="R116" s="14" t="str">
        <f t="shared" si="67"/>
        <v>29-12-2024</v>
      </c>
      <c r="S116" s="26" t="str">
        <f t="shared" si="68"/>
        <v>46,077</v>
      </c>
      <c r="T116" s="14" t="str">
        <f t="shared" si="69"/>
        <v>Mumbai, West Bengal</v>
      </c>
      <c r="U116" s="14" t="str">
        <f t="shared" si="70"/>
        <v>Sales - West</v>
      </c>
      <c r="V116" s="14" t="str">
        <f t="shared" si="71"/>
        <v>gmail.com</v>
      </c>
      <c r="W116" s="14">
        <f t="shared" si="72"/>
        <v>10</v>
      </c>
      <c r="X116" s="14">
        <f t="shared" si="73"/>
        <v>5</v>
      </c>
      <c r="Y116" s="14" t="str">
        <f t="shared" si="74"/>
        <v>beltranjason@gmail.com</v>
      </c>
      <c r="Z116" s="14" t="str">
        <f t="shared" si="75"/>
        <v>West - Sales</v>
      </c>
      <c r="AA116" s="14" t="str">
        <f t="shared" si="76"/>
        <v>Other</v>
      </c>
      <c r="AB116" s="14" t="str" cm="1">
        <f t="array" ref="AB116">_xlfn.IFS(C116 = "East","E Zone",C116 = "South","S Zone",C116 = "West","W Zone",C116="North","N Zone")</f>
        <v>W Zone</v>
      </c>
      <c r="AC116" s="14" t="str">
        <f t="shared" si="77"/>
        <v>beltranjasonatgmail.com</v>
      </c>
      <c r="AD116" s="14" t="str">
        <f t="shared" si="78"/>
        <v>beltranjason</v>
      </c>
      <c r="AE116" s="14" t="str">
        <f t="shared" si="79"/>
        <v>gmail.com</v>
      </c>
      <c r="AF116" s="14" t="str" cm="1">
        <f t="array" ref="AF116:AG116">_xlfn.TEXTSPLIT(A116," ")</f>
        <v>Tara</v>
      </c>
      <c r="AG116" s="14" t="str">
        <v>Nixon</v>
      </c>
      <c r="AJ116" s="14" t="b">
        <f t="shared" si="80"/>
        <v>0</v>
      </c>
      <c r="AK116" s="30" t="str">
        <f t="shared" si="81"/>
        <v>****</v>
      </c>
      <c r="AL116" s="14">
        <f t="shared" si="61"/>
        <v>46077</v>
      </c>
      <c r="AM116" s="85" t="str">
        <f t="shared" si="62"/>
        <v>46,077.00</v>
      </c>
      <c r="AN116" t="str">
        <f t="shared" si="63"/>
        <v xml:space="preserve">
</v>
      </c>
    </row>
    <row r="117" spans="1:40" ht="18.75" x14ac:dyDescent="0.3">
      <c r="A117" s="13" t="s">
        <v>6522</v>
      </c>
      <c r="B117" s="14" t="s">
        <v>4</v>
      </c>
      <c r="C117" s="14" t="s">
        <v>6168</v>
      </c>
      <c r="D117" s="15">
        <v>44096</v>
      </c>
      <c r="E117" s="16">
        <v>45749</v>
      </c>
      <c r="F117" s="14">
        <v>10</v>
      </c>
      <c r="G117" s="17">
        <v>534264</v>
      </c>
      <c r="H117" s="14" t="s">
        <v>135</v>
      </c>
      <c r="I117" s="14" t="s">
        <v>6215</v>
      </c>
      <c r="J117" s="17" t="s">
        <v>6523</v>
      </c>
      <c r="K117" s="18" t="s">
        <v>6524</v>
      </c>
      <c r="M117" s="13" t="str">
        <f t="shared" si="64"/>
        <v xml:space="preserve">Tara </v>
      </c>
      <c r="N117" s="14" t="str">
        <f t="shared" si="65"/>
        <v>Miller</v>
      </c>
      <c r="O117" s="14" t="str">
        <f t="shared" si="59"/>
        <v xml:space="preserve">TARA </v>
      </c>
      <c r="P117" s="14" t="str">
        <f t="shared" si="60"/>
        <v>miller</v>
      </c>
      <c r="Q117" s="14" t="str">
        <f t="shared" si="66"/>
        <v>Tara Miller</v>
      </c>
      <c r="R117" s="14" t="str">
        <f t="shared" si="67"/>
        <v>22-09-2020</v>
      </c>
      <c r="S117" s="26" t="str">
        <f t="shared" si="68"/>
        <v>45,749</v>
      </c>
      <c r="T117" s="14" t="str">
        <f t="shared" si="69"/>
        <v>Delhi, Karnataka</v>
      </c>
      <c r="U117" s="14" t="str">
        <f t="shared" si="70"/>
        <v>Finance - West</v>
      </c>
      <c r="V117" s="14" t="str">
        <f t="shared" si="71"/>
        <v>yahoo.com</v>
      </c>
      <c r="W117" s="14">
        <f t="shared" si="72"/>
        <v>11</v>
      </c>
      <c r="X117" s="14">
        <f t="shared" si="73"/>
        <v>5</v>
      </c>
      <c r="Y117" s="14" t="str">
        <f t="shared" si="74"/>
        <v>nathan83@yahoo.com</v>
      </c>
      <c r="Z117" s="14" t="str">
        <f t="shared" si="75"/>
        <v>West - Finance</v>
      </c>
      <c r="AA117" s="14" t="str">
        <f t="shared" si="76"/>
        <v>Other</v>
      </c>
      <c r="AB117" s="14" t="str" cm="1">
        <f t="array" ref="AB117">_xlfn.IFS(C117 = "East","E Zone",C117 = "South","S Zone",C117 = "West","W Zone",C117="North","N Zone")</f>
        <v>W Zone</v>
      </c>
      <c r="AC117" s="14" t="str">
        <f t="shared" si="77"/>
        <v>nathan83atyahoo.com</v>
      </c>
      <c r="AD117" s="14" t="str">
        <f t="shared" si="78"/>
        <v>nathan83</v>
      </c>
      <c r="AE117" s="14" t="str">
        <f t="shared" si="79"/>
        <v>yahoo.com</v>
      </c>
      <c r="AF117" s="14" t="str" cm="1">
        <f t="array" ref="AF117:AG117">_xlfn.TEXTSPLIT(A117," ")</f>
        <v>Tara</v>
      </c>
      <c r="AG117" s="14" t="str">
        <v>Miller</v>
      </c>
      <c r="AJ117" s="14" t="b">
        <f t="shared" si="80"/>
        <v>0</v>
      </c>
      <c r="AK117" s="30" t="str">
        <f t="shared" si="81"/>
        <v>****</v>
      </c>
      <c r="AL117" s="14">
        <f t="shared" si="61"/>
        <v>45749</v>
      </c>
      <c r="AM117" s="85" t="str">
        <f t="shared" si="62"/>
        <v>45,749.00</v>
      </c>
      <c r="AN117" t="str">
        <f t="shared" si="63"/>
        <v xml:space="preserve">
</v>
      </c>
    </row>
    <row r="118" spans="1:40" ht="18.75" x14ac:dyDescent="0.3">
      <c r="A118" s="13" t="s">
        <v>6525</v>
      </c>
      <c r="B118" s="14" t="s">
        <v>6</v>
      </c>
      <c r="C118" s="14" t="s">
        <v>6170</v>
      </c>
      <c r="D118" s="15">
        <v>45487</v>
      </c>
      <c r="E118" s="16">
        <v>54575</v>
      </c>
      <c r="F118" s="14">
        <v>20</v>
      </c>
      <c r="G118" s="17">
        <v>469502</v>
      </c>
      <c r="H118" s="14" t="s">
        <v>137</v>
      </c>
      <c r="I118" s="14" t="s">
        <v>135</v>
      </c>
      <c r="J118" s="17" t="s">
        <v>6526</v>
      </c>
      <c r="K118" s="18" t="s">
        <v>6527</v>
      </c>
      <c r="M118" s="13" t="str">
        <f t="shared" si="64"/>
        <v xml:space="preserve">Blake </v>
      </c>
      <c r="N118" s="14" t="str">
        <f t="shared" si="65"/>
        <v>Martinez</v>
      </c>
      <c r="O118" s="14" t="str">
        <f t="shared" si="59"/>
        <v xml:space="preserve">BLAKE </v>
      </c>
      <c r="P118" s="14" t="str">
        <f t="shared" si="60"/>
        <v>martinez</v>
      </c>
      <c r="Q118" s="14" t="str">
        <f t="shared" si="66"/>
        <v>Blake Martinez</v>
      </c>
      <c r="R118" s="14" t="str">
        <f t="shared" si="67"/>
        <v>14-07-2024</v>
      </c>
      <c r="S118" s="26" t="str">
        <f t="shared" si="68"/>
        <v>54,575</v>
      </c>
      <c r="T118" s="14" t="str">
        <f t="shared" si="69"/>
        <v>Kolkata, Delhi</v>
      </c>
      <c r="U118" s="14" t="str">
        <f t="shared" si="70"/>
        <v>IT - South</v>
      </c>
      <c r="V118" s="14" t="str">
        <f t="shared" si="71"/>
        <v>adkins.info</v>
      </c>
      <c r="W118" s="14">
        <f t="shared" si="72"/>
        <v>14</v>
      </c>
      <c r="X118" s="14">
        <f t="shared" si="73"/>
        <v>6</v>
      </c>
      <c r="Y118" s="14" t="str">
        <f t="shared" si="74"/>
        <v>ejoyce@adkins.info</v>
      </c>
      <c r="Z118" s="14" t="str">
        <f t="shared" si="75"/>
        <v>South - IT</v>
      </c>
      <c r="AA118" s="14" t="str">
        <f t="shared" si="76"/>
        <v>Other</v>
      </c>
      <c r="AB118" s="14" t="str" cm="1">
        <f t="array" ref="AB118">_xlfn.IFS(C118 = "East","E Zone",C118 = "South","S Zone",C118 = "West","W Zone",C118="North","N Zone")</f>
        <v>S Zone</v>
      </c>
      <c r="AC118" s="14" t="str">
        <f t="shared" si="77"/>
        <v>ejoyceatadkins.info</v>
      </c>
      <c r="AD118" s="14" t="str">
        <f t="shared" si="78"/>
        <v>ejoyce</v>
      </c>
      <c r="AE118" s="14" t="str">
        <f t="shared" si="79"/>
        <v>adkins.info</v>
      </c>
      <c r="AF118" s="14" t="str" cm="1">
        <f t="array" ref="AF118:AG118">_xlfn.TEXTSPLIT(A118," ")</f>
        <v>Blake</v>
      </c>
      <c r="AG118" s="14" t="str">
        <v>Martinez</v>
      </c>
      <c r="AJ118" s="14" t="b">
        <f t="shared" si="80"/>
        <v>0</v>
      </c>
      <c r="AK118" s="30" t="str">
        <f t="shared" si="81"/>
        <v>*****</v>
      </c>
      <c r="AL118" s="14">
        <f t="shared" si="61"/>
        <v>54575</v>
      </c>
      <c r="AM118" s="85" t="str">
        <f t="shared" si="62"/>
        <v>54,575.00</v>
      </c>
      <c r="AN118" t="str">
        <f t="shared" si="63"/>
        <v xml:space="preserve">
</v>
      </c>
    </row>
    <row r="119" spans="1:40" ht="18.75" x14ac:dyDescent="0.3">
      <c r="A119" s="13" t="s">
        <v>6528</v>
      </c>
      <c r="B119" s="14" t="s">
        <v>2</v>
      </c>
      <c r="C119" s="14" t="s">
        <v>6169</v>
      </c>
      <c r="D119" s="15">
        <v>45065</v>
      </c>
      <c r="E119" s="16">
        <v>47880</v>
      </c>
      <c r="F119" s="14">
        <v>10</v>
      </c>
      <c r="G119" s="17">
        <v>283823</v>
      </c>
      <c r="H119" s="14" t="s">
        <v>135</v>
      </c>
      <c r="I119" s="14" t="s">
        <v>6208</v>
      </c>
      <c r="J119" s="17" t="s">
        <v>6529</v>
      </c>
      <c r="K119" s="18" t="s">
        <v>6530</v>
      </c>
      <c r="M119" s="13" t="str">
        <f t="shared" si="64"/>
        <v xml:space="preserve">Zachary </v>
      </c>
      <c r="N119" s="14" t="str">
        <f t="shared" si="65"/>
        <v>Thomas</v>
      </c>
      <c r="O119" s="14" t="str">
        <f t="shared" si="59"/>
        <v xml:space="preserve">ZACHARY </v>
      </c>
      <c r="P119" s="14" t="str">
        <f t="shared" si="60"/>
        <v>thomas</v>
      </c>
      <c r="Q119" s="14" t="str">
        <f t="shared" si="66"/>
        <v>Zachary Thomas</v>
      </c>
      <c r="R119" s="14" t="str">
        <f t="shared" si="67"/>
        <v>19-05-2023</v>
      </c>
      <c r="S119" s="26" t="str">
        <f t="shared" si="68"/>
        <v>47,880</v>
      </c>
      <c r="T119" s="14" t="str">
        <f t="shared" si="69"/>
        <v>Delhi, West Bengal</v>
      </c>
      <c r="U119" s="14" t="str">
        <f t="shared" si="70"/>
        <v>Sales - North</v>
      </c>
      <c r="V119" s="14" t="str">
        <f t="shared" si="71"/>
        <v>hotmail.com</v>
      </c>
      <c r="W119" s="14">
        <f t="shared" si="72"/>
        <v>14</v>
      </c>
      <c r="X119" s="14">
        <f t="shared" si="73"/>
        <v>8</v>
      </c>
      <c r="Y119" s="14" t="str">
        <f t="shared" si="74"/>
        <v>martinezrichard@hotmail.com</v>
      </c>
      <c r="Z119" s="14" t="str">
        <f t="shared" si="75"/>
        <v>North - Sales</v>
      </c>
      <c r="AA119" s="14" t="str">
        <f t="shared" si="76"/>
        <v>N Zone</v>
      </c>
      <c r="AB119" s="14" t="str" cm="1">
        <f t="array" ref="AB119">_xlfn.IFS(C119 = "East","E Zone",C119 = "South","S Zone",C119 = "West","W Zone",C119="North","N Zone")</f>
        <v>N Zone</v>
      </c>
      <c r="AC119" s="14" t="str">
        <f t="shared" si="77"/>
        <v>martinezrichardathotmail.com</v>
      </c>
      <c r="AD119" s="14" t="str">
        <f t="shared" si="78"/>
        <v>martinezrichard</v>
      </c>
      <c r="AE119" s="14" t="str">
        <f t="shared" si="79"/>
        <v>hotmail.com</v>
      </c>
      <c r="AF119" s="14" t="str" cm="1">
        <f t="array" ref="AF119:AG119">_xlfn.TEXTSPLIT(A119," ")</f>
        <v>Zachary</v>
      </c>
      <c r="AG119" s="14" t="str">
        <v>Thomas</v>
      </c>
      <c r="AJ119" s="14" t="b">
        <f t="shared" si="80"/>
        <v>0</v>
      </c>
      <c r="AK119" s="30" t="str">
        <f t="shared" si="81"/>
        <v>****</v>
      </c>
      <c r="AL119" s="14">
        <f t="shared" si="61"/>
        <v>47880</v>
      </c>
      <c r="AM119" s="85" t="str">
        <f t="shared" si="62"/>
        <v>47,880.00</v>
      </c>
      <c r="AN119" t="str">
        <f t="shared" si="63"/>
        <v xml:space="preserve">
</v>
      </c>
    </row>
    <row r="120" spans="1:40" ht="18.75" x14ac:dyDescent="0.3">
      <c r="A120" s="13" t="s">
        <v>6531</v>
      </c>
      <c r="B120" s="14" t="s">
        <v>3</v>
      </c>
      <c r="C120" s="14" t="s">
        <v>6169</v>
      </c>
      <c r="D120" s="15">
        <v>45683</v>
      </c>
      <c r="E120" s="16">
        <v>37569</v>
      </c>
      <c r="F120" s="14">
        <v>13</v>
      </c>
      <c r="G120" s="17">
        <v>732731</v>
      </c>
      <c r="H120" s="14" t="s">
        <v>137</v>
      </c>
      <c r="I120" s="14" t="s">
        <v>6188</v>
      </c>
      <c r="J120" s="17" t="s">
        <v>6532</v>
      </c>
      <c r="K120" s="18" t="s">
        <v>6533</v>
      </c>
      <c r="M120" s="13" t="str">
        <f t="shared" si="64"/>
        <v xml:space="preserve">Robert </v>
      </c>
      <c r="N120" s="14" t="str">
        <f t="shared" si="65"/>
        <v>Hughes</v>
      </c>
      <c r="O120" s="14" t="str">
        <f t="shared" si="59"/>
        <v xml:space="preserve">ROBERT </v>
      </c>
      <c r="P120" s="14" t="str">
        <f t="shared" si="60"/>
        <v>hughes</v>
      </c>
      <c r="Q120" s="14" t="str">
        <f t="shared" si="66"/>
        <v>Robert Hughes</v>
      </c>
      <c r="R120" s="14" t="str">
        <f t="shared" si="67"/>
        <v>26-01-2025</v>
      </c>
      <c r="S120" s="26" t="str">
        <f t="shared" si="68"/>
        <v>37,569</v>
      </c>
      <c r="T120" s="14" t="str">
        <f t="shared" si="69"/>
        <v>Kolkata, Punjab</v>
      </c>
      <c r="U120" s="14" t="str">
        <f t="shared" si="70"/>
        <v>HR - North</v>
      </c>
      <c r="V120" s="14" t="str">
        <f t="shared" si="71"/>
        <v>hotmail.com</v>
      </c>
      <c r="W120" s="14">
        <f t="shared" si="72"/>
        <v>13</v>
      </c>
      <c r="X120" s="14">
        <f t="shared" si="73"/>
        <v>7</v>
      </c>
      <c r="Y120" s="14" t="str">
        <f t="shared" si="74"/>
        <v>dawsonjason@hotmail.com</v>
      </c>
      <c r="Z120" s="14" t="str">
        <f t="shared" si="75"/>
        <v>North - HR</v>
      </c>
      <c r="AA120" s="14" t="str">
        <f t="shared" si="76"/>
        <v>N Zone</v>
      </c>
      <c r="AB120" s="14" t="str" cm="1">
        <f t="array" ref="AB120">_xlfn.IFS(C120 = "East","E Zone",C120 = "South","S Zone",C120 = "West","W Zone",C120="North","N Zone")</f>
        <v>N Zone</v>
      </c>
      <c r="AC120" s="14" t="str">
        <f t="shared" si="77"/>
        <v>dawsonjasonathotmail.com</v>
      </c>
      <c r="AD120" s="14" t="str">
        <f t="shared" si="78"/>
        <v>dawsonjason</v>
      </c>
      <c r="AE120" s="14" t="str">
        <f t="shared" si="79"/>
        <v>hotmail.com</v>
      </c>
      <c r="AF120" s="14" t="str" cm="1">
        <f t="array" ref="AF120:AG120">_xlfn.TEXTSPLIT(A120," ")</f>
        <v>Robert</v>
      </c>
      <c r="AG120" s="14" t="str">
        <v>Hughes</v>
      </c>
      <c r="AJ120" s="14" t="b">
        <f t="shared" si="80"/>
        <v>0</v>
      </c>
      <c r="AK120" s="30" t="str">
        <f t="shared" si="81"/>
        <v>***</v>
      </c>
      <c r="AL120" s="14">
        <f t="shared" si="61"/>
        <v>37569</v>
      </c>
      <c r="AM120" s="85" t="str">
        <f t="shared" si="62"/>
        <v>37,569.00</v>
      </c>
      <c r="AN120" t="str">
        <f t="shared" si="63"/>
        <v xml:space="preserve">
</v>
      </c>
    </row>
    <row r="121" spans="1:40" ht="18.75" x14ac:dyDescent="0.3">
      <c r="A121" s="13" t="s">
        <v>6534</v>
      </c>
      <c r="B121" s="14" t="s">
        <v>3</v>
      </c>
      <c r="C121" s="14" t="s">
        <v>6168</v>
      </c>
      <c r="D121" s="15">
        <v>44176</v>
      </c>
      <c r="E121" s="16">
        <v>37218</v>
      </c>
      <c r="F121" s="14">
        <v>17</v>
      </c>
      <c r="G121" s="17">
        <v>575803</v>
      </c>
      <c r="H121" s="14" t="s">
        <v>137</v>
      </c>
      <c r="I121" s="14" t="s">
        <v>6215</v>
      </c>
      <c r="J121" s="17" t="s">
        <v>6535</v>
      </c>
      <c r="K121" s="18" t="s">
        <v>6536</v>
      </c>
      <c r="M121" s="13" t="str">
        <f t="shared" si="64"/>
        <v xml:space="preserve">Patricia </v>
      </c>
      <c r="N121" s="14" t="str">
        <f t="shared" si="65"/>
        <v>Powell</v>
      </c>
      <c r="O121" s="14" t="str">
        <f t="shared" si="59"/>
        <v xml:space="preserve">PATRICIA </v>
      </c>
      <c r="P121" s="14" t="str">
        <f t="shared" si="60"/>
        <v>powell</v>
      </c>
      <c r="Q121" s="14" t="str">
        <f t="shared" si="66"/>
        <v>Patricia Powell</v>
      </c>
      <c r="R121" s="14" t="str">
        <f t="shared" si="67"/>
        <v>11-12-2020</v>
      </c>
      <c r="S121" s="26" t="str">
        <f t="shared" si="68"/>
        <v>37,218</v>
      </c>
      <c r="T121" s="14" t="str">
        <f t="shared" si="69"/>
        <v>Kolkata, Karnataka</v>
      </c>
      <c r="U121" s="14" t="str">
        <f t="shared" si="70"/>
        <v>HR - West</v>
      </c>
      <c r="V121" s="14" t="str">
        <f t="shared" si="71"/>
        <v>lopez-byrd.net</v>
      </c>
      <c r="W121" s="14">
        <f t="shared" si="72"/>
        <v>15</v>
      </c>
      <c r="X121" s="14">
        <f t="shared" si="73"/>
        <v>9</v>
      </c>
      <c r="Y121" s="14" t="str">
        <f t="shared" si="74"/>
        <v>racheloconnor@lopez-byrd.net</v>
      </c>
      <c r="Z121" s="14" t="str">
        <f t="shared" si="75"/>
        <v>West - HR</v>
      </c>
      <c r="AA121" s="14" t="str">
        <f t="shared" si="76"/>
        <v>Other</v>
      </c>
      <c r="AB121" s="14" t="str" cm="1">
        <f t="array" ref="AB121">_xlfn.IFS(C121 = "East","E Zone",C121 = "South","S Zone",C121 = "West","W Zone",C121="North","N Zone")</f>
        <v>W Zone</v>
      </c>
      <c r="AC121" s="14" t="str">
        <f t="shared" si="77"/>
        <v>racheloconnoratlopez-byrd.net</v>
      </c>
      <c r="AD121" s="14" t="str">
        <f t="shared" si="78"/>
        <v>racheloconnor</v>
      </c>
      <c r="AE121" s="14" t="str">
        <f t="shared" si="79"/>
        <v>lopez-byrd.net</v>
      </c>
      <c r="AF121" s="14" t="str" cm="1">
        <f t="array" ref="AF121:AG121">_xlfn.TEXTSPLIT(A121," ")</f>
        <v>Patricia</v>
      </c>
      <c r="AG121" s="14" t="str">
        <v>Powell</v>
      </c>
      <c r="AJ121" s="14" t="b">
        <f t="shared" si="80"/>
        <v>0</v>
      </c>
      <c r="AK121" s="30" t="str">
        <f t="shared" si="81"/>
        <v>***</v>
      </c>
      <c r="AL121" s="14">
        <f t="shared" si="61"/>
        <v>37218</v>
      </c>
      <c r="AM121" s="85" t="str">
        <f t="shared" si="62"/>
        <v>37,218.00</v>
      </c>
      <c r="AN121" t="str">
        <f t="shared" si="63"/>
        <v xml:space="preserve">
</v>
      </c>
    </row>
    <row r="122" spans="1:40" ht="18.75" x14ac:dyDescent="0.3">
      <c r="A122" s="13" t="s">
        <v>6537</v>
      </c>
      <c r="B122" s="14" t="s">
        <v>5</v>
      </c>
      <c r="C122" s="14" t="s">
        <v>6169</v>
      </c>
      <c r="D122" s="15">
        <v>45833</v>
      </c>
      <c r="E122" s="16">
        <v>45047</v>
      </c>
      <c r="F122" s="14">
        <v>13</v>
      </c>
      <c r="G122" s="17">
        <v>658009</v>
      </c>
      <c r="H122" s="14" t="s">
        <v>138</v>
      </c>
      <c r="I122" s="14" t="s">
        <v>6215</v>
      </c>
      <c r="J122" s="17" t="s">
        <v>6538</v>
      </c>
      <c r="K122" s="18" t="s">
        <v>6539</v>
      </c>
      <c r="M122" s="13" t="str">
        <f t="shared" si="64"/>
        <v xml:space="preserve">Adam </v>
      </c>
      <c r="N122" s="14" t="str">
        <f t="shared" si="65"/>
        <v>Pitts</v>
      </c>
      <c r="O122" s="14" t="str">
        <f t="shared" si="59"/>
        <v xml:space="preserve">ADAM </v>
      </c>
      <c r="P122" s="14" t="str">
        <f t="shared" si="60"/>
        <v>pitts</v>
      </c>
      <c r="Q122" s="14" t="str">
        <f t="shared" si="66"/>
        <v>Adam Pitts</v>
      </c>
      <c r="R122" s="14" t="str">
        <f t="shared" si="67"/>
        <v>25-06-2025</v>
      </c>
      <c r="S122" s="26" t="str">
        <f t="shared" si="68"/>
        <v>45,047</v>
      </c>
      <c r="T122" s="14" t="str">
        <f t="shared" si="69"/>
        <v>Mumbai, Karnataka</v>
      </c>
      <c r="U122" s="14" t="str">
        <f t="shared" si="70"/>
        <v>Marketing - North</v>
      </c>
      <c r="V122" s="14" t="str">
        <f t="shared" si="71"/>
        <v>hardin-coleman.com</v>
      </c>
      <c r="W122" s="14">
        <f t="shared" si="72"/>
        <v>10</v>
      </c>
      <c r="X122" s="14">
        <f t="shared" si="73"/>
        <v>5</v>
      </c>
      <c r="Y122" s="14" t="str">
        <f t="shared" si="74"/>
        <v>mistymurphy@hardin-coleman.com</v>
      </c>
      <c r="Z122" s="14" t="str">
        <f t="shared" si="75"/>
        <v>North - Marketing</v>
      </c>
      <c r="AA122" s="14" t="str">
        <f t="shared" si="76"/>
        <v>N Zone</v>
      </c>
      <c r="AB122" s="14" t="str" cm="1">
        <f t="array" ref="AB122">_xlfn.IFS(C122 = "East","E Zone",C122 = "South","S Zone",C122 = "West","W Zone",C122="North","N Zone")</f>
        <v>N Zone</v>
      </c>
      <c r="AC122" s="14" t="str">
        <f t="shared" si="77"/>
        <v>mistymurphyathardin-coleman.com</v>
      </c>
      <c r="AD122" s="14" t="str">
        <f t="shared" si="78"/>
        <v>mistymurphy</v>
      </c>
      <c r="AE122" s="14" t="str">
        <f t="shared" si="79"/>
        <v>hardin-coleman.com</v>
      </c>
      <c r="AF122" s="14" t="str" cm="1">
        <f t="array" ref="AF122:AG122">_xlfn.TEXTSPLIT(A122," ")</f>
        <v>Adam</v>
      </c>
      <c r="AG122" s="14" t="str">
        <v>Pitts</v>
      </c>
      <c r="AJ122" s="14" t="b">
        <f t="shared" si="80"/>
        <v>0</v>
      </c>
      <c r="AK122" s="30" t="str">
        <f t="shared" si="81"/>
        <v>****</v>
      </c>
      <c r="AL122" s="14">
        <f t="shared" si="61"/>
        <v>45047</v>
      </c>
      <c r="AM122" s="85" t="str">
        <f t="shared" si="62"/>
        <v>45,047.00</v>
      </c>
      <c r="AN122" t="str">
        <f t="shared" si="63"/>
        <v xml:space="preserve">
</v>
      </c>
    </row>
    <row r="123" spans="1:40" ht="18.75" x14ac:dyDescent="0.3">
      <c r="A123" s="19" t="s">
        <v>6540</v>
      </c>
      <c r="B123" s="20" t="s">
        <v>3</v>
      </c>
      <c r="C123" s="20" t="s">
        <v>6171</v>
      </c>
      <c r="D123" s="21">
        <v>45325</v>
      </c>
      <c r="E123" s="22">
        <v>35072</v>
      </c>
      <c r="F123" s="20">
        <v>7</v>
      </c>
      <c r="G123" s="23">
        <v>643327</v>
      </c>
      <c r="H123" s="20" t="s">
        <v>134</v>
      </c>
      <c r="I123" s="20" t="s">
        <v>6215</v>
      </c>
      <c r="J123" s="23" t="s">
        <v>6541</v>
      </c>
      <c r="K123" s="24" t="s">
        <v>6542</v>
      </c>
      <c r="M123" s="13" t="str">
        <f t="shared" si="64"/>
        <v xml:space="preserve">Tyler </v>
      </c>
      <c r="N123" s="14" t="str">
        <f t="shared" si="65"/>
        <v>Alvarez</v>
      </c>
      <c r="O123" s="14" t="str">
        <f t="shared" si="59"/>
        <v xml:space="preserve">TYLER </v>
      </c>
      <c r="P123" s="14" t="str">
        <f t="shared" si="60"/>
        <v>alvarez</v>
      </c>
      <c r="Q123" s="14" t="str">
        <f t="shared" si="66"/>
        <v>Tyler Alvarez</v>
      </c>
      <c r="R123" s="14" t="str">
        <f t="shared" si="67"/>
        <v>03-02-2024</v>
      </c>
      <c r="S123" s="26" t="str">
        <f t="shared" si="68"/>
        <v>35,072</v>
      </c>
      <c r="T123" s="14" t="str">
        <f t="shared" si="69"/>
        <v>Bangalore, Karnataka</v>
      </c>
      <c r="U123" s="14" t="str">
        <f t="shared" si="70"/>
        <v>HR - East</v>
      </c>
      <c r="V123" s="14" t="str">
        <f t="shared" si="71"/>
        <v>johnson-davis.com</v>
      </c>
      <c r="W123" s="14">
        <f t="shared" si="72"/>
        <v>13</v>
      </c>
      <c r="X123" s="14">
        <f t="shared" si="73"/>
        <v>6</v>
      </c>
      <c r="Y123" s="14" t="str">
        <f t="shared" si="74"/>
        <v>ffuller@johnson-davis.com</v>
      </c>
      <c r="Z123" s="14" t="str">
        <f t="shared" si="75"/>
        <v>East - HR</v>
      </c>
      <c r="AA123" s="14" t="str">
        <f t="shared" si="76"/>
        <v>Other</v>
      </c>
      <c r="AB123" s="14" t="str" cm="1">
        <f t="array" ref="AB123">_xlfn.IFS(C123 = "East","E Zone",C123 = "South","S Zone",C123 = "West","W Zone",C123="North","N Zone")</f>
        <v>E Zone</v>
      </c>
      <c r="AC123" s="14" t="str">
        <f t="shared" si="77"/>
        <v>ffulleratjohnson-davis.com</v>
      </c>
      <c r="AD123" s="14" t="str">
        <f t="shared" si="78"/>
        <v>ffuller</v>
      </c>
      <c r="AE123" s="14" t="str">
        <f t="shared" si="79"/>
        <v>johnson-davis.com</v>
      </c>
      <c r="AF123" s="14" t="str" cm="1">
        <f t="array" ref="AF123:AG123">_xlfn.TEXTSPLIT(A123," ")</f>
        <v>Tyler</v>
      </c>
      <c r="AG123" s="14" t="str">
        <v>Alvarez</v>
      </c>
      <c r="AJ123" s="14" t="b">
        <f t="shared" si="80"/>
        <v>1</v>
      </c>
      <c r="AK123" s="30" t="str">
        <f t="shared" si="81"/>
        <v>***</v>
      </c>
      <c r="AL123" s="14">
        <f t="shared" si="61"/>
        <v>35072</v>
      </c>
      <c r="AM123" s="85" t="str">
        <f t="shared" si="62"/>
        <v>35,072.00</v>
      </c>
      <c r="AN123" t="str">
        <f t="shared" si="63"/>
        <v xml:space="preserve">
</v>
      </c>
    </row>
    <row r="124" spans="1:40" ht="18.75" x14ac:dyDescent="0.3">
      <c r="AJ124" s="14" t="b">
        <f t="shared" si="80"/>
        <v>0</v>
      </c>
      <c r="AK124" s="30" t="str">
        <f t="shared" si="81"/>
        <v/>
      </c>
      <c r="AL124" s="14">
        <f t="shared" si="61"/>
        <v>0</v>
      </c>
      <c r="AM124" s="85" t="str">
        <f t="shared" si="62"/>
        <v>0.00</v>
      </c>
      <c r="AN124" t="str">
        <f t="shared" si="63"/>
        <v xml:space="preserve">
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3"/>
  <sheetViews>
    <sheetView showGridLines="0" topLeftCell="A18" workbookViewId="0">
      <selection activeCell="R1" sqref="R1"/>
    </sheetView>
  </sheetViews>
  <sheetFormatPr defaultRowHeight="15" x14ac:dyDescent="0.25"/>
  <cols>
    <col min="1" max="1" width="28" customWidth="1"/>
    <col min="2" max="2" width="16.5703125" customWidth="1"/>
    <col min="3" max="3" width="7.28515625" bestFit="1" customWidth="1"/>
    <col min="4" max="4" width="15.28515625" customWidth="1"/>
    <col min="5" max="5" width="17.85546875" bestFit="1" customWidth="1"/>
    <col min="6" max="6" width="14.42578125" bestFit="1" customWidth="1"/>
    <col min="7" max="7" width="10.5703125" bestFit="1" customWidth="1"/>
    <col min="8" max="8" width="8" bestFit="1" customWidth="1"/>
    <col min="9" max="9" width="19.28515625" customWidth="1"/>
    <col min="10" max="10" width="15" customWidth="1"/>
    <col min="11" max="11" width="14.85546875" customWidth="1"/>
    <col min="12" max="12" width="12.28515625" customWidth="1"/>
    <col min="13" max="13" width="18.42578125" customWidth="1"/>
    <col min="14" max="14" width="17.7109375" customWidth="1"/>
    <col min="15" max="15" width="18.28515625" customWidth="1"/>
    <col min="16" max="16" width="16" customWidth="1"/>
    <col min="18" max="18" width="24.28515625" customWidth="1"/>
    <col min="19" max="19" width="14.42578125" customWidth="1"/>
    <col min="20" max="20" width="16.85546875" customWidth="1"/>
    <col min="21" max="21" width="23.7109375" style="35" customWidth="1"/>
  </cols>
  <sheetData>
    <row r="1" spans="1:21" ht="21.75" customHeight="1" x14ac:dyDescent="0.25">
      <c r="A1" s="34" t="s">
        <v>6723</v>
      </c>
      <c r="B1" s="33"/>
    </row>
    <row r="2" spans="1:21" x14ac:dyDescent="0.25">
      <c r="A2" s="12"/>
      <c r="B2" s="33"/>
      <c r="I2" s="36" t="s">
        <v>6725</v>
      </c>
      <c r="J2" s="36" t="s">
        <v>6727</v>
      </c>
      <c r="K2" s="36" t="s">
        <v>6728</v>
      </c>
      <c r="L2" s="36" t="s">
        <v>6730</v>
      </c>
      <c r="M2" s="36" t="s">
        <v>6732</v>
      </c>
      <c r="N2" s="36" t="s">
        <v>6734</v>
      </c>
      <c r="O2" s="36" t="s">
        <v>6736</v>
      </c>
      <c r="P2" s="36" t="s">
        <v>6566</v>
      </c>
      <c r="Q2" s="36" t="s">
        <v>6739</v>
      </c>
      <c r="R2" s="36" t="s">
        <v>6741</v>
      </c>
      <c r="S2" s="36" t="s">
        <v>6743</v>
      </c>
      <c r="T2" s="36" t="s">
        <v>6564</v>
      </c>
      <c r="U2" s="36" t="s">
        <v>6747</v>
      </c>
    </row>
    <row r="3" spans="1:21" x14ac:dyDescent="0.25">
      <c r="A3" s="32" t="s">
        <v>6584</v>
      </c>
      <c r="B3" s="32" t="s">
        <v>7</v>
      </c>
      <c r="C3" s="32" t="s">
        <v>1</v>
      </c>
      <c r="D3" s="32" t="s">
        <v>6585</v>
      </c>
      <c r="E3" s="32" t="s">
        <v>6177</v>
      </c>
      <c r="F3" s="32" t="s">
        <v>6586</v>
      </c>
      <c r="G3" s="32" t="s">
        <v>6587</v>
      </c>
      <c r="I3" s="38" t="s">
        <v>6724</v>
      </c>
      <c r="J3" s="37" t="s">
        <v>6726</v>
      </c>
      <c r="K3" s="37" t="s">
        <v>6729</v>
      </c>
      <c r="L3" s="37" t="s">
        <v>6731</v>
      </c>
      <c r="M3" s="37" t="s">
        <v>6733</v>
      </c>
      <c r="N3" s="37" t="s">
        <v>6735</v>
      </c>
      <c r="O3" s="37" t="s">
        <v>6737</v>
      </c>
      <c r="P3" s="37" t="s">
        <v>6738</v>
      </c>
      <c r="Q3" s="37" t="s">
        <v>6740</v>
      </c>
      <c r="R3" s="37" t="s">
        <v>6742</v>
      </c>
      <c r="S3" s="37" t="s">
        <v>6744</v>
      </c>
      <c r="T3" s="37" t="s">
        <v>6746</v>
      </c>
      <c r="U3" s="37" t="s">
        <v>6748</v>
      </c>
    </row>
    <row r="4" spans="1:21" x14ac:dyDescent="0.25">
      <c r="A4" t="s">
        <v>6588</v>
      </c>
      <c r="B4" t="s">
        <v>6589</v>
      </c>
      <c r="C4" t="s">
        <v>3</v>
      </c>
      <c r="D4">
        <v>1</v>
      </c>
      <c r="E4">
        <v>57975</v>
      </c>
      <c r="F4" t="s">
        <v>136</v>
      </c>
      <c r="G4" t="s">
        <v>6590</v>
      </c>
      <c r="I4" s="35" t="str">
        <f>IF(E4 &gt;40000,"High Salary","Low Salary")</f>
        <v>High Salary</v>
      </c>
      <c r="J4" t="b">
        <f>AND(D4&gt;3,G4 = "Active")</f>
        <v>0</v>
      </c>
      <c r="K4" t="b">
        <f>OR(C4 = "HR",C4 = "Admin")</f>
        <v>1</v>
      </c>
      <c r="L4" t="b">
        <f>NOT(G4 ="Active")</f>
        <v>1</v>
      </c>
      <c r="M4" t="str">
        <f>IF(AND(D4&gt;5,G4 ="Active"),"Promote","Review")</f>
        <v>Review</v>
      </c>
      <c r="N4" t="str">
        <f>IF(OR(C4="HR",C4="Admin"),"Support Staff","Others")</f>
        <v>Support Staff</v>
      </c>
      <c r="O4" t="str">
        <f>IF(D4&gt;=8,"Expert",IF(D4&gt;=5,"Advance","Fresher"))</f>
        <v>Fresher</v>
      </c>
      <c r="P4" t="str" cm="1">
        <f t="array" ref="P4">_xlfn.IFS(E4&lt;30000,"Low",E4&lt;=45000,"Medium",E4&gt;45000,"High")</f>
        <v>High</v>
      </c>
      <c r="Q4" t="str" cm="1">
        <f t="array" ref="Q4">_xlfn.SWITCH(C4, "HR", "H01", "IT", "I01", "Sales", "S01", "Other")</f>
        <v>H01</v>
      </c>
      <c r="R4" t="b">
        <f>IFERROR(D4&gt;0,"Error")</f>
        <v>1</v>
      </c>
      <c r="S4" t="b">
        <f>_xlfn.XOR(C4 ="HR",E4&gt;40000)</f>
        <v>0</v>
      </c>
      <c r="T4" t="str">
        <f>IF(G4="Active","₹"&amp;TEXT(E4,"#,##0")&amp;" Active"," ")</f>
        <v xml:space="preserve"> </v>
      </c>
      <c r="U4" s="35" t="str">
        <f>IF(LEFT(A4,3)="EMP", "Valid", "Check")</f>
        <v>Valid</v>
      </c>
    </row>
    <row r="5" spans="1:21" x14ac:dyDescent="0.25">
      <c r="A5" t="s">
        <v>6591</v>
      </c>
      <c r="B5" t="s">
        <v>6592</v>
      </c>
      <c r="C5" t="s">
        <v>3</v>
      </c>
      <c r="D5">
        <v>0</v>
      </c>
      <c r="E5">
        <v>44363</v>
      </c>
      <c r="F5" t="s">
        <v>6593</v>
      </c>
      <c r="G5" t="s">
        <v>6590</v>
      </c>
      <c r="I5" s="35" t="str">
        <f t="shared" ref="I5:I68" si="0">IF(E5 &gt;40000,"High Salary","Low Salary")</f>
        <v>High Salary</v>
      </c>
      <c r="J5" t="b">
        <f t="shared" ref="J5:J68" si="1">AND(D5&gt;3,G5 = "Active")</f>
        <v>0</v>
      </c>
      <c r="K5" t="b">
        <f t="shared" ref="K5:K68" si="2">OR(C5 = "HR",C5 = "Admin")</f>
        <v>1</v>
      </c>
      <c r="L5" t="b">
        <f t="shared" ref="L5:L68" si="3">NOT(G5 ="Active")</f>
        <v>1</v>
      </c>
      <c r="M5" t="str">
        <f t="shared" ref="M5:M68" si="4">IF(AND(D5&gt;5,G5 ="Active"),"Promote","Review")</f>
        <v>Review</v>
      </c>
      <c r="N5" t="str">
        <f t="shared" ref="N5:N68" si="5">IF(OR(C5="HR",C5="Admin"),"Support Staff","Others")</f>
        <v>Support Staff</v>
      </c>
      <c r="O5" t="str">
        <f t="shared" ref="O5:O68" si="6">IF(D5&gt;=8,"Expert",IF(D5&gt;=5,"Advance","Fresher"))</f>
        <v>Fresher</v>
      </c>
      <c r="P5" t="str" cm="1">
        <f t="array" ref="P5">_xlfn.IFS(E5&lt;30000,"Low",E5&lt;=45000,"Medium",E5&gt;45000,"High")</f>
        <v>Medium</v>
      </c>
      <c r="Q5" t="str" cm="1">
        <f t="array" ref="Q5">_xlfn.SWITCH(C5, "HR", "H01", "IT", "I01", "Sales", "S01", "Other")</f>
        <v>H01</v>
      </c>
      <c r="R5" t="b">
        <f t="shared" ref="R5:R68" si="7">IFERROR(D5&gt;0,"Error")</f>
        <v>0</v>
      </c>
      <c r="S5" t="b">
        <f t="shared" ref="S5:S68" si="8">_xlfn.XOR(C5 ="HR",E5&gt;40000)</f>
        <v>0</v>
      </c>
      <c r="T5" t="str">
        <f t="shared" ref="T5:T68" si="9">IF(G5="Active","₹"&amp;TEXT(E5,"#,##0")&amp;" Active"," ")</f>
        <v xml:space="preserve"> </v>
      </c>
      <c r="U5" s="35" t="str">
        <f>IF(LEFT(A5,3)="EMP", "Valid", "Check")</f>
        <v>Valid</v>
      </c>
    </row>
    <row r="6" spans="1:21" x14ac:dyDescent="0.25">
      <c r="A6" t="s">
        <v>6594</v>
      </c>
      <c r="B6" t="s">
        <v>6595</v>
      </c>
      <c r="C6" t="s">
        <v>2</v>
      </c>
      <c r="D6">
        <v>5</v>
      </c>
      <c r="E6">
        <v>37396</v>
      </c>
      <c r="F6" t="s">
        <v>135</v>
      </c>
      <c r="G6" t="s">
        <v>6596</v>
      </c>
      <c r="I6" s="35" t="str">
        <f t="shared" si="0"/>
        <v>Low Salary</v>
      </c>
      <c r="J6" t="b">
        <f t="shared" si="1"/>
        <v>1</v>
      </c>
      <c r="K6" t="b">
        <f t="shared" si="2"/>
        <v>0</v>
      </c>
      <c r="L6" t="b">
        <f t="shared" si="3"/>
        <v>0</v>
      </c>
      <c r="M6" t="str">
        <f t="shared" si="4"/>
        <v>Review</v>
      </c>
      <c r="N6" t="str">
        <f t="shared" si="5"/>
        <v>Others</v>
      </c>
      <c r="O6" t="str">
        <f t="shared" si="6"/>
        <v>Advance</v>
      </c>
      <c r="P6" t="str" cm="1">
        <f t="array" ref="P6">_xlfn.IFS(E6&lt;30000,"Low",E6&lt;=45000,"Medium",E6&gt;45000,"High")</f>
        <v>Medium</v>
      </c>
      <c r="Q6" t="str" cm="1">
        <f t="array" ref="Q6">_xlfn.SWITCH(C6, "HR", "H01", "IT", "I01", "Sales", "S01", "Other")</f>
        <v>S01</v>
      </c>
      <c r="R6" t="b">
        <f t="shared" si="7"/>
        <v>1</v>
      </c>
      <c r="S6" t="b">
        <f t="shared" si="8"/>
        <v>0</v>
      </c>
      <c r="T6" t="str">
        <f t="shared" si="9"/>
        <v>₹37,396 Active</v>
      </c>
      <c r="U6" s="35" t="str">
        <f t="shared" ref="U6:U68" si="10">IF(LEFT(A6,3)="EMP", "Valid", "Check")</f>
        <v>Valid</v>
      </c>
    </row>
    <row r="7" spans="1:21" x14ac:dyDescent="0.25">
      <c r="A7" t="s">
        <v>6597</v>
      </c>
      <c r="B7" t="s">
        <v>6598</v>
      </c>
      <c r="C7" t="s">
        <v>2</v>
      </c>
      <c r="D7">
        <v>7</v>
      </c>
      <c r="E7">
        <v>22318</v>
      </c>
      <c r="F7" t="s">
        <v>138</v>
      </c>
      <c r="G7" t="s">
        <v>6596</v>
      </c>
      <c r="I7" s="35" t="str">
        <f t="shared" si="0"/>
        <v>Low Salary</v>
      </c>
      <c r="J7" t="b">
        <f t="shared" si="1"/>
        <v>1</v>
      </c>
      <c r="K7" t="b">
        <f t="shared" si="2"/>
        <v>0</v>
      </c>
      <c r="L7" t="b">
        <f t="shared" si="3"/>
        <v>0</v>
      </c>
      <c r="M7" t="str">
        <f t="shared" si="4"/>
        <v>Promote</v>
      </c>
      <c r="N7" t="str">
        <f t="shared" si="5"/>
        <v>Others</v>
      </c>
      <c r="O7" t="str">
        <f t="shared" si="6"/>
        <v>Advance</v>
      </c>
      <c r="P7" t="str" cm="1">
        <f t="array" ref="P7">_xlfn.IFS(E7&lt;30000,"Low",E7&lt;=45000,"Medium",E7&gt;45000,"High")</f>
        <v>Low</v>
      </c>
      <c r="Q7" t="str" cm="1">
        <f t="array" ref="Q7">_xlfn.SWITCH(C7, "HR", "H01", "IT", "I01", "Sales", "S01", "Other")</f>
        <v>S01</v>
      </c>
      <c r="R7" t="b">
        <f t="shared" si="7"/>
        <v>1</v>
      </c>
      <c r="S7" t="b">
        <f t="shared" si="8"/>
        <v>0</v>
      </c>
      <c r="T7" t="str">
        <f t="shared" si="9"/>
        <v>₹22,318 Active</v>
      </c>
      <c r="U7" s="35" t="str">
        <f t="shared" si="10"/>
        <v>Valid</v>
      </c>
    </row>
    <row r="8" spans="1:21" x14ac:dyDescent="0.25">
      <c r="A8" t="s">
        <v>6599</v>
      </c>
      <c r="B8" t="s">
        <v>6600</v>
      </c>
      <c r="C8" t="s">
        <v>6601</v>
      </c>
      <c r="D8">
        <v>3</v>
      </c>
      <c r="E8">
        <v>26171</v>
      </c>
      <c r="F8" t="s">
        <v>134</v>
      </c>
      <c r="G8" t="s">
        <v>6590</v>
      </c>
      <c r="I8" s="35" t="str">
        <f t="shared" si="0"/>
        <v>Low Salary</v>
      </c>
      <c r="J8" t="b">
        <f t="shared" si="1"/>
        <v>0</v>
      </c>
      <c r="K8" t="b">
        <f t="shared" si="2"/>
        <v>1</v>
      </c>
      <c r="L8" t="b">
        <f t="shared" si="3"/>
        <v>1</v>
      </c>
      <c r="M8" t="str">
        <f t="shared" si="4"/>
        <v>Review</v>
      </c>
      <c r="N8" t="str">
        <f t="shared" si="5"/>
        <v>Support Staff</v>
      </c>
      <c r="O8" t="str">
        <f t="shared" si="6"/>
        <v>Fresher</v>
      </c>
      <c r="P8" t="str" cm="1">
        <f t="array" ref="P8">_xlfn.IFS(E8&lt;30000,"Low",E8&lt;=45000,"Medium",E8&gt;45000,"High")</f>
        <v>Low</v>
      </c>
      <c r="Q8" t="str" cm="1">
        <f t="array" ref="Q8">_xlfn.SWITCH(C8, "HR", "H01", "IT", "I01", "Sales", "S01", "Other")</f>
        <v>Other</v>
      </c>
      <c r="R8" t="b">
        <f t="shared" si="7"/>
        <v>1</v>
      </c>
      <c r="S8" t="b">
        <f t="shared" si="8"/>
        <v>0</v>
      </c>
      <c r="T8" t="str">
        <f t="shared" si="9"/>
        <v xml:space="preserve"> </v>
      </c>
      <c r="U8" s="35" t="str">
        <f t="shared" si="10"/>
        <v>Valid</v>
      </c>
    </row>
    <row r="9" spans="1:21" x14ac:dyDescent="0.25">
      <c r="A9" t="s">
        <v>6602</v>
      </c>
      <c r="B9" t="s">
        <v>6603</v>
      </c>
      <c r="C9" t="s">
        <v>2</v>
      </c>
      <c r="D9">
        <v>2</v>
      </c>
      <c r="E9">
        <v>29238</v>
      </c>
      <c r="F9" t="s">
        <v>136</v>
      </c>
      <c r="G9" t="s">
        <v>6590</v>
      </c>
      <c r="I9" s="35" t="str">
        <f t="shared" si="0"/>
        <v>Low Salary</v>
      </c>
      <c r="J9" t="b">
        <f t="shared" si="1"/>
        <v>0</v>
      </c>
      <c r="K9" t="b">
        <f t="shared" si="2"/>
        <v>0</v>
      </c>
      <c r="L9" t="b">
        <f t="shared" si="3"/>
        <v>1</v>
      </c>
      <c r="M9" t="str">
        <f t="shared" si="4"/>
        <v>Review</v>
      </c>
      <c r="N9" t="str">
        <f t="shared" si="5"/>
        <v>Others</v>
      </c>
      <c r="O9" t="str">
        <f t="shared" si="6"/>
        <v>Fresher</v>
      </c>
      <c r="P9" t="str" cm="1">
        <f t="array" ref="P9">_xlfn.IFS(E9&lt;30000,"Low",E9&lt;=45000,"Medium",E9&gt;45000,"High")</f>
        <v>Low</v>
      </c>
      <c r="Q9" t="str" cm="1">
        <f t="array" ref="Q9">_xlfn.SWITCH(C9, "HR", "H01", "IT", "I01", "Sales", "S01", "Other")</f>
        <v>S01</v>
      </c>
      <c r="R9" t="b">
        <f t="shared" si="7"/>
        <v>1</v>
      </c>
      <c r="S9" t="b">
        <f t="shared" si="8"/>
        <v>0</v>
      </c>
      <c r="T9" t="str">
        <f t="shared" si="9"/>
        <v xml:space="preserve"> </v>
      </c>
      <c r="U9" s="35" t="str">
        <f t="shared" si="10"/>
        <v>Valid</v>
      </c>
    </row>
    <row r="10" spans="1:21" x14ac:dyDescent="0.25">
      <c r="A10" t="s">
        <v>6604</v>
      </c>
      <c r="B10" t="s">
        <v>6603</v>
      </c>
      <c r="C10" t="s">
        <v>4</v>
      </c>
      <c r="D10">
        <v>0</v>
      </c>
      <c r="E10">
        <v>47580</v>
      </c>
      <c r="F10" t="s">
        <v>134</v>
      </c>
      <c r="G10" t="s">
        <v>6590</v>
      </c>
      <c r="I10" s="35" t="str">
        <f t="shared" si="0"/>
        <v>High Salary</v>
      </c>
      <c r="J10" t="b">
        <f t="shared" si="1"/>
        <v>0</v>
      </c>
      <c r="K10" t="b">
        <f t="shared" si="2"/>
        <v>0</v>
      </c>
      <c r="L10" t="b">
        <f t="shared" si="3"/>
        <v>1</v>
      </c>
      <c r="M10" t="str">
        <f t="shared" si="4"/>
        <v>Review</v>
      </c>
      <c r="N10" t="str">
        <f t="shared" si="5"/>
        <v>Others</v>
      </c>
      <c r="O10" t="str">
        <f t="shared" si="6"/>
        <v>Fresher</v>
      </c>
      <c r="P10" t="str" cm="1">
        <f t="array" ref="P10">_xlfn.IFS(E10&lt;30000,"Low",E10&lt;=45000,"Medium",E10&gt;45000,"High")</f>
        <v>High</v>
      </c>
      <c r="Q10" t="str" cm="1">
        <f t="array" ref="Q10">_xlfn.SWITCH(C10, "HR", "H01", "IT", "I01", "Sales", "S01", "Other")</f>
        <v>Other</v>
      </c>
      <c r="R10" t="b">
        <f t="shared" si="7"/>
        <v>0</v>
      </c>
      <c r="S10" t="b">
        <f t="shared" si="8"/>
        <v>1</v>
      </c>
      <c r="T10" t="str">
        <f t="shared" si="9"/>
        <v xml:space="preserve"> </v>
      </c>
      <c r="U10" s="35" t="str">
        <f t="shared" si="10"/>
        <v>Valid</v>
      </c>
    </row>
    <row r="11" spans="1:21" x14ac:dyDescent="0.25">
      <c r="A11" t="s">
        <v>6605</v>
      </c>
      <c r="B11" t="s">
        <v>6589</v>
      </c>
      <c r="C11" t="s">
        <v>6601</v>
      </c>
      <c r="D11">
        <v>1</v>
      </c>
      <c r="E11">
        <v>26270</v>
      </c>
      <c r="F11" t="s">
        <v>134</v>
      </c>
      <c r="G11" t="s">
        <v>6596</v>
      </c>
      <c r="I11" s="35" t="str">
        <f t="shared" si="0"/>
        <v>Low Salary</v>
      </c>
      <c r="J11" t="b">
        <f t="shared" si="1"/>
        <v>0</v>
      </c>
      <c r="K11" t="b">
        <f t="shared" si="2"/>
        <v>1</v>
      </c>
      <c r="L11" t="b">
        <f t="shared" si="3"/>
        <v>0</v>
      </c>
      <c r="M11" t="str">
        <f t="shared" si="4"/>
        <v>Review</v>
      </c>
      <c r="N11" t="str">
        <f t="shared" si="5"/>
        <v>Support Staff</v>
      </c>
      <c r="O11" t="str">
        <f t="shared" si="6"/>
        <v>Fresher</v>
      </c>
      <c r="P11" t="str" cm="1">
        <f t="array" ref="P11">_xlfn.IFS(E11&lt;30000,"Low",E11&lt;=45000,"Medium",E11&gt;45000,"High")</f>
        <v>Low</v>
      </c>
      <c r="Q11" t="str" cm="1">
        <f t="array" ref="Q11">_xlfn.SWITCH(C11, "HR", "H01", "IT", "I01", "Sales", "S01", "Other")</f>
        <v>Other</v>
      </c>
      <c r="R11" t="b">
        <f t="shared" si="7"/>
        <v>1</v>
      </c>
      <c r="S11" t="b">
        <f t="shared" si="8"/>
        <v>0</v>
      </c>
      <c r="T11" t="str">
        <f t="shared" si="9"/>
        <v>₹26,270 Active</v>
      </c>
      <c r="U11" s="35" t="str">
        <f t="shared" si="10"/>
        <v>Valid</v>
      </c>
    </row>
    <row r="12" spans="1:21" x14ac:dyDescent="0.25">
      <c r="A12" t="s">
        <v>6606</v>
      </c>
      <c r="B12" t="s">
        <v>6607</v>
      </c>
      <c r="C12" t="s">
        <v>2</v>
      </c>
      <c r="D12">
        <v>6</v>
      </c>
      <c r="E12">
        <v>42658</v>
      </c>
      <c r="F12" t="s">
        <v>138</v>
      </c>
      <c r="G12" t="s">
        <v>6590</v>
      </c>
      <c r="I12" s="35" t="str">
        <f t="shared" si="0"/>
        <v>High Salary</v>
      </c>
      <c r="J12" t="b">
        <f t="shared" si="1"/>
        <v>0</v>
      </c>
      <c r="K12" t="b">
        <f t="shared" si="2"/>
        <v>0</v>
      </c>
      <c r="L12" t="b">
        <f t="shared" si="3"/>
        <v>1</v>
      </c>
      <c r="M12" t="str">
        <f t="shared" si="4"/>
        <v>Review</v>
      </c>
      <c r="N12" t="str">
        <f t="shared" si="5"/>
        <v>Others</v>
      </c>
      <c r="O12" t="str">
        <f t="shared" si="6"/>
        <v>Advance</v>
      </c>
      <c r="P12" t="str" cm="1">
        <f t="array" ref="P12">_xlfn.IFS(E12&lt;30000,"Low",E12&lt;=45000,"Medium",E12&gt;45000,"High")</f>
        <v>Medium</v>
      </c>
      <c r="Q12" t="str" cm="1">
        <f t="array" ref="Q12">_xlfn.SWITCH(C12, "HR", "H01", "IT", "I01", "Sales", "S01", "Other")</f>
        <v>S01</v>
      </c>
      <c r="R12" t="b">
        <f t="shared" si="7"/>
        <v>1</v>
      </c>
      <c r="S12" t="b">
        <f t="shared" si="8"/>
        <v>1</v>
      </c>
      <c r="T12" t="str">
        <f t="shared" si="9"/>
        <v xml:space="preserve"> </v>
      </c>
      <c r="U12" s="35" t="str">
        <f t="shared" si="10"/>
        <v>Valid</v>
      </c>
    </row>
    <row r="13" spans="1:21" x14ac:dyDescent="0.25">
      <c r="A13" t="s">
        <v>6608</v>
      </c>
      <c r="B13" t="s">
        <v>6609</v>
      </c>
      <c r="C13" t="s">
        <v>4</v>
      </c>
      <c r="D13">
        <v>9</v>
      </c>
      <c r="E13">
        <v>20336</v>
      </c>
      <c r="F13" t="s">
        <v>135</v>
      </c>
      <c r="G13" t="s">
        <v>6596</v>
      </c>
      <c r="I13" s="35" t="str">
        <f t="shared" si="0"/>
        <v>Low Salary</v>
      </c>
      <c r="J13" t="b">
        <f t="shared" si="1"/>
        <v>1</v>
      </c>
      <c r="K13" t="b">
        <f t="shared" si="2"/>
        <v>0</v>
      </c>
      <c r="L13" t="b">
        <f t="shared" si="3"/>
        <v>0</v>
      </c>
      <c r="M13" t="str">
        <f t="shared" si="4"/>
        <v>Promote</v>
      </c>
      <c r="N13" t="str">
        <f t="shared" si="5"/>
        <v>Others</v>
      </c>
      <c r="O13" t="str">
        <f t="shared" si="6"/>
        <v>Expert</v>
      </c>
      <c r="P13" t="str" cm="1">
        <f t="array" ref="P13">_xlfn.IFS(E13&lt;30000,"Low",E13&lt;=45000,"Medium",E13&gt;45000,"High")</f>
        <v>Low</v>
      </c>
      <c r="Q13" t="str" cm="1">
        <f t="array" ref="Q13">_xlfn.SWITCH(C13, "HR", "H01", "IT", "I01", "Sales", "S01", "Other")</f>
        <v>Other</v>
      </c>
      <c r="R13" t="b">
        <f t="shared" si="7"/>
        <v>1</v>
      </c>
      <c r="S13" t="b">
        <f t="shared" si="8"/>
        <v>0</v>
      </c>
      <c r="T13" t="str">
        <f t="shared" si="9"/>
        <v>₹20,336 Active</v>
      </c>
      <c r="U13" s="35" t="str">
        <f t="shared" si="10"/>
        <v>Valid</v>
      </c>
    </row>
    <row r="14" spans="1:21" x14ac:dyDescent="0.25">
      <c r="A14" t="s">
        <v>6610</v>
      </c>
      <c r="B14" t="s">
        <v>6600</v>
      </c>
      <c r="C14" t="s">
        <v>6</v>
      </c>
      <c r="D14">
        <v>2</v>
      </c>
      <c r="E14">
        <v>48052</v>
      </c>
      <c r="F14" t="s">
        <v>134</v>
      </c>
      <c r="G14" t="s">
        <v>6596</v>
      </c>
      <c r="I14" s="35" t="str">
        <f t="shared" si="0"/>
        <v>High Salary</v>
      </c>
      <c r="J14" t="b">
        <f t="shared" si="1"/>
        <v>0</v>
      </c>
      <c r="K14" t="b">
        <f t="shared" si="2"/>
        <v>0</v>
      </c>
      <c r="L14" t="b">
        <f t="shared" si="3"/>
        <v>0</v>
      </c>
      <c r="M14" t="str">
        <f t="shared" si="4"/>
        <v>Review</v>
      </c>
      <c r="N14" t="str">
        <f t="shared" si="5"/>
        <v>Others</v>
      </c>
      <c r="O14" t="str">
        <f t="shared" si="6"/>
        <v>Fresher</v>
      </c>
      <c r="P14" t="str" cm="1">
        <f t="array" ref="P14">_xlfn.IFS(E14&lt;30000,"Low",E14&lt;=45000,"Medium",E14&gt;45000,"High")</f>
        <v>High</v>
      </c>
      <c r="Q14" t="str" cm="1">
        <f t="array" ref="Q14">_xlfn.SWITCH(C14, "HR", "H01", "IT", "I01", "Sales", "S01", "Other")</f>
        <v>I01</v>
      </c>
      <c r="R14" t="b">
        <f t="shared" si="7"/>
        <v>1</v>
      </c>
      <c r="S14" t="b">
        <f t="shared" si="8"/>
        <v>1</v>
      </c>
      <c r="T14" t="str">
        <f t="shared" si="9"/>
        <v>₹48,052 Active</v>
      </c>
      <c r="U14" s="35" t="str">
        <f t="shared" si="10"/>
        <v>Valid</v>
      </c>
    </row>
    <row r="15" spans="1:21" x14ac:dyDescent="0.25">
      <c r="A15" t="s">
        <v>6611</v>
      </c>
      <c r="B15" t="s">
        <v>6609</v>
      </c>
      <c r="C15" t="s">
        <v>2</v>
      </c>
      <c r="D15">
        <v>2</v>
      </c>
      <c r="E15">
        <v>46523</v>
      </c>
      <c r="F15" t="s">
        <v>6612</v>
      </c>
      <c r="G15" t="s">
        <v>6596</v>
      </c>
      <c r="I15" s="35" t="str">
        <f t="shared" si="0"/>
        <v>High Salary</v>
      </c>
      <c r="J15" t="b">
        <f t="shared" si="1"/>
        <v>0</v>
      </c>
      <c r="K15" t="b">
        <f t="shared" si="2"/>
        <v>0</v>
      </c>
      <c r="L15" t="b">
        <f t="shared" si="3"/>
        <v>0</v>
      </c>
      <c r="M15" t="str">
        <f t="shared" si="4"/>
        <v>Review</v>
      </c>
      <c r="N15" t="str">
        <f t="shared" si="5"/>
        <v>Others</v>
      </c>
      <c r="O15" t="str">
        <f t="shared" si="6"/>
        <v>Fresher</v>
      </c>
      <c r="P15" t="str" cm="1">
        <f t="array" ref="P15">_xlfn.IFS(E15&lt;30000,"Low",E15&lt;=45000,"Medium",E15&gt;45000,"High")</f>
        <v>High</v>
      </c>
      <c r="Q15" t="str" cm="1">
        <f t="array" ref="Q15">_xlfn.SWITCH(C15, "HR", "H01", "IT", "I01", "Sales", "S01", "Other")</f>
        <v>S01</v>
      </c>
      <c r="R15" t="b">
        <f t="shared" si="7"/>
        <v>1</v>
      </c>
      <c r="S15" t="b">
        <f t="shared" si="8"/>
        <v>1</v>
      </c>
      <c r="T15" t="str">
        <f t="shared" si="9"/>
        <v>₹46,523 Active</v>
      </c>
      <c r="U15" s="35" t="str">
        <f t="shared" si="10"/>
        <v>Valid</v>
      </c>
    </row>
    <row r="16" spans="1:21" x14ac:dyDescent="0.25">
      <c r="A16" t="s">
        <v>6613</v>
      </c>
      <c r="B16" t="s">
        <v>6607</v>
      </c>
      <c r="C16" t="s">
        <v>6601</v>
      </c>
      <c r="D16">
        <v>7</v>
      </c>
      <c r="E16">
        <v>56061</v>
      </c>
      <c r="F16" t="s">
        <v>6612</v>
      </c>
      <c r="G16" t="s">
        <v>6596</v>
      </c>
      <c r="I16" s="35" t="str">
        <f t="shared" si="0"/>
        <v>High Salary</v>
      </c>
      <c r="J16" t="b">
        <f t="shared" si="1"/>
        <v>1</v>
      </c>
      <c r="K16" t="b">
        <f t="shared" si="2"/>
        <v>1</v>
      </c>
      <c r="L16" t="b">
        <f t="shared" si="3"/>
        <v>0</v>
      </c>
      <c r="M16" t="str">
        <f t="shared" si="4"/>
        <v>Promote</v>
      </c>
      <c r="N16" t="str">
        <f t="shared" si="5"/>
        <v>Support Staff</v>
      </c>
      <c r="O16" t="str">
        <f t="shared" si="6"/>
        <v>Advance</v>
      </c>
      <c r="P16" t="str" cm="1">
        <f t="array" ref="P16">_xlfn.IFS(E16&lt;30000,"Low",E16&lt;=45000,"Medium",E16&gt;45000,"High")</f>
        <v>High</v>
      </c>
      <c r="Q16" t="str" cm="1">
        <f t="array" ref="Q16">_xlfn.SWITCH(C16, "HR", "H01", "IT", "I01", "Sales", "S01", "Other")</f>
        <v>Other</v>
      </c>
      <c r="R16" t="b">
        <f t="shared" si="7"/>
        <v>1</v>
      </c>
      <c r="S16" t="b">
        <f t="shared" si="8"/>
        <v>1</v>
      </c>
      <c r="T16" t="str">
        <f t="shared" si="9"/>
        <v>₹56,061 Active</v>
      </c>
      <c r="U16" s="35" t="str">
        <f t="shared" si="10"/>
        <v>Valid</v>
      </c>
    </row>
    <row r="17" spans="1:21" x14ac:dyDescent="0.25">
      <c r="A17" t="s">
        <v>6614</v>
      </c>
      <c r="B17" t="s">
        <v>6615</v>
      </c>
      <c r="C17" t="s">
        <v>6</v>
      </c>
      <c r="D17">
        <v>5</v>
      </c>
      <c r="E17">
        <v>55146</v>
      </c>
      <c r="F17" t="s">
        <v>138</v>
      </c>
      <c r="G17" t="s">
        <v>6590</v>
      </c>
      <c r="I17" s="35" t="str">
        <f t="shared" si="0"/>
        <v>High Salary</v>
      </c>
      <c r="J17" t="b">
        <f t="shared" si="1"/>
        <v>0</v>
      </c>
      <c r="K17" t="b">
        <f t="shared" si="2"/>
        <v>0</v>
      </c>
      <c r="L17" t="b">
        <f t="shared" si="3"/>
        <v>1</v>
      </c>
      <c r="M17" t="str">
        <f t="shared" si="4"/>
        <v>Review</v>
      </c>
      <c r="N17" t="str">
        <f t="shared" si="5"/>
        <v>Others</v>
      </c>
      <c r="O17" t="str">
        <f t="shared" si="6"/>
        <v>Advance</v>
      </c>
      <c r="P17" t="str" cm="1">
        <f t="array" ref="P17">_xlfn.IFS(E17&lt;30000,"Low",E17&lt;=45000,"Medium",E17&gt;45000,"High")</f>
        <v>High</v>
      </c>
      <c r="Q17" t="str" cm="1">
        <f t="array" ref="Q17">_xlfn.SWITCH(C17, "HR", "H01", "IT", "I01", "Sales", "S01", "Other")</f>
        <v>I01</v>
      </c>
      <c r="R17" t="b">
        <f t="shared" si="7"/>
        <v>1</v>
      </c>
      <c r="S17" t="b">
        <f t="shared" si="8"/>
        <v>1</v>
      </c>
      <c r="T17" t="str">
        <f t="shared" si="9"/>
        <v xml:space="preserve"> </v>
      </c>
      <c r="U17" s="35" t="str">
        <f t="shared" si="10"/>
        <v>Valid</v>
      </c>
    </row>
    <row r="18" spans="1:21" x14ac:dyDescent="0.25">
      <c r="A18" t="s">
        <v>6616</v>
      </c>
      <c r="B18" t="s">
        <v>6600</v>
      </c>
      <c r="C18" t="s">
        <v>6601</v>
      </c>
      <c r="D18">
        <v>10</v>
      </c>
      <c r="E18">
        <v>56958</v>
      </c>
      <c r="F18" t="s">
        <v>134</v>
      </c>
      <c r="G18" t="s">
        <v>6596</v>
      </c>
      <c r="I18" s="35" t="str">
        <f t="shared" si="0"/>
        <v>High Salary</v>
      </c>
      <c r="J18" t="b">
        <f t="shared" si="1"/>
        <v>1</v>
      </c>
      <c r="K18" t="b">
        <f t="shared" si="2"/>
        <v>1</v>
      </c>
      <c r="L18" t="b">
        <f t="shared" si="3"/>
        <v>0</v>
      </c>
      <c r="M18" t="str">
        <f t="shared" si="4"/>
        <v>Promote</v>
      </c>
      <c r="N18" t="str">
        <f t="shared" si="5"/>
        <v>Support Staff</v>
      </c>
      <c r="O18" t="str">
        <f t="shared" si="6"/>
        <v>Expert</v>
      </c>
      <c r="P18" t="str" cm="1">
        <f t="array" ref="P18">_xlfn.IFS(E18&lt;30000,"Low",E18&lt;=45000,"Medium",E18&gt;45000,"High")</f>
        <v>High</v>
      </c>
      <c r="Q18" t="str" cm="1">
        <f t="array" ref="Q18">_xlfn.SWITCH(C18, "HR", "H01", "IT", "I01", "Sales", "S01", "Other")</f>
        <v>Other</v>
      </c>
      <c r="R18" t="b">
        <f t="shared" si="7"/>
        <v>1</v>
      </c>
      <c r="S18" t="b">
        <f t="shared" si="8"/>
        <v>1</v>
      </c>
      <c r="T18" t="str">
        <f t="shared" si="9"/>
        <v>₹56,958 Active</v>
      </c>
      <c r="U18" s="35" t="str">
        <f t="shared" si="10"/>
        <v>Valid</v>
      </c>
    </row>
    <row r="19" spans="1:21" x14ac:dyDescent="0.25">
      <c r="A19" t="s">
        <v>6617</v>
      </c>
      <c r="B19" t="s">
        <v>6615</v>
      </c>
      <c r="C19" t="s">
        <v>2</v>
      </c>
      <c r="D19">
        <v>6</v>
      </c>
      <c r="E19">
        <v>44251</v>
      </c>
      <c r="F19" t="s">
        <v>138</v>
      </c>
      <c r="G19" t="s">
        <v>6590</v>
      </c>
      <c r="I19" s="35" t="str">
        <f t="shared" si="0"/>
        <v>High Salary</v>
      </c>
      <c r="J19" t="b">
        <f t="shared" si="1"/>
        <v>0</v>
      </c>
      <c r="K19" t="b">
        <f t="shared" si="2"/>
        <v>0</v>
      </c>
      <c r="L19" t="b">
        <f t="shared" si="3"/>
        <v>1</v>
      </c>
      <c r="M19" t="str">
        <f t="shared" si="4"/>
        <v>Review</v>
      </c>
      <c r="N19" t="str">
        <f t="shared" si="5"/>
        <v>Others</v>
      </c>
      <c r="O19" t="str">
        <f t="shared" si="6"/>
        <v>Advance</v>
      </c>
      <c r="P19" t="str" cm="1">
        <f t="array" ref="P19">_xlfn.IFS(E19&lt;30000,"Low",E19&lt;=45000,"Medium",E19&gt;45000,"High")</f>
        <v>Medium</v>
      </c>
      <c r="Q19" t="str" cm="1">
        <f t="array" ref="Q19">_xlfn.SWITCH(C19, "HR", "H01", "IT", "I01", "Sales", "S01", "Other")</f>
        <v>S01</v>
      </c>
      <c r="R19" t="b">
        <f t="shared" si="7"/>
        <v>1</v>
      </c>
      <c r="S19" t="b">
        <f t="shared" si="8"/>
        <v>1</v>
      </c>
      <c r="T19" t="str">
        <f t="shared" si="9"/>
        <v xml:space="preserve"> </v>
      </c>
      <c r="U19" s="35" t="str">
        <f t="shared" si="10"/>
        <v>Valid</v>
      </c>
    </row>
    <row r="20" spans="1:21" x14ac:dyDescent="0.25">
      <c r="A20" t="s">
        <v>6618</v>
      </c>
      <c r="B20" t="s">
        <v>6603</v>
      </c>
      <c r="C20" t="s">
        <v>2</v>
      </c>
      <c r="D20">
        <v>1</v>
      </c>
      <c r="E20">
        <v>42353</v>
      </c>
      <c r="F20" t="s">
        <v>6612</v>
      </c>
      <c r="G20" t="s">
        <v>6590</v>
      </c>
      <c r="I20" s="35" t="str">
        <f t="shared" si="0"/>
        <v>High Salary</v>
      </c>
      <c r="J20" t="b">
        <f t="shared" si="1"/>
        <v>0</v>
      </c>
      <c r="K20" t="b">
        <f t="shared" si="2"/>
        <v>0</v>
      </c>
      <c r="L20" t="b">
        <f t="shared" si="3"/>
        <v>1</v>
      </c>
      <c r="M20" t="str">
        <f t="shared" si="4"/>
        <v>Review</v>
      </c>
      <c r="N20" t="str">
        <f t="shared" si="5"/>
        <v>Others</v>
      </c>
      <c r="O20" t="str">
        <f t="shared" si="6"/>
        <v>Fresher</v>
      </c>
      <c r="P20" t="str" cm="1">
        <f t="array" ref="P20">_xlfn.IFS(E20&lt;30000,"Low",E20&lt;=45000,"Medium",E20&gt;45000,"High")</f>
        <v>Medium</v>
      </c>
      <c r="Q20" t="str" cm="1">
        <f t="array" ref="Q20">_xlfn.SWITCH(C20, "HR", "H01", "IT", "I01", "Sales", "S01", "Other")</f>
        <v>S01</v>
      </c>
      <c r="R20" t="b">
        <f t="shared" si="7"/>
        <v>1</v>
      </c>
      <c r="S20" t="b">
        <f t="shared" si="8"/>
        <v>1</v>
      </c>
      <c r="T20" t="str">
        <f t="shared" si="9"/>
        <v xml:space="preserve"> </v>
      </c>
      <c r="U20" s="35" t="str">
        <f t="shared" si="10"/>
        <v>Valid</v>
      </c>
    </row>
    <row r="21" spans="1:21" x14ac:dyDescent="0.25">
      <c r="A21" t="s">
        <v>6619</v>
      </c>
      <c r="B21" t="s">
        <v>6598</v>
      </c>
      <c r="C21" t="s">
        <v>6601</v>
      </c>
      <c r="D21">
        <v>5</v>
      </c>
      <c r="E21">
        <v>46195</v>
      </c>
      <c r="F21" t="s">
        <v>6612</v>
      </c>
      <c r="G21" t="s">
        <v>6596</v>
      </c>
      <c r="I21" s="35" t="str">
        <f t="shared" si="0"/>
        <v>High Salary</v>
      </c>
      <c r="J21" t="b">
        <f t="shared" si="1"/>
        <v>1</v>
      </c>
      <c r="K21" t="b">
        <f t="shared" si="2"/>
        <v>1</v>
      </c>
      <c r="L21" t="b">
        <f t="shared" si="3"/>
        <v>0</v>
      </c>
      <c r="M21" t="str">
        <f t="shared" si="4"/>
        <v>Review</v>
      </c>
      <c r="N21" t="str">
        <f t="shared" si="5"/>
        <v>Support Staff</v>
      </c>
      <c r="O21" t="str">
        <f t="shared" si="6"/>
        <v>Advance</v>
      </c>
      <c r="P21" t="str" cm="1">
        <f t="array" ref="P21">_xlfn.IFS(E21&lt;30000,"Low",E21&lt;=45000,"Medium",E21&gt;45000,"High")</f>
        <v>High</v>
      </c>
      <c r="Q21" t="str" cm="1">
        <f t="array" ref="Q21">_xlfn.SWITCH(C21, "HR", "H01", "IT", "I01", "Sales", "S01", "Other")</f>
        <v>Other</v>
      </c>
      <c r="R21" t="b">
        <f t="shared" si="7"/>
        <v>1</v>
      </c>
      <c r="S21" t="b">
        <f t="shared" si="8"/>
        <v>1</v>
      </c>
      <c r="T21" t="str">
        <f t="shared" si="9"/>
        <v>₹46,195 Active</v>
      </c>
      <c r="U21" s="35" t="str">
        <f t="shared" si="10"/>
        <v>Valid</v>
      </c>
    </row>
    <row r="22" spans="1:21" x14ac:dyDescent="0.25">
      <c r="A22" t="s">
        <v>6620</v>
      </c>
      <c r="B22" t="s">
        <v>6609</v>
      </c>
      <c r="C22" t="s">
        <v>5</v>
      </c>
      <c r="D22">
        <v>10</v>
      </c>
      <c r="E22">
        <v>22009</v>
      </c>
      <c r="F22" t="s">
        <v>134</v>
      </c>
      <c r="G22" t="s">
        <v>6596</v>
      </c>
      <c r="I22" s="35" t="str">
        <f t="shared" si="0"/>
        <v>Low Salary</v>
      </c>
      <c r="J22" t="b">
        <f t="shared" si="1"/>
        <v>1</v>
      </c>
      <c r="K22" t="b">
        <f t="shared" si="2"/>
        <v>0</v>
      </c>
      <c r="L22" t="b">
        <f t="shared" si="3"/>
        <v>0</v>
      </c>
      <c r="M22" t="str">
        <f t="shared" si="4"/>
        <v>Promote</v>
      </c>
      <c r="N22" t="str">
        <f t="shared" si="5"/>
        <v>Others</v>
      </c>
      <c r="O22" t="str">
        <f t="shared" si="6"/>
        <v>Expert</v>
      </c>
      <c r="P22" t="str" cm="1">
        <f t="array" ref="P22">_xlfn.IFS(E22&lt;30000,"Low",E22&lt;=45000,"Medium",E22&gt;45000,"High")</f>
        <v>Low</v>
      </c>
      <c r="Q22" t="str" cm="1">
        <f t="array" ref="Q22">_xlfn.SWITCH(C22, "HR", "H01", "IT", "I01", "Sales", "S01", "Other")</f>
        <v>Other</v>
      </c>
      <c r="R22" t="b">
        <f t="shared" si="7"/>
        <v>1</v>
      </c>
      <c r="S22" t="b">
        <f t="shared" si="8"/>
        <v>0</v>
      </c>
      <c r="T22" t="str">
        <f t="shared" si="9"/>
        <v>₹22,009 Active</v>
      </c>
      <c r="U22" s="35" t="str">
        <f t="shared" si="10"/>
        <v>Valid</v>
      </c>
    </row>
    <row r="23" spans="1:21" x14ac:dyDescent="0.25">
      <c r="A23" t="s">
        <v>6621</v>
      </c>
      <c r="B23" t="s">
        <v>6609</v>
      </c>
      <c r="C23" t="s">
        <v>6601</v>
      </c>
      <c r="D23">
        <v>6</v>
      </c>
      <c r="E23">
        <v>54017</v>
      </c>
      <c r="F23" t="s">
        <v>6593</v>
      </c>
      <c r="G23" t="s">
        <v>6596</v>
      </c>
      <c r="I23" s="35" t="str">
        <f t="shared" si="0"/>
        <v>High Salary</v>
      </c>
      <c r="J23" t="b">
        <f t="shared" si="1"/>
        <v>1</v>
      </c>
      <c r="K23" t="b">
        <f t="shared" si="2"/>
        <v>1</v>
      </c>
      <c r="L23" t="b">
        <f t="shared" si="3"/>
        <v>0</v>
      </c>
      <c r="M23" t="str">
        <f t="shared" si="4"/>
        <v>Promote</v>
      </c>
      <c r="N23" t="str">
        <f t="shared" si="5"/>
        <v>Support Staff</v>
      </c>
      <c r="O23" t="str">
        <f t="shared" si="6"/>
        <v>Advance</v>
      </c>
      <c r="P23" t="str" cm="1">
        <f t="array" ref="P23">_xlfn.IFS(E23&lt;30000,"Low",E23&lt;=45000,"Medium",E23&gt;45000,"High")</f>
        <v>High</v>
      </c>
      <c r="Q23" t="str" cm="1">
        <f t="array" ref="Q23">_xlfn.SWITCH(C23, "HR", "H01", "IT", "I01", "Sales", "S01", "Other")</f>
        <v>Other</v>
      </c>
      <c r="R23" t="b">
        <f t="shared" si="7"/>
        <v>1</v>
      </c>
      <c r="S23" t="b">
        <f t="shared" si="8"/>
        <v>1</v>
      </c>
      <c r="T23" t="str">
        <f t="shared" si="9"/>
        <v>₹54,017 Active</v>
      </c>
      <c r="U23" s="35" t="str">
        <f t="shared" si="10"/>
        <v>Valid</v>
      </c>
    </row>
    <row r="24" spans="1:21" x14ac:dyDescent="0.25">
      <c r="A24" t="s">
        <v>6622</v>
      </c>
      <c r="B24" t="s">
        <v>6589</v>
      </c>
      <c r="C24" t="s">
        <v>2</v>
      </c>
      <c r="D24">
        <v>3</v>
      </c>
      <c r="E24">
        <v>28050</v>
      </c>
      <c r="F24" t="s">
        <v>135</v>
      </c>
      <c r="G24" t="s">
        <v>6596</v>
      </c>
      <c r="I24" s="35" t="str">
        <f t="shared" si="0"/>
        <v>Low Salary</v>
      </c>
      <c r="J24" t="b">
        <f t="shared" si="1"/>
        <v>0</v>
      </c>
      <c r="K24" t="b">
        <f t="shared" si="2"/>
        <v>0</v>
      </c>
      <c r="L24" t="b">
        <f t="shared" si="3"/>
        <v>0</v>
      </c>
      <c r="M24" t="str">
        <f t="shared" si="4"/>
        <v>Review</v>
      </c>
      <c r="N24" t="str">
        <f t="shared" si="5"/>
        <v>Others</v>
      </c>
      <c r="O24" t="str">
        <f t="shared" si="6"/>
        <v>Fresher</v>
      </c>
      <c r="P24" t="str" cm="1">
        <f t="array" ref="P24">_xlfn.IFS(E24&lt;30000,"Low",E24&lt;=45000,"Medium",E24&gt;45000,"High")</f>
        <v>Low</v>
      </c>
      <c r="Q24" t="str" cm="1">
        <f t="array" ref="Q24">_xlfn.SWITCH(C24, "HR", "H01", "IT", "I01", "Sales", "S01", "Other")</f>
        <v>S01</v>
      </c>
      <c r="R24" t="b">
        <f t="shared" si="7"/>
        <v>1</v>
      </c>
      <c r="S24" t="b">
        <f t="shared" si="8"/>
        <v>0</v>
      </c>
      <c r="T24" t="str">
        <f t="shared" si="9"/>
        <v>₹28,050 Active</v>
      </c>
      <c r="U24" s="35" t="str">
        <f t="shared" si="10"/>
        <v>Valid</v>
      </c>
    </row>
    <row r="25" spans="1:21" x14ac:dyDescent="0.25">
      <c r="A25" t="s">
        <v>6623</v>
      </c>
      <c r="B25" t="s">
        <v>6592</v>
      </c>
      <c r="C25" t="s">
        <v>5</v>
      </c>
      <c r="D25">
        <v>1</v>
      </c>
      <c r="E25">
        <v>58097</v>
      </c>
      <c r="F25" t="s">
        <v>136</v>
      </c>
      <c r="G25" t="s">
        <v>6596</v>
      </c>
      <c r="I25" s="35" t="str">
        <f t="shared" si="0"/>
        <v>High Salary</v>
      </c>
      <c r="J25" t="b">
        <f t="shared" si="1"/>
        <v>0</v>
      </c>
      <c r="K25" t="b">
        <f t="shared" si="2"/>
        <v>0</v>
      </c>
      <c r="L25" t="b">
        <f t="shared" si="3"/>
        <v>0</v>
      </c>
      <c r="M25" t="str">
        <f t="shared" si="4"/>
        <v>Review</v>
      </c>
      <c r="N25" t="str">
        <f t="shared" si="5"/>
        <v>Others</v>
      </c>
      <c r="O25" t="str">
        <f t="shared" si="6"/>
        <v>Fresher</v>
      </c>
      <c r="P25" t="str" cm="1">
        <f t="array" ref="P25">_xlfn.IFS(E25&lt;30000,"Low",E25&lt;=45000,"Medium",E25&gt;45000,"High")</f>
        <v>High</v>
      </c>
      <c r="Q25" t="str" cm="1">
        <f t="array" ref="Q25">_xlfn.SWITCH(C25, "HR", "H01", "IT", "I01", "Sales", "S01", "Other")</f>
        <v>Other</v>
      </c>
      <c r="R25" t="b">
        <f t="shared" si="7"/>
        <v>1</v>
      </c>
      <c r="S25" t="b">
        <f t="shared" si="8"/>
        <v>1</v>
      </c>
      <c r="T25" t="str">
        <f t="shared" si="9"/>
        <v>₹58,097 Active</v>
      </c>
      <c r="U25" s="35" t="str">
        <f t="shared" si="10"/>
        <v>Valid</v>
      </c>
    </row>
    <row r="26" spans="1:21" x14ac:dyDescent="0.25">
      <c r="A26" t="s">
        <v>6624</v>
      </c>
      <c r="B26" t="s">
        <v>6615</v>
      </c>
      <c r="C26" t="s">
        <v>2</v>
      </c>
      <c r="D26">
        <v>9</v>
      </c>
      <c r="E26">
        <v>30736</v>
      </c>
      <c r="F26" t="s">
        <v>6593</v>
      </c>
      <c r="G26" t="s">
        <v>6590</v>
      </c>
      <c r="I26" s="35" t="str">
        <f t="shared" si="0"/>
        <v>Low Salary</v>
      </c>
      <c r="J26" t="b">
        <f t="shared" si="1"/>
        <v>0</v>
      </c>
      <c r="K26" t="b">
        <f t="shared" si="2"/>
        <v>0</v>
      </c>
      <c r="L26" t="b">
        <f t="shared" si="3"/>
        <v>1</v>
      </c>
      <c r="M26" t="str">
        <f t="shared" si="4"/>
        <v>Review</v>
      </c>
      <c r="N26" t="str">
        <f t="shared" si="5"/>
        <v>Others</v>
      </c>
      <c r="O26" t="str">
        <f t="shared" si="6"/>
        <v>Expert</v>
      </c>
      <c r="P26" t="str" cm="1">
        <f t="array" ref="P26">_xlfn.IFS(E26&lt;30000,"Low",E26&lt;=45000,"Medium",E26&gt;45000,"High")</f>
        <v>Medium</v>
      </c>
      <c r="Q26" t="str" cm="1">
        <f t="array" ref="Q26">_xlfn.SWITCH(C26, "HR", "H01", "IT", "I01", "Sales", "S01", "Other")</f>
        <v>S01</v>
      </c>
      <c r="R26" t="b">
        <f t="shared" si="7"/>
        <v>1</v>
      </c>
      <c r="S26" t="b">
        <f t="shared" si="8"/>
        <v>0</v>
      </c>
      <c r="T26" t="str">
        <f t="shared" si="9"/>
        <v xml:space="preserve"> </v>
      </c>
      <c r="U26" s="35" t="str">
        <f t="shared" si="10"/>
        <v>Valid</v>
      </c>
    </row>
    <row r="27" spans="1:21" x14ac:dyDescent="0.25">
      <c r="A27" t="s">
        <v>6625</v>
      </c>
      <c r="B27" t="s">
        <v>6589</v>
      </c>
      <c r="C27" t="s">
        <v>6</v>
      </c>
      <c r="D27">
        <v>10</v>
      </c>
      <c r="E27">
        <v>50407</v>
      </c>
      <c r="F27" t="s">
        <v>134</v>
      </c>
      <c r="G27" t="s">
        <v>6590</v>
      </c>
      <c r="I27" s="35" t="str">
        <f t="shared" si="0"/>
        <v>High Salary</v>
      </c>
      <c r="J27" t="b">
        <f t="shared" si="1"/>
        <v>0</v>
      </c>
      <c r="K27" t="b">
        <f t="shared" si="2"/>
        <v>0</v>
      </c>
      <c r="L27" t="b">
        <f t="shared" si="3"/>
        <v>1</v>
      </c>
      <c r="M27" t="str">
        <f t="shared" si="4"/>
        <v>Review</v>
      </c>
      <c r="N27" t="str">
        <f t="shared" si="5"/>
        <v>Others</v>
      </c>
      <c r="O27" t="str">
        <f t="shared" si="6"/>
        <v>Expert</v>
      </c>
      <c r="P27" t="str" cm="1">
        <f t="array" ref="P27">_xlfn.IFS(E27&lt;30000,"Low",E27&lt;=45000,"Medium",E27&gt;45000,"High")</f>
        <v>High</v>
      </c>
      <c r="Q27" t="str" cm="1">
        <f t="array" ref="Q27">_xlfn.SWITCH(C27, "HR", "H01", "IT", "I01", "Sales", "S01", "Other")</f>
        <v>I01</v>
      </c>
      <c r="R27" t="b">
        <f t="shared" si="7"/>
        <v>1</v>
      </c>
      <c r="S27" t="b">
        <f t="shared" si="8"/>
        <v>1</v>
      </c>
      <c r="T27" t="str">
        <f t="shared" si="9"/>
        <v xml:space="preserve"> </v>
      </c>
      <c r="U27" s="35" t="str">
        <f t="shared" si="10"/>
        <v>Valid</v>
      </c>
    </row>
    <row r="28" spans="1:21" x14ac:dyDescent="0.25">
      <c r="A28" t="s">
        <v>6626</v>
      </c>
      <c r="B28" t="s">
        <v>6600</v>
      </c>
      <c r="C28" t="s">
        <v>4</v>
      </c>
      <c r="D28">
        <v>1</v>
      </c>
      <c r="E28">
        <v>35689</v>
      </c>
      <c r="F28" t="s">
        <v>136</v>
      </c>
      <c r="G28" t="s">
        <v>6590</v>
      </c>
      <c r="I28" s="35" t="str">
        <f t="shared" si="0"/>
        <v>Low Salary</v>
      </c>
      <c r="J28" t="b">
        <f t="shared" si="1"/>
        <v>0</v>
      </c>
      <c r="K28" t="b">
        <f t="shared" si="2"/>
        <v>0</v>
      </c>
      <c r="L28" t="b">
        <f t="shared" si="3"/>
        <v>1</v>
      </c>
      <c r="M28" t="str">
        <f t="shared" si="4"/>
        <v>Review</v>
      </c>
      <c r="N28" t="str">
        <f t="shared" si="5"/>
        <v>Others</v>
      </c>
      <c r="O28" t="str">
        <f t="shared" si="6"/>
        <v>Fresher</v>
      </c>
      <c r="P28" t="str" cm="1">
        <f t="array" ref="P28">_xlfn.IFS(E28&lt;30000,"Low",E28&lt;=45000,"Medium",E28&gt;45000,"High")</f>
        <v>Medium</v>
      </c>
      <c r="Q28" t="str" cm="1">
        <f t="array" ref="Q28">_xlfn.SWITCH(C28, "HR", "H01", "IT", "I01", "Sales", "S01", "Other")</f>
        <v>Other</v>
      </c>
      <c r="R28" t="b">
        <f t="shared" si="7"/>
        <v>1</v>
      </c>
      <c r="S28" t="b">
        <f t="shared" si="8"/>
        <v>0</v>
      </c>
      <c r="T28" t="str">
        <f t="shared" si="9"/>
        <v xml:space="preserve"> </v>
      </c>
      <c r="U28" s="35" t="str">
        <f t="shared" si="10"/>
        <v>Valid</v>
      </c>
    </row>
    <row r="29" spans="1:21" x14ac:dyDescent="0.25">
      <c r="A29" t="s">
        <v>6627</v>
      </c>
      <c r="B29" t="s">
        <v>6603</v>
      </c>
      <c r="C29" t="s">
        <v>2</v>
      </c>
      <c r="D29">
        <v>0</v>
      </c>
      <c r="E29">
        <v>49912</v>
      </c>
      <c r="F29" t="s">
        <v>138</v>
      </c>
      <c r="G29" t="s">
        <v>6596</v>
      </c>
      <c r="I29" s="35" t="str">
        <f t="shared" si="0"/>
        <v>High Salary</v>
      </c>
      <c r="J29" t="b">
        <f t="shared" si="1"/>
        <v>0</v>
      </c>
      <c r="K29" t="b">
        <f t="shared" si="2"/>
        <v>0</v>
      </c>
      <c r="L29" t="b">
        <f t="shared" si="3"/>
        <v>0</v>
      </c>
      <c r="M29" t="str">
        <f t="shared" si="4"/>
        <v>Review</v>
      </c>
      <c r="N29" t="str">
        <f t="shared" si="5"/>
        <v>Others</v>
      </c>
      <c r="O29" t="str">
        <f t="shared" si="6"/>
        <v>Fresher</v>
      </c>
      <c r="P29" t="str" cm="1">
        <f t="array" ref="P29">_xlfn.IFS(E29&lt;30000,"Low",E29&lt;=45000,"Medium",E29&gt;45000,"High")</f>
        <v>High</v>
      </c>
      <c r="Q29" t="str" cm="1">
        <f t="array" ref="Q29">_xlfn.SWITCH(C29, "HR", "H01", "IT", "I01", "Sales", "S01", "Other")</f>
        <v>S01</v>
      </c>
      <c r="R29" t="b">
        <f t="shared" si="7"/>
        <v>0</v>
      </c>
      <c r="S29" t="b">
        <f t="shared" si="8"/>
        <v>1</v>
      </c>
      <c r="T29" t="str">
        <f t="shared" si="9"/>
        <v>₹49,912 Active</v>
      </c>
      <c r="U29" s="35" t="str">
        <f t="shared" si="10"/>
        <v>Valid</v>
      </c>
    </row>
    <row r="30" spans="1:21" x14ac:dyDescent="0.25">
      <c r="A30" t="s">
        <v>6628</v>
      </c>
      <c r="B30" t="s">
        <v>6598</v>
      </c>
      <c r="C30" t="s">
        <v>4</v>
      </c>
      <c r="D30">
        <v>2</v>
      </c>
      <c r="E30">
        <v>21579</v>
      </c>
      <c r="F30" t="s">
        <v>6612</v>
      </c>
      <c r="G30" t="s">
        <v>6596</v>
      </c>
      <c r="I30" s="35" t="str">
        <f t="shared" si="0"/>
        <v>Low Salary</v>
      </c>
      <c r="J30" t="b">
        <f t="shared" si="1"/>
        <v>0</v>
      </c>
      <c r="K30" t="b">
        <f t="shared" si="2"/>
        <v>0</v>
      </c>
      <c r="L30" t="b">
        <f t="shared" si="3"/>
        <v>0</v>
      </c>
      <c r="M30" t="str">
        <f t="shared" si="4"/>
        <v>Review</v>
      </c>
      <c r="N30" t="str">
        <f t="shared" si="5"/>
        <v>Others</v>
      </c>
      <c r="O30" t="str">
        <f t="shared" si="6"/>
        <v>Fresher</v>
      </c>
      <c r="P30" t="str" cm="1">
        <f t="array" ref="P30">_xlfn.IFS(E30&lt;30000,"Low",E30&lt;=45000,"Medium",E30&gt;45000,"High")</f>
        <v>Low</v>
      </c>
      <c r="Q30" t="str" cm="1">
        <f t="array" ref="Q30">_xlfn.SWITCH(C30, "HR", "H01", "IT", "I01", "Sales", "S01", "Other")</f>
        <v>Other</v>
      </c>
      <c r="R30" t="b">
        <f t="shared" si="7"/>
        <v>1</v>
      </c>
      <c r="S30" t="b">
        <f t="shared" si="8"/>
        <v>0</v>
      </c>
      <c r="T30" t="str">
        <f t="shared" si="9"/>
        <v>₹21,579 Active</v>
      </c>
      <c r="U30" s="35" t="str">
        <f t="shared" si="10"/>
        <v>Valid</v>
      </c>
    </row>
    <row r="31" spans="1:21" x14ac:dyDescent="0.25">
      <c r="A31" t="s">
        <v>6629</v>
      </c>
      <c r="B31" t="s">
        <v>6589</v>
      </c>
      <c r="C31" t="s">
        <v>4</v>
      </c>
      <c r="D31">
        <v>8</v>
      </c>
      <c r="E31">
        <v>45895</v>
      </c>
      <c r="F31" t="s">
        <v>136</v>
      </c>
      <c r="G31" t="s">
        <v>6596</v>
      </c>
      <c r="I31" s="35" t="str">
        <f t="shared" si="0"/>
        <v>High Salary</v>
      </c>
      <c r="J31" t="b">
        <f t="shared" si="1"/>
        <v>1</v>
      </c>
      <c r="K31" t="b">
        <f t="shared" si="2"/>
        <v>0</v>
      </c>
      <c r="L31" t="b">
        <f t="shared" si="3"/>
        <v>0</v>
      </c>
      <c r="M31" t="str">
        <f t="shared" si="4"/>
        <v>Promote</v>
      </c>
      <c r="N31" t="str">
        <f t="shared" si="5"/>
        <v>Others</v>
      </c>
      <c r="O31" t="str">
        <f t="shared" si="6"/>
        <v>Expert</v>
      </c>
      <c r="P31" t="str" cm="1">
        <f t="array" ref="P31">_xlfn.IFS(E31&lt;30000,"Low",E31&lt;=45000,"Medium",E31&gt;45000,"High")</f>
        <v>High</v>
      </c>
      <c r="Q31" t="str" cm="1">
        <f t="array" ref="Q31">_xlfn.SWITCH(C31, "HR", "H01", "IT", "I01", "Sales", "S01", "Other")</f>
        <v>Other</v>
      </c>
      <c r="R31" t="b">
        <f t="shared" si="7"/>
        <v>1</v>
      </c>
      <c r="S31" t="b">
        <f t="shared" si="8"/>
        <v>1</v>
      </c>
      <c r="T31" t="str">
        <f t="shared" si="9"/>
        <v>₹45,895 Active</v>
      </c>
      <c r="U31" s="35" t="str">
        <f t="shared" si="10"/>
        <v>Valid</v>
      </c>
    </row>
    <row r="32" spans="1:21" x14ac:dyDescent="0.25">
      <c r="A32" t="s">
        <v>6630</v>
      </c>
      <c r="B32" t="s">
        <v>6595</v>
      </c>
      <c r="C32" t="s">
        <v>2</v>
      </c>
      <c r="D32">
        <v>5</v>
      </c>
      <c r="E32">
        <v>55569</v>
      </c>
      <c r="F32" t="s">
        <v>136</v>
      </c>
      <c r="G32" t="s">
        <v>6596</v>
      </c>
      <c r="I32" s="35" t="str">
        <f t="shared" si="0"/>
        <v>High Salary</v>
      </c>
      <c r="J32" t="b">
        <f t="shared" si="1"/>
        <v>1</v>
      </c>
      <c r="K32" t="b">
        <f t="shared" si="2"/>
        <v>0</v>
      </c>
      <c r="L32" t="b">
        <f t="shared" si="3"/>
        <v>0</v>
      </c>
      <c r="M32" t="str">
        <f t="shared" si="4"/>
        <v>Review</v>
      </c>
      <c r="N32" t="str">
        <f t="shared" si="5"/>
        <v>Others</v>
      </c>
      <c r="O32" t="str">
        <f t="shared" si="6"/>
        <v>Advance</v>
      </c>
      <c r="P32" t="str" cm="1">
        <f t="array" ref="P32">_xlfn.IFS(E32&lt;30000,"Low",E32&lt;=45000,"Medium",E32&gt;45000,"High")</f>
        <v>High</v>
      </c>
      <c r="Q32" t="str" cm="1">
        <f t="array" ref="Q32">_xlfn.SWITCH(C32, "HR", "H01", "IT", "I01", "Sales", "S01", "Other")</f>
        <v>S01</v>
      </c>
      <c r="R32" t="b">
        <f t="shared" si="7"/>
        <v>1</v>
      </c>
      <c r="S32" t="b">
        <f t="shared" si="8"/>
        <v>1</v>
      </c>
      <c r="T32" t="str">
        <f t="shared" si="9"/>
        <v>₹55,569 Active</v>
      </c>
      <c r="U32" s="35" t="str">
        <f t="shared" si="10"/>
        <v>Valid</v>
      </c>
    </row>
    <row r="33" spans="1:21" x14ac:dyDescent="0.25">
      <c r="A33" t="s">
        <v>6631</v>
      </c>
      <c r="B33" t="s">
        <v>6592</v>
      </c>
      <c r="C33" t="s">
        <v>6</v>
      </c>
      <c r="D33">
        <v>3</v>
      </c>
      <c r="E33">
        <v>48818</v>
      </c>
      <c r="F33" t="s">
        <v>135</v>
      </c>
      <c r="G33" t="s">
        <v>6590</v>
      </c>
      <c r="I33" s="35" t="str">
        <f t="shared" si="0"/>
        <v>High Salary</v>
      </c>
      <c r="J33" t="b">
        <f t="shared" si="1"/>
        <v>0</v>
      </c>
      <c r="K33" t="b">
        <f t="shared" si="2"/>
        <v>0</v>
      </c>
      <c r="L33" t="b">
        <f t="shared" si="3"/>
        <v>1</v>
      </c>
      <c r="M33" t="str">
        <f t="shared" si="4"/>
        <v>Review</v>
      </c>
      <c r="N33" t="str">
        <f t="shared" si="5"/>
        <v>Others</v>
      </c>
      <c r="O33" t="str">
        <f t="shared" si="6"/>
        <v>Fresher</v>
      </c>
      <c r="P33" t="str" cm="1">
        <f t="array" ref="P33">_xlfn.IFS(E33&lt;30000,"Low",E33&lt;=45000,"Medium",E33&gt;45000,"High")</f>
        <v>High</v>
      </c>
      <c r="Q33" t="str" cm="1">
        <f t="array" ref="Q33">_xlfn.SWITCH(C33, "HR", "H01", "IT", "I01", "Sales", "S01", "Other")</f>
        <v>I01</v>
      </c>
      <c r="R33" t="b">
        <f t="shared" si="7"/>
        <v>1</v>
      </c>
      <c r="S33" t="b">
        <f t="shared" si="8"/>
        <v>1</v>
      </c>
      <c r="T33" t="str">
        <f t="shared" si="9"/>
        <v xml:space="preserve"> </v>
      </c>
      <c r="U33" s="35" t="str">
        <f t="shared" si="10"/>
        <v>Valid</v>
      </c>
    </row>
    <row r="34" spans="1:21" x14ac:dyDescent="0.25">
      <c r="A34" t="s">
        <v>6632</v>
      </c>
      <c r="B34" t="s">
        <v>6600</v>
      </c>
      <c r="C34" t="s">
        <v>5</v>
      </c>
      <c r="D34">
        <v>3</v>
      </c>
      <c r="E34">
        <v>26726</v>
      </c>
      <c r="F34" t="s">
        <v>134</v>
      </c>
      <c r="G34" t="s">
        <v>6590</v>
      </c>
      <c r="I34" s="35" t="str">
        <f t="shared" si="0"/>
        <v>Low Salary</v>
      </c>
      <c r="J34" t="b">
        <f t="shared" si="1"/>
        <v>0</v>
      </c>
      <c r="K34" t="b">
        <f t="shared" si="2"/>
        <v>0</v>
      </c>
      <c r="L34" t="b">
        <f t="shared" si="3"/>
        <v>1</v>
      </c>
      <c r="M34" t="str">
        <f t="shared" si="4"/>
        <v>Review</v>
      </c>
      <c r="N34" t="str">
        <f t="shared" si="5"/>
        <v>Others</v>
      </c>
      <c r="O34" t="str">
        <f t="shared" si="6"/>
        <v>Fresher</v>
      </c>
      <c r="P34" t="str" cm="1">
        <f t="array" ref="P34">_xlfn.IFS(E34&lt;30000,"Low",E34&lt;=45000,"Medium",E34&gt;45000,"High")</f>
        <v>Low</v>
      </c>
      <c r="Q34" t="str" cm="1">
        <f t="array" ref="Q34">_xlfn.SWITCH(C34, "HR", "H01", "IT", "I01", "Sales", "S01", "Other")</f>
        <v>Other</v>
      </c>
      <c r="R34" t="b">
        <f t="shared" si="7"/>
        <v>1</v>
      </c>
      <c r="S34" t="b">
        <f t="shared" si="8"/>
        <v>0</v>
      </c>
      <c r="T34" t="str">
        <f t="shared" si="9"/>
        <v xml:space="preserve"> </v>
      </c>
      <c r="U34" s="35" t="str">
        <f t="shared" si="10"/>
        <v>Valid</v>
      </c>
    </row>
    <row r="35" spans="1:21" x14ac:dyDescent="0.25">
      <c r="A35" t="s">
        <v>6633</v>
      </c>
      <c r="B35" t="s">
        <v>6592</v>
      </c>
      <c r="C35" t="s">
        <v>6601</v>
      </c>
      <c r="D35">
        <v>9</v>
      </c>
      <c r="E35">
        <v>54134</v>
      </c>
      <c r="F35" t="s">
        <v>134</v>
      </c>
      <c r="G35" t="s">
        <v>6590</v>
      </c>
      <c r="I35" s="35" t="str">
        <f t="shared" si="0"/>
        <v>High Salary</v>
      </c>
      <c r="J35" t="b">
        <f t="shared" si="1"/>
        <v>0</v>
      </c>
      <c r="K35" t="b">
        <f t="shared" si="2"/>
        <v>1</v>
      </c>
      <c r="L35" t="b">
        <f t="shared" si="3"/>
        <v>1</v>
      </c>
      <c r="M35" t="str">
        <f t="shared" si="4"/>
        <v>Review</v>
      </c>
      <c r="N35" t="str">
        <f t="shared" si="5"/>
        <v>Support Staff</v>
      </c>
      <c r="O35" t="str">
        <f t="shared" si="6"/>
        <v>Expert</v>
      </c>
      <c r="P35" t="str" cm="1">
        <f t="array" ref="P35">_xlfn.IFS(E35&lt;30000,"Low",E35&lt;=45000,"Medium",E35&gt;45000,"High")</f>
        <v>High</v>
      </c>
      <c r="Q35" t="str" cm="1">
        <f t="array" ref="Q35">_xlfn.SWITCH(C35, "HR", "H01", "IT", "I01", "Sales", "S01", "Other")</f>
        <v>Other</v>
      </c>
      <c r="R35" t="b">
        <f t="shared" si="7"/>
        <v>1</v>
      </c>
      <c r="S35" t="b">
        <f t="shared" si="8"/>
        <v>1</v>
      </c>
      <c r="T35" t="str">
        <f t="shared" si="9"/>
        <v xml:space="preserve"> </v>
      </c>
      <c r="U35" s="35" t="str">
        <f t="shared" si="10"/>
        <v>Valid</v>
      </c>
    </row>
    <row r="36" spans="1:21" x14ac:dyDescent="0.25">
      <c r="A36" t="s">
        <v>6634</v>
      </c>
      <c r="B36" t="s">
        <v>6615</v>
      </c>
      <c r="C36" t="s">
        <v>3</v>
      </c>
      <c r="D36">
        <v>1</v>
      </c>
      <c r="E36">
        <v>46608</v>
      </c>
      <c r="F36" t="s">
        <v>136</v>
      </c>
      <c r="G36" t="s">
        <v>6596</v>
      </c>
      <c r="I36" s="35" t="str">
        <f t="shared" si="0"/>
        <v>High Salary</v>
      </c>
      <c r="J36" t="b">
        <f t="shared" si="1"/>
        <v>0</v>
      </c>
      <c r="K36" t="b">
        <f t="shared" si="2"/>
        <v>1</v>
      </c>
      <c r="L36" t="b">
        <f t="shared" si="3"/>
        <v>0</v>
      </c>
      <c r="M36" t="str">
        <f t="shared" si="4"/>
        <v>Review</v>
      </c>
      <c r="N36" t="str">
        <f t="shared" si="5"/>
        <v>Support Staff</v>
      </c>
      <c r="O36" t="str">
        <f t="shared" si="6"/>
        <v>Fresher</v>
      </c>
      <c r="P36" t="str" cm="1">
        <f t="array" ref="P36">_xlfn.IFS(E36&lt;30000,"Low",E36&lt;=45000,"Medium",E36&gt;45000,"High")</f>
        <v>High</v>
      </c>
      <c r="Q36" t="str" cm="1">
        <f t="array" ref="Q36">_xlfn.SWITCH(C36, "HR", "H01", "IT", "I01", "Sales", "S01", "Other")</f>
        <v>H01</v>
      </c>
      <c r="R36" t="b">
        <f t="shared" si="7"/>
        <v>1</v>
      </c>
      <c r="S36" t="b">
        <f t="shared" si="8"/>
        <v>0</v>
      </c>
      <c r="T36" t="str">
        <f t="shared" si="9"/>
        <v>₹46,608 Active</v>
      </c>
      <c r="U36" s="35" t="str">
        <f t="shared" si="10"/>
        <v>Valid</v>
      </c>
    </row>
    <row r="37" spans="1:21" x14ac:dyDescent="0.25">
      <c r="A37" t="s">
        <v>6635</v>
      </c>
      <c r="B37" t="s">
        <v>6595</v>
      </c>
      <c r="C37" t="s">
        <v>6</v>
      </c>
      <c r="D37">
        <v>1</v>
      </c>
      <c r="E37">
        <v>46423</v>
      </c>
      <c r="F37" t="s">
        <v>134</v>
      </c>
      <c r="G37" t="s">
        <v>6596</v>
      </c>
      <c r="I37" s="35" t="str">
        <f t="shared" si="0"/>
        <v>High Salary</v>
      </c>
      <c r="J37" t="b">
        <f t="shared" si="1"/>
        <v>0</v>
      </c>
      <c r="K37" t="b">
        <f t="shared" si="2"/>
        <v>0</v>
      </c>
      <c r="L37" t="b">
        <f t="shared" si="3"/>
        <v>0</v>
      </c>
      <c r="M37" t="str">
        <f t="shared" si="4"/>
        <v>Review</v>
      </c>
      <c r="N37" t="str">
        <f t="shared" si="5"/>
        <v>Others</v>
      </c>
      <c r="O37" t="str">
        <f t="shared" si="6"/>
        <v>Fresher</v>
      </c>
      <c r="P37" t="str" cm="1">
        <f t="array" ref="P37">_xlfn.IFS(E37&lt;30000,"Low",E37&lt;=45000,"Medium",E37&gt;45000,"High")</f>
        <v>High</v>
      </c>
      <c r="Q37" t="str" cm="1">
        <f t="array" ref="Q37">_xlfn.SWITCH(C37, "HR", "H01", "IT", "I01", "Sales", "S01", "Other")</f>
        <v>I01</v>
      </c>
      <c r="R37" t="b">
        <f t="shared" si="7"/>
        <v>1</v>
      </c>
      <c r="S37" t="b">
        <f t="shared" si="8"/>
        <v>1</v>
      </c>
      <c r="T37" t="str">
        <f t="shared" si="9"/>
        <v>₹46,423 Active</v>
      </c>
      <c r="U37" s="35" t="str">
        <f t="shared" si="10"/>
        <v>Valid</v>
      </c>
    </row>
    <row r="38" spans="1:21" x14ac:dyDescent="0.25">
      <c r="A38" t="s">
        <v>6636</v>
      </c>
      <c r="B38" t="s">
        <v>6603</v>
      </c>
      <c r="C38" t="s">
        <v>6601</v>
      </c>
      <c r="D38">
        <v>4</v>
      </c>
      <c r="E38">
        <v>23512</v>
      </c>
      <c r="F38" t="s">
        <v>138</v>
      </c>
      <c r="G38" t="s">
        <v>6590</v>
      </c>
      <c r="I38" s="35" t="str">
        <f t="shared" si="0"/>
        <v>Low Salary</v>
      </c>
      <c r="J38" t="b">
        <f t="shared" si="1"/>
        <v>0</v>
      </c>
      <c r="K38" t="b">
        <f t="shared" si="2"/>
        <v>1</v>
      </c>
      <c r="L38" t="b">
        <f t="shared" si="3"/>
        <v>1</v>
      </c>
      <c r="M38" t="str">
        <f t="shared" si="4"/>
        <v>Review</v>
      </c>
      <c r="N38" t="str">
        <f t="shared" si="5"/>
        <v>Support Staff</v>
      </c>
      <c r="O38" t="str">
        <f t="shared" si="6"/>
        <v>Fresher</v>
      </c>
      <c r="P38" t="str" cm="1">
        <f t="array" ref="P38">_xlfn.IFS(E38&lt;30000,"Low",E38&lt;=45000,"Medium",E38&gt;45000,"High")</f>
        <v>Low</v>
      </c>
      <c r="Q38" t="str" cm="1">
        <f t="array" ref="Q38">_xlfn.SWITCH(C38, "HR", "H01", "IT", "I01", "Sales", "S01", "Other")</f>
        <v>Other</v>
      </c>
      <c r="R38" t="b">
        <f t="shared" si="7"/>
        <v>1</v>
      </c>
      <c r="S38" t="b">
        <f t="shared" si="8"/>
        <v>0</v>
      </c>
      <c r="T38" t="str">
        <f t="shared" si="9"/>
        <v xml:space="preserve"> </v>
      </c>
      <c r="U38" s="35" t="str">
        <f t="shared" si="10"/>
        <v>Valid</v>
      </c>
    </row>
    <row r="39" spans="1:21" x14ac:dyDescent="0.25">
      <c r="A39" t="s">
        <v>6637</v>
      </c>
      <c r="B39" t="s">
        <v>6603</v>
      </c>
      <c r="C39" t="s">
        <v>3</v>
      </c>
      <c r="D39">
        <v>3</v>
      </c>
      <c r="E39">
        <v>29740</v>
      </c>
      <c r="F39" t="s">
        <v>6593</v>
      </c>
      <c r="G39" t="s">
        <v>6590</v>
      </c>
      <c r="I39" s="35" t="str">
        <f t="shared" si="0"/>
        <v>Low Salary</v>
      </c>
      <c r="J39" t="b">
        <f t="shared" si="1"/>
        <v>0</v>
      </c>
      <c r="K39" t="b">
        <f t="shared" si="2"/>
        <v>1</v>
      </c>
      <c r="L39" t="b">
        <f t="shared" si="3"/>
        <v>1</v>
      </c>
      <c r="M39" t="str">
        <f t="shared" si="4"/>
        <v>Review</v>
      </c>
      <c r="N39" t="str">
        <f t="shared" si="5"/>
        <v>Support Staff</v>
      </c>
      <c r="O39" t="str">
        <f t="shared" si="6"/>
        <v>Fresher</v>
      </c>
      <c r="P39" t="str" cm="1">
        <f t="array" ref="P39">_xlfn.IFS(E39&lt;30000,"Low",E39&lt;=45000,"Medium",E39&gt;45000,"High")</f>
        <v>Low</v>
      </c>
      <c r="Q39" t="str" cm="1">
        <f t="array" ref="Q39">_xlfn.SWITCH(C39, "HR", "H01", "IT", "I01", "Sales", "S01", "Other")</f>
        <v>H01</v>
      </c>
      <c r="R39" t="b">
        <f t="shared" si="7"/>
        <v>1</v>
      </c>
      <c r="S39" t="b">
        <f t="shared" si="8"/>
        <v>1</v>
      </c>
      <c r="T39" t="str">
        <f t="shared" si="9"/>
        <v xml:space="preserve"> </v>
      </c>
      <c r="U39" s="35" t="str">
        <f t="shared" si="10"/>
        <v>Valid</v>
      </c>
    </row>
    <row r="40" spans="1:21" x14ac:dyDescent="0.25">
      <c r="A40" t="s">
        <v>6638</v>
      </c>
      <c r="B40" t="s">
        <v>6607</v>
      </c>
      <c r="C40" t="s">
        <v>2</v>
      </c>
      <c r="D40">
        <v>6</v>
      </c>
      <c r="E40">
        <v>31131</v>
      </c>
      <c r="F40" t="s">
        <v>134</v>
      </c>
      <c r="G40" t="s">
        <v>6596</v>
      </c>
      <c r="I40" s="35" t="str">
        <f t="shared" si="0"/>
        <v>Low Salary</v>
      </c>
      <c r="J40" t="b">
        <f t="shared" si="1"/>
        <v>1</v>
      </c>
      <c r="K40" t="b">
        <f t="shared" si="2"/>
        <v>0</v>
      </c>
      <c r="L40" t="b">
        <f t="shared" si="3"/>
        <v>0</v>
      </c>
      <c r="M40" t="str">
        <f t="shared" si="4"/>
        <v>Promote</v>
      </c>
      <c r="N40" t="str">
        <f t="shared" si="5"/>
        <v>Others</v>
      </c>
      <c r="O40" t="str">
        <f t="shared" si="6"/>
        <v>Advance</v>
      </c>
      <c r="P40" t="str" cm="1">
        <f t="array" ref="P40">_xlfn.IFS(E40&lt;30000,"Low",E40&lt;=45000,"Medium",E40&gt;45000,"High")</f>
        <v>Medium</v>
      </c>
      <c r="Q40" t="str" cm="1">
        <f t="array" ref="Q40">_xlfn.SWITCH(C40, "HR", "H01", "IT", "I01", "Sales", "S01", "Other")</f>
        <v>S01</v>
      </c>
      <c r="R40" t="b">
        <f t="shared" si="7"/>
        <v>1</v>
      </c>
      <c r="S40" t="b">
        <f t="shared" si="8"/>
        <v>0</v>
      </c>
      <c r="T40" t="str">
        <f t="shared" si="9"/>
        <v>₹31,131 Active</v>
      </c>
      <c r="U40" s="35" t="str">
        <f t="shared" si="10"/>
        <v>Valid</v>
      </c>
    </row>
    <row r="41" spans="1:21" x14ac:dyDescent="0.25">
      <c r="A41" t="s">
        <v>6639</v>
      </c>
      <c r="B41" t="s">
        <v>6615</v>
      </c>
      <c r="C41" t="s">
        <v>6</v>
      </c>
      <c r="D41">
        <v>7</v>
      </c>
      <c r="E41">
        <v>56494</v>
      </c>
      <c r="F41" t="s">
        <v>6612</v>
      </c>
      <c r="G41" t="s">
        <v>6590</v>
      </c>
      <c r="I41" s="35" t="str">
        <f t="shared" si="0"/>
        <v>High Salary</v>
      </c>
      <c r="J41" t="b">
        <f t="shared" si="1"/>
        <v>0</v>
      </c>
      <c r="K41" t="b">
        <f t="shared" si="2"/>
        <v>0</v>
      </c>
      <c r="L41" t="b">
        <f t="shared" si="3"/>
        <v>1</v>
      </c>
      <c r="M41" t="str">
        <f t="shared" si="4"/>
        <v>Review</v>
      </c>
      <c r="N41" t="str">
        <f t="shared" si="5"/>
        <v>Others</v>
      </c>
      <c r="O41" t="str">
        <f t="shared" si="6"/>
        <v>Advance</v>
      </c>
      <c r="P41" t="str" cm="1">
        <f t="array" ref="P41">_xlfn.IFS(E41&lt;30000,"Low",E41&lt;=45000,"Medium",E41&gt;45000,"High")</f>
        <v>High</v>
      </c>
      <c r="Q41" t="str" cm="1">
        <f t="array" ref="Q41">_xlfn.SWITCH(C41, "HR", "H01", "IT", "I01", "Sales", "S01", "Other")</f>
        <v>I01</v>
      </c>
      <c r="R41" t="b">
        <f t="shared" si="7"/>
        <v>1</v>
      </c>
      <c r="S41" t="b">
        <f t="shared" si="8"/>
        <v>1</v>
      </c>
      <c r="T41" t="str">
        <f t="shared" si="9"/>
        <v xml:space="preserve"> </v>
      </c>
      <c r="U41" s="35" t="str">
        <f t="shared" si="10"/>
        <v>Valid</v>
      </c>
    </row>
    <row r="42" spans="1:21" x14ac:dyDescent="0.25">
      <c r="A42" t="s">
        <v>6640</v>
      </c>
      <c r="B42" t="s">
        <v>6609</v>
      </c>
      <c r="C42" t="s">
        <v>2</v>
      </c>
      <c r="D42">
        <v>7</v>
      </c>
      <c r="E42">
        <v>35171</v>
      </c>
      <c r="F42" t="s">
        <v>6612</v>
      </c>
      <c r="G42" t="s">
        <v>6596</v>
      </c>
      <c r="I42" s="35" t="str">
        <f t="shared" si="0"/>
        <v>Low Salary</v>
      </c>
      <c r="J42" t="b">
        <f t="shared" si="1"/>
        <v>1</v>
      </c>
      <c r="K42" t="b">
        <f t="shared" si="2"/>
        <v>0</v>
      </c>
      <c r="L42" t="b">
        <f t="shared" si="3"/>
        <v>0</v>
      </c>
      <c r="M42" t="str">
        <f t="shared" si="4"/>
        <v>Promote</v>
      </c>
      <c r="N42" t="str">
        <f t="shared" si="5"/>
        <v>Others</v>
      </c>
      <c r="O42" t="str">
        <f t="shared" si="6"/>
        <v>Advance</v>
      </c>
      <c r="P42" t="str" cm="1">
        <f t="array" ref="P42">_xlfn.IFS(E42&lt;30000,"Low",E42&lt;=45000,"Medium",E42&gt;45000,"High")</f>
        <v>Medium</v>
      </c>
      <c r="Q42" t="str" cm="1">
        <f t="array" ref="Q42">_xlfn.SWITCH(C42, "HR", "H01", "IT", "I01", "Sales", "S01", "Other")</f>
        <v>S01</v>
      </c>
      <c r="R42" t="b">
        <f t="shared" si="7"/>
        <v>1</v>
      </c>
      <c r="S42" t="b">
        <f t="shared" si="8"/>
        <v>0</v>
      </c>
      <c r="T42" t="str">
        <f t="shared" si="9"/>
        <v>₹35,171 Active</v>
      </c>
      <c r="U42" s="35" t="str">
        <f t="shared" si="10"/>
        <v>Valid</v>
      </c>
    </row>
    <row r="43" spans="1:21" x14ac:dyDescent="0.25">
      <c r="A43" t="s">
        <v>6641</v>
      </c>
      <c r="B43" t="s">
        <v>6642</v>
      </c>
      <c r="C43" t="s">
        <v>3</v>
      </c>
      <c r="D43">
        <v>9</v>
      </c>
      <c r="E43">
        <v>58035</v>
      </c>
      <c r="F43" t="s">
        <v>138</v>
      </c>
      <c r="G43" t="s">
        <v>6596</v>
      </c>
      <c r="I43" s="35" t="str">
        <f t="shared" si="0"/>
        <v>High Salary</v>
      </c>
      <c r="J43" t="b">
        <f t="shared" si="1"/>
        <v>1</v>
      </c>
      <c r="K43" t="b">
        <f t="shared" si="2"/>
        <v>1</v>
      </c>
      <c r="L43" t="b">
        <f t="shared" si="3"/>
        <v>0</v>
      </c>
      <c r="M43" t="str">
        <f t="shared" si="4"/>
        <v>Promote</v>
      </c>
      <c r="N43" t="str">
        <f t="shared" si="5"/>
        <v>Support Staff</v>
      </c>
      <c r="O43" t="str">
        <f t="shared" si="6"/>
        <v>Expert</v>
      </c>
      <c r="P43" t="str" cm="1">
        <f t="array" ref="P43">_xlfn.IFS(E43&lt;30000,"Low",E43&lt;=45000,"Medium",E43&gt;45000,"High")</f>
        <v>High</v>
      </c>
      <c r="Q43" t="str" cm="1">
        <f t="array" ref="Q43">_xlfn.SWITCH(C43, "HR", "H01", "IT", "I01", "Sales", "S01", "Other")</f>
        <v>H01</v>
      </c>
      <c r="R43" t="b">
        <f t="shared" si="7"/>
        <v>1</v>
      </c>
      <c r="S43" t="b">
        <f t="shared" si="8"/>
        <v>0</v>
      </c>
      <c r="T43" t="str">
        <f t="shared" si="9"/>
        <v>₹58,035 Active</v>
      </c>
      <c r="U43" s="35" t="str">
        <f t="shared" si="10"/>
        <v>Valid</v>
      </c>
    </row>
    <row r="44" spans="1:21" x14ac:dyDescent="0.25">
      <c r="A44" t="s">
        <v>6643</v>
      </c>
      <c r="B44" t="s">
        <v>6615</v>
      </c>
      <c r="C44" t="s">
        <v>5</v>
      </c>
      <c r="D44">
        <v>5</v>
      </c>
      <c r="E44">
        <v>37726</v>
      </c>
      <c r="F44" t="s">
        <v>138</v>
      </c>
      <c r="G44" t="s">
        <v>6590</v>
      </c>
      <c r="I44" s="35" t="str">
        <f t="shared" si="0"/>
        <v>Low Salary</v>
      </c>
      <c r="J44" t="b">
        <f t="shared" si="1"/>
        <v>0</v>
      </c>
      <c r="K44" t="b">
        <f t="shared" si="2"/>
        <v>0</v>
      </c>
      <c r="L44" t="b">
        <f t="shared" si="3"/>
        <v>1</v>
      </c>
      <c r="M44" t="str">
        <f t="shared" si="4"/>
        <v>Review</v>
      </c>
      <c r="N44" t="str">
        <f t="shared" si="5"/>
        <v>Others</v>
      </c>
      <c r="O44" t="str">
        <f t="shared" si="6"/>
        <v>Advance</v>
      </c>
      <c r="P44" t="str" cm="1">
        <f t="array" ref="P44">_xlfn.IFS(E44&lt;30000,"Low",E44&lt;=45000,"Medium",E44&gt;45000,"High")</f>
        <v>Medium</v>
      </c>
      <c r="Q44" t="str" cm="1">
        <f t="array" ref="Q44">_xlfn.SWITCH(C44, "HR", "H01", "IT", "I01", "Sales", "S01", "Other")</f>
        <v>Other</v>
      </c>
      <c r="R44" t="b">
        <f t="shared" si="7"/>
        <v>1</v>
      </c>
      <c r="S44" t="b">
        <f t="shared" si="8"/>
        <v>0</v>
      </c>
      <c r="T44" t="str">
        <f t="shared" si="9"/>
        <v xml:space="preserve"> </v>
      </c>
      <c r="U44" s="35" t="str">
        <f t="shared" si="10"/>
        <v>Valid</v>
      </c>
    </row>
    <row r="45" spans="1:21" x14ac:dyDescent="0.25">
      <c r="A45" t="s">
        <v>6644</v>
      </c>
      <c r="B45" t="s">
        <v>6589</v>
      </c>
      <c r="C45" t="s">
        <v>3</v>
      </c>
      <c r="D45">
        <v>10</v>
      </c>
      <c r="E45">
        <v>50424</v>
      </c>
      <c r="F45" t="s">
        <v>134</v>
      </c>
      <c r="G45" t="s">
        <v>6590</v>
      </c>
      <c r="I45" s="35" t="str">
        <f t="shared" si="0"/>
        <v>High Salary</v>
      </c>
      <c r="J45" t="b">
        <f t="shared" si="1"/>
        <v>0</v>
      </c>
      <c r="K45" t="b">
        <f t="shared" si="2"/>
        <v>1</v>
      </c>
      <c r="L45" t="b">
        <f t="shared" si="3"/>
        <v>1</v>
      </c>
      <c r="M45" t="str">
        <f t="shared" si="4"/>
        <v>Review</v>
      </c>
      <c r="N45" t="str">
        <f t="shared" si="5"/>
        <v>Support Staff</v>
      </c>
      <c r="O45" t="str">
        <f t="shared" si="6"/>
        <v>Expert</v>
      </c>
      <c r="P45" t="str" cm="1">
        <f t="array" ref="P45">_xlfn.IFS(E45&lt;30000,"Low",E45&lt;=45000,"Medium",E45&gt;45000,"High")</f>
        <v>High</v>
      </c>
      <c r="Q45" t="str" cm="1">
        <f t="array" ref="Q45">_xlfn.SWITCH(C45, "HR", "H01", "IT", "I01", "Sales", "S01", "Other")</f>
        <v>H01</v>
      </c>
      <c r="R45" t="b">
        <f t="shared" si="7"/>
        <v>1</v>
      </c>
      <c r="S45" t="b">
        <f t="shared" si="8"/>
        <v>0</v>
      </c>
      <c r="T45" t="str">
        <f t="shared" si="9"/>
        <v xml:space="preserve"> </v>
      </c>
      <c r="U45" s="35" t="str">
        <f t="shared" si="10"/>
        <v>Valid</v>
      </c>
    </row>
    <row r="46" spans="1:21" x14ac:dyDescent="0.25">
      <c r="A46" t="s">
        <v>6645</v>
      </c>
      <c r="B46" t="s">
        <v>6598</v>
      </c>
      <c r="C46" t="s">
        <v>2</v>
      </c>
      <c r="D46">
        <v>4</v>
      </c>
      <c r="E46">
        <v>29590</v>
      </c>
      <c r="F46" t="s">
        <v>134</v>
      </c>
      <c r="G46" t="s">
        <v>6590</v>
      </c>
      <c r="I46" s="35" t="str">
        <f t="shared" si="0"/>
        <v>Low Salary</v>
      </c>
      <c r="J46" t="b">
        <f t="shared" si="1"/>
        <v>0</v>
      </c>
      <c r="K46" t="b">
        <f t="shared" si="2"/>
        <v>0</v>
      </c>
      <c r="L46" t="b">
        <f t="shared" si="3"/>
        <v>1</v>
      </c>
      <c r="M46" t="str">
        <f t="shared" si="4"/>
        <v>Review</v>
      </c>
      <c r="N46" t="str">
        <f t="shared" si="5"/>
        <v>Others</v>
      </c>
      <c r="O46" t="str">
        <f t="shared" si="6"/>
        <v>Fresher</v>
      </c>
      <c r="P46" t="str" cm="1">
        <f t="array" ref="P46">_xlfn.IFS(E46&lt;30000,"Low",E46&lt;=45000,"Medium",E46&gt;45000,"High")</f>
        <v>Low</v>
      </c>
      <c r="Q46" t="str" cm="1">
        <f t="array" ref="Q46">_xlfn.SWITCH(C46, "HR", "H01", "IT", "I01", "Sales", "S01", "Other")</f>
        <v>S01</v>
      </c>
      <c r="R46" t="b">
        <f t="shared" si="7"/>
        <v>1</v>
      </c>
      <c r="S46" t="b">
        <f t="shared" si="8"/>
        <v>0</v>
      </c>
      <c r="T46" t="str">
        <f t="shared" si="9"/>
        <v xml:space="preserve"> </v>
      </c>
      <c r="U46" s="35" t="str">
        <f t="shared" si="10"/>
        <v>Valid</v>
      </c>
    </row>
    <row r="47" spans="1:21" x14ac:dyDescent="0.25">
      <c r="A47" t="s">
        <v>6646</v>
      </c>
      <c r="B47" t="s">
        <v>6589</v>
      </c>
      <c r="C47" t="s">
        <v>4</v>
      </c>
      <c r="D47">
        <v>2</v>
      </c>
      <c r="E47">
        <v>55939</v>
      </c>
      <c r="F47" t="s">
        <v>134</v>
      </c>
      <c r="G47" t="s">
        <v>6596</v>
      </c>
      <c r="I47" s="35" t="str">
        <f t="shared" si="0"/>
        <v>High Salary</v>
      </c>
      <c r="J47" t="b">
        <f t="shared" si="1"/>
        <v>0</v>
      </c>
      <c r="K47" t="b">
        <f t="shared" si="2"/>
        <v>0</v>
      </c>
      <c r="L47" t="b">
        <f t="shared" si="3"/>
        <v>0</v>
      </c>
      <c r="M47" t="str">
        <f t="shared" si="4"/>
        <v>Review</v>
      </c>
      <c r="N47" t="str">
        <f t="shared" si="5"/>
        <v>Others</v>
      </c>
      <c r="O47" t="str">
        <f t="shared" si="6"/>
        <v>Fresher</v>
      </c>
      <c r="P47" t="str" cm="1">
        <f t="array" ref="P47">_xlfn.IFS(E47&lt;30000,"Low",E47&lt;=45000,"Medium",E47&gt;45000,"High")</f>
        <v>High</v>
      </c>
      <c r="Q47" t="str" cm="1">
        <f t="array" ref="Q47">_xlfn.SWITCH(C47, "HR", "H01", "IT", "I01", "Sales", "S01", "Other")</f>
        <v>Other</v>
      </c>
      <c r="R47" t="b">
        <f t="shared" si="7"/>
        <v>1</v>
      </c>
      <c r="S47" t="b">
        <f t="shared" si="8"/>
        <v>1</v>
      </c>
      <c r="T47" t="str">
        <f t="shared" si="9"/>
        <v>₹55,939 Active</v>
      </c>
      <c r="U47" s="35" t="str">
        <f t="shared" si="10"/>
        <v>Valid</v>
      </c>
    </row>
    <row r="48" spans="1:21" x14ac:dyDescent="0.25">
      <c r="A48" t="s">
        <v>6647</v>
      </c>
      <c r="B48" t="s">
        <v>6595</v>
      </c>
      <c r="C48" t="s">
        <v>3</v>
      </c>
      <c r="D48">
        <v>10</v>
      </c>
      <c r="E48">
        <v>46750</v>
      </c>
      <c r="F48" t="s">
        <v>6593</v>
      </c>
      <c r="G48" t="s">
        <v>6590</v>
      </c>
      <c r="I48" s="35" t="str">
        <f t="shared" si="0"/>
        <v>High Salary</v>
      </c>
      <c r="J48" t="b">
        <f t="shared" si="1"/>
        <v>0</v>
      </c>
      <c r="K48" t="b">
        <f t="shared" si="2"/>
        <v>1</v>
      </c>
      <c r="L48" t="b">
        <f t="shared" si="3"/>
        <v>1</v>
      </c>
      <c r="M48" t="str">
        <f t="shared" si="4"/>
        <v>Review</v>
      </c>
      <c r="N48" t="str">
        <f t="shared" si="5"/>
        <v>Support Staff</v>
      </c>
      <c r="O48" t="str">
        <f t="shared" si="6"/>
        <v>Expert</v>
      </c>
      <c r="P48" t="str" cm="1">
        <f t="array" ref="P48">_xlfn.IFS(E48&lt;30000,"Low",E48&lt;=45000,"Medium",E48&gt;45000,"High")</f>
        <v>High</v>
      </c>
      <c r="Q48" t="str" cm="1">
        <f t="array" ref="Q48">_xlfn.SWITCH(C48, "HR", "H01", "IT", "I01", "Sales", "S01", "Other")</f>
        <v>H01</v>
      </c>
      <c r="R48" t="b">
        <f t="shared" si="7"/>
        <v>1</v>
      </c>
      <c r="S48" t="b">
        <f t="shared" si="8"/>
        <v>0</v>
      </c>
      <c r="T48" t="str">
        <f t="shared" si="9"/>
        <v xml:space="preserve"> </v>
      </c>
      <c r="U48" s="35" t="str">
        <f t="shared" si="10"/>
        <v>Valid</v>
      </c>
    </row>
    <row r="49" spans="1:21" x14ac:dyDescent="0.25">
      <c r="A49" t="s">
        <v>6648</v>
      </c>
      <c r="B49" t="s">
        <v>6642</v>
      </c>
      <c r="C49" t="s">
        <v>6</v>
      </c>
      <c r="D49">
        <v>2</v>
      </c>
      <c r="E49">
        <v>48771</v>
      </c>
      <c r="F49" t="s">
        <v>6612</v>
      </c>
      <c r="G49" t="s">
        <v>6596</v>
      </c>
      <c r="I49" s="35" t="str">
        <f t="shared" si="0"/>
        <v>High Salary</v>
      </c>
      <c r="J49" t="b">
        <f t="shared" si="1"/>
        <v>0</v>
      </c>
      <c r="K49" t="b">
        <f t="shared" si="2"/>
        <v>0</v>
      </c>
      <c r="L49" t="b">
        <f t="shared" si="3"/>
        <v>0</v>
      </c>
      <c r="M49" t="str">
        <f t="shared" si="4"/>
        <v>Review</v>
      </c>
      <c r="N49" t="str">
        <f t="shared" si="5"/>
        <v>Others</v>
      </c>
      <c r="O49" t="str">
        <f t="shared" si="6"/>
        <v>Fresher</v>
      </c>
      <c r="P49" t="str" cm="1">
        <f t="array" ref="P49">_xlfn.IFS(E49&lt;30000,"Low",E49&lt;=45000,"Medium",E49&gt;45000,"High")</f>
        <v>High</v>
      </c>
      <c r="Q49" t="str" cm="1">
        <f t="array" ref="Q49">_xlfn.SWITCH(C49, "HR", "H01", "IT", "I01", "Sales", "S01", "Other")</f>
        <v>I01</v>
      </c>
      <c r="R49" t="b">
        <f t="shared" si="7"/>
        <v>1</v>
      </c>
      <c r="S49" t="b">
        <f t="shared" si="8"/>
        <v>1</v>
      </c>
      <c r="T49" t="str">
        <f t="shared" si="9"/>
        <v>₹48,771 Active</v>
      </c>
      <c r="U49" s="35" t="str">
        <f t="shared" si="10"/>
        <v>Valid</v>
      </c>
    </row>
    <row r="50" spans="1:21" x14ac:dyDescent="0.25">
      <c r="A50" t="s">
        <v>6649</v>
      </c>
      <c r="B50" t="s">
        <v>6595</v>
      </c>
      <c r="C50" t="s">
        <v>2</v>
      </c>
      <c r="D50">
        <v>10</v>
      </c>
      <c r="E50">
        <v>34803</v>
      </c>
      <c r="F50" t="s">
        <v>6593</v>
      </c>
      <c r="G50" t="s">
        <v>6596</v>
      </c>
      <c r="I50" s="35" t="str">
        <f t="shared" si="0"/>
        <v>Low Salary</v>
      </c>
      <c r="J50" t="b">
        <f t="shared" si="1"/>
        <v>1</v>
      </c>
      <c r="K50" t="b">
        <f t="shared" si="2"/>
        <v>0</v>
      </c>
      <c r="L50" t="b">
        <f t="shared" si="3"/>
        <v>0</v>
      </c>
      <c r="M50" t="str">
        <f t="shared" si="4"/>
        <v>Promote</v>
      </c>
      <c r="N50" t="str">
        <f t="shared" si="5"/>
        <v>Others</v>
      </c>
      <c r="O50" t="str">
        <f t="shared" si="6"/>
        <v>Expert</v>
      </c>
      <c r="P50" t="str" cm="1">
        <f t="array" ref="P50">_xlfn.IFS(E50&lt;30000,"Low",E50&lt;=45000,"Medium",E50&gt;45000,"High")</f>
        <v>Medium</v>
      </c>
      <c r="Q50" t="str" cm="1">
        <f t="array" ref="Q50">_xlfn.SWITCH(C50, "HR", "H01", "IT", "I01", "Sales", "S01", "Other")</f>
        <v>S01</v>
      </c>
      <c r="R50" t="b">
        <f t="shared" si="7"/>
        <v>1</v>
      </c>
      <c r="S50" t="b">
        <f t="shared" si="8"/>
        <v>0</v>
      </c>
      <c r="T50" t="str">
        <f t="shared" si="9"/>
        <v>₹34,803 Active</v>
      </c>
      <c r="U50" s="35" t="str">
        <f t="shared" si="10"/>
        <v>Valid</v>
      </c>
    </row>
    <row r="51" spans="1:21" x14ac:dyDescent="0.25">
      <c r="A51" t="s">
        <v>6650</v>
      </c>
      <c r="B51" t="s">
        <v>6615</v>
      </c>
      <c r="C51" t="s">
        <v>6</v>
      </c>
      <c r="D51">
        <v>6</v>
      </c>
      <c r="E51">
        <v>33463</v>
      </c>
      <c r="F51" t="s">
        <v>6593</v>
      </c>
      <c r="G51" t="s">
        <v>6596</v>
      </c>
      <c r="I51" s="35" t="str">
        <f t="shared" si="0"/>
        <v>Low Salary</v>
      </c>
      <c r="J51" t="b">
        <f t="shared" si="1"/>
        <v>1</v>
      </c>
      <c r="K51" t="b">
        <f t="shared" si="2"/>
        <v>0</v>
      </c>
      <c r="L51" t="b">
        <f t="shared" si="3"/>
        <v>0</v>
      </c>
      <c r="M51" t="str">
        <f t="shared" si="4"/>
        <v>Promote</v>
      </c>
      <c r="N51" t="str">
        <f t="shared" si="5"/>
        <v>Others</v>
      </c>
      <c r="O51" t="str">
        <f t="shared" si="6"/>
        <v>Advance</v>
      </c>
      <c r="P51" t="str" cm="1">
        <f t="array" ref="P51">_xlfn.IFS(E51&lt;30000,"Low",E51&lt;=45000,"Medium",E51&gt;45000,"High")</f>
        <v>Medium</v>
      </c>
      <c r="Q51" t="str" cm="1">
        <f t="array" ref="Q51">_xlfn.SWITCH(C51, "HR", "H01", "IT", "I01", "Sales", "S01", "Other")</f>
        <v>I01</v>
      </c>
      <c r="R51" t="b">
        <f t="shared" si="7"/>
        <v>1</v>
      </c>
      <c r="S51" t="b">
        <f t="shared" si="8"/>
        <v>0</v>
      </c>
      <c r="T51" t="str">
        <f t="shared" si="9"/>
        <v>₹33,463 Active</v>
      </c>
      <c r="U51" s="35" t="str">
        <f t="shared" si="10"/>
        <v>Valid</v>
      </c>
    </row>
    <row r="52" spans="1:21" x14ac:dyDescent="0.25">
      <c r="A52" t="s">
        <v>6651</v>
      </c>
      <c r="B52" t="s">
        <v>6607</v>
      </c>
      <c r="C52" t="s">
        <v>6</v>
      </c>
      <c r="D52">
        <v>2</v>
      </c>
      <c r="E52">
        <v>49616</v>
      </c>
      <c r="F52" t="s">
        <v>136</v>
      </c>
      <c r="G52" t="s">
        <v>6596</v>
      </c>
      <c r="I52" s="35" t="str">
        <f t="shared" si="0"/>
        <v>High Salary</v>
      </c>
      <c r="J52" t="b">
        <f t="shared" si="1"/>
        <v>0</v>
      </c>
      <c r="K52" t="b">
        <f t="shared" si="2"/>
        <v>0</v>
      </c>
      <c r="L52" t="b">
        <f t="shared" si="3"/>
        <v>0</v>
      </c>
      <c r="M52" t="str">
        <f t="shared" si="4"/>
        <v>Review</v>
      </c>
      <c r="N52" t="str">
        <f t="shared" si="5"/>
        <v>Others</v>
      </c>
      <c r="O52" t="str">
        <f t="shared" si="6"/>
        <v>Fresher</v>
      </c>
      <c r="P52" t="str" cm="1">
        <f t="array" ref="P52">_xlfn.IFS(E52&lt;30000,"Low",E52&lt;=45000,"Medium",E52&gt;45000,"High")</f>
        <v>High</v>
      </c>
      <c r="Q52" t="str" cm="1">
        <f t="array" ref="Q52">_xlfn.SWITCH(C52, "HR", "H01", "IT", "I01", "Sales", "S01", "Other")</f>
        <v>I01</v>
      </c>
      <c r="R52" t="b">
        <f t="shared" si="7"/>
        <v>1</v>
      </c>
      <c r="S52" t="b">
        <f t="shared" si="8"/>
        <v>1</v>
      </c>
      <c r="T52" t="str">
        <f t="shared" si="9"/>
        <v>₹49,616 Active</v>
      </c>
      <c r="U52" s="35" t="str">
        <f t="shared" si="10"/>
        <v>Valid</v>
      </c>
    </row>
    <row r="53" spans="1:21" x14ac:dyDescent="0.25">
      <c r="A53" t="s">
        <v>6652</v>
      </c>
      <c r="B53" t="s">
        <v>6609</v>
      </c>
      <c r="C53" t="s">
        <v>6</v>
      </c>
      <c r="D53">
        <v>1</v>
      </c>
      <c r="E53">
        <v>28537</v>
      </c>
      <c r="F53" t="s">
        <v>6612</v>
      </c>
      <c r="G53" t="s">
        <v>6590</v>
      </c>
      <c r="I53" s="35" t="str">
        <f t="shared" si="0"/>
        <v>Low Salary</v>
      </c>
      <c r="J53" t="b">
        <f t="shared" si="1"/>
        <v>0</v>
      </c>
      <c r="K53" t="b">
        <f t="shared" si="2"/>
        <v>0</v>
      </c>
      <c r="L53" t="b">
        <f t="shared" si="3"/>
        <v>1</v>
      </c>
      <c r="M53" t="str">
        <f t="shared" si="4"/>
        <v>Review</v>
      </c>
      <c r="N53" t="str">
        <f t="shared" si="5"/>
        <v>Others</v>
      </c>
      <c r="O53" t="str">
        <f t="shared" si="6"/>
        <v>Fresher</v>
      </c>
      <c r="P53" t="str" cm="1">
        <f t="array" ref="P53">_xlfn.IFS(E53&lt;30000,"Low",E53&lt;=45000,"Medium",E53&gt;45000,"High")</f>
        <v>Low</v>
      </c>
      <c r="Q53" t="str" cm="1">
        <f t="array" ref="Q53">_xlfn.SWITCH(C53, "HR", "H01", "IT", "I01", "Sales", "S01", "Other")</f>
        <v>I01</v>
      </c>
      <c r="R53" t="b">
        <f t="shared" si="7"/>
        <v>1</v>
      </c>
      <c r="S53" t="b">
        <f t="shared" si="8"/>
        <v>0</v>
      </c>
      <c r="T53" t="str">
        <f t="shared" si="9"/>
        <v xml:space="preserve"> </v>
      </c>
      <c r="U53" s="35" t="str">
        <f t="shared" si="10"/>
        <v>Valid</v>
      </c>
    </row>
    <row r="54" spans="1:21" x14ac:dyDescent="0.25">
      <c r="A54" t="s">
        <v>6653</v>
      </c>
      <c r="B54" t="s">
        <v>6592</v>
      </c>
      <c r="C54" t="s">
        <v>4</v>
      </c>
      <c r="D54">
        <v>6</v>
      </c>
      <c r="E54">
        <v>45900</v>
      </c>
      <c r="F54" t="s">
        <v>138</v>
      </c>
      <c r="G54" t="s">
        <v>6596</v>
      </c>
      <c r="I54" s="35" t="str">
        <f t="shared" si="0"/>
        <v>High Salary</v>
      </c>
      <c r="J54" t="b">
        <f t="shared" si="1"/>
        <v>1</v>
      </c>
      <c r="K54" t="b">
        <f t="shared" si="2"/>
        <v>0</v>
      </c>
      <c r="L54" t="b">
        <f t="shared" si="3"/>
        <v>0</v>
      </c>
      <c r="M54" t="str">
        <f t="shared" si="4"/>
        <v>Promote</v>
      </c>
      <c r="N54" t="str">
        <f t="shared" si="5"/>
        <v>Others</v>
      </c>
      <c r="O54" t="str">
        <f t="shared" si="6"/>
        <v>Advance</v>
      </c>
      <c r="P54" t="str" cm="1">
        <f t="array" ref="P54">_xlfn.IFS(E54&lt;30000,"Low",E54&lt;=45000,"Medium",E54&gt;45000,"High")</f>
        <v>High</v>
      </c>
      <c r="Q54" t="str" cm="1">
        <f t="array" ref="Q54">_xlfn.SWITCH(C54, "HR", "H01", "IT", "I01", "Sales", "S01", "Other")</f>
        <v>Other</v>
      </c>
      <c r="R54" t="b">
        <f t="shared" si="7"/>
        <v>1</v>
      </c>
      <c r="S54" t="b">
        <f t="shared" si="8"/>
        <v>1</v>
      </c>
      <c r="T54" t="str">
        <f t="shared" si="9"/>
        <v>₹45,900 Active</v>
      </c>
      <c r="U54" s="35" t="str">
        <f t="shared" si="10"/>
        <v>Valid</v>
      </c>
    </row>
    <row r="55" spans="1:21" x14ac:dyDescent="0.25">
      <c r="A55" t="s">
        <v>6654</v>
      </c>
      <c r="B55" t="s">
        <v>6589</v>
      </c>
      <c r="C55" t="s">
        <v>4</v>
      </c>
      <c r="D55">
        <v>8</v>
      </c>
      <c r="E55">
        <v>20930</v>
      </c>
      <c r="F55" t="s">
        <v>134</v>
      </c>
      <c r="G55" t="s">
        <v>6596</v>
      </c>
      <c r="I55" s="35" t="str">
        <f t="shared" si="0"/>
        <v>Low Salary</v>
      </c>
      <c r="J55" t="b">
        <f t="shared" si="1"/>
        <v>1</v>
      </c>
      <c r="K55" t="b">
        <f t="shared" si="2"/>
        <v>0</v>
      </c>
      <c r="L55" t="b">
        <f t="shared" si="3"/>
        <v>0</v>
      </c>
      <c r="M55" t="str">
        <f t="shared" si="4"/>
        <v>Promote</v>
      </c>
      <c r="N55" t="str">
        <f t="shared" si="5"/>
        <v>Others</v>
      </c>
      <c r="O55" t="str">
        <f t="shared" si="6"/>
        <v>Expert</v>
      </c>
      <c r="P55" t="str" cm="1">
        <f t="array" ref="P55">_xlfn.IFS(E55&lt;30000,"Low",E55&lt;=45000,"Medium",E55&gt;45000,"High")</f>
        <v>Low</v>
      </c>
      <c r="Q55" t="str" cm="1">
        <f t="array" ref="Q55">_xlfn.SWITCH(C55, "HR", "H01", "IT", "I01", "Sales", "S01", "Other")</f>
        <v>Other</v>
      </c>
      <c r="R55" t="b">
        <f t="shared" si="7"/>
        <v>1</v>
      </c>
      <c r="S55" t="b">
        <f t="shared" si="8"/>
        <v>0</v>
      </c>
      <c r="T55" t="str">
        <f t="shared" si="9"/>
        <v>₹20,930 Active</v>
      </c>
      <c r="U55" s="35" t="str">
        <f t="shared" si="10"/>
        <v>Valid</v>
      </c>
    </row>
    <row r="56" spans="1:21" x14ac:dyDescent="0.25">
      <c r="A56" t="s">
        <v>6655</v>
      </c>
      <c r="B56" t="s">
        <v>6607</v>
      </c>
      <c r="C56" t="s">
        <v>6601</v>
      </c>
      <c r="D56">
        <v>7</v>
      </c>
      <c r="E56">
        <v>42112</v>
      </c>
      <c r="F56" t="s">
        <v>134</v>
      </c>
      <c r="G56" t="s">
        <v>6590</v>
      </c>
      <c r="I56" s="35" t="str">
        <f t="shared" si="0"/>
        <v>High Salary</v>
      </c>
      <c r="J56" t="b">
        <f t="shared" si="1"/>
        <v>0</v>
      </c>
      <c r="K56" t="b">
        <f t="shared" si="2"/>
        <v>1</v>
      </c>
      <c r="L56" t="b">
        <f t="shared" si="3"/>
        <v>1</v>
      </c>
      <c r="M56" t="str">
        <f t="shared" si="4"/>
        <v>Review</v>
      </c>
      <c r="N56" t="str">
        <f t="shared" si="5"/>
        <v>Support Staff</v>
      </c>
      <c r="O56" t="str">
        <f t="shared" si="6"/>
        <v>Advance</v>
      </c>
      <c r="P56" t="str" cm="1">
        <f t="array" ref="P56">_xlfn.IFS(E56&lt;30000,"Low",E56&lt;=45000,"Medium",E56&gt;45000,"High")</f>
        <v>Medium</v>
      </c>
      <c r="Q56" t="str" cm="1">
        <f t="array" ref="Q56">_xlfn.SWITCH(C56, "HR", "H01", "IT", "I01", "Sales", "S01", "Other")</f>
        <v>Other</v>
      </c>
      <c r="R56" t="b">
        <f t="shared" si="7"/>
        <v>1</v>
      </c>
      <c r="S56" t="b">
        <f t="shared" si="8"/>
        <v>1</v>
      </c>
      <c r="T56" t="str">
        <f t="shared" si="9"/>
        <v xml:space="preserve"> </v>
      </c>
      <c r="U56" s="35" t="str">
        <f t="shared" si="10"/>
        <v>Valid</v>
      </c>
    </row>
    <row r="57" spans="1:21" x14ac:dyDescent="0.25">
      <c r="A57" t="s">
        <v>6656</v>
      </c>
      <c r="B57" t="s">
        <v>6615</v>
      </c>
      <c r="C57" t="s">
        <v>6</v>
      </c>
      <c r="D57">
        <v>9</v>
      </c>
      <c r="E57">
        <v>52475</v>
      </c>
      <c r="F57" t="s">
        <v>136</v>
      </c>
      <c r="G57" t="s">
        <v>6590</v>
      </c>
      <c r="I57" s="35" t="str">
        <f t="shared" si="0"/>
        <v>High Salary</v>
      </c>
      <c r="J57" t="b">
        <f t="shared" si="1"/>
        <v>0</v>
      </c>
      <c r="K57" t="b">
        <f t="shared" si="2"/>
        <v>0</v>
      </c>
      <c r="L57" t="b">
        <f t="shared" si="3"/>
        <v>1</v>
      </c>
      <c r="M57" t="str">
        <f t="shared" si="4"/>
        <v>Review</v>
      </c>
      <c r="N57" t="str">
        <f t="shared" si="5"/>
        <v>Others</v>
      </c>
      <c r="O57" t="str">
        <f t="shared" si="6"/>
        <v>Expert</v>
      </c>
      <c r="P57" t="str" cm="1">
        <f t="array" ref="P57">_xlfn.IFS(E57&lt;30000,"Low",E57&lt;=45000,"Medium",E57&gt;45000,"High")</f>
        <v>High</v>
      </c>
      <c r="Q57" t="str" cm="1">
        <f t="array" ref="Q57">_xlfn.SWITCH(C57, "HR", "H01", "IT", "I01", "Sales", "S01", "Other")</f>
        <v>I01</v>
      </c>
      <c r="R57" t="b">
        <f t="shared" si="7"/>
        <v>1</v>
      </c>
      <c r="S57" t="b">
        <f t="shared" si="8"/>
        <v>1</v>
      </c>
      <c r="T57" t="str">
        <f t="shared" si="9"/>
        <v xml:space="preserve"> </v>
      </c>
      <c r="U57" s="35" t="str">
        <f t="shared" si="10"/>
        <v>Valid</v>
      </c>
    </row>
    <row r="58" spans="1:21" x14ac:dyDescent="0.25">
      <c r="A58" t="s">
        <v>6657</v>
      </c>
      <c r="B58" t="s">
        <v>6607</v>
      </c>
      <c r="C58" t="s">
        <v>4</v>
      </c>
      <c r="D58">
        <v>10</v>
      </c>
      <c r="E58">
        <v>47600</v>
      </c>
      <c r="F58" t="s">
        <v>135</v>
      </c>
      <c r="G58" t="s">
        <v>6590</v>
      </c>
      <c r="I58" s="35" t="str">
        <f t="shared" si="0"/>
        <v>High Salary</v>
      </c>
      <c r="J58" t="b">
        <f t="shared" si="1"/>
        <v>0</v>
      </c>
      <c r="K58" t="b">
        <f t="shared" si="2"/>
        <v>0</v>
      </c>
      <c r="L58" t="b">
        <f t="shared" si="3"/>
        <v>1</v>
      </c>
      <c r="M58" t="str">
        <f t="shared" si="4"/>
        <v>Review</v>
      </c>
      <c r="N58" t="str">
        <f t="shared" si="5"/>
        <v>Others</v>
      </c>
      <c r="O58" t="str">
        <f t="shared" si="6"/>
        <v>Expert</v>
      </c>
      <c r="P58" t="str" cm="1">
        <f t="array" ref="P58">_xlfn.IFS(E58&lt;30000,"Low",E58&lt;=45000,"Medium",E58&gt;45000,"High")</f>
        <v>High</v>
      </c>
      <c r="Q58" t="str" cm="1">
        <f t="array" ref="Q58">_xlfn.SWITCH(C58, "HR", "H01", "IT", "I01", "Sales", "S01", "Other")</f>
        <v>Other</v>
      </c>
      <c r="R58" t="b">
        <f t="shared" si="7"/>
        <v>1</v>
      </c>
      <c r="S58" t="b">
        <f t="shared" si="8"/>
        <v>1</v>
      </c>
      <c r="T58" t="str">
        <f t="shared" si="9"/>
        <v xml:space="preserve"> </v>
      </c>
      <c r="U58" s="35" t="str">
        <f t="shared" si="10"/>
        <v>Valid</v>
      </c>
    </row>
    <row r="59" spans="1:21" x14ac:dyDescent="0.25">
      <c r="A59" t="s">
        <v>6658</v>
      </c>
      <c r="B59" t="s">
        <v>6607</v>
      </c>
      <c r="C59" t="s">
        <v>5</v>
      </c>
      <c r="D59">
        <v>1</v>
      </c>
      <c r="E59">
        <v>47959</v>
      </c>
      <c r="F59" t="s">
        <v>6593</v>
      </c>
      <c r="G59" t="s">
        <v>6596</v>
      </c>
      <c r="I59" s="35" t="str">
        <f t="shared" si="0"/>
        <v>High Salary</v>
      </c>
      <c r="J59" t="b">
        <f t="shared" si="1"/>
        <v>0</v>
      </c>
      <c r="K59" t="b">
        <f t="shared" si="2"/>
        <v>0</v>
      </c>
      <c r="L59" t="b">
        <f t="shared" si="3"/>
        <v>0</v>
      </c>
      <c r="M59" t="str">
        <f t="shared" si="4"/>
        <v>Review</v>
      </c>
      <c r="N59" t="str">
        <f t="shared" si="5"/>
        <v>Others</v>
      </c>
      <c r="O59" t="str">
        <f t="shared" si="6"/>
        <v>Fresher</v>
      </c>
      <c r="P59" t="str" cm="1">
        <f t="array" ref="P59">_xlfn.IFS(E59&lt;30000,"Low",E59&lt;=45000,"Medium",E59&gt;45000,"High")</f>
        <v>High</v>
      </c>
      <c r="Q59" t="str" cm="1">
        <f t="array" ref="Q59">_xlfn.SWITCH(C59, "HR", "H01", "IT", "I01", "Sales", "S01", "Other")</f>
        <v>Other</v>
      </c>
      <c r="R59" t="b">
        <f t="shared" si="7"/>
        <v>1</v>
      </c>
      <c r="S59" t="b">
        <f t="shared" si="8"/>
        <v>1</v>
      </c>
      <c r="T59" t="str">
        <f t="shared" si="9"/>
        <v>₹47,959 Active</v>
      </c>
      <c r="U59" s="35" t="str">
        <f t="shared" si="10"/>
        <v>Valid</v>
      </c>
    </row>
    <row r="60" spans="1:21" x14ac:dyDescent="0.25">
      <c r="A60" t="s">
        <v>6659</v>
      </c>
      <c r="B60" t="s">
        <v>6609</v>
      </c>
      <c r="C60" t="s">
        <v>3</v>
      </c>
      <c r="D60">
        <v>10</v>
      </c>
      <c r="E60">
        <v>32587</v>
      </c>
      <c r="F60" t="s">
        <v>6612</v>
      </c>
      <c r="G60" t="s">
        <v>6590</v>
      </c>
      <c r="I60" s="35" t="str">
        <f t="shared" si="0"/>
        <v>Low Salary</v>
      </c>
      <c r="J60" t="b">
        <f t="shared" si="1"/>
        <v>0</v>
      </c>
      <c r="K60" t="b">
        <f t="shared" si="2"/>
        <v>1</v>
      </c>
      <c r="L60" t="b">
        <f t="shared" si="3"/>
        <v>1</v>
      </c>
      <c r="M60" t="str">
        <f t="shared" si="4"/>
        <v>Review</v>
      </c>
      <c r="N60" t="str">
        <f t="shared" si="5"/>
        <v>Support Staff</v>
      </c>
      <c r="O60" t="str">
        <f t="shared" si="6"/>
        <v>Expert</v>
      </c>
      <c r="P60" t="str" cm="1">
        <f t="array" ref="P60">_xlfn.IFS(E60&lt;30000,"Low",E60&lt;=45000,"Medium",E60&gt;45000,"High")</f>
        <v>Medium</v>
      </c>
      <c r="Q60" t="str" cm="1">
        <f t="array" ref="Q60">_xlfn.SWITCH(C60, "HR", "H01", "IT", "I01", "Sales", "S01", "Other")</f>
        <v>H01</v>
      </c>
      <c r="R60" t="b">
        <f t="shared" si="7"/>
        <v>1</v>
      </c>
      <c r="S60" t="b">
        <f t="shared" si="8"/>
        <v>1</v>
      </c>
      <c r="T60" t="str">
        <f t="shared" si="9"/>
        <v xml:space="preserve"> </v>
      </c>
      <c r="U60" s="35" t="str">
        <f t="shared" si="10"/>
        <v>Valid</v>
      </c>
    </row>
    <row r="61" spans="1:21" x14ac:dyDescent="0.25">
      <c r="A61" t="s">
        <v>6660</v>
      </c>
      <c r="B61" t="s">
        <v>6615</v>
      </c>
      <c r="C61" t="s">
        <v>6</v>
      </c>
      <c r="D61">
        <v>10</v>
      </c>
      <c r="E61">
        <v>46886</v>
      </c>
      <c r="F61" t="s">
        <v>135</v>
      </c>
      <c r="G61" t="s">
        <v>6590</v>
      </c>
      <c r="I61" s="35" t="str">
        <f t="shared" si="0"/>
        <v>High Salary</v>
      </c>
      <c r="J61" t="b">
        <f t="shared" si="1"/>
        <v>0</v>
      </c>
      <c r="K61" t="b">
        <f t="shared" si="2"/>
        <v>0</v>
      </c>
      <c r="L61" t="b">
        <f t="shared" si="3"/>
        <v>1</v>
      </c>
      <c r="M61" t="str">
        <f t="shared" si="4"/>
        <v>Review</v>
      </c>
      <c r="N61" t="str">
        <f t="shared" si="5"/>
        <v>Others</v>
      </c>
      <c r="O61" t="str">
        <f t="shared" si="6"/>
        <v>Expert</v>
      </c>
      <c r="P61" t="str" cm="1">
        <f t="array" ref="P61">_xlfn.IFS(E61&lt;30000,"Low",E61&lt;=45000,"Medium",E61&gt;45000,"High")</f>
        <v>High</v>
      </c>
      <c r="Q61" t="str" cm="1">
        <f t="array" ref="Q61">_xlfn.SWITCH(C61, "HR", "H01", "IT", "I01", "Sales", "S01", "Other")</f>
        <v>I01</v>
      </c>
      <c r="R61" t="b">
        <f t="shared" si="7"/>
        <v>1</v>
      </c>
      <c r="S61" t="b">
        <f t="shared" si="8"/>
        <v>1</v>
      </c>
      <c r="T61" t="str">
        <f t="shared" si="9"/>
        <v xml:space="preserve"> </v>
      </c>
      <c r="U61" s="35" t="str">
        <f t="shared" si="10"/>
        <v>Valid</v>
      </c>
    </row>
    <row r="62" spans="1:21" x14ac:dyDescent="0.25">
      <c r="A62" t="s">
        <v>6661</v>
      </c>
      <c r="B62" t="s">
        <v>6615</v>
      </c>
      <c r="C62" t="s">
        <v>3</v>
      </c>
      <c r="D62">
        <v>5</v>
      </c>
      <c r="E62">
        <v>48508</v>
      </c>
      <c r="F62" t="s">
        <v>6593</v>
      </c>
      <c r="G62" t="s">
        <v>6596</v>
      </c>
      <c r="I62" s="35" t="str">
        <f t="shared" si="0"/>
        <v>High Salary</v>
      </c>
      <c r="J62" t="b">
        <f t="shared" si="1"/>
        <v>1</v>
      </c>
      <c r="K62" t="b">
        <f t="shared" si="2"/>
        <v>1</v>
      </c>
      <c r="L62" t="b">
        <f t="shared" si="3"/>
        <v>0</v>
      </c>
      <c r="M62" t="str">
        <f t="shared" si="4"/>
        <v>Review</v>
      </c>
      <c r="N62" t="str">
        <f t="shared" si="5"/>
        <v>Support Staff</v>
      </c>
      <c r="O62" t="str">
        <f t="shared" si="6"/>
        <v>Advance</v>
      </c>
      <c r="P62" t="str" cm="1">
        <f t="array" ref="P62">_xlfn.IFS(E62&lt;30000,"Low",E62&lt;=45000,"Medium",E62&gt;45000,"High")</f>
        <v>High</v>
      </c>
      <c r="Q62" t="str" cm="1">
        <f t="array" ref="Q62">_xlfn.SWITCH(C62, "HR", "H01", "IT", "I01", "Sales", "S01", "Other")</f>
        <v>H01</v>
      </c>
      <c r="R62" t="b">
        <f t="shared" si="7"/>
        <v>1</v>
      </c>
      <c r="S62" t="b">
        <f t="shared" si="8"/>
        <v>0</v>
      </c>
      <c r="T62" t="str">
        <f t="shared" si="9"/>
        <v>₹48,508 Active</v>
      </c>
      <c r="U62" s="35" t="str">
        <f t="shared" si="10"/>
        <v>Valid</v>
      </c>
    </row>
    <row r="63" spans="1:21" x14ac:dyDescent="0.25">
      <c r="A63" t="s">
        <v>6662</v>
      </c>
      <c r="B63" t="s">
        <v>6592</v>
      </c>
      <c r="C63" t="s">
        <v>3</v>
      </c>
      <c r="D63">
        <v>5</v>
      </c>
      <c r="E63">
        <v>21442</v>
      </c>
      <c r="F63" t="s">
        <v>138</v>
      </c>
      <c r="G63" t="s">
        <v>6590</v>
      </c>
      <c r="I63" s="35" t="str">
        <f t="shared" si="0"/>
        <v>Low Salary</v>
      </c>
      <c r="J63" t="b">
        <f t="shared" si="1"/>
        <v>0</v>
      </c>
      <c r="K63" t="b">
        <f t="shared" si="2"/>
        <v>1</v>
      </c>
      <c r="L63" t="b">
        <f t="shared" si="3"/>
        <v>1</v>
      </c>
      <c r="M63" t="str">
        <f t="shared" si="4"/>
        <v>Review</v>
      </c>
      <c r="N63" t="str">
        <f t="shared" si="5"/>
        <v>Support Staff</v>
      </c>
      <c r="O63" t="str">
        <f t="shared" si="6"/>
        <v>Advance</v>
      </c>
      <c r="P63" t="str" cm="1">
        <f t="array" ref="P63">_xlfn.IFS(E63&lt;30000,"Low",E63&lt;=45000,"Medium",E63&gt;45000,"High")</f>
        <v>Low</v>
      </c>
      <c r="Q63" t="str" cm="1">
        <f t="array" ref="Q63">_xlfn.SWITCH(C63, "HR", "H01", "IT", "I01", "Sales", "S01", "Other")</f>
        <v>H01</v>
      </c>
      <c r="R63" t="b">
        <f t="shared" si="7"/>
        <v>1</v>
      </c>
      <c r="S63" t="b">
        <f t="shared" si="8"/>
        <v>1</v>
      </c>
      <c r="T63" t="str">
        <f t="shared" si="9"/>
        <v xml:space="preserve"> </v>
      </c>
      <c r="U63" s="35" t="str">
        <f t="shared" si="10"/>
        <v>Valid</v>
      </c>
    </row>
    <row r="64" spans="1:21" x14ac:dyDescent="0.25">
      <c r="A64" t="s">
        <v>6663</v>
      </c>
      <c r="B64" t="s">
        <v>6600</v>
      </c>
      <c r="C64" t="s">
        <v>2</v>
      </c>
      <c r="D64">
        <v>3</v>
      </c>
      <c r="E64">
        <v>52848</v>
      </c>
      <c r="F64" t="s">
        <v>134</v>
      </c>
      <c r="G64" t="s">
        <v>6590</v>
      </c>
      <c r="I64" s="35" t="str">
        <f t="shared" si="0"/>
        <v>High Salary</v>
      </c>
      <c r="J64" t="b">
        <f t="shared" si="1"/>
        <v>0</v>
      </c>
      <c r="K64" t="b">
        <f t="shared" si="2"/>
        <v>0</v>
      </c>
      <c r="L64" t="b">
        <f t="shared" si="3"/>
        <v>1</v>
      </c>
      <c r="M64" t="str">
        <f t="shared" si="4"/>
        <v>Review</v>
      </c>
      <c r="N64" t="str">
        <f t="shared" si="5"/>
        <v>Others</v>
      </c>
      <c r="O64" t="str">
        <f t="shared" si="6"/>
        <v>Fresher</v>
      </c>
      <c r="P64" t="str" cm="1">
        <f t="array" ref="P64">_xlfn.IFS(E64&lt;30000,"Low",E64&lt;=45000,"Medium",E64&gt;45000,"High")</f>
        <v>High</v>
      </c>
      <c r="Q64" t="str" cm="1">
        <f t="array" ref="Q64">_xlfn.SWITCH(C64, "HR", "H01", "IT", "I01", "Sales", "S01", "Other")</f>
        <v>S01</v>
      </c>
      <c r="R64" t="b">
        <f t="shared" si="7"/>
        <v>1</v>
      </c>
      <c r="S64" t="b">
        <f t="shared" si="8"/>
        <v>1</v>
      </c>
      <c r="T64" t="str">
        <f t="shared" si="9"/>
        <v xml:space="preserve"> </v>
      </c>
      <c r="U64" s="35" t="str">
        <f t="shared" si="10"/>
        <v>Valid</v>
      </c>
    </row>
    <row r="65" spans="1:21" x14ac:dyDescent="0.25">
      <c r="A65" t="s">
        <v>6664</v>
      </c>
      <c r="B65" t="s">
        <v>6595</v>
      </c>
      <c r="C65" t="s">
        <v>4</v>
      </c>
      <c r="D65">
        <v>8</v>
      </c>
      <c r="E65">
        <v>32217</v>
      </c>
      <c r="F65" t="s">
        <v>6593</v>
      </c>
      <c r="G65" t="s">
        <v>6596</v>
      </c>
      <c r="I65" s="35" t="str">
        <f t="shared" si="0"/>
        <v>Low Salary</v>
      </c>
      <c r="J65" t="b">
        <f t="shared" si="1"/>
        <v>1</v>
      </c>
      <c r="K65" t="b">
        <f t="shared" si="2"/>
        <v>0</v>
      </c>
      <c r="L65" t="b">
        <f t="shared" si="3"/>
        <v>0</v>
      </c>
      <c r="M65" t="str">
        <f t="shared" si="4"/>
        <v>Promote</v>
      </c>
      <c r="N65" t="str">
        <f t="shared" si="5"/>
        <v>Others</v>
      </c>
      <c r="O65" t="str">
        <f t="shared" si="6"/>
        <v>Expert</v>
      </c>
      <c r="P65" t="str" cm="1">
        <f t="array" ref="P65">_xlfn.IFS(E65&lt;30000,"Low",E65&lt;=45000,"Medium",E65&gt;45000,"High")</f>
        <v>Medium</v>
      </c>
      <c r="Q65" t="str" cm="1">
        <f t="array" ref="Q65">_xlfn.SWITCH(C65, "HR", "H01", "IT", "I01", "Sales", "S01", "Other")</f>
        <v>Other</v>
      </c>
      <c r="R65" t="b">
        <f t="shared" si="7"/>
        <v>1</v>
      </c>
      <c r="S65" t="b">
        <f t="shared" si="8"/>
        <v>0</v>
      </c>
      <c r="T65" t="str">
        <f t="shared" si="9"/>
        <v>₹32,217 Active</v>
      </c>
      <c r="U65" s="35" t="str">
        <f t="shared" si="10"/>
        <v>Valid</v>
      </c>
    </row>
    <row r="66" spans="1:21" x14ac:dyDescent="0.25">
      <c r="A66" t="s">
        <v>6665</v>
      </c>
      <c r="B66" t="s">
        <v>6600</v>
      </c>
      <c r="C66" t="s">
        <v>6</v>
      </c>
      <c r="D66">
        <v>0</v>
      </c>
      <c r="E66">
        <v>39277</v>
      </c>
      <c r="F66" t="s">
        <v>138</v>
      </c>
      <c r="G66" t="s">
        <v>6590</v>
      </c>
      <c r="I66" s="35" t="str">
        <f t="shared" si="0"/>
        <v>Low Salary</v>
      </c>
      <c r="J66" t="b">
        <f t="shared" si="1"/>
        <v>0</v>
      </c>
      <c r="K66" t="b">
        <f t="shared" si="2"/>
        <v>0</v>
      </c>
      <c r="L66" t="b">
        <f t="shared" si="3"/>
        <v>1</v>
      </c>
      <c r="M66" t="str">
        <f t="shared" si="4"/>
        <v>Review</v>
      </c>
      <c r="N66" t="str">
        <f t="shared" si="5"/>
        <v>Others</v>
      </c>
      <c r="O66" t="str">
        <f t="shared" si="6"/>
        <v>Fresher</v>
      </c>
      <c r="P66" t="str" cm="1">
        <f t="array" ref="P66">_xlfn.IFS(E66&lt;30000,"Low",E66&lt;=45000,"Medium",E66&gt;45000,"High")</f>
        <v>Medium</v>
      </c>
      <c r="Q66" t="str" cm="1">
        <f t="array" ref="Q66">_xlfn.SWITCH(C66, "HR", "H01", "IT", "I01", "Sales", "S01", "Other")</f>
        <v>I01</v>
      </c>
      <c r="R66" t="b">
        <f t="shared" si="7"/>
        <v>0</v>
      </c>
      <c r="S66" t="b">
        <f t="shared" si="8"/>
        <v>0</v>
      </c>
      <c r="T66" t="str">
        <f t="shared" si="9"/>
        <v xml:space="preserve"> </v>
      </c>
      <c r="U66" s="35" t="str">
        <f t="shared" si="10"/>
        <v>Valid</v>
      </c>
    </row>
    <row r="67" spans="1:21" x14ac:dyDescent="0.25">
      <c r="A67" t="s">
        <v>6666</v>
      </c>
      <c r="B67" t="s">
        <v>6600</v>
      </c>
      <c r="C67" t="s">
        <v>5</v>
      </c>
      <c r="D67">
        <v>7</v>
      </c>
      <c r="E67">
        <v>45150</v>
      </c>
      <c r="F67" t="s">
        <v>6612</v>
      </c>
      <c r="G67" t="s">
        <v>6590</v>
      </c>
      <c r="I67" s="35" t="str">
        <f t="shared" si="0"/>
        <v>High Salary</v>
      </c>
      <c r="J67" t="b">
        <f t="shared" si="1"/>
        <v>0</v>
      </c>
      <c r="K67" t="b">
        <f t="shared" si="2"/>
        <v>0</v>
      </c>
      <c r="L67" t="b">
        <f t="shared" si="3"/>
        <v>1</v>
      </c>
      <c r="M67" t="str">
        <f t="shared" si="4"/>
        <v>Review</v>
      </c>
      <c r="N67" t="str">
        <f t="shared" si="5"/>
        <v>Others</v>
      </c>
      <c r="O67" t="str">
        <f t="shared" si="6"/>
        <v>Advance</v>
      </c>
      <c r="P67" t="str" cm="1">
        <f t="array" ref="P67">_xlfn.IFS(E67&lt;30000,"Low",E67&lt;=45000,"Medium",E67&gt;45000,"High")</f>
        <v>High</v>
      </c>
      <c r="Q67" t="str" cm="1">
        <f t="array" ref="Q67">_xlfn.SWITCH(C67, "HR", "H01", "IT", "I01", "Sales", "S01", "Other")</f>
        <v>Other</v>
      </c>
      <c r="R67" t="b">
        <f t="shared" si="7"/>
        <v>1</v>
      </c>
      <c r="S67" t="b">
        <f t="shared" si="8"/>
        <v>1</v>
      </c>
      <c r="T67" t="str">
        <f t="shared" si="9"/>
        <v xml:space="preserve"> </v>
      </c>
      <c r="U67" s="35" t="str">
        <f t="shared" si="10"/>
        <v>Valid</v>
      </c>
    </row>
    <row r="68" spans="1:21" x14ac:dyDescent="0.25">
      <c r="A68" t="s">
        <v>6667</v>
      </c>
      <c r="B68" t="s">
        <v>6589</v>
      </c>
      <c r="C68" t="s">
        <v>2</v>
      </c>
      <c r="D68">
        <v>7</v>
      </c>
      <c r="E68">
        <v>50194</v>
      </c>
      <c r="F68" t="s">
        <v>134</v>
      </c>
      <c r="G68" t="s">
        <v>6590</v>
      </c>
      <c r="I68" s="35" t="str">
        <f t="shared" si="0"/>
        <v>High Salary</v>
      </c>
      <c r="J68" t="b">
        <f t="shared" si="1"/>
        <v>0</v>
      </c>
      <c r="K68" t="b">
        <f t="shared" si="2"/>
        <v>0</v>
      </c>
      <c r="L68" t="b">
        <f t="shared" si="3"/>
        <v>1</v>
      </c>
      <c r="M68" t="str">
        <f t="shared" si="4"/>
        <v>Review</v>
      </c>
      <c r="N68" t="str">
        <f t="shared" si="5"/>
        <v>Others</v>
      </c>
      <c r="O68" t="str">
        <f t="shared" si="6"/>
        <v>Advance</v>
      </c>
      <c r="P68" t="str" cm="1">
        <f t="array" ref="P68">_xlfn.IFS(E68&lt;30000,"Low",E68&lt;=45000,"Medium",E68&gt;45000,"High")</f>
        <v>High</v>
      </c>
      <c r="Q68" t="str" cm="1">
        <f t="array" ref="Q68">_xlfn.SWITCH(C68, "HR", "H01", "IT", "I01", "Sales", "S01", "Other")</f>
        <v>S01</v>
      </c>
      <c r="R68" t="b">
        <f t="shared" si="7"/>
        <v>1</v>
      </c>
      <c r="S68" t="b">
        <f t="shared" si="8"/>
        <v>1</v>
      </c>
      <c r="T68" t="str">
        <f t="shared" si="9"/>
        <v xml:space="preserve"> </v>
      </c>
      <c r="U68" s="35" t="str">
        <f t="shared" si="10"/>
        <v>Valid</v>
      </c>
    </row>
    <row r="69" spans="1:21" x14ac:dyDescent="0.25">
      <c r="A69" t="s">
        <v>6668</v>
      </c>
      <c r="B69" t="s">
        <v>6600</v>
      </c>
      <c r="C69" t="s">
        <v>6</v>
      </c>
      <c r="D69">
        <v>0</v>
      </c>
      <c r="E69">
        <v>26078</v>
      </c>
      <c r="F69" t="s">
        <v>136</v>
      </c>
      <c r="G69" t="s">
        <v>6596</v>
      </c>
      <c r="I69" s="35" t="str">
        <f t="shared" ref="I69:I123" si="11">IF(E69 &gt;40000,"High Salary","Low Salary")</f>
        <v>Low Salary</v>
      </c>
      <c r="J69" t="b">
        <f t="shared" ref="J69:J123" si="12">AND(D69&gt;3,G69 = "Active")</f>
        <v>0</v>
      </c>
      <c r="K69" t="b">
        <f t="shared" ref="K69:K123" si="13">OR(C69 = "HR",C69 = "Admin")</f>
        <v>0</v>
      </c>
      <c r="L69" t="b">
        <f t="shared" ref="L69:L123" si="14">NOT(G69 ="Active")</f>
        <v>0</v>
      </c>
      <c r="M69" t="str">
        <f t="shared" ref="M69:M123" si="15">IF(AND(D69&gt;5,G69 ="Active"),"Promote","Review")</f>
        <v>Review</v>
      </c>
      <c r="N69" t="str">
        <f t="shared" ref="N69:N123" si="16">IF(OR(C69="HR",C69="Admin"),"Support Staff","Others")</f>
        <v>Others</v>
      </c>
      <c r="O69" t="str">
        <f t="shared" ref="O69:O123" si="17">IF(D69&gt;=8,"Expert",IF(D69&gt;=5,"Advance","Fresher"))</f>
        <v>Fresher</v>
      </c>
      <c r="P69" t="str" cm="1">
        <f t="array" ref="P69">_xlfn.IFS(E69&lt;30000,"Low",E69&lt;=45000,"Medium",E69&gt;45000,"High")</f>
        <v>Low</v>
      </c>
      <c r="Q69" t="str" cm="1">
        <f t="array" ref="Q69">_xlfn.SWITCH(C69, "HR", "H01", "IT", "I01", "Sales", "S01", "Other")</f>
        <v>I01</v>
      </c>
      <c r="R69" t="b">
        <f t="shared" ref="R69:R123" si="18">IFERROR(D69&gt;0,"Error")</f>
        <v>0</v>
      </c>
      <c r="S69" t="b">
        <f t="shared" ref="S69:S123" si="19">_xlfn.XOR(C69 ="HR",E69&gt;40000)</f>
        <v>0</v>
      </c>
      <c r="T69" t="str">
        <f t="shared" ref="T69:T123" si="20">IF(G69="Active","₹"&amp;TEXT(E69,"#,##0")&amp;" Active"," ")</f>
        <v>₹26,078 Active</v>
      </c>
      <c r="U69" s="35" t="str">
        <f t="shared" ref="U69:U123" si="21">IF(LEFT(A69,3)="EMP", "Valid", "Check")</f>
        <v>Valid</v>
      </c>
    </row>
    <row r="70" spans="1:21" x14ac:dyDescent="0.25">
      <c r="A70" t="s">
        <v>6669</v>
      </c>
      <c r="B70" t="s">
        <v>6592</v>
      </c>
      <c r="C70" t="s">
        <v>6601</v>
      </c>
      <c r="D70">
        <v>2</v>
      </c>
      <c r="E70">
        <v>55826</v>
      </c>
      <c r="F70" t="s">
        <v>6612</v>
      </c>
      <c r="G70" t="s">
        <v>6590</v>
      </c>
      <c r="I70" s="35" t="str">
        <f t="shared" si="11"/>
        <v>High Salary</v>
      </c>
      <c r="J70" t="b">
        <f t="shared" si="12"/>
        <v>0</v>
      </c>
      <c r="K70" t="b">
        <f t="shared" si="13"/>
        <v>1</v>
      </c>
      <c r="L70" t="b">
        <f t="shared" si="14"/>
        <v>1</v>
      </c>
      <c r="M70" t="str">
        <f t="shared" si="15"/>
        <v>Review</v>
      </c>
      <c r="N70" t="str">
        <f t="shared" si="16"/>
        <v>Support Staff</v>
      </c>
      <c r="O70" t="str">
        <f t="shared" si="17"/>
        <v>Fresher</v>
      </c>
      <c r="P70" t="str" cm="1">
        <f t="array" ref="P70">_xlfn.IFS(E70&lt;30000,"Low",E70&lt;=45000,"Medium",E70&gt;45000,"High")</f>
        <v>High</v>
      </c>
      <c r="Q70" t="str" cm="1">
        <f t="array" ref="Q70">_xlfn.SWITCH(C70, "HR", "H01", "IT", "I01", "Sales", "S01", "Other")</f>
        <v>Other</v>
      </c>
      <c r="R70" t="b">
        <f t="shared" si="18"/>
        <v>1</v>
      </c>
      <c r="S70" t="b">
        <f t="shared" si="19"/>
        <v>1</v>
      </c>
      <c r="T70" t="str">
        <f t="shared" si="20"/>
        <v xml:space="preserve"> </v>
      </c>
      <c r="U70" s="35" t="str">
        <f t="shared" si="21"/>
        <v>Valid</v>
      </c>
    </row>
    <row r="71" spans="1:21" x14ac:dyDescent="0.25">
      <c r="A71" t="s">
        <v>6670</v>
      </c>
      <c r="B71" t="s">
        <v>6607</v>
      </c>
      <c r="C71" t="s">
        <v>6</v>
      </c>
      <c r="D71">
        <v>10</v>
      </c>
      <c r="E71">
        <v>59942</v>
      </c>
      <c r="F71" t="s">
        <v>136</v>
      </c>
      <c r="G71" t="s">
        <v>6596</v>
      </c>
      <c r="I71" s="35" t="str">
        <f t="shared" si="11"/>
        <v>High Salary</v>
      </c>
      <c r="J71" t="b">
        <f t="shared" si="12"/>
        <v>1</v>
      </c>
      <c r="K71" t="b">
        <f t="shared" si="13"/>
        <v>0</v>
      </c>
      <c r="L71" t="b">
        <f t="shared" si="14"/>
        <v>0</v>
      </c>
      <c r="M71" t="str">
        <f t="shared" si="15"/>
        <v>Promote</v>
      </c>
      <c r="N71" t="str">
        <f t="shared" si="16"/>
        <v>Others</v>
      </c>
      <c r="O71" t="str">
        <f t="shared" si="17"/>
        <v>Expert</v>
      </c>
      <c r="P71" t="str" cm="1">
        <f t="array" ref="P71">_xlfn.IFS(E71&lt;30000,"Low",E71&lt;=45000,"Medium",E71&gt;45000,"High")</f>
        <v>High</v>
      </c>
      <c r="Q71" t="str" cm="1">
        <f t="array" ref="Q71">_xlfn.SWITCH(C71, "HR", "H01", "IT", "I01", "Sales", "S01", "Other")</f>
        <v>I01</v>
      </c>
      <c r="R71" t="b">
        <f t="shared" si="18"/>
        <v>1</v>
      </c>
      <c r="S71" t="b">
        <f t="shared" si="19"/>
        <v>1</v>
      </c>
      <c r="T71" t="str">
        <f t="shared" si="20"/>
        <v>₹59,942 Active</v>
      </c>
      <c r="U71" s="35" t="str">
        <f t="shared" si="21"/>
        <v>Valid</v>
      </c>
    </row>
    <row r="72" spans="1:21" x14ac:dyDescent="0.25">
      <c r="A72" t="s">
        <v>6671</v>
      </c>
      <c r="B72" t="s">
        <v>6595</v>
      </c>
      <c r="C72" t="s">
        <v>6601</v>
      </c>
      <c r="D72">
        <v>4</v>
      </c>
      <c r="E72">
        <v>34619</v>
      </c>
      <c r="F72" t="s">
        <v>6593</v>
      </c>
      <c r="G72" t="s">
        <v>6590</v>
      </c>
      <c r="I72" s="35" t="str">
        <f t="shared" si="11"/>
        <v>Low Salary</v>
      </c>
      <c r="J72" t="b">
        <f t="shared" si="12"/>
        <v>0</v>
      </c>
      <c r="K72" t="b">
        <f t="shared" si="13"/>
        <v>1</v>
      </c>
      <c r="L72" t="b">
        <f t="shared" si="14"/>
        <v>1</v>
      </c>
      <c r="M72" t="str">
        <f t="shared" si="15"/>
        <v>Review</v>
      </c>
      <c r="N72" t="str">
        <f t="shared" si="16"/>
        <v>Support Staff</v>
      </c>
      <c r="O72" t="str">
        <f t="shared" si="17"/>
        <v>Fresher</v>
      </c>
      <c r="P72" t="str" cm="1">
        <f t="array" ref="P72">_xlfn.IFS(E72&lt;30000,"Low",E72&lt;=45000,"Medium",E72&gt;45000,"High")</f>
        <v>Medium</v>
      </c>
      <c r="Q72" t="str" cm="1">
        <f t="array" ref="Q72">_xlfn.SWITCH(C72, "HR", "H01", "IT", "I01", "Sales", "S01", "Other")</f>
        <v>Other</v>
      </c>
      <c r="R72" t="b">
        <f t="shared" si="18"/>
        <v>1</v>
      </c>
      <c r="S72" t="b">
        <f t="shared" si="19"/>
        <v>0</v>
      </c>
      <c r="T72" t="str">
        <f t="shared" si="20"/>
        <v xml:space="preserve"> </v>
      </c>
      <c r="U72" s="35" t="str">
        <f t="shared" si="21"/>
        <v>Valid</v>
      </c>
    </row>
    <row r="73" spans="1:21" x14ac:dyDescent="0.25">
      <c r="A73" t="s">
        <v>6672</v>
      </c>
      <c r="B73" t="s">
        <v>6595</v>
      </c>
      <c r="C73" t="s">
        <v>6601</v>
      </c>
      <c r="D73">
        <v>7</v>
      </c>
      <c r="E73">
        <v>35671</v>
      </c>
      <c r="F73" t="s">
        <v>134</v>
      </c>
      <c r="G73" t="s">
        <v>6590</v>
      </c>
      <c r="I73" s="35" t="str">
        <f t="shared" si="11"/>
        <v>Low Salary</v>
      </c>
      <c r="J73" t="b">
        <f t="shared" si="12"/>
        <v>0</v>
      </c>
      <c r="K73" t="b">
        <f t="shared" si="13"/>
        <v>1</v>
      </c>
      <c r="L73" t="b">
        <f t="shared" si="14"/>
        <v>1</v>
      </c>
      <c r="M73" t="str">
        <f t="shared" si="15"/>
        <v>Review</v>
      </c>
      <c r="N73" t="str">
        <f t="shared" si="16"/>
        <v>Support Staff</v>
      </c>
      <c r="O73" t="str">
        <f t="shared" si="17"/>
        <v>Advance</v>
      </c>
      <c r="P73" t="str" cm="1">
        <f t="array" ref="P73">_xlfn.IFS(E73&lt;30000,"Low",E73&lt;=45000,"Medium",E73&gt;45000,"High")</f>
        <v>Medium</v>
      </c>
      <c r="Q73" t="str" cm="1">
        <f t="array" ref="Q73">_xlfn.SWITCH(C73, "HR", "H01", "IT", "I01", "Sales", "S01", "Other")</f>
        <v>Other</v>
      </c>
      <c r="R73" t="b">
        <f t="shared" si="18"/>
        <v>1</v>
      </c>
      <c r="S73" t="b">
        <f t="shared" si="19"/>
        <v>0</v>
      </c>
      <c r="T73" t="str">
        <f t="shared" si="20"/>
        <v xml:space="preserve"> </v>
      </c>
      <c r="U73" s="35" t="str">
        <f t="shared" si="21"/>
        <v>Valid</v>
      </c>
    </row>
    <row r="74" spans="1:21" x14ac:dyDescent="0.25">
      <c r="A74" t="s">
        <v>6673</v>
      </c>
      <c r="B74" t="s">
        <v>6603</v>
      </c>
      <c r="C74" t="s">
        <v>4</v>
      </c>
      <c r="D74">
        <v>3</v>
      </c>
      <c r="E74">
        <v>25724</v>
      </c>
      <c r="F74" t="s">
        <v>138</v>
      </c>
      <c r="G74" t="s">
        <v>6596</v>
      </c>
      <c r="I74" s="35" t="str">
        <f t="shared" si="11"/>
        <v>Low Salary</v>
      </c>
      <c r="J74" t="b">
        <f t="shared" si="12"/>
        <v>0</v>
      </c>
      <c r="K74" t="b">
        <f t="shared" si="13"/>
        <v>0</v>
      </c>
      <c r="L74" t="b">
        <f t="shared" si="14"/>
        <v>0</v>
      </c>
      <c r="M74" t="str">
        <f t="shared" si="15"/>
        <v>Review</v>
      </c>
      <c r="N74" t="str">
        <f t="shared" si="16"/>
        <v>Others</v>
      </c>
      <c r="O74" t="str">
        <f t="shared" si="17"/>
        <v>Fresher</v>
      </c>
      <c r="P74" t="str" cm="1">
        <f t="array" ref="P74">_xlfn.IFS(E74&lt;30000,"Low",E74&lt;=45000,"Medium",E74&gt;45000,"High")</f>
        <v>Low</v>
      </c>
      <c r="Q74" t="str" cm="1">
        <f t="array" ref="Q74">_xlfn.SWITCH(C74, "HR", "H01", "IT", "I01", "Sales", "S01", "Other")</f>
        <v>Other</v>
      </c>
      <c r="R74" t="b">
        <f t="shared" si="18"/>
        <v>1</v>
      </c>
      <c r="S74" t="b">
        <f t="shared" si="19"/>
        <v>0</v>
      </c>
      <c r="T74" t="str">
        <f t="shared" si="20"/>
        <v>₹25,724 Active</v>
      </c>
      <c r="U74" s="35" t="str">
        <f t="shared" si="21"/>
        <v>Valid</v>
      </c>
    </row>
    <row r="75" spans="1:21" x14ac:dyDescent="0.25">
      <c r="A75" t="s">
        <v>6674</v>
      </c>
      <c r="B75" t="s">
        <v>6607</v>
      </c>
      <c r="C75" t="s">
        <v>4</v>
      </c>
      <c r="D75">
        <v>4</v>
      </c>
      <c r="E75">
        <v>31970</v>
      </c>
      <c r="F75" t="s">
        <v>134</v>
      </c>
      <c r="G75" t="s">
        <v>6590</v>
      </c>
      <c r="I75" s="35" t="str">
        <f t="shared" si="11"/>
        <v>Low Salary</v>
      </c>
      <c r="J75" t="b">
        <f t="shared" si="12"/>
        <v>0</v>
      </c>
      <c r="K75" t="b">
        <f t="shared" si="13"/>
        <v>0</v>
      </c>
      <c r="L75" t="b">
        <f t="shared" si="14"/>
        <v>1</v>
      </c>
      <c r="M75" t="str">
        <f t="shared" si="15"/>
        <v>Review</v>
      </c>
      <c r="N75" t="str">
        <f t="shared" si="16"/>
        <v>Others</v>
      </c>
      <c r="O75" t="str">
        <f t="shared" si="17"/>
        <v>Fresher</v>
      </c>
      <c r="P75" t="str" cm="1">
        <f t="array" ref="P75">_xlfn.IFS(E75&lt;30000,"Low",E75&lt;=45000,"Medium",E75&gt;45000,"High")</f>
        <v>Medium</v>
      </c>
      <c r="Q75" t="str" cm="1">
        <f t="array" ref="Q75">_xlfn.SWITCH(C75, "HR", "H01", "IT", "I01", "Sales", "S01", "Other")</f>
        <v>Other</v>
      </c>
      <c r="R75" t="b">
        <f t="shared" si="18"/>
        <v>1</v>
      </c>
      <c r="S75" t="b">
        <f t="shared" si="19"/>
        <v>0</v>
      </c>
      <c r="T75" t="str">
        <f t="shared" si="20"/>
        <v xml:space="preserve"> </v>
      </c>
      <c r="U75" s="35" t="str">
        <f t="shared" si="21"/>
        <v>Valid</v>
      </c>
    </row>
    <row r="76" spans="1:21" x14ac:dyDescent="0.25">
      <c r="A76" t="s">
        <v>6675</v>
      </c>
      <c r="B76" t="s">
        <v>6642</v>
      </c>
      <c r="C76" t="s">
        <v>6601</v>
      </c>
      <c r="D76">
        <v>2</v>
      </c>
      <c r="E76">
        <v>46862</v>
      </c>
      <c r="F76" t="s">
        <v>138</v>
      </c>
      <c r="G76" t="s">
        <v>6596</v>
      </c>
      <c r="I76" s="35" t="str">
        <f t="shared" si="11"/>
        <v>High Salary</v>
      </c>
      <c r="J76" t="b">
        <f t="shared" si="12"/>
        <v>0</v>
      </c>
      <c r="K76" t="b">
        <f t="shared" si="13"/>
        <v>1</v>
      </c>
      <c r="L76" t="b">
        <f t="shared" si="14"/>
        <v>0</v>
      </c>
      <c r="M76" t="str">
        <f t="shared" si="15"/>
        <v>Review</v>
      </c>
      <c r="N76" t="str">
        <f t="shared" si="16"/>
        <v>Support Staff</v>
      </c>
      <c r="O76" t="str">
        <f t="shared" si="17"/>
        <v>Fresher</v>
      </c>
      <c r="P76" t="str" cm="1">
        <f t="array" ref="P76">_xlfn.IFS(E76&lt;30000,"Low",E76&lt;=45000,"Medium",E76&gt;45000,"High")</f>
        <v>High</v>
      </c>
      <c r="Q76" t="str" cm="1">
        <f t="array" ref="Q76">_xlfn.SWITCH(C76, "HR", "H01", "IT", "I01", "Sales", "S01", "Other")</f>
        <v>Other</v>
      </c>
      <c r="R76" t="b">
        <f t="shared" si="18"/>
        <v>1</v>
      </c>
      <c r="S76" t="b">
        <f t="shared" si="19"/>
        <v>1</v>
      </c>
      <c r="T76" t="str">
        <f t="shared" si="20"/>
        <v>₹46,862 Active</v>
      </c>
      <c r="U76" s="35" t="str">
        <f t="shared" si="21"/>
        <v>Valid</v>
      </c>
    </row>
    <row r="77" spans="1:21" x14ac:dyDescent="0.25">
      <c r="A77" t="s">
        <v>6676</v>
      </c>
      <c r="B77" t="s">
        <v>6595</v>
      </c>
      <c r="C77" t="s">
        <v>6601</v>
      </c>
      <c r="D77">
        <v>10</v>
      </c>
      <c r="E77">
        <v>43371</v>
      </c>
      <c r="F77" t="s">
        <v>138</v>
      </c>
      <c r="G77" t="s">
        <v>6596</v>
      </c>
      <c r="I77" s="35" t="str">
        <f t="shared" si="11"/>
        <v>High Salary</v>
      </c>
      <c r="J77" t="b">
        <f t="shared" si="12"/>
        <v>1</v>
      </c>
      <c r="K77" t="b">
        <f t="shared" si="13"/>
        <v>1</v>
      </c>
      <c r="L77" t="b">
        <f t="shared" si="14"/>
        <v>0</v>
      </c>
      <c r="M77" t="str">
        <f t="shared" si="15"/>
        <v>Promote</v>
      </c>
      <c r="N77" t="str">
        <f t="shared" si="16"/>
        <v>Support Staff</v>
      </c>
      <c r="O77" t="str">
        <f t="shared" si="17"/>
        <v>Expert</v>
      </c>
      <c r="P77" t="str" cm="1">
        <f t="array" ref="P77">_xlfn.IFS(E77&lt;30000,"Low",E77&lt;=45000,"Medium",E77&gt;45000,"High")</f>
        <v>Medium</v>
      </c>
      <c r="Q77" t="str" cm="1">
        <f t="array" ref="Q77">_xlfn.SWITCH(C77, "HR", "H01", "IT", "I01", "Sales", "S01", "Other")</f>
        <v>Other</v>
      </c>
      <c r="R77" t="b">
        <f t="shared" si="18"/>
        <v>1</v>
      </c>
      <c r="S77" t="b">
        <f t="shared" si="19"/>
        <v>1</v>
      </c>
      <c r="T77" t="str">
        <f t="shared" si="20"/>
        <v>₹43,371 Active</v>
      </c>
      <c r="U77" s="35" t="str">
        <f t="shared" si="21"/>
        <v>Valid</v>
      </c>
    </row>
    <row r="78" spans="1:21" x14ac:dyDescent="0.25">
      <c r="A78" t="s">
        <v>6677</v>
      </c>
      <c r="B78" t="s">
        <v>6615</v>
      </c>
      <c r="C78" t="s">
        <v>5</v>
      </c>
      <c r="D78">
        <v>0</v>
      </c>
      <c r="E78">
        <v>40084</v>
      </c>
      <c r="F78" t="s">
        <v>135</v>
      </c>
      <c r="G78" t="s">
        <v>6596</v>
      </c>
      <c r="I78" s="35" t="str">
        <f t="shared" si="11"/>
        <v>High Salary</v>
      </c>
      <c r="J78" t="b">
        <f t="shared" si="12"/>
        <v>0</v>
      </c>
      <c r="K78" t="b">
        <f t="shared" si="13"/>
        <v>0</v>
      </c>
      <c r="L78" t="b">
        <f t="shared" si="14"/>
        <v>0</v>
      </c>
      <c r="M78" t="str">
        <f t="shared" si="15"/>
        <v>Review</v>
      </c>
      <c r="N78" t="str">
        <f t="shared" si="16"/>
        <v>Others</v>
      </c>
      <c r="O78" t="str">
        <f t="shared" si="17"/>
        <v>Fresher</v>
      </c>
      <c r="P78" t="str" cm="1">
        <f t="array" ref="P78">_xlfn.IFS(E78&lt;30000,"Low",E78&lt;=45000,"Medium",E78&gt;45000,"High")</f>
        <v>Medium</v>
      </c>
      <c r="Q78" t="str" cm="1">
        <f t="array" ref="Q78">_xlfn.SWITCH(C78, "HR", "H01", "IT", "I01", "Sales", "S01", "Other")</f>
        <v>Other</v>
      </c>
      <c r="R78" t="b">
        <f t="shared" si="18"/>
        <v>0</v>
      </c>
      <c r="S78" t="b">
        <f t="shared" si="19"/>
        <v>1</v>
      </c>
      <c r="T78" t="str">
        <f t="shared" si="20"/>
        <v>₹40,084 Active</v>
      </c>
      <c r="U78" s="35" t="str">
        <f t="shared" si="21"/>
        <v>Valid</v>
      </c>
    </row>
    <row r="79" spans="1:21" x14ac:dyDescent="0.25">
      <c r="A79" t="s">
        <v>6678</v>
      </c>
      <c r="B79" t="s">
        <v>6589</v>
      </c>
      <c r="C79" t="s">
        <v>2</v>
      </c>
      <c r="D79">
        <v>8</v>
      </c>
      <c r="E79">
        <v>49880</v>
      </c>
      <c r="F79" t="s">
        <v>138</v>
      </c>
      <c r="G79" t="s">
        <v>6590</v>
      </c>
      <c r="I79" s="35" t="str">
        <f t="shared" si="11"/>
        <v>High Salary</v>
      </c>
      <c r="J79" t="b">
        <f t="shared" si="12"/>
        <v>0</v>
      </c>
      <c r="K79" t="b">
        <f t="shared" si="13"/>
        <v>0</v>
      </c>
      <c r="L79" t="b">
        <f t="shared" si="14"/>
        <v>1</v>
      </c>
      <c r="M79" t="str">
        <f t="shared" si="15"/>
        <v>Review</v>
      </c>
      <c r="N79" t="str">
        <f t="shared" si="16"/>
        <v>Others</v>
      </c>
      <c r="O79" t="str">
        <f t="shared" si="17"/>
        <v>Expert</v>
      </c>
      <c r="P79" t="str" cm="1">
        <f t="array" ref="P79">_xlfn.IFS(E79&lt;30000,"Low",E79&lt;=45000,"Medium",E79&gt;45000,"High")</f>
        <v>High</v>
      </c>
      <c r="Q79" t="str" cm="1">
        <f t="array" ref="Q79">_xlfn.SWITCH(C79, "HR", "H01", "IT", "I01", "Sales", "S01", "Other")</f>
        <v>S01</v>
      </c>
      <c r="R79" t="b">
        <f t="shared" si="18"/>
        <v>1</v>
      </c>
      <c r="S79" t="b">
        <f t="shared" si="19"/>
        <v>1</v>
      </c>
      <c r="T79" t="str">
        <f t="shared" si="20"/>
        <v xml:space="preserve"> </v>
      </c>
      <c r="U79" s="35" t="str">
        <f t="shared" si="21"/>
        <v>Valid</v>
      </c>
    </row>
    <row r="80" spans="1:21" x14ac:dyDescent="0.25">
      <c r="A80" t="s">
        <v>6679</v>
      </c>
      <c r="B80" t="s">
        <v>6595</v>
      </c>
      <c r="C80" t="s">
        <v>4</v>
      </c>
      <c r="D80">
        <v>4</v>
      </c>
      <c r="E80">
        <v>30091</v>
      </c>
      <c r="F80" t="s">
        <v>6593</v>
      </c>
      <c r="G80" t="s">
        <v>6596</v>
      </c>
      <c r="I80" s="35" t="str">
        <f t="shared" si="11"/>
        <v>Low Salary</v>
      </c>
      <c r="J80" t="b">
        <f t="shared" si="12"/>
        <v>1</v>
      </c>
      <c r="K80" t="b">
        <f t="shared" si="13"/>
        <v>0</v>
      </c>
      <c r="L80" t="b">
        <f t="shared" si="14"/>
        <v>0</v>
      </c>
      <c r="M80" t="str">
        <f t="shared" si="15"/>
        <v>Review</v>
      </c>
      <c r="N80" t="str">
        <f t="shared" si="16"/>
        <v>Others</v>
      </c>
      <c r="O80" t="str">
        <f t="shared" si="17"/>
        <v>Fresher</v>
      </c>
      <c r="P80" t="str" cm="1">
        <f t="array" ref="P80">_xlfn.IFS(E80&lt;30000,"Low",E80&lt;=45000,"Medium",E80&gt;45000,"High")</f>
        <v>Medium</v>
      </c>
      <c r="Q80" t="str" cm="1">
        <f t="array" ref="Q80">_xlfn.SWITCH(C80, "HR", "H01", "IT", "I01", "Sales", "S01", "Other")</f>
        <v>Other</v>
      </c>
      <c r="R80" t="b">
        <f t="shared" si="18"/>
        <v>1</v>
      </c>
      <c r="S80" t="b">
        <f t="shared" si="19"/>
        <v>0</v>
      </c>
      <c r="T80" t="str">
        <f t="shared" si="20"/>
        <v>₹30,091 Active</v>
      </c>
      <c r="U80" s="35" t="str">
        <f t="shared" si="21"/>
        <v>Valid</v>
      </c>
    </row>
    <row r="81" spans="1:21" x14ac:dyDescent="0.25">
      <c r="A81" t="s">
        <v>6680</v>
      </c>
      <c r="B81" t="s">
        <v>6592</v>
      </c>
      <c r="C81" t="s">
        <v>2</v>
      </c>
      <c r="D81">
        <v>4</v>
      </c>
      <c r="E81">
        <v>30530</v>
      </c>
      <c r="F81" t="s">
        <v>6612</v>
      </c>
      <c r="G81" t="s">
        <v>6596</v>
      </c>
      <c r="I81" s="35" t="str">
        <f t="shared" si="11"/>
        <v>Low Salary</v>
      </c>
      <c r="J81" t="b">
        <f t="shared" si="12"/>
        <v>1</v>
      </c>
      <c r="K81" t="b">
        <f t="shared" si="13"/>
        <v>0</v>
      </c>
      <c r="L81" t="b">
        <f t="shared" si="14"/>
        <v>0</v>
      </c>
      <c r="M81" t="str">
        <f t="shared" si="15"/>
        <v>Review</v>
      </c>
      <c r="N81" t="str">
        <f t="shared" si="16"/>
        <v>Others</v>
      </c>
      <c r="O81" t="str">
        <f t="shared" si="17"/>
        <v>Fresher</v>
      </c>
      <c r="P81" t="str" cm="1">
        <f t="array" ref="P81">_xlfn.IFS(E81&lt;30000,"Low",E81&lt;=45000,"Medium",E81&gt;45000,"High")</f>
        <v>Medium</v>
      </c>
      <c r="Q81" t="str" cm="1">
        <f t="array" ref="Q81">_xlfn.SWITCH(C81, "HR", "H01", "IT", "I01", "Sales", "S01", "Other")</f>
        <v>S01</v>
      </c>
      <c r="R81" t="b">
        <f t="shared" si="18"/>
        <v>1</v>
      </c>
      <c r="S81" t="b">
        <f t="shared" si="19"/>
        <v>0</v>
      </c>
      <c r="T81" t="str">
        <f t="shared" si="20"/>
        <v>₹30,530 Active</v>
      </c>
      <c r="U81" s="35" t="str">
        <f t="shared" si="21"/>
        <v>Valid</v>
      </c>
    </row>
    <row r="82" spans="1:21" x14ac:dyDescent="0.25">
      <c r="A82" t="s">
        <v>6681</v>
      </c>
      <c r="B82" t="s">
        <v>6609</v>
      </c>
      <c r="C82" t="s">
        <v>4</v>
      </c>
      <c r="D82">
        <v>0</v>
      </c>
      <c r="E82">
        <v>25506</v>
      </c>
      <c r="F82" t="s">
        <v>135</v>
      </c>
      <c r="G82" t="s">
        <v>6590</v>
      </c>
      <c r="I82" s="35" t="str">
        <f t="shared" si="11"/>
        <v>Low Salary</v>
      </c>
      <c r="J82" t="b">
        <f t="shared" si="12"/>
        <v>0</v>
      </c>
      <c r="K82" t="b">
        <f t="shared" si="13"/>
        <v>0</v>
      </c>
      <c r="L82" t="b">
        <f t="shared" si="14"/>
        <v>1</v>
      </c>
      <c r="M82" t="str">
        <f t="shared" si="15"/>
        <v>Review</v>
      </c>
      <c r="N82" t="str">
        <f t="shared" si="16"/>
        <v>Others</v>
      </c>
      <c r="O82" t="str">
        <f t="shared" si="17"/>
        <v>Fresher</v>
      </c>
      <c r="P82" t="str" cm="1">
        <f t="array" ref="P82">_xlfn.IFS(E82&lt;30000,"Low",E82&lt;=45000,"Medium",E82&gt;45000,"High")</f>
        <v>Low</v>
      </c>
      <c r="Q82" t="str" cm="1">
        <f t="array" ref="Q82">_xlfn.SWITCH(C82, "HR", "H01", "IT", "I01", "Sales", "S01", "Other")</f>
        <v>Other</v>
      </c>
      <c r="R82" t="b">
        <f t="shared" si="18"/>
        <v>0</v>
      </c>
      <c r="S82" t="b">
        <f t="shared" si="19"/>
        <v>0</v>
      </c>
      <c r="T82" t="str">
        <f t="shared" si="20"/>
        <v xml:space="preserve"> </v>
      </c>
      <c r="U82" s="35" t="str">
        <f t="shared" si="21"/>
        <v>Valid</v>
      </c>
    </row>
    <row r="83" spans="1:21" x14ac:dyDescent="0.25">
      <c r="A83" t="s">
        <v>6682</v>
      </c>
      <c r="B83" t="s">
        <v>6592</v>
      </c>
      <c r="C83" t="s">
        <v>4</v>
      </c>
      <c r="D83">
        <v>10</v>
      </c>
      <c r="E83">
        <v>36405</v>
      </c>
      <c r="F83" t="s">
        <v>136</v>
      </c>
      <c r="G83" t="s">
        <v>6590</v>
      </c>
      <c r="I83" s="35" t="str">
        <f t="shared" si="11"/>
        <v>Low Salary</v>
      </c>
      <c r="J83" t="b">
        <f t="shared" si="12"/>
        <v>0</v>
      </c>
      <c r="K83" t="b">
        <f t="shared" si="13"/>
        <v>0</v>
      </c>
      <c r="L83" t="b">
        <f t="shared" si="14"/>
        <v>1</v>
      </c>
      <c r="M83" t="str">
        <f t="shared" si="15"/>
        <v>Review</v>
      </c>
      <c r="N83" t="str">
        <f t="shared" si="16"/>
        <v>Others</v>
      </c>
      <c r="O83" t="str">
        <f t="shared" si="17"/>
        <v>Expert</v>
      </c>
      <c r="P83" t="str" cm="1">
        <f t="array" ref="P83">_xlfn.IFS(E83&lt;30000,"Low",E83&lt;=45000,"Medium",E83&gt;45000,"High")</f>
        <v>Medium</v>
      </c>
      <c r="Q83" t="str" cm="1">
        <f t="array" ref="Q83">_xlfn.SWITCH(C83, "HR", "H01", "IT", "I01", "Sales", "S01", "Other")</f>
        <v>Other</v>
      </c>
      <c r="R83" t="b">
        <f t="shared" si="18"/>
        <v>1</v>
      </c>
      <c r="S83" t="b">
        <f t="shared" si="19"/>
        <v>0</v>
      </c>
      <c r="T83" t="str">
        <f t="shared" si="20"/>
        <v xml:space="preserve"> </v>
      </c>
      <c r="U83" s="35" t="str">
        <f t="shared" si="21"/>
        <v>Valid</v>
      </c>
    </row>
    <row r="84" spans="1:21" x14ac:dyDescent="0.25">
      <c r="A84" t="s">
        <v>6683</v>
      </c>
      <c r="B84" t="s">
        <v>6600</v>
      </c>
      <c r="C84" t="s">
        <v>4</v>
      </c>
      <c r="D84">
        <v>5</v>
      </c>
      <c r="E84">
        <v>57523</v>
      </c>
      <c r="F84" t="s">
        <v>134</v>
      </c>
      <c r="G84" t="s">
        <v>6596</v>
      </c>
      <c r="I84" s="35" t="str">
        <f t="shared" si="11"/>
        <v>High Salary</v>
      </c>
      <c r="J84" t="b">
        <f t="shared" si="12"/>
        <v>1</v>
      </c>
      <c r="K84" t="b">
        <f t="shared" si="13"/>
        <v>0</v>
      </c>
      <c r="L84" t="b">
        <f t="shared" si="14"/>
        <v>0</v>
      </c>
      <c r="M84" t="str">
        <f t="shared" si="15"/>
        <v>Review</v>
      </c>
      <c r="N84" t="str">
        <f t="shared" si="16"/>
        <v>Others</v>
      </c>
      <c r="O84" t="str">
        <f t="shared" si="17"/>
        <v>Advance</v>
      </c>
      <c r="P84" t="str" cm="1">
        <f t="array" ref="P84">_xlfn.IFS(E84&lt;30000,"Low",E84&lt;=45000,"Medium",E84&gt;45000,"High")</f>
        <v>High</v>
      </c>
      <c r="Q84" t="str" cm="1">
        <f t="array" ref="Q84">_xlfn.SWITCH(C84, "HR", "H01", "IT", "I01", "Sales", "S01", "Other")</f>
        <v>Other</v>
      </c>
      <c r="R84" t="b">
        <f t="shared" si="18"/>
        <v>1</v>
      </c>
      <c r="S84" t="b">
        <f t="shared" si="19"/>
        <v>1</v>
      </c>
      <c r="T84" t="str">
        <f t="shared" si="20"/>
        <v>₹57,523 Active</v>
      </c>
      <c r="U84" s="35" t="str">
        <f t="shared" si="21"/>
        <v>Valid</v>
      </c>
    </row>
    <row r="85" spans="1:21" x14ac:dyDescent="0.25">
      <c r="A85" t="s">
        <v>6684</v>
      </c>
      <c r="B85" t="s">
        <v>6600</v>
      </c>
      <c r="C85" t="s">
        <v>5</v>
      </c>
      <c r="D85">
        <v>7</v>
      </c>
      <c r="E85">
        <v>23867</v>
      </c>
      <c r="F85" t="s">
        <v>6612</v>
      </c>
      <c r="G85" t="s">
        <v>6596</v>
      </c>
      <c r="I85" s="35" t="str">
        <f t="shared" si="11"/>
        <v>Low Salary</v>
      </c>
      <c r="J85" t="b">
        <f t="shared" si="12"/>
        <v>1</v>
      </c>
      <c r="K85" t="b">
        <f t="shared" si="13"/>
        <v>0</v>
      </c>
      <c r="L85" t="b">
        <f t="shared" si="14"/>
        <v>0</v>
      </c>
      <c r="M85" t="str">
        <f t="shared" si="15"/>
        <v>Promote</v>
      </c>
      <c r="N85" t="str">
        <f t="shared" si="16"/>
        <v>Others</v>
      </c>
      <c r="O85" t="str">
        <f t="shared" si="17"/>
        <v>Advance</v>
      </c>
      <c r="P85" t="str" cm="1">
        <f t="array" ref="P85">_xlfn.IFS(E85&lt;30000,"Low",E85&lt;=45000,"Medium",E85&gt;45000,"High")</f>
        <v>Low</v>
      </c>
      <c r="Q85" t="str" cm="1">
        <f t="array" ref="Q85">_xlfn.SWITCH(C85, "HR", "H01", "IT", "I01", "Sales", "S01", "Other")</f>
        <v>Other</v>
      </c>
      <c r="R85" t="b">
        <f t="shared" si="18"/>
        <v>1</v>
      </c>
      <c r="S85" t="b">
        <f t="shared" si="19"/>
        <v>0</v>
      </c>
      <c r="T85" t="str">
        <f t="shared" si="20"/>
        <v>₹23,867 Active</v>
      </c>
      <c r="U85" s="35" t="str">
        <f t="shared" si="21"/>
        <v>Valid</v>
      </c>
    </row>
    <row r="86" spans="1:21" x14ac:dyDescent="0.25">
      <c r="A86" t="s">
        <v>6685</v>
      </c>
      <c r="B86" t="s">
        <v>6607</v>
      </c>
      <c r="C86" t="s">
        <v>6</v>
      </c>
      <c r="D86">
        <v>0</v>
      </c>
      <c r="E86">
        <v>43452</v>
      </c>
      <c r="F86" t="s">
        <v>134</v>
      </c>
      <c r="G86" t="s">
        <v>6590</v>
      </c>
      <c r="I86" s="35" t="str">
        <f t="shared" si="11"/>
        <v>High Salary</v>
      </c>
      <c r="J86" t="b">
        <f t="shared" si="12"/>
        <v>0</v>
      </c>
      <c r="K86" t="b">
        <f t="shared" si="13"/>
        <v>0</v>
      </c>
      <c r="L86" t="b">
        <f t="shared" si="14"/>
        <v>1</v>
      </c>
      <c r="M86" t="str">
        <f t="shared" si="15"/>
        <v>Review</v>
      </c>
      <c r="N86" t="str">
        <f t="shared" si="16"/>
        <v>Others</v>
      </c>
      <c r="O86" t="str">
        <f t="shared" si="17"/>
        <v>Fresher</v>
      </c>
      <c r="P86" t="str" cm="1">
        <f t="array" ref="P86">_xlfn.IFS(E86&lt;30000,"Low",E86&lt;=45000,"Medium",E86&gt;45000,"High")</f>
        <v>Medium</v>
      </c>
      <c r="Q86" t="str" cm="1">
        <f t="array" ref="Q86">_xlfn.SWITCH(C86, "HR", "H01", "IT", "I01", "Sales", "S01", "Other")</f>
        <v>I01</v>
      </c>
      <c r="R86" t="b">
        <f t="shared" si="18"/>
        <v>0</v>
      </c>
      <c r="S86" t="b">
        <f t="shared" si="19"/>
        <v>1</v>
      </c>
      <c r="T86" t="str">
        <f t="shared" si="20"/>
        <v xml:space="preserve"> </v>
      </c>
      <c r="U86" s="35" t="str">
        <f t="shared" si="21"/>
        <v>Valid</v>
      </c>
    </row>
    <row r="87" spans="1:21" x14ac:dyDescent="0.25">
      <c r="A87" t="s">
        <v>6686</v>
      </c>
      <c r="B87" t="s">
        <v>6595</v>
      </c>
      <c r="C87" t="s">
        <v>6</v>
      </c>
      <c r="D87">
        <v>9</v>
      </c>
      <c r="E87">
        <v>52025</v>
      </c>
      <c r="F87" t="s">
        <v>136</v>
      </c>
      <c r="G87" t="s">
        <v>6590</v>
      </c>
      <c r="I87" s="35" t="str">
        <f t="shared" si="11"/>
        <v>High Salary</v>
      </c>
      <c r="J87" t="b">
        <f t="shared" si="12"/>
        <v>0</v>
      </c>
      <c r="K87" t="b">
        <f t="shared" si="13"/>
        <v>0</v>
      </c>
      <c r="L87" t="b">
        <f t="shared" si="14"/>
        <v>1</v>
      </c>
      <c r="M87" t="str">
        <f t="shared" si="15"/>
        <v>Review</v>
      </c>
      <c r="N87" t="str">
        <f t="shared" si="16"/>
        <v>Others</v>
      </c>
      <c r="O87" t="str">
        <f t="shared" si="17"/>
        <v>Expert</v>
      </c>
      <c r="P87" t="str" cm="1">
        <f t="array" ref="P87">_xlfn.IFS(E87&lt;30000,"Low",E87&lt;=45000,"Medium",E87&gt;45000,"High")</f>
        <v>High</v>
      </c>
      <c r="Q87" t="str" cm="1">
        <f t="array" ref="Q87">_xlfn.SWITCH(C87, "HR", "H01", "IT", "I01", "Sales", "S01", "Other")</f>
        <v>I01</v>
      </c>
      <c r="R87" t="b">
        <f t="shared" si="18"/>
        <v>1</v>
      </c>
      <c r="S87" t="b">
        <f t="shared" si="19"/>
        <v>1</v>
      </c>
      <c r="T87" t="str">
        <f t="shared" si="20"/>
        <v xml:space="preserve"> </v>
      </c>
      <c r="U87" s="35" t="str">
        <f t="shared" si="21"/>
        <v>Valid</v>
      </c>
    </row>
    <row r="88" spans="1:21" x14ac:dyDescent="0.25">
      <c r="A88" t="s">
        <v>6687</v>
      </c>
      <c r="B88" t="s">
        <v>6600</v>
      </c>
      <c r="C88" t="s">
        <v>6601</v>
      </c>
      <c r="D88">
        <v>5</v>
      </c>
      <c r="E88">
        <v>54466</v>
      </c>
      <c r="F88" t="s">
        <v>6593</v>
      </c>
      <c r="G88" t="s">
        <v>6590</v>
      </c>
      <c r="I88" s="35" t="str">
        <f t="shared" si="11"/>
        <v>High Salary</v>
      </c>
      <c r="J88" t="b">
        <f t="shared" si="12"/>
        <v>0</v>
      </c>
      <c r="K88" t="b">
        <f t="shared" si="13"/>
        <v>1</v>
      </c>
      <c r="L88" t="b">
        <f t="shared" si="14"/>
        <v>1</v>
      </c>
      <c r="M88" t="str">
        <f t="shared" si="15"/>
        <v>Review</v>
      </c>
      <c r="N88" t="str">
        <f t="shared" si="16"/>
        <v>Support Staff</v>
      </c>
      <c r="O88" t="str">
        <f t="shared" si="17"/>
        <v>Advance</v>
      </c>
      <c r="P88" t="str" cm="1">
        <f t="array" ref="P88">_xlfn.IFS(E88&lt;30000,"Low",E88&lt;=45000,"Medium",E88&gt;45000,"High")</f>
        <v>High</v>
      </c>
      <c r="Q88" t="str" cm="1">
        <f t="array" ref="Q88">_xlfn.SWITCH(C88, "HR", "H01", "IT", "I01", "Sales", "S01", "Other")</f>
        <v>Other</v>
      </c>
      <c r="R88" t="b">
        <f t="shared" si="18"/>
        <v>1</v>
      </c>
      <c r="S88" t="b">
        <f t="shared" si="19"/>
        <v>1</v>
      </c>
      <c r="T88" t="str">
        <f t="shared" si="20"/>
        <v xml:space="preserve"> </v>
      </c>
      <c r="U88" s="35" t="str">
        <f t="shared" si="21"/>
        <v>Valid</v>
      </c>
    </row>
    <row r="89" spans="1:21" x14ac:dyDescent="0.25">
      <c r="A89" t="s">
        <v>6688</v>
      </c>
      <c r="B89" t="s">
        <v>6600</v>
      </c>
      <c r="C89" t="s">
        <v>6601</v>
      </c>
      <c r="D89">
        <v>3</v>
      </c>
      <c r="E89">
        <v>50258</v>
      </c>
      <c r="F89" t="s">
        <v>136</v>
      </c>
      <c r="G89" t="s">
        <v>6590</v>
      </c>
      <c r="I89" s="35" t="str">
        <f t="shared" si="11"/>
        <v>High Salary</v>
      </c>
      <c r="J89" t="b">
        <f t="shared" si="12"/>
        <v>0</v>
      </c>
      <c r="K89" t="b">
        <f t="shared" si="13"/>
        <v>1</v>
      </c>
      <c r="L89" t="b">
        <f t="shared" si="14"/>
        <v>1</v>
      </c>
      <c r="M89" t="str">
        <f t="shared" si="15"/>
        <v>Review</v>
      </c>
      <c r="N89" t="str">
        <f t="shared" si="16"/>
        <v>Support Staff</v>
      </c>
      <c r="O89" t="str">
        <f t="shared" si="17"/>
        <v>Fresher</v>
      </c>
      <c r="P89" t="str" cm="1">
        <f t="array" ref="P89">_xlfn.IFS(E89&lt;30000,"Low",E89&lt;=45000,"Medium",E89&gt;45000,"High")</f>
        <v>High</v>
      </c>
      <c r="Q89" t="str" cm="1">
        <f t="array" ref="Q89">_xlfn.SWITCH(C89, "HR", "H01", "IT", "I01", "Sales", "S01", "Other")</f>
        <v>Other</v>
      </c>
      <c r="R89" t="b">
        <f t="shared" si="18"/>
        <v>1</v>
      </c>
      <c r="S89" t="b">
        <f t="shared" si="19"/>
        <v>1</v>
      </c>
      <c r="T89" t="str">
        <f t="shared" si="20"/>
        <v xml:space="preserve"> </v>
      </c>
      <c r="U89" s="35" t="str">
        <f t="shared" si="21"/>
        <v>Valid</v>
      </c>
    </row>
    <row r="90" spans="1:21" x14ac:dyDescent="0.25">
      <c r="A90" t="s">
        <v>6689</v>
      </c>
      <c r="B90" t="s">
        <v>6615</v>
      </c>
      <c r="C90" t="s">
        <v>4</v>
      </c>
      <c r="D90">
        <v>6</v>
      </c>
      <c r="E90">
        <v>46885</v>
      </c>
      <c r="F90" t="s">
        <v>6612</v>
      </c>
      <c r="G90" t="s">
        <v>6596</v>
      </c>
      <c r="I90" s="35" t="str">
        <f t="shared" si="11"/>
        <v>High Salary</v>
      </c>
      <c r="J90" t="b">
        <f t="shared" si="12"/>
        <v>1</v>
      </c>
      <c r="K90" t="b">
        <f t="shared" si="13"/>
        <v>0</v>
      </c>
      <c r="L90" t="b">
        <f t="shared" si="14"/>
        <v>0</v>
      </c>
      <c r="M90" t="str">
        <f t="shared" si="15"/>
        <v>Promote</v>
      </c>
      <c r="N90" t="str">
        <f t="shared" si="16"/>
        <v>Others</v>
      </c>
      <c r="O90" t="str">
        <f t="shared" si="17"/>
        <v>Advance</v>
      </c>
      <c r="P90" t="str" cm="1">
        <f t="array" ref="P90">_xlfn.IFS(E90&lt;30000,"Low",E90&lt;=45000,"Medium",E90&gt;45000,"High")</f>
        <v>High</v>
      </c>
      <c r="Q90" t="str" cm="1">
        <f t="array" ref="Q90">_xlfn.SWITCH(C90, "HR", "H01", "IT", "I01", "Sales", "S01", "Other")</f>
        <v>Other</v>
      </c>
      <c r="R90" t="b">
        <f t="shared" si="18"/>
        <v>1</v>
      </c>
      <c r="S90" t="b">
        <f t="shared" si="19"/>
        <v>1</v>
      </c>
      <c r="T90" t="str">
        <f t="shared" si="20"/>
        <v>₹46,885 Active</v>
      </c>
      <c r="U90" s="35" t="str">
        <f t="shared" si="21"/>
        <v>Valid</v>
      </c>
    </row>
    <row r="91" spans="1:21" x14ac:dyDescent="0.25">
      <c r="A91" t="s">
        <v>6690</v>
      </c>
      <c r="B91" t="s">
        <v>6615</v>
      </c>
      <c r="C91" t="s">
        <v>3</v>
      </c>
      <c r="D91">
        <v>3</v>
      </c>
      <c r="E91">
        <v>56292</v>
      </c>
      <c r="F91" t="s">
        <v>6593</v>
      </c>
      <c r="G91" t="s">
        <v>6590</v>
      </c>
      <c r="I91" s="35" t="str">
        <f t="shared" si="11"/>
        <v>High Salary</v>
      </c>
      <c r="J91" t="b">
        <f t="shared" si="12"/>
        <v>0</v>
      </c>
      <c r="K91" t="b">
        <f t="shared" si="13"/>
        <v>1</v>
      </c>
      <c r="L91" t="b">
        <f t="shared" si="14"/>
        <v>1</v>
      </c>
      <c r="M91" t="str">
        <f t="shared" si="15"/>
        <v>Review</v>
      </c>
      <c r="N91" t="str">
        <f t="shared" si="16"/>
        <v>Support Staff</v>
      </c>
      <c r="O91" t="str">
        <f t="shared" si="17"/>
        <v>Fresher</v>
      </c>
      <c r="P91" t="str" cm="1">
        <f t="array" ref="P91">_xlfn.IFS(E91&lt;30000,"Low",E91&lt;=45000,"Medium",E91&gt;45000,"High")</f>
        <v>High</v>
      </c>
      <c r="Q91" t="str" cm="1">
        <f t="array" ref="Q91">_xlfn.SWITCH(C91, "HR", "H01", "IT", "I01", "Sales", "S01", "Other")</f>
        <v>H01</v>
      </c>
      <c r="R91" t="b">
        <f t="shared" si="18"/>
        <v>1</v>
      </c>
      <c r="S91" t="b">
        <f t="shared" si="19"/>
        <v>0</v>
      </c>
      <c r="T91" t="str">
        <f t="shared" si="20"/>
        <v xml:space="preserve"> </v>
      </c>
      <c r="U91" s="35" t="str">
        <f t="shared" si="21"/>
        <v>Valid</v>
      </c>
    </row>
    <row r="92" spans="1:21" x14ac:dyDescent="0.25">
      <c r="A92" t="s">
        <v>6691</v>
      </c>
      <c r="B92" t="s">
        <v>6600</v>
      </c>
      <c r="C92" t="s">
        <v>5</v>
      </c>
      <c r="D92">
        <v>8</v>
      </c>
      <c r="E92">
        <v>40456</v>
      </c>
      <c r="F92" t="s">
        <v>136</v>
      </c>
      <c r="G92" t="s">
        <v>6596</v>
      </c>
      <c r="I92" s="35" t="str">
        <f t="shared" si="11"/>
        <v>High Salary</v>
      </c>
      <c r="J92" t="b">
        <f t="shared" si="12"/>
        <v>1</v>
      </c>
      <c r="K92" t="b">
        <f t="shared" si="13"/>
        <v>0</v>
      </c>
      <c r="L92" t="b">
        <f t="shared" si="14"/>
        <v>0</v>
      </c>
      <c r="M92" t="str">
        <f t="shared" si="15"/>
        <v>Promote</v>
      </c>
      <c r="N92" t="str">
        <f t="shared" si="16"/>
        <v>Others</v>
      </c>
      <c r="O92" t="str">
        <f t="shared" si="17"/>
        <v>Expert</v>
      </c>
      <c r="P92" t="str" cm="1">
        <f t="array" ref="P92">_xlfn.IFS(E92&lt;30000,"Low",E92&lt;=45000,"Medium",E92&gt;45000,"High")</f>
        <v>Medium</v>
      </c>
      <c r="Q92" t="str" cm="1">
        <f t="array" ref="Q92">_xlfn.SWITCH(C92, "HR", "H01", "IT", "I01", "Sales", "S01", "Other")</f>
        <v>Other</v>
      </c>
      <c r="R92" t="b">
        <f t="shared" si="18"/>
        <v>1</v>
      </c>
      <c r="S92" t="b">
        <f t="shared" si="19"/>
        <v>1</v>
      </c>
      <c r="T92" t="str">
        <f t="shared" si="20"/>
        <v>₹40,456 Active</v>
      </c>
      <c r="U92" s="35" t="str">
        <f t="shared" si="21"/>
        <v>Valid</v>
      </c>
    </row>
    <row r="93" spans="1:21" x14ac:dyDescent="0.25">
      <c r="A93" t="s">
        <v>6692</v>
      </c>
      <c r="B93" t="s">
        <v>6592</v>
      </c>
      <c r="C93" t="s">
        <v>2</v>
      </c>
      <c r="D93">
        <v>7</v>
      </c>
      <c r="E93">
        <v>54179</v>
      </c>
      <c r="F93" t="s">
        <v>136</v>
      </c>
      <c r="G93" t="s">
        <v>6590</v>
      </c>
      <c r="I93" s="35" t="str">
        <f t="shared" si="11"/>
        <v>High Salary</v>
      </c>
      <c r="J93" t="b">
        <f t="shared" si="12"/>
        <v>0</v>
      </c>
      <c r="K93" t="b">
        <f t="shared" si="13"/>
        <v>0</v>
      </c>
      <c r="L93" t="b">
        <f t="shared" si="14"/>
        <v>1</v>
      </c>
      <c r="M93" t="str">
        <f t="shared" si="15"/>
        <v>Review</v>
      </c>
      <c r="N93" t="str">
        <f t="shared" si="16"/>
        <v>Others</v>
      </c>
      <c r="O93" t="str">
        <f t="shared" si="17"/>
        <v>Advance</v>
      </c>
      <c r="P93" t="str" cm="1">
        <f t="array" ref="P93">_xlfn.IFS(E93&lt;30000,"Low",E93&lt;=45000,"Medium",E93&gt;45000,"High")</f>
        <v>High</v>
      </c>
      <c r="Q93" t="str" cm="1">
        <f t="array" ref="Q93">_xlfn.SWITCH(C93, "HR", "H01", "IT", "I01", "Sales", "S01", "Other")</f>
        <v>S01</v>
      </c>
      <c r="R93" t="b">
        <f t="shared" si="18"/>
        <v>1</v>
      </c>
      <c r="S93" t="b">
        <f t="shared" si="19"/>
        <v>1</v>
      </c>
      <c r="T93" t="str">
        <f t="shared" si="20"/>
        <v xml:space="preserve"> </v>
      </c>
      <c r="U93" s="35" t="str">
        <f t="shared" si="21"/>
        <v>Valid</v>
      </c>
    </row>
    <row r="94" spans="1:21" x14ac:dyDescent="0.25">
      <c r="A94" t="s">
        <v>6693</v>
      </c>
      <c r="B94" t="s">
        <v>6598</v>
      </c>
      <c r="C94" t="s">
        <v>6</v>
      </c>
      <c r="D94">
        <v>0</v>
      </c>
      <c r="E94">
        <v>21979</v>
      </c>
      <c r="F94" t="s">
        <v>6593</v>
      </c>
      <c r="G94" t="s">
        <v>6596</v>
      </c>
      <c r="I94" s="35" t="str">
        <f t="shared" si="11"/>
        <v>Low Salary</v>
      </c>
      <c r="J94" t="b">
        <f t="shared" si="12"/>
        <v>0</v>
      </c>
      <c r="K94" t="b">
        <f t="shared" si="13"/>
        <v>0</v>
      </c>
      <c r="L94" t="b">
        <f t="shared" si="14"/>
        <v>0</v>
      </c>
      <c r="M94" t="str">
        <f t="shared" si="15"/>
        <v>Review</v>
      </c>
      <c r="N94" t="str">
        <f t="shared" si="16"/>
        <v>Others</v>
      </c>
      <c r="O94" t="str">
        <f t="shared" si="17"/>
        <v>Fresher</v>
      </c>
      <c r="P94" t="str" cm="1">
        <f t="array" ref="P94">_xlfn.IFS(E94&lt;30000,"Low",E94&lt;=45000,"Medium",E94&gt;45000,"High")</f>
        <v>Low</v>
      </c>
      <c r="Q94" t="str" cm="1">
        <f t="array" ref="Q94">_xlfn.SWITCH(C94, "HR", "H01", "IT", "I01", "Sales", "S01", "Other")</f>
        <v>I01</v>
      </c>
      <c r="R94" t="b">
        <f t="shared" si="18"/>
        <v>0</v>
      </c>
      <c r="S94" t="b">
        <f t="shared" si="19"/>
        <v>0</v>
      </c>
      <c r="T94" t="str">
        <f t="shared" si="20"/>
        <v>₹21,979 Active</v>
      </c>
      <c r="U94" s="35" t="str">
        <f t="shared" si="21"/>
        <v>Valid</v>
      </c>
    </row>
    <row r="95" spans="1:21" x14ac:dyDescent="0.25">
      <c r="A95" t="s">
        <v>6694</v>
      </c>
      <c r="B95" t="s">
        <v>6609</v>
      </c>
      <c r="C95" t="s">
        <v>3</v>
      </c>
      <c r="D95">
        <v>10</v>
      </c>
      <c r="E95">
        <v>53344</v>
      </c>
      <c r="F95" t="s">
        <v>134</v>
      </c>
      <c r="G95" t="s">
        <v>6590</v>
      </c>
      <c r="I95" s="35" t="str">
        <f t="shared" si="11"/>
        <v>High Salary</v>
      </c>
      <c r="J95" t="b">
        <f t="shared" si="12"/>
        <v>0</v>
      </c>
      <c r="K95" t="b">
        <f t="shared" si="13"/>
        <v>1</v>
      </c>
      <c r="L95" t="b">
        <f t="shared" si="14"/>
        <v>1</v>
      </c>
      <c r="M95" t="str">
        <f t="shared" si="15"/>
        <v>Review</v>
      </c>
      <c r="N95" t="str">
        <f t="shared" si="16"/>
        <v>Support Staff</v>
      </c>
      <c r="O95" t="str">
        <f t="shared" si="17"/>
        <v>Expert</v>
      </c>
      <c r="P95" t="str" cm="1">
        <f t="array" ref="P95">_xlfn.IFS(E95&lt;30000,"Low",E95&lt;=45000,"Medium",E95&gt;45000,"High")</f>
        <v>High</v>
      </c>
      <c r="Q95" t="str" cm="1">
        <f t="array" ref="Q95">_xlfn.SWITCH(C95, "HR", "H01", "IT", "I01", "Sales", "S01", "Other")</f>
        <v>H01</v>
      </c>
      <c r="R95" t="b">
        <f t="shared" si="18"/>
        <v>1</v>
      </c>
      <c r="S95" t="b">
        <f t="shared" si="19"/>
        <v>0</v>
      </c>
      <c r="T95" t="str">
        <f t="shared" si="20"/>
        <v xml:space="preserve"> </v>
      </c>
      <c r="U95" s="35" t="str">
        <f t="shared" si="21"/>
        <v>Valid</v>
      </c>
    </row>
    <row r="96" spans="1:21" x14ac:dyDescent="0.25">
      <c r="A96" t="s">
        <v>6695</v>
      </c>
      <c r="B96" t="s">
        <v>6642</v>
      </c>
      <c r="C96" t="s">
        <v>3</v>
      </c>
      <c r="D96">
        <v>9</v>
      </c>
      <c r="E96">
        <v>37312</v>
      </c>
      <c r="F96" t="s">
        <v>6593</v>
      </c>
      <c r="G96" t="s">
        <v>6596</v>
      </c>
      <c r="I96" s="35" t="str">
        <f t="shared" si="11"/>
        <v>Low Salary</v>
      </c>
      <c r="J96" t="b">
        <f t="shared" si="12"/>
        <v>1</v>
      </c>
      <c r="K96" t="b">
        <f t="shared" si="13"/>
        <v>1</v>
      </c>
      <c r="L96" t="b">
        <f t="shared" si="14"/>
        <v>0</v>
      </c>
      <c r="M96" t="str">
        <f t="shared" si="15"/>
        <v>Promote</v>
      </c>
      <c r="N96" t="str">
        <f t="shared" si="16"/>
        <v>Support Staff</v>
      </c>
      <c r="O96" t="str">
        <f t="shared" si="17"/>
        <v>Expert</v>
      </c>
      <c r="P96" t="str" cm="1">
        <f t="array" ref="P96">_xlfn.IFS(E96&lt;30000,"Low",E96&lt;=45000,"Medium",E96&gt;45000,"High")</f>
        <v>Medium</v>
      </c>
      <c r="Q96" t="str" cm="1">
        <f t="array" ref="Q96">_xlfn.SWITCH(C96, "HR", "H01", "IT", "I01", "Sales", "S01", "Other")</f>
        <v>H01</v>
      </c>
      <c r="R96" t="b">
        <f t="shared" si="18"/>
        <v>1</v>
      </c>
      <c r="S96" t="b">
        <f t="shared" si="19"/>
        <v>1</v>
      </c>
      <c r="T96" t="str">
        <f t="shared" si="20"/>
        <v>₹37,312 Active</v>
      </c>
      <c r="U96" s="35" t="str">
        <f t="shared" si="21"/>
        <v>Valid</v>
      </c>
    </row>
    <row r="97" spans="1:21" x14ac:dyDescent="0.25">
      <c r="A97" t="s">
        <v>6696</v>
      </c>
      <c r="B97" t="s">
        <v>6603</v>
      </c>
      <c r="C97" t="s">
        <v>5</v>
      </c>
      <c r="D97">
        <v>1</v>
      </c>
      <c r="E97">
        <v>58535</v>
      </c>
      <c r="F97" t="s">
        <v>138</v>
      </c>
      <c r="G97" t="s">
        <v>6590</v>
      </c>
      <c r="I97" s="35" t="str">
        <f t="shared" si="11"/>
        <v>High Salary</v>
      </c>
      <c r="J97" t="b">
        <f t="shared" si="12"/>
        <v>0</v>
      </c>
      <c r="K97" t="b">
        <f t="shared" si="13"/>
        <v>0</v>
      </c>
      <c r="L97" t="b">
        <f t="shared" si="14"/>
        <v>1</v>
      </c>
      <c r="M97" t="str">
        <f t="shared" si="15"/>
        <v>Review</v>
      </c>
      <c r="N97" t="str">
        <f t="shared" si="16"/>
        <v>Others</v>
      </c>
      <c r="O97" t="str">
        <f t="shared" si="17"/>
        <v>Fresher</v>
      </c>
      <c r="P97" t="str" cm="1">
        <f t="array" ref="P97">_xlfn.IFS(E97&lt;30000,"Low",E97&lt;=45000,"Medium",E97&gt;45000,"High")</f>
        <v>High</v>
      </c>
      <c r="Q97" t="str" cm="1">
        <f t="array" ref="Q97">_xlfn.SWITCH(C97, "HR", "H01", "IT", "I01", "Sales", "S01", "Other")</f>
        <v>Other</v>
      </c>
      <c r="R97" t="b">
        <f t="shared" si="18"/>
        <v>1</v>
      </c>
      <c r="S97" t="b">
        <f t="shared" si="19"/>
        <v>1</v>
      </c>
      <c r="T97" t="str">
        <f t="shared" si="20"/>
        <v xml:space="preserve"> </v>
      </c>
      <c r="U97" s="35" t="str">
        <f t="shared" si="21"/>
        <v>Valid</v>
      </c>
    </row>
    <row r="98" spans="1:21" x14ac:dyDescent="0.25">
      <c r="A98" t="s">
        <v>6697</v>
      </c>
      <c r="B98" t="s">
        <v>6598</v>
      </c>
      <c r="C98" t="s">
        <v>2</v>
      </c>
      <c r="D98">
        <v>4</v>
      </c>
      <c r="E98">
        <v>24770</v>
      </c>
      <c r="F98" t="s">
        <v>6612</v>
      </c>
      <c r="G98" t="s">
        <v>6590</v>
      </c>
      <c r="I98" s="35" t="str">
        <f t="shared" si="11"/>
        <v>Low Salary</v>
      </c>
      <c r="J98" t="b">
        <f t="shared" si="12"/>
        <v>0</v>
      </c>
      <c r="K98" t="b">
        <f t="shared" si="13"/>
        <v>0</v>
      </c>
      <c r="L98" t="b">
        <f t="shared" si="14"/>
        <v>1</v>
      </c>
      <c r="M98" t="str">
        <f t="shared" si="15"/>
        <v>Review</v>
      </c>
      <c r="N98" t="str">
        <f t="shared" si="16"/>
        <v>Others</v>
      </c>
      <c r="O98" t="str">
        <f t="shared" si="17"/>
        <v>Fresher</v>
      </c>
      <c r="P98" t="str" cm="1">
        <f t="array" ref="P98">_xlfn.IFS(E98&lt;30000,"Low",E98&lt;=45000,"Medium",E98&gt;45000,"High")</f>
        <v>Low</v>
      </c>
      <c r="Q98" t="str" cm="1">
        <f t="array" ref="Q98">_xlfn.SWITCH(C98, "HR", "H01", "IT", "I01", "Sales", "S01", "Other")</f>
        <v>S01</v>
      </c>
      <c r="R98" t="b">
        <f t="shared" si="18"/>
        <v>1</v>
      </c>
      <c r="S98" t="b">
        <f t="shared" si="19"/>
        <v>0</v>
      </c>
      <c r="T98" t="str">
        <f t="shared" si="20"/>
        <v xml:space="preserve"> </v>
      </c>
      <c r="U98" s="35" t="str">
        <f t="shared" si="21"/>
        <v>Valid</v>
      </c>
    </row>
    <row r="99" spans="1:21" x14ac:dyDescent="0.25">
      <c r="A99" t="s">
        <v>6698</v>
      </c>
      <c r="B99" t="s">
        <v>6615</v>
      </c>
      <c r="C99" t="s">
        <v>5</v>
      </c>
      <c r="D99">
        <v>9</v>
      </c>
      <c r="E99">
        <v>34441</v>
      </c>
      <c r="F99" t="s">
        <v>6612</v>
      </c>
      <c r="G99" t="s">
        <v>6596</v>
      </c>
      <c r="I99" s="35" t="str">
        <f t="shared" si="11"/>
        <v>Low Salary</v>
      </c>
      <c r="J99" t="b">
        <f t="shared" si="12"/>
        <v>1</v>
      </c>
      <c r="K99" t="b">
        <f t="shared" si="13"/>
        <v>0</v>
      </c>
      <c r="L99" t="b">
        <f t="shared" si="14"/>
        <v>0</v>
      </c>
      <c r="M99" t="str">
        <f t="shared" si="15"/>
        <v>Promote</v>
      </c>
      <c r="N99" t="str">
        <f t="shared" si="16"/>
        <v>Others</v>
      </c>
      <c r="O99" t="str">
        <f t="shared" si="17"/>
        <v>Expert</v>
      </c>
      <c r="P99" t="str" cm="1">
        <f t="array" ref="P99">_xlfn.IFS(E99&lt;30000,"Low",E99&lt;=45000,"Medium",E99&gt;45000,"High")</f>
        <v>Medium</v>
      </c>
      <c r="Q99" t="str" cm="1">
        <f t="array" ref="Q99">_xlfn.SWITCH(C99, "HR", "H01", "IT", "I01", "Sales", "S01", "Other")</f>
        <v>Other</v>
      </c>
      <c r="R99" t="b">
        <f t="shared" si="18"/>
        <v>1</v>
      </c>
      <c r="S99" t="b">
        <f t="shared" si="19"/>
        <v>0</v>
      </c>
      <c r="T99" t="str">
        <f t="shared" si="20"/>
        <v>₹34,441 Active</v>
      </c>
      <c r="U99" s="35" t="str">
        <f t="shared" si="21"/>
        <v>Valid</v>
      </c>
    </row>
    <row r="100" spans="1:21" x14ac:dyDescent="0.25">
      <c r="A100" t="s">
        <v>6699</v>
      </c>
      <c r="B100" t="s">
        <v>6595</v>
      </c>
      <c r="C100" t="s">
        <v>6601</v>
      </c>
      <c r="D100">
        <v>2</v>
      </c>
      <c r="E100">
        <v>55601</v>
      </c>
      <c r="F100" t="s">
        <v>138</v>
      </c>
      <c r="G100" t="s">
        <v>6596</v>
      </c>
      <c r="I100" s="35" t="str">
        <f t="shared" si="11"/>
        <v>High Salary</v>
      </c>
      <c r="J100" t="b">
        <f t="shared" si="12"/>
        <v>0</v>
      </c>
      <c r="K100" t="b">
        <f t="shared" si="13"/>
        <v>1</v>
      </c>
      <c r="L100" t="b">
        <f t="shared" si="14"/>
        <v>0</v>
      </c>
      <c r="M100" t="str">
        <f t="shared" si="15"/>
        <v>Review</v>
      </c>
      <c r="N100" t="str">
        <f t="shared" si="16"/>
        <v>Support Staff</v>
      </c>
      <c r="O100" t="str">
        <f t="shared" si="17"/>
        <v>Fresher</v>
      </c>
      <c r="P100" t="str" cm="1">
        <f t="array" ref="P100">_xlfn.IFS(E100&lt;30000,"Low",E100&lt;=45000,"Medium",E100&gt;45000,"High")</f>
        <v>High</v>
      </c>
      <c r="Q100" t="str" cm="1">
        <f t="array" ref="Q100">_xlfn.SWITCH(C100, "HR", "H01", "IT", "I01", "Sales", "S01", "Other")</f>
        <v>Other</v>
      </c>
      <c r="R100" t="b">
        <f t="shared" si="18"/>
        <v>1</v>
      </c>
      <c r="S100" t="b">
        <f t="shared" si="19"/>
        <v>1</v>
      </c>
      <c r="T100" t="str">
        <f t="shared" si="20"/>
        <v>₹55,601 Active</v>
      </c>
      <c r="U100" s="35" t="str">
        <f t="shared" si="21"/>
        <v>Valid</v>
      </c>
    </row>
    <row r="101" spans="1:21" x14ac:dyDescent="0.25">
      <c r="A101" t="s">
        <v>6700</v>
      </c>
      <c r="B101" t="s">
        <v>6642</v>
      </c>
      <c r="C101" t="s">
        <v>2</v>
      </c>
      <c r="D101">
        <v>3</v>
      </c>
      <c r="E101">
        <v>38495</v>
      </c>
      <c r="F101" t="s">
        <v>136</v>
      </c>
      <c r="G101" t="s">
        <v>6596</v>
      </c>
      <c r="I101" s="35" t="str">
        <f t="shared" si="11"/>
        <v>Low Salary</v>
      </c>
      <c r="J101" t="b">
        <f t="shared" si="12"/>
        <v>0</v>
      </c>
      <c r="K101" t="b">
        <f t="shared" si="13"/>
        <v>0</v>
      </c>
      <c r="L101" t="b">
        <f t="shared" si="14"/>
        <v>0</v>
      </c>
      <c r="M101" t="str">
        <f t="shared" si="15"/>
        <v>Review</v>
      </c>
      <c r="N101" t="str">
        <f t="shared" si="16"/>
        <v>Others</v>
      </c>
      <c r="O101" t="str">
        <f t="shared" si="17"/>
        <v>Fresher</v>
      </c>
      <c r="P101" t="str" cm="1">
        <f t="array" ref="P101">_xlfn.IFS(E101&lt;30000,"Low",E101&lt;=45000,"Medium",E101&gt;45000,"High")</f>
        <v>Medium</v>
      </c>
      <c r="Q101" t="str" cm="1">
        <f t="array" ref="Q101">_xlfn.SWITCH(C101, "HR", "H01", "IT", "I01", "Sales", "S01", "Other")</f>
        <v>S01</v>
      </c>
      <c r="R101" t="b">
        <f t="shared" si="18"/>
        <v>1</v>
      </c>
      <c r="S101" t="b">
        <f t="shared" si="19"/>
        <v>0</v>
      </c>
      <c r="T101" t="str">
        <f t="shared" si="20"/>
        <v>₹38,495 Active</v>
      </c>
      <c r="U101" s="35" t="str">
        <f t="shared" si="21"/>
        <v>Valid</v>
      </c>
    </row>
    <row r="102" spans="1:21" x14ac:dyDescent="0.25">
      <c r="A102" t="s">
        <v>6701</v>
      </c>
      <c r="B102" t="s">
        <v>6598</v>
      </c>
      <c r="C102" t="s">
        <v>4</v>
      </c>
      <c r="D102">
        <v>9</v>
      </c>
      <c r="E102">
        <v>32172</v>
      </c>
      <c r="F102" t="s">
        <v>6612</v>
      </c>
      <c r="G102" t="s">
        <v>6596</v>
      </c>
      <c r="I102" s="35" t="str">
        <f t="shared" si="11"/>
        <v>Low Salary</v>
      </c>
      <c r="J102" t="b">
        <f t="shared" si="12"/>
        <v>1</v>
      </c>
      <c r="K102" t="b">
        <f t="shared" si="13"/>
        <v>0</v>
      </c>
      <c r="L102" t="b">
        <f t="shared" si="14"/>
        <v>0</v>
      </c>
      <c r="M102" t="str">
        <f t="shared" si="15"/>
        <v>Promote</v>
      </c>
      <c r="N102" t="str">
        <f t="shared" si="16"/>
        <v>Others</v>
      </c>
      <c r="O102" t="str">
        <f t="shared" si="17"/>
        <v>Expert</v>
      </c>
      <c r="P102" t="str" cm="1">
        <f t="array" ref="P102">_xlfn.IFS(E102&lt;30000,"Low",E102&lt;=45000,"Medium",E102&gt;45000,"High")</f>
        <v>Medium</v>
      </c>
      <c r="Q102" t="str" cm="1">
        <f t="array" ref="Q102">_xlfn.SWITCH(C102, "HR", "H01", "IT", "I01", "Sales", "S01", "Other")</f>
        <v>Other</v>
      </c>
      <c r="R102" t="b">
        <f t="shared" si="18"/>
        <v>1</v>
      </c>
      <c r="S102" t="b">
        <f t="shared" si="19"/>
        <v>0</v>
      </c>
      <c r="T102" t="str">
        <f t="shared" si="20"/>
        <v>₹32,172 Active</v>
      </c>
      <c r="U102" s="35" t="str">
        <f t="shared" si="21"/>
        <v>Valid</v>
      </c>
    </row>
    <row r="103" spans="1:21" x14ac:dyDescent="0.25">
      <c r="A103" t="s">
        <v>6702</v>
      </c>
      <c r="B103" t="s">
        <v>6642</v>
      </c>
      <c r="C103" t="s">
        <v>3</v>
      </c>
      <c r="D103">
        <v>7</v>
      </c>
      <c r="E103">
        <v>26650</v>
      </c>
      <c r="F103" t="s">
        <v>134</v>
      </c>
      <c r="G103" t="s">
        <v>6590</v>
      </c>
      <c r="I103" s="35" t="str">
        <f t="shared" si="11"/>
        <v>Low Salary</v>
      </c>
      <c r="J103" t="b">
        <f t="shared" si="12"/>
        <v>0</v>
      </c>
      <c r="K103" t="b">
        <f t="shared" si="13"/>
        <v>1</v>
      </c>
      <c r="L103" t="b">
        <f t="shared" si="14"/>
        <v>1</v>
      </c>
      <c r="M103" t="str">
        <f t="shared" si="15"/>
        <v>Review</v>
      </c>
      <c r="N103" t="str">
        <f t="shared" si="16"/>
        <v>Support Staff</v>
      </c>
      <c r="O103" t="str">
        <f t="shared" si="17"/>
        <v>Advance</v>
      </c>
      <c r="P103" t="str" cm="1">
        <f t="array" ref="P103">_xlfn.IFS(E103&lt;30000,"Low",E103&lt;=45000,"Medium",E103&gt;45000,"High")</f>
        <v>Low</v>
      </c>
      <c r="Q103" t="str" cm="1">
        <f t="array" ref="Q103">_xlfn.SWITCH(C103, "HR", "H01", "IT", "I01", "Sales", "S01", "Other")</f>
        <v>H01</v>
      </c>
      <c r="R103" t="b">
        <f t="shared" si="18"/>
        <v>1</v>
      </c>
      <c r="S103" t="b">
        <f t="shared" si="19"/>
        <v>1</v>
      </c>
      <c r="T103" t="str">
        <f t="shared" si="20"/>
        <v xml:space="preserve"> </v>
      </c>
      <c r="U103" s="35" t="str">
        <f t="shared" si="21"/>
        <v>Valid</v>
      </c>
    </row>
    <row r="104" spans="1:21" x14ac:dyDescent="0.25">
      <c r="A104" t="s">
        <v>6703</v>
      </c>
      <c r="B104" t="s">
        <v>6595</v>
      </c>
      <c r="C104" t="s">
        <v>3</v>
      </c>
      <c r="D104">
        <v>9</v>
      </c>
      <c r="E104">
        <v>39631</v>
      </c>
      <c r="F104" t="s">
        <v>134</v>
      </c>
      <c r="G104" t="s">
        <v>6590</v>
      </c>
      <c r="I104" s="35" t="str">
        <f t="shared" si="11"/>
        <v>Low Salary</v>
      </c>
      <c r="J104" t="b">
        <f t="shared" si="12"/>
        <v>0</v>
      </c>
      <c r="K104" t="b">
        <f t="shared" si="13"/>
        <v>1</v>
      </c>
      <c r="L104" t="b">
        <f t="shared" si="14"/>
        <v>1</v>
      </c>
      <c r="M104" t="str">
        <f t="shared" si="15"/>
        <v>Review</v>
      </c>
      <c r="N104" t="str">
        <f t="shared" si="16"/>
        <v>Support Staff</v>
      </c>
      <c r="O104" t="str">
        <f t="shared" si="17"/>
        <v>Expert</v>
      </c>
      <c r="P104" t="str" cm="1">
        <f t="array" ref="P104">_xlfn.IFS(E104&lt;30000,"Low",E104&lt;=45000,"Medium",E104&gt;45000,"High")</f>
        <v>Medium</v>
      </c>
      <c r="Q104" t="str" cm="1">
        <f t="array" ref="Q104">_xlfn.SWITCH(C104, "HR", "H01", "IT", "I01", "Sales", "S01", "Other")</f>
        <v>H01</v>
      </c>
      <c r="R104" t="b">
        <f t="shared" si="18"/>
        <v>1</v>
      </c>
      <c r="S104" t="b">
        <f t="shared" si="19"/>
        <v>1</v>
      </c>
      <c r="T104" t="str">
        <f t="shared" si="20"/>
        <v xml:space="preserve"> </v>
      </c>
      <c r="U104" s="35" t="str">
        <f t="shared" si="21"/>
        <v>Valid</v>
      </c>
    </row>
    <row r="105" spans="1:21" x14ac:dyDescent="0.25">
      <c r="A105" t="s">
        <v>6704</v>
      </c>
      <c r="B105" t="s">
        <v>6589</v>
      </c>
      <c r="C105" t="s">
        <v>2</v>
      </c>
      <c r="D105">
        <v>6</v>
      </c>
      <c r="E105">
        <v>55002</v>
      </c>
      <c r="F105" t="s">
        <v>6612</v>
      </c>
      <c r="G105" t="s">
        <v>6596</v>
      </c>
      <c r="I105" s="35" t="str">
        <f t="shared" si="11"/>
        <v>High Salary</v>
      </c>
      <c r="J105" t="b">
        <f t="shared" si="12"/>
        <v>1</v>
      </c>
      <c r="K105" t="b">
        <f t="shared" si="13"/>
        <v>0</v>
      </c>
      <c r="L105" t="b">
        <f t="shared" si="14"/>
        <v>0</v>
      </c>
      <c r="M105" t="str">
        <f t="shared" si="15"/>
        <v>Promote</v>
      </c>
      <c r="N105" t="str">
        <f t="shared" si="16"/>
        <v>Others</v>
      </c>
      <c r="O105" t="str">
        <f t="shared" si="17"/>
        <v>Advance</v>
      </c>
      <c r="P105" t="str" cm="1">
        <f t="array" ref="P105">_xlfn.IFS(E105&lt;30000,"Low",E105&lt;=45000,"Medium",E105&gt;45000,"High")</f>
        <v>High</v>
      </c>
      <c r="Q105" t="str" cm="1">
        <f t="array" ref="Q105">_xlfn.SWITCH(C105, "HR", "H01", "IT", "I01", "Sales", "S01", "Other")</f>
        <v>S01</v>
      </c>
      <c r="R105" t="b">
        <f t="shared" si="18"/>
        <v>1</v>
      </c>
      <c r="S105" t="b">
        <f t="shared" si="19"/>
        <v>1</v>
      </c>
      <c r="T105" t="str">
        <f t="shared" si="20"/>
        <v>₹55,002 Active</v>
      </c>
      <c r="U105" s="35" t="str">
        <f t="shared" si="21"/>
        <v>Valid</v>
      </c>
    </row>
    <row r="106" spans="1:21" x14ac:dyDescent="0.25">
      <c r="A106" t="s">
        <v>6705</v>
      </c>
      <c r="B106" t="s">
        <v>6595</v>
      </c>
      <c r="C106" t="s">
        <v>6</v>
      </c>
      <c r="D106">
        <v>7</v>
      </c>
      <c r="E106">
        <v>31816</v>
      </c>
      <c r="F106" t="s">
        <v>6612</v>
      </c>
      <c r="G106" t="s">
        <v>6590</v>
      </c>
      <c r="I106" s="35" t="str">
        <f t="shared" si="11"/>
        <v>Low Salary</v>
      </c>
      <c r="J106" t="b">
        <f t="shared" si="12"/>
        <v>0</v>
      </c>
      <c r="K106" t="b">
        <f t="shared" si="13"/>
        <v>0</v>
      </c>
      <c r="L106" t="b">
        <f t="shared" si="14"/>
        <v>1</v>
      </c>
      <c r="M106" t="str">
        <f t="shared" si="15"/>
        <v>Review</v>
      </c>
      <c r="N106" t="str">
        <f t="shared" si="16"/>
        <v>Others</v>
      </c>
      <c r="O106" t="str">
        <f t="shared" si="17"/>
        <v>Advance</v>
      </c>
      <c r="P106" t="str" cm="1">
        <f t="array" ref="P106">_xlfn.IFS(E106&lt;30000,"Low",E106&lt;=45000,"Medium",E106&gt;45000,"High")</f>
        <v>Medium</v>
      </c>
      <c r="Q106" t="str" cm="1">
        <f t="array" ref="Q106">_xlfn.SWITCH(C106, "HR", "H01", "IT", "I01", "Sales", "S01", "Other")</f>
        <v>I01</v>
      </c>
      <c r="R106" t="b">
        <f t="shared" si="18"/>
        <v>1</v>
      </c>
      <c r="S106" t="b">
        <f t="shared" si="19"/>
        <v>0</v>
      </c>
      <c r="T106" t="str">
        <f t="shared" si="20"/>
        <v xml:space="preserve"> </v>
      </c>
      <c r="U106" s="35" t="str">
        <f t="shared" si="21"/>
        <v>Valid</v>
      </c>
    </row>
    <row r="107" spans="1:21" x14ac:dyDescent="0.25">
      <c r="A107" t="s">
        <v>6706</v>
      </c>
      <c r="B107" t="s">
        <v>6642</v>
      </c>
      <c r="C107" t="s">
        <v>2</v>
      </c>
      <c r="D107">
        <v>10</v>
      </c>
      <c r="E107">
        <v>30776</v>
      </c>
      <c r="F107" t="s">
        <v>134</v>
      </c>
      <c r="G107" t="s">
        <v>6596</v>
      </c>
      <c r="I107" s="35" t="str">
        <f t="shared" si="11"/>
        <v>Low Salary</v>
      </c>
      <c r="J107" t="b">
        <f t="shared" si="12"/>
        <v>1</v>
      </c>
      <c r="K107" t="b">
        <f t="shared" si="13"/>
        <v>0</v>
      </c>
      <c r="L107" t="b">
        <f t="shared" si="14"/>
        <v>0</v>
      </c>
      <c r="M107" t="str">
        <f t="shared" si="15"/>
        <v>Promote</v>
      </c>
      <c r="N107" t="str">
        <f t="shared" si="16"/>
        <v>Others</v>
      </c>
      <c r="O107" t="str">
        <f t="shared" si="17"/>
        <v>Expert</v>
      </c>
      <c r="P107" t="str" cm="1">
        <f t="array" ref="P107">_xlfn.IFS(E107&lt;30000,"Low",E107&lt;=45000,"Medium",E107&gt;45000,"High")</f>
        <v>Medium</v>
      </c>
      <c r="Q107" t="str" cm="1">
        <f t="array" ref="Q107">_xlfn.SWITCH(C107, "HR", "H01", "IT", "I01", "Sales", "S01", "Other")</f>
        <v>S01</v>
      </c>
      <c r="R107" t="b">
        <f t="shared" si="18"/>
        <v>1</v>
      </c>
      <c r="S107" t="b">
        <f t="shared" si="19"/>
        <v>0</v>
      </c>
      <c r="T107" t="str">
        <f t="shared" si="20"/>
        <v>₹30,776 Active</v>
      </c>
      <c r="U107" s="35" t="str">
        <f t="shared" si="21"/>
        <v>Valid</v>
      </c>
    </row>
    <row r="108" spans="1:21" x14ac:dyDescent="0.25">
      <c r="A108" t="s">
        <v>6707</v>
      </c>
      <c r="B108" t="s">
        <v>6589</v>
      </c>
      <c r="C108" t="s">
        <v>4</v>
      </c>
      <c r="D108">
        <v>4</v>
      </c>
      <c r="E108">
        <v>20204</v>
      </c>
      <c r="F108" t="s">
        <v>6593</v>
      </c>
      <c r="G108" t="s">
        <v>6590</v>
      </c>
      <c r="I108" s="35" t="str">
        <f t="shared" si="11"/>
        <v>Low Salary</v>
      </c>
      <c r="J108" t="b">
        <f t="shared" si="12"/>
        <v>0</v>
      </c>
      <c r="K108" t="b">
        <f t="shared" si="13"/>
        <v>0</v>
      </c>
      <c r="L108" t="b">
        <f t="shared" si="14"/>
        <v>1</v>
      </c>
      <c r="M108" t="str">
        <f t="shared" si="15"/>
        <v>Review</v>
      </c>
      <c r="N108" t="str">
        <f t="shared" si="16"/>
        <v>Others</v>
      </c>
      <c r="O108" t="str">
        <f t="shared" si="17"/>
        <v>Fresher</v>
      </c>
      <c r="P108" t="str" cm="1">
        <f t="array" ref="P108">_xlfn.IFS(E108&lt;30000,"Low",E108&lt;=45000,"Medium",E108&gt;45000,"High")</f>
        <v>Low</v>
      </c>
      <c r="Q108" t="str" cm="1">
        <f t="array" ref="Q108">_xlfn.SWITCH(C108, "HR", "H01", "IT", "I01", "Sales", "S01", "Other")</f>
        <v>Other</v>
      </c>
      <c r="R108" t="b">
        <f t="shared" si="18"/>
        <v>1</v>
      </c>
      <c r="S108" t="b">
        <f t="shared" si="19"/>
        <v>0</v>
      </c>
      <c r="T108" t="str">
        <f t="shared" si="20"/>
        <v xml:space="preserve"> </v>
      </c>
      <c r="U108" s="35" t="str">
        <f t="shared" si="21"/>
        <v>Valid</v>
      </c>
    </row>
    <row r="109" spans="1:21" x14ac:dyDescent="0.25">
      <c r="A109" t="s">
        <v>6708</v>
      </c>
      <c r="B109" t="s">
        <v>6603</v>
      </c>
      <c r="C109" t="s">
        <v>2</v>
      </c>
      <c r="D109">
        <v>0</v>
      </c>
      <c r="E109">
        <v>40924</v>
      </c>
      <c r="F109" t="s">
        <v>134</v>
      </c>
      <c r="G109" t="s">
        <v>6596</v>
      </c>
      <c r="I109" s="35" t="str">
        <f t="shared" si="11"/>
        <v>High Salary</v>
      </c>
      <c r="J109" t="b">
        <f t="shared" si="12"/>
        <v>0</v>
      </c>
      <c r="K109" t="b">
        <f t="shared" si="13"/>
        <v>0</v>
      </c>
      <c r="L109" t="b">
        <f t="shared" si="14"/>
        <v>0</v>
      </c>
      <c r="M109" t="str">
        <f t="shared" si="15"/>
        <v>Review</v>
      </c>
      <c r="N109" t="str">
        <f t="shared" si="16"/>
        <v>Others</v>
      </c>
      <c r="O109" t="str">
        <f t="shared" si="17"/>
        <v>Fresher</v>
      </c>
      <c r="P109" t="str" cm="1">
        <f t="array" ref="P109">_xlfn.IFS(E109&lt;30000,"Low",E109&lt;=45000,"Medium",E109&gt;45000,"High")</f>
        <v>Medium</v>
      </c>
      <c r="Q109" t="str" cm="1">
        <f t="array" ref="Q109">_xlfn.SWITCH(C109, "HR", "H01", "IT", "I01", "Sales", "S01", "Other")</f>
        <v>S01</v>
      </c>
      <c r="R109" t="b">
        <f t="shared" si="18"/>
        <v>0</v>
      </c>
      <c r="S109" t="b">
        <f t="shared" si="19"/>
        <v>1</v>
      </c>
      <c r="T109" t="str">
        <f t="shared" si="20"/>
        <v>₹40,924 Active</v>
      </c>
      <c r="U109" s="35" t="str">
        <f t="shared" si="21"/>
        <v>Valid</v>
      </c>
    </row>
    <row r="110" spans="1:21" x14ac:dyDescent="0.25">
      <c r="A110" t="s">
        <v>6709</v>
      </c>
      <c r="B110" t="s">
        <v>6642</v>
      </c>
      <c r="C110" t="s">
        <v>6</v>
      </c>
      <c r="D110">
        <v>7</v>
      </c>
      <c r="E110">
        <v>26037</v>
      </c>
      <c r="F110" t="s">
        <v>138</v>
      </c>
      <c r="G110" t="s">
        <v>6596</v>
      </c>
      <c r="I110" s="35" t="str">
        <f t="shared" si="11"/>
        <v>Low Salary</v>
      </c>
      <c r="J110" t="b">
        <f t="shared" si="12"/>
        <v>1</v>
      </c>
      <c r="K110" t="b">
        <f t="shared" si="13"/>
        <v>0</v>
      </c>
      <c r="L110" t="b">
        <f t="shared" si="14"/>
        <v>0</v>
      </c>
      <c r="M110" t="str">
        <f t="shared" si="15"/>
        <v>Promote</v>
      </c>
      <c r="N110" t="str">
        <f t="shared" si="16"/>
        <v>Others</v>
      </c>
      <c r="O110" t="str">
        <f t="shared" si="17"/>
        <v>Advance</v>
      </c>
      <c r="P110" t="str" cm="1">
        <f t="array" ref="P110">_xlfn.IFS(E110&lt;30000,"Low",E110&lt;=45000,"Medium",E110&gt;45000,"High")</f>
        <v>Low</v>
      </c>
      <c r="Q110" t="str" cm="1">
        <f t="array" ref="Q110">_xlfn.SWITCH(C110, "HR", "H01", "IT", "I01", "Sales", "S01", "Other")</f>
        <v>I01</v>
      </c>
      <c r="R110" t="b">
        <f t="shared" si="18"/>
        <v>1</v>
      </c>
      <c r="S110" t="b">
        <f t="shared" si="19"/>
        <v>0</v>
      </c>
      <c r="T110" t="str">
        <f t="shared" si="20"/>
        <v>₹26,037 Active</v>
      </c>
      <c r="U110" s="35" t="str">
        <f t="shared" si="21"/>
        <v>Valid</v>
      </c>
    </row>
    <row r="111" spans="1:21" x14ac:dyDescent="0.25">
      <c r="A111" t="s">
        <v>6710</v>
      </c>
      <c r="B111" t="s">
        <v>6600</v>
      </c>
      <c r="C111" t="s">
        <v>4</v>
      </c>
      <c r="D111">
        <v>1</v>
      </c>
      <c r="E111">
        <v>25552</v>
      </c>
      <c r="F111" t="s">
        <v>135</v>
      </c>
      <c r="G111" t="s">
        <v>6596</v>
      </c>
      <c r="I111" s="35" t="str">
        <f t="shared" si="11"/>
        <v>Low Salary</v>
      </c>
      <c r="J111" t="b">
        <f t="shared" si="12"/>
        <v>0</v>
      </c>
      <c r="K111" t="b">
        <f t="shared" si="13"/>
        <v>0</v>
      </c>
      <c r="L111" t="b">
        <f t="shared" si="14"/>
        <v>0</v>
      </c>
      <c r="M111" t="str">
        <f t="shared" si="15"/>
        <v>Review</v>
      </c>
      <c r="N111" t="str">
        <f t="shared" si="16"/>
        <v>Others</v>
      </c>
      <c r="O111" t="str">
        <f t="shared" si="17"/>
        <v>Fresher</v>
      </c>
      <c r="P111" t="str" cm="1">
        <f t="array" ref="P111">_xlfn.IFS(E111&lt;30000,"Low",E111&lt;=45000,"Medium",E111&gt;45000,"High")</f>
        <v>Low</v>
      </c>
      <c r="Q111" t="str" cm="1">
        <f t="array" ref="Q111">_xlfn.SWITCH(C111, "HR", "H01", "IT", "I01", "Sales", "S01", "Other")</f>
        <v>Other</v>
      </c>
      <c r="R111" t="b">
        <f t="shared" si="18"/>
        <v>1</v>
      </c>
      <c r="S111" t="b">
        <f t="shared" si="19"/>
        <v>0</v>
      </c>
      <c r="T111" t="str">
        <f t="shared" si="20"/>
        <v>₹25,552 Active</v>
      </c>
      <c r="U111" s="35" t="str">
        <f t="shared" si="21"/>
        <v>Valid</v>
      </c>
    </row>
    <row r="112" spans="1:21" x14ac:dyDescent="0.25">
      <c r="A112" t="s">
        <v>6711</v>
      </c>
      <c r="B112" t="s">
        <v>6595</v>
      </c>
      <c r="C112" t="s">
        <v>2</v>
      </c>
      <c r="D112">
        <v>3</v>
      </c>
      <c r="E112">
        <v>48105</v>
      </c>
      <c r="F112" t="s">
        <v>6593</v>
      </c>
      <c r="G112" t="s">
        <v>6590</v>
      </c>
      <c r="I112" s="35" t="str">
        <f t="shared" si="11"/>
        <v>High Salary</v>
      </c>
      <c r="J112" t="b">
        <f t="shared" si="12"/>
        <v>0</v>
      </c>
      <c r="K112" t="b">
        <f t="shared" si="13"/>
        <v>0</v>
      </c>
      <c r="L112" t="b">
        <f t="shared" si="14"/>
        <v>1</v>
      </c>
      <c r="M112" t="str">
        <f t="shared" si="15"/>
        <v>Review</v>
      </c>
      <c r="N112" t="str">
        <f t="shared" si="16"/>
        <v>Others</v>
      </c>
      <c r="O112" t="str">
        <f t="shared" si="17"/>
        <v>Fresher</v>
      </c>
      <c r="P112" t="str" cm="1">
        <f t="array" ref="P112">_xlfn.IFS(E112&lt;30000,"Low",E112&lt;=45000,"Medium",E112&gt;45000,"High")</f>
        <v>High</v>
      </c>
      <c r="Q112" t="str" cm="1">
        <f t="array" ref="Q112">_xlfn.SWITCH(C112, "HR", "H01", "IT", "I01", "Sales", "S01", "Other")</f>
        <v>S01</v>
      </c>
      <c r="R112" t="b">
        <f t="shared" si="18"/>
        <v>1</v>
      </c>
      <c r="S112" t="b">
        <f t="shared" si="19"/>
        <v>1</v>
      </c>
      <c r="T112" t="str">
        <f t="shared" si="20"/>
        <v xml:space="preserve"> </v>
      </c>
      <c r="U112" s="35" t="str">
        <f t="shared" si="21"/>
        <v>Valid</v>
      </c>
    </row>
    <row r="113" spans="1:21" x14ac:dyDescent="0.25">
      <c r="A113" t="s">
        <v>6712</v>
      </c>
      <c r="B113" t="s">
        <v>6642</v>
      </c>
      <c r="C113" t="s">
        <v>5</v>
      </c>
      <c r="D113">
        <v>1</v>
      </c>
      <c r="E113">
        <v>41002</v>
      </c>
      <c r="F113" t="s">
        <v>6593</v>
      </c>
      <c r="G113" t="s">
        <v>6596</v>
      </c>
      <c r="I113" s="35" t="str">
        <f t="shared" si="11"/>
        <v>High Salary</v>
      </c>
      <c r="J113" t="b">
        <f t="shared" si="12"/>
        <v>0</v>
      </c>
      <c r="K113" t="b">
        <f t="shared" si="13"/>
        <v>0</v>
      </c>
      <c r="L113" t="b">
        <f t="shared" si="14"/>
        <v>0</v>
      </c>
      <c r="M113" t="str">
        <f t="shared" si="15"/>
        <v>Review</v>
      </c>
      <c r="N113" t="str">
        <f t="shared" si="16"/>
        <v>Others</v>
      </c>
      <c r="O113" t="str">
        <f t="shared" si="17"/>
        <v>Fresher</v>
      </c>
      <c r="P113" t="str" cm="1">
        <f t="array" ref="P113">_xlfn.IFS(E113&lt;30000,"Low",E113&lt;=45000,"Medium",E113&gt;45000,"High")</f>
        <v>Medium</v>
      </c>
      <c r="Q113" t="str" cm="1">
        <f t="array" ref="Q113">_xlfn.SWITCH(C113, "HR", "H01", "IT", "I01", "Sales", "S01", "Other")</f>
        <v>Other</v>
      </c>
      <c r="R113" t="b">
        <f t="shared" si="18"/>
        <v>1</v>
      </c>
      <c r="S113" t="b">
        <f t="shared" si="19"/>
        <v>1</v>
      </c>
      <c r="T113" t="str">
        <f t="shared" si="20"/>
        <v>₹41,002 Active</v>
      </c>
      <c r="U113" s="35" t="str">
        <f t="shared" si="21"/>
        <v>Valid</v>
      </c>
    </row>
    <row r="114" spans="1:21" x14ac:dyDescent="0.25">
      <c r="A114" t="s">
        <v>6713</v>
      </c>
      <c r="B114" t="s">
        <v>6607</v>
      </c>
      <c r="C114" t="s">
        <v>4</v>
      </c>
      <c r="D114">
        <v>3</v>
      </c>
      <c r="E114">
        <v>54879</v>
      </c>
      <c r="F114" t="s">
        <v>6612</v>
      </c>
      <c r="G114" t="s">
        <v>6596</v>
      </c>
      <c r="I114" s="35" t="str">
        <f t="shared" si="11"/>
        <v>High Salary</v>
      </c>
      <c r="J114" t="b">
        <f t="shared" si="12"/>
        <v>0</v>
      </c>
      <c r="K114" t="b">
        <f t="shared" si="13"/>
        <v>0</v>
      </c>
      <c r="L114" t="b">
        <f t="shared" si="14"/>
        <v>0</v>
      </c>
      <c r="M114" t="str">
        <f t="shared" si="15"/>
        <v>Review</v>
      </c>
      <c r="N114" t="str">
        <f t="shared" si="16"/>
        <v>Others</v>
      </c>
      <c r="O114" t="str">
        <f t="shared" si="17"/>
        <v>Fresher</v>
      </c>
      <c r="P114" t="str" cm="1">
        <f t="array" ref="P114">_xlfn.IFS(E114&lt;30000,"Low",E114&lt;=45000,"Medium",E114&gt;45000,"High")</f>
        <v>High</v>
      </c>
      <c r="Q114" t="str" cm="1">
        <f t="array" ref="Q114">_xlfn.SWITCH(C114, "HR", "H01", "IT", "I01", "Sales", "S01", "Other")</f>
        <v>Other</v>
      </c>
      <c r="R114" t="b">
        <f t="shared" si="18"/>
        <v>1</v>
      </c>
      <c r="S114" t="b">
        <f t="shared" si="19"/>
        <v>1</v>
      </c>
      <c r="T114" t="str">
        <f t="shared" si="20"/>
        <v>₹54,879 Active</v>
      </c>
      <c r="U114" s="35" t="str">
        <f t="shared" si="21"/>
        <v>Valid</v>
      </c>
    </row>
    <row r="115" spans="1:21" x14ac:dyDescent="0.25">
      <c r="A115" t="s">
        <v>6714</v>
      </c>
      <c r="B115" t="s">
        <v>6609</v>
      </c>
      <c r="C115" t="s">
        <v>5</v>
      </c>
      <c r="D115">
        <v>0</v>
      </c>
      <c r="E115">
        <v>25448</v>
      </c>
      <c r="F115" t="s">
        <v>135</v>
      </c>
      <c r="G115" t="s">
        <v>6590</v>
      </c>
      <c r="I115" s="35" t="str">
        <f t="shared" si="11"/>
        <v>Low Salary</v>
      </c>
      <c r="J115" t="b">
        <f t="shared" si="12"/>
        <v>0</v>
      </c>
      <c r="K115" t="b">
        <f t="shared" si="13"/>
        <v>0</v>
      </c>
      <c r="L115" t="b">
        <f t="shared" si="14"/>
        <v>1</v>
      </c>
      <c r="M115" t="str">
        <f t="shared" si="15"/>
        <v>Review</v>
      </c>
      <c r="N115" t="str">
        <f t="shared" si="16"/>
        <v>Others</v>
      </c>
      <c r="O115" t="str">
        <f t="shared" si="17"/>
        <v>Fresher</v>
      </c>
      <c r="P115" t="str" cm="1">
        <f t="array" ref="P115">_xlfn.IFS(E115&lt;30000,"Low",E115&lt;=45000,"Medium",E115&gt;45000,"High")</f>
        <v>Low</v>
      </c>
      <c r="Q115" t="str" cm="1">
        <f t="array" ref="Q115">_xlfn.SWITCH(C115, "HR", "H01", "IT", "I01", "Sales", "S01", "Other")</f>
        <v>Other</v>
      </c>
      <c r="R115" t="b">
        <f t="shared" si="18"/>
        <v>0</v>
      </c>
      <c r="S115" t="b">
        <f t="shared" si="19"/>
        <v>0</v>
      </c>
      <c r="T115" t="str">
        <f t="shared" si="20"/>
        <v xml:space="preserve"> </v>
      </c>
      <c r="U115" s="35" t="str">
        <f t="shared" si="21"/>
        <v>Valid</v>
      </c>
    </row>
    <row r="116" spans="1:21" x14ac:dyDescent="0.25">
      <c r="A116" t="s">
        <v>6715</v>
      </c>
      <c r="B116" t="s">
        <v>6589</v>
      </c>
      <c r="C116" t="s">
        <v>3</v>
      </c>
      <c r="D116">
        <v>7</v>
      </c>
      <c r="E116">
        <v>42251</v>
      </c>
      <c r="F116" t="s">
        <v>138</v>
      </c>
      <c r="G116" t="s">
        <v>6590</v>
      </c>
      <c r="I116" s="35" t="str">
        <f t="shared" si="11"/>
        <v>High Salary</v>
      </c>
      <c r="J116" t="b">
        <f t="shared" si="12"/>
        <v>0</v>
      </c>
      <c r="K116" t="b">
        <f t="shared" si="13"/>
        <v>1</v>
      </c>
      <c r="L116" t="b">
        <f t="shared" si="14"/>
        <v>1</v>
      </c>
      <c r="M116" t="str">
        <f t="shared" si="15"/>
        <v>Review</v>
      </c>
      <c r="N116" t="str">
        <f t="shared" si="16"/>
        <v>Support Staff</v>
      </c>
      <c r="O116" t="str">
        <f t="shared" si="17"/>
        <v>Advance</v>
      </c>
      <c r="P116" t="str" cm="1">
        <f t="array" ref="P116">_xlfn.IFS(E116&lt;30000,"Low",E116&lt;=45000,"Medium",E116&gt;45000,"High")</f>
        <v>Medium</v>
      </c>
      <c r="Q116" t="str" cm="1">
        <f t="array" ref="Q116">_xlfn.SWITCH(C116, "HR", "H01", "IT", "I01", "Sales", "S01", "Other")</f>
        <v>H01</v>
      </c>
      <c r="R116" t="b">
        <f t="shared" si="18"/>
        <v>1</v>
      </c>
      <c r="S116" t="b">
        <f t="shared" si="19"/>
        <v>0</v>
      </c>
      <c r="T116" t="str">
        <f t="shared" si="20"/>
        <v xml:space="preserve"> </v>
      </c>
      <c r="U116" s="35" t="str">
        <f t="shared" si="21"/>
        <v>Valid</v>
      </c>
    </row>
    <row r="117" spans="1:21" x14ac:dyDescent="0.25">
      <c r="A117" t="s">
        <v>6716</v>
      </c>
      <c r="B117" t="s">
        <v>6609</v>
      </c>
      <c r="C117" t="s">
        <v>6</v>
      </c>
      <c r="D117">
        <v>8</v>
      </c>
      <c r="E117">
        <v>55297</v>
      </c>
      <c r="F117" t="s">
        <v>138</v>
      </c>
      <c r="G117" t="s">
        <v>6596</v>
      </c>
      <c r="I117" s="35" t="str">
        <f t="shared" si="11"/>
        <v>High Salary</v>
      </c>
      <c r="J117" t="b">
        <f t="shared" si="12"/>
        <v>1</v>
      </c>
      <c r="K117" t="b">
        <f t="shared" si="13"/>
        <v>0</v>
      </c>
      <c r="L117" t="b">
        <f t="shared" si="14"/>
        <v>0</v>
      </c>
      <c r="M117" t="str">
        <f t="shared" si="15"/>
        <v>Promote</v>
      </c>
      <c r="N117" t="str">
        <f t="shared" si="16"/>
        <v>Others</v>
      </c>
      <c r="O117" t="str">
        <f t="shared" si="17"/>
        <v>Expert</v>
      </c>
      <c r="P117" t="str" cm="1">
        <f t="array" ref="P117">_xlfn.IFS(E117&lt;30000,"Low",E117&lt;=45000,"Medium",E117&gt;45000,"High")</f>
        <v>High</v>
      </c>
      <c r="Q117" t="str" cm="1">
        <f t="array" ref="Q117">_xlfn.SWITCH(C117, "HR", "H01", "IT", "I01", "Sales", "S01", "Other")</f>
        <v>I01</v>
      </c>
      <c r="R117" t="b">
        <f t="shared" si="18"/>
        <v>1</v>
      </c>
      <c r="S117" t="b">
        <f t="shared" si="19"/>
        <v>1</v>
      </c>
      <c r="T117" t="str">
        <f t="shared" si="20"/>
        <v>₹55,297 Active</v>
      </c>
      <c r="U117" s="35" t="str">
        <f t="shared" si="21"/>
        <v>Valid</v>
      </c>
    </row>
    <row r="118" spans="1:21" x14ac:dyDescent="0.25">
      <c r="A118" t="s">
        <v>6717</v>
      </c>
      <c r="B118" t="s">
        <v>6600</v>
      </c>
      <c r="C118" t="s">
        <v>6</v>
      </c>
      <c r="D118">
        <v>10</v>
      </c>
      <c r="E118">
        <v>38519</v>
      </c>
      <c r="F118" t="s">
        <v>135</v>
      </c>
      <c r="G118" t="s">
        <v>6590</v>
      </c>
      <c r="I118" s="35" t="str">
        <f t="shared" si="11"/>
        <v>Low Salary</v>
      </c>
      <c r="J118" t="b">
        <f t="shared" si="12"/>
        <v>0</v>
      </c>
      <c r="K118" t="b">
        <f t="shared" si="13"/>
        <v>0</v>
      </c>
      <c r="L118" t="b">
        <f t="shared" si="14"/>
        <v>1</v>
      </c>
      <c r="M118" t="str">
        <f t="shared" si="15"/>
        <v>Review</v>
      </c>
      <c r="N118" t="str">
        <f t="shared" si="16"/>
        <v>Others</v>
      </c>
      <c r="O118" t="str">
        <f t="shared" si="17"/>
        <v>Expert</v>
      </c>
      <c r="P118" t="str" cm="1">
        <f t="array" ref="P118">_xlfn.IFS(E118&lt;30000,"Low",E118&lt;=45000,"Medium",E118&gt;45000,"High")</f>
        <v>Medium</v>
      </c>
      <c r="Q118" t="str" cm="1">
        <f t="array" ref="Q118">_xlfn.SWITCH(C118, "HR", "H01", "IT", "I01", "Sales", "S01", "Other")</f>
        <v>I01</v>
      </c>
      <c r="R118" t="b">
        <f t="shared" si="18"/>
        <v>1</v>
      </c>
      <c r="S118" t="b">
        <f t="shared" si="19"/>
        <v>0</v>
      </c>
      <c r="T118" t="str">
        <f t="shared" si="20"/>
        <v xml:space="preserve"> </v>
      </c>
      <c r="U118" s="35" t="str">
        <f t="shared" si="21"/>
        <v>Valid</v>
      </c>
    </row>
    <row r="119" spans="1:21" x14ac:dyDescent="0.25">
      <c r="A119" t="s">
        <v>6718</v>
      </c>
      <c r="B119" t="s">
        <v>6595</v>
      </c>
      <c r="C119" t="s">
        <v>3</v>
      </c>
      <c r="D119">
        <v>5</v>
      </c>
      <c r="E119">
        <v>53981</v>
      </c>
      <c r="F119" t="s">
        <v>134</v>
      </c>
      <c r="G119" t="s">
        <v>6590</v>
      </c>
      <c r="I119" s="35" t="str">
        <f t="shared" si="11"/>
        <v>High Salary</v>
      </c>
      <c r="J119" t="b">
        <f t="shared" si="12"/>
        <v>0</v>
      </c>
      <c r="K119" t="b">
        <f t="shared" si="13"/>
        <v>1</v>
      </c>
      <c r="L119" t="b">
        <f t="shared" si="14"/>
        <v>1</v>
      </c>
      <c r="M119" t="str">
        <f t="shared" si="15"/>
        <v>Review</v>
      </c>
      <c r="N119" t="str">
        <f t="shared" si="16"/>
        <v>Support Staff</v>
      </c>
      <c r="O119" t="str">
        <f t="shared" si="17"/>
        <v>Advance</v>
      </c>
      <c r="P119" t="str" cm="1">
        <f t="array" ref="P119">_xlfn.IFS(E119&lt;30000,"Low",E119&lt;=45000,"Medium",E119&gt;45000,"High")</f>
        <v>High</v>
      </c>
      <c r="Q119" t="str" cm="1">
        <f t="array" ref="Q119">_xlfn.SWITCH(C119, "HR", "H01", "IT", "I01", "Sales", "S01", "Other")</f>
        <v>H01</v>
      </c>
      <c r="R119" t="b">
        <f t="shared" si="18"/>
        <v>1</v>
      </c>
      <c r="S119" t="b">
        <f t="shared" si="19"/>
        <v>0</v>
      </c>
      <c r="T119" t="str">
        <f t="shared" si="20"/>
        <v xml:space="preserve"> </v>
      </c>
      <c r="U119" s="35" t="str">
        <f t="shared" si="21"/>
        <v>Valid</v>
      </c>
    </row>
    <row r="120" spans="1:21" x14ac:dyDescent="0.25">
      <c r="A120" t="s">
        <v>6719</v>
      </c>
      <c r="B120" t="s">
        <v>6592</v>
      </c>
      <c r="C120" t="s">
        <v>4</v>
      </c>
      <c r="D120">
        <v>10</v>
      </c>
      <c r="E120">
        <v>45616</v>
      </c>
      <c r="F120" t="s">
        <v>136</v>
      </c>
      <c r="G120" t="s">
        <v>6590</v>
      </c>
      <c r="I120" s="35" t="str">
        <f t="shared" si="11"/>
        <v>High Salary</v>
      </c>
      <c r="J120" t="b">
        <f t="shared" si="12"/>
        <v>0</v>
      </c>
      <c r="K120" t="b">
        <f t="shared" si="13"/>
        <v>0</v>
      </c>
      <c r="L120" t="b">
        <f t="shared" si="14"/>
        <v>1</v>
      </c>
      <c r="M120" t="str">
        <f t="shared" si="15"/>
        <v>Review</v>
      </c>
      <c r="N120" t="str">
        <f t="shared" si="16"/>
        <v>Others</v>
      </c>
      <c r="O120" t="str">
        <f t="shared" si="17"/>
        <v>Expert</v>
      </c>
      <c r="P120" t="str" cm="1">
        <f t="array" ref="P120">_xlfn.IFS(E120&lt;30000,"Low",E120&lt;=45000,"Medium",E120&gt;45000,"High")</f>
        <v>High</v>
      </c>
      <c r="Q120" t="str" cm="1">
        <f t="array" ref="Q120">_xlfn.SWITCH(C120, "HR", "H01", "IT", "I01", "Sales", "S01", "Other")</f>
        <v>Other</v>
      </c>
      <c r="R120" t="b">
        <f t="shared" si="18"/>
        <v>1</v>
      </c>
      <c r="S120" t="b">
        <f t="shared" si="19"/>
        <v>1</v>
      </c>
      <c r="T120" t="str">
        <f t="shared" si="20"/>
        <v xml:space="preserve"> </v>
      </c>
      <c r="U120" s="35" t="str">
        <f t="shared" si="21"/>
        <v>Valid</v>
      </c>
    </row>
    <row r="121" spans="1:21" x14ac:dyDescent="0.25">
      <c r="A121" t="s">
        <v>6720</v>
      </c>
      <c r="B121" t="s">
        <v>6609</v>
      </c>
      <c r="C121" t="s">
        <v>2</v>
      </c>
      <c r="D121">
        <v>4</v>
      </c>
      <c r="E121">
        <v>54510</v>
      </c>
      <c r="F121" t="s">
        <v>135</v>
      </c>
      <c r="G121" t="s">
        <v>6590</v>
      </c>
      <c r="I121" s="35" t="str">
        <f t="shared" si="11"/>
        <v>High Salary</v>
      </c>
      <c r="J121" t="b">
        <f t="shared" si="12"/>
        <v>0</v>
      </c>
      <c r="K121" t="b">
        <f t="shared" si="13"/>
        <v>0</v>
      </c>
      <c r="L121" t="b">
        <f t="shared" si="14"/>
        <v>1</v>
      </c>
      <c r="M121" t="str">
        <f t="shared" si="15"/>
        <v>Review</v>
      </c>
      <c r="N121" t="str">
        <f t="shared" si="16"/>
        <v>Others</v>
      </c>
      <c r="O121" t="str">
        <f t="shared" si="17"/>
        <v>Fresher</v>
      </c>
      <c r="P121" t="str" cm="1">
        <f t="array" ref="P121">_xlfn.IFS(E121&lt;30000,"Low",E121&lt;=45000,"Medium",E121&gt;45000,"High")</f>
        <v>High</v>
      </c>
      <c r="Q121" t="str" cm="1">
        <f t="array" ref="Q121">_xlfn.SWITCH(C121, "HR", "H01", "IT", "I01", "Sales", "S01", "Other")</f>
        <v>S01</v>
      </c>
      <c r="R121" t="b">
        <f t="shared" si="18"/>
        <v>1</v>
      </c>
      <c r="S121" t="b">
        <f t="shared" si="19"/>
        <v>1</v>
      </c>
      <c r="T121" t="str">
        <f t="shared" si="20"/>
        <v xml:space="preserve"> </v>
      </c>
      <c r="U121" s="35" t="str">
        <f t="shared" si="21"/>
        <v>Valid</v>
      </c>
    </row>
    <row r="122" spans="1:21" x14ac:dyDescent="0.25">
      <c r="A122" t="s">
        <v>6721</v>
      </c>
      <c r="B122" t="s">
        <v>6642</v>
      </c>
      <c r="C122" t="s">
        <v>2</v>
      </c>
      <c r="D122">
        <v>0</v>
      </c>
      <c r="E122">
        <v>33151</v>
      </c>
      <c r="F122" t="s">
        <v>136</v>
      </c>
      <c r="G122" t="s">
        <v>6590</v>
      </c>
      <c r="I122" s="35" t="str">
        <f t="shared" si="11"/>
        <v>Low Salary</v>
      </c>
      <c r="J122" t="b">
        <f t="shared" si="12"/>
        <v>0</v>
      </c>
      <c r="K122" t="b">
        <f t="shared" si="13"/>
        <v>0</v>
      </c>
      <c r="L122" t="b">
        <f t="shared" si="14"/>
        <v>1</v>
      </c>
      <c r="M122" t="str">
        <f t="shared" si="15"/>
        <v>Review</v>
      </c>
      <c r="N122" t="str">
        <f t="shared" si="16"/>
        <v>Others</v>
      </c>
      <c r="O122" t="str">
        <f t="shared" si="17"/>
        <v>Fresher</v>
      </c>
      <c r="P122" t="str" cm="1">
        <f t="array" ref="P122">_xlfn.IFS(E122&lt;30000,"Low",E122&lt;=45000,"Medium",E122&gt;45000,"High")</f>
        <v>Medium</v>
      </c>
      <c r="Q122" t="str" cm="1">
        <f t="array" ref="Q122">_xlfn.SWITCH(C122, "HR", "H01", "IT", "I01", "Sales", "S01", "Other")</f>
        <v>S01</v>
      </c>
      <c r="R122" t="b">
        <f t="shared" si="18"/>
        <v>0</v>
      </c>
      <c r="S122" t="b">
        <f t="shared" si="19"/>
        <v>0</v>
      </c>
      <c r="T122" t="str">
        <f t="shared" si="20"/>
        <v xml:space="preserve"> </v>
      </c>
      <c r="U122" s="35" t="str">
        <f t="shared" si="21"/>
        <v>Valid</v>
      </c>
    </row>
    <row r="123" spans="1:21" x14ac:dyDescent="0.25">
      <c r="A123" t="s">
        <v>6722</v>
      </c>
      <c r="B123" t="s">
        <v>6642</v>
      </c>
      <c r="C123" t="s">
        <v>2</v>
      </c>
      <c r="D123">
        <v>8</v>
      </c>
      <c r="E123">
        <v>53878</v>
      </c>
      <c r="F123" t="s">
        <v>135</v>
      </c>
      <c r="G123" t="s">
        <v>6590</v>
      </c>
      <c r="I123" s="35" t="str">
        <f t="shared" si="11"/>
        <v>High Salary</v>
      </c>
      <c r="J123" t="b">
        <f t="shared" si="12"/>
        <v>0</v>
      </c>
      <c r="K123" t="b">
        <f t="shared" si="13"/>
        <v>0</v>
      </c>
      <c r="L123" t="b">
        <f t="shared" si="14"/>
        <v>1</v>
      </c>
      <c r="M123" t="str">
        <f t="shared" si="15"/>
        <v>Review</v>
      </c>
      <c r="N123" t="str">
        <f t="shared" si="16"/>
        <v>Others</v>
      </c>
      <c r="O123" t="str">
        <f t="shared" si="17"/>
        <v>Expert</v>
      </c>
      <c r="P123" t="str" cm="1">
        <f t="array" ref="P123">_xlfn.IFS(E123&lt;30000,"Low",E123&lt;=45000,"Medium",E123&gt;45000,"High")</f>
        <v>High</v>
      </c>
      <c r="Q123" t="str" cm="1">
        <f t="array" ref="Q123">_xlfn.SWITCH(C123, "HR", "H01", "IT", "I01", "Sales", "S01", "Other")</f>
        <v>S01</v>
      </c>
      <c r="R123" t="b">
        <f t="shared" si="18"/>
        <v>1</v>
      </c>
      <c r="S123" t="b">
        <f t="shared" si="19"/>
        <v>1</v>
      </c>
      <c r="T123" t="str">
        <f t="shared" si="20"/>
        <v xml:space="preserve"> </v>
      </c>
      <c r="U123" s="35" t="str">
        <f t="shared" si="21"/>
        <v>Valid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3"/>
  <sheetViews>
    <sheetView showGridLines="0" topLeftCell="T25" workbookViewId="0">
      <selection activeCell="AF5" sqref="AF5"/>
    </sheetView>
  </sheetViews>
  <sheetFormatPr defaultRowHeight="15" x14ac:dyDescent="0.25"/>
  <cols>
    <col min="2" max="2" width="16" customWidth="1"/>
    <col min="3" max="3" width="7.140625" bestFit="1" customWidth="1"/>
    <col min="4" max="4" width="11.7109375" bestFit="1" customWidth="1"/>
    <col min="5" max="5" width="10.5703125" bestFit="1" customWidth="1"/>
    <col min="6" max="6" width="14.42578125" bestFit="1" customWidth="1"/>
    <col min="7" max="7" width="6.42578125" bestFit="1" customWidth="1"/>
    <col min="8" max="8" width="10.140625" bestFit="1" customWidth="1"/>
    <col min="9" max="9" width="10.7109375" bestFit="1" customWidth="1"/>
    <col min="10" max="10" width="6.5703125" bestFit="1" customWidth="1"/>
    <col min="11" max="11" width="17.85546875" bestFit="1" customWidth="1"/>
    <col min="13" max="13" width="14.85546875" customWidth="1"/>
    <col min="14" max="14" width="19.28515625" customWidth="1"/>
    <col min="15" max="15" width="18.5703125" customWidth="1"/>
    <col min="18" max="18" width="21.28515625" customWidth="1"/>
    <col min="19" max="19" width="16.7109375" customWidth="1"/>
    <col min="20" max="20" width="15.5703125" customWidth="1"/>
    <col min="21" max="21" width="15.85546875" customWidth="1"/>
    <col min="22" max="22" width="14.140625" customWidth="1"/>
    <col min="23" max="23" width="11.7109375" customWidth="1"/>
    <col min="24" max="24" width="10.85546875" customWidth="1"/>
    <col min="25" max="25" width="14.7109375" customWidth="1"/>
    <col min="26" max="26" width="21.140625" customWidth="1"/>
    <col min="27" max="27" width="18" customWidth="1"/>
    <col min="28" max="28" width="16.5703125" customWidth="1"/>
    <col min="29" max="29" width="17.85546875" customWidth="1"/>
    <col min="30" max="30" width="25.5703125" customWidth="1"/>
    <col min="31" max="31" width="12.28515625" customWidth="1"/>
    <col min="32" max="32" width="13.5703125" customWidth="1"/>
  </cols>
  <sheetData>
    <row r="1" spans="1:30" x14ac:dyDescent="0.25">
      <c r="A1" s="39"/>
      <c r="B1" s="41" t="s">
        <v>6758</v>
      </c>
      <c r="C1" s="39"/>
      <c r="D1" s="39"/>
      <c r="E1" s="39"/>
    </row>
    <row r="2" spans="1:30" x14ac:dyDescent="0.25">
      <c r="R2" s="42" t="s">
        <v>6774</v>
      </c>
      <c r="S2" s="42" t="s">
        <v>6775</v>
      </c>
      <c r="T2" s="42" t="s">
        <v>6776</v>
      </c>
      <c r="U2" s="42" t="s">
        <v>6777</v>
      </c>
      <c r="V2" s="42" t="s">
        <v>6778</v>
      </c>
      <c r="W2" s="42" t="s">
        <v>6779</v>
      </c>
      <c r="X2" s="42" t="s">
        <v>6780</v>
      </c>
      <c r="Y2" s="42" t="s">
        <v>6781</v>
      </c>
      <c r="AA2" s="42" t="s">
        <v>6782</v>
      </c>
      <c r="AB2" s="42" t="s">
        <v>6783</v>
      </c>
      <c r="AC2" s="42" t="s">
        <v>6791</v>
      </c>
      <c r="AD2" s="42" t="s">
        <v>6792</v>
      </c>
    </row>
    <row r="3" spans="1:30" x14ac:dyDescent="0.25">
      <c r="B3" s="40" t="s">
        <v>6584</v>
      </c>
      <c r="C3" s="40" t="s">
        <v>7</v>
      </c>
      <c r="D3" s="40" t="s">
        <v>1</v>
      </c>
      <c r="E3" s="40" t="s">
        <v>6586</v>
      </c>
      <c r="F3" s="40" t="s">
        <v>6177</v>
      </c>
      <c r="G3" s="40" t="s">
        <v>131</v>
      </c>
      <c r="H3" s="40" t="s">
        <v>6749</v>
      </c>
      <c r="I3" s="40" t="s">
        <v>6750</v>
      </c>
      <c r="J3" s="40" t="s">
        <v>6751</v>
      </c>
      <c r="K3" s="40" t="s">
        <v>6585</v>
      </c>
      <c r="N3" s="42" t="s">
        <v>6759</v>
      </c>
      <c r="R3" s="40" t="s">
        <v>6773</v>
      </c>
      <c r="S3" s="40" t="s">
        <v>6784</v>
      </c>
      <c r="T3" s="40" t="s">
        <v>6784</v>
      </c>
      <c r="U3" s="40" t="s">
        <v>6784</v>
      </c>
      <c r="V3" s="44" t="s">
        <v>130</v>
      </c>
      <c r="W3" s="44" t="s">
        <v>130</v>
      </c>
      <c r="X3" s="44" t="s">
        <v>6785</v>
      </c>
      <c r="Y3" s="44" t="s">
        <v>6749</v>
      </c>
      <c r="AA3" s="44" t="s">
        <v>6786</v>
      </c>
      <c r="AB3" s="44" t="s">
        <v>6787</v>
      </c>
      <c r="AC3" s="44" t="s">
        <v>6796</v>
      </c>
      <c r="AD3" s="44" t="s">
        <v>6797</v>
      </c>
    </row>
    <row r="4" spans="1:30" x14ac:dyDescent="0.25">
      <c r="B4" t="s">
        <v>6184</v>
      </c>
      <c r="C4" t="s">
        <v>6595</v>
      </c>
      <c r="D4" t="s">
        <v>5</v>
      </c>
      <c r="E4" t="s">
        <v>134</v>
      </c>
      <c r="F4">
        <v>58290</v>
      </c>
      <c r="G4">
        <v>7684</v>
      </c>
      <c r="H4" s="45">
        <v>2168</v>
      </c>
      <c r="I4">
        <v>203</v>
      </c>
      <c r="J4">
        <v>881</v>
      </c>
      <c r="K4">
        <v>11.3</v>
      </c>
      <c r="N4" s="40" t="s">
        <v>6761</v>
      </c>
      <c r="O4">
        <f>SUM(F4:F123)</f>
        <v>5907868</v>
      </c>
      <c r="R4" cm="1">
        <f t="array" ref="R4:R123">ROUND(K4:K123,0)</f>
        <v>11</v>
      </c>
      <c r="S4">
        <f>ROUNDUP(K4,0)</f>
        <v>12</v>
      </c>
      <c r="T4">
        <f>ROUNDDOWN(K4,0)</f>
        <v>11</v>
      </c>
      <c r="U4">
        <f>INT(K4)</f>
        <v>11</v>
      </c>
      <c r="V4">
        <f>CEILING(F4,1000)</f>
        <v>59000</v>
      </c>
      <c r="W4">
        <f>FLOOR(F4,1000)</f>
        <v>58000</v>
      </c>
      <c r="X4" t="str">
        <f>IF(MOD(I4,2)=0,"Even","Odd")</f>
        <v>Odd</v>
      </c>
      <c r="Y4">
        <f>ABS(H4)</f>
        <v>2168</v>
      </c>
      <c r="AA4">
        <f t="shared" ref="AA4:AA35" si="0">POWER(K4,2)</f>
        <v>127.69000000000001</v>
      </c>
      <c r="AB4">
        <f t="shared" ref="AB4:AB35" si="1">SQRT(G4)</f>
        <v>87.658428003244509</v>
      </c>
      <c r="AC4">
        <f t="shared" ref="AC4:AC35" si="2">PRODUCT(F4,G4)</f>
        <v>447900360</v>
      </c>
      <c r="AD4">
        <f t="shared" ref="AD4:AD35" si="3">QUOTIENT(F4,H4)</f>
        <v>26</v>
      </c>
    </row>
    <row r="5" spans="1:30" x14ac:dyDescent="0.25">
      <c r="B5" t="s">
        <v>6189</v>
      </c>
      <c r="C5" t="s">
        <v>6615</v>
      </c>
      <c r="D5" t="s">
        <v>6</v>
      </c>
      <c r="E5" t="s">
        <v>134</v>
      </c>
      <c r="F5">
        <v>71676</v>
      </c>
      <c r="G5">
        <v>1548</v>
      </c>
      <c r="H5" s="45">
        <v>1966</v>
      </c>
      <c r="I5">
        <v>772</v>
      </c>
      <c r="J5">
        <v>932</v>
      </c>
      <c r="K5">
        <v>6.8</v>
      </c>
      <c r="N5" s="40" t="s">
        <v>6762</v>
      </c>
      <c r="O5">
        <f>SUM(G4:G123)</f>
        <v>677174</v>
      </c>
      <c r="R5">
        <v>7</v>
      </c>
      <c r="S5">
        <f t="shared" ref="S5:S68" si="4">ROUNDUP(K5,0)</f>
        <v>7</v>
      </c>
      <c r="T5">
        <f t="shared" ref="T5:T68" si="5">ROUNDDOWN(K5,0)</f>
        <v>6</v>
      </c>
      <c r="U5">
        <f t="shared" ref="U5:U68" si="6">INT(K5)</f>
        <v>6</v>
      </c>
      <c r="V5">
        <f t="shared" ref="V5:V68" si="7">CEILING(F5,1000)</f>
        <v>72000</v>
      </c>
      <c r="W5">
        <f t="shared" ref="W5:W68" si="8">FLOOR(F5,1000)</f>
        <v>71000</v>
      </c>
      <c r="X5" t="str">
        <f t="shared" ref="X5:X68" si="9">IF(MOD(I5,2)=0,"Even","Odd")</f>
        <v>Even</v>
      </c>
      <c r="Y5">
        <f t="shared" ref="Y5:Y68" si="10">ABS(H5)</f>
        <v>1966</v>
      </c>
      <c r="AA5">
        <f t="shared" si="0"/>
        <v>46.239999999999995</v>
      </c>
      <c r="AB5">
        <f t="shared" si="1"/>
        <v>39.344631145812002</v>
      </c>
      <c r="AC5">
        <f t="shared" si="2"/>
        <v>110954448</v>
      </c>
      <c r="AD5">
        <f t="shared" si="3"/>
        <v>36</v>
      </c>
    </row>
    <row r="6" spans="1:30" x14ac:dyDescent="0.25">
      <c r="B6" t="s">
        <v>6192</v>
      </c>
      <c r="C6" t="s">
        <v>6589</v>
      </c>
      <c r="D6" t="s">
        <v>5</v>
      </c>
      <c r="E6" t="s">
        <v>134</v>
      </c>
      <c r="F6">
        <v>41130</v>
      </c>
      <c r="G6">
        <v>6846</v>
      </c>
      <c r="H6" s="45">
        <v>527</v>
      </c>
      <c r="I6">
        <v>963</v>
      </c>
      <c r="J6">
        <v>899</v>
      </c>
      <c r="K6">
        <v>13.5</v>
      </c>
      <c r="N6" s="40" t="s">
        <v>6764</v>
      </c>
      <c r="O6">
        <f>SUM(H4:H123)</f>
        <v>477672</v>
      </c>
      <c r="R6">
        <v>14</v>
      </c>
      <c r="S6">
        <f t="shared" si="4"/>
        <v>14</v>
      </c>
      <c r="T6">
        <f t="shared" si="5"/>
        <v>13</v>
      </c>
      <c r="U6">
        <f t="shared" si="6"/>
        <v>13</v>
      </c>
      <c r="V6">
        <f t="shared" si="7"/>
        <v>42000</v>
      </c>
      <c r="W6">
        <f t="shared" si="8"/>
        <v>41000</v>
      </c>
      <c r="X6" t="str">
        <f t="shared" si="9"/>
        <v>Odd</v>
      </c>
      <c r="Y6">
        <f t="shared" si="10"/>
        <v>527</v>
      </c>
      <c r="AA6">
        <f t="shared" si="0"/>
        <v>182.25</v>
      </c>
      <c r="AB6">
        <f t="shared" si="1"/>
        <v>82.740558373750417</v>
      </c>
      <c r="AC6">
        <f t="shared" si="2"/>
        <v>281575980</v>
      </c>
      <c r="AD6">
        <f t="shared" si="3"/>
        <v>78</v>
      </c>
    </row>
    <row r="7" spans="1:30" x14ac:dyDescent="0.25">
      <c r="B7" t="s">
        <v>6195</v>
      </c>
      <c r="C7" t="s">
        <v>6752</v>
      </c>
      <c r="D7" t="s">
        <v>5</v>
      </c>
      <c r="E7" t="s">
        <v>136</v>
      </c>
      <c r="F7">
        <v>38866</v>
      </c>
      <c r="G7">
        <v>5893</v>
      </c>
      <c r="H7" s="45">
        <v>4783</v>
      </c>
      <c r="I7">
        <v>276</v>
      </c>
      <c r="J7">
        <v>815</v>
      </c>
      <c r="K7">
        <v>5.7</v>
      </c>
      <c r="N7" s="43" t="s">
        <v>6771</v>
      </c>
      <c r="O7">
        <f>SUM(I4:I123)</f>
        <v>61160</v>
      </c>
      <c r="R7">
        <v>6</v>
      </c>
      <c r="S7">
        <f t="shared" si="4"/>
        <v>6</v>
      </c>
      <c r="T7">
        <f t="shared" si="5"/>
        <v>5</v>
      </c>
      <c r="U7">
        <f t="shared" si="6"/>
        <v>5</v>
      </c>
      <c r="V7">
        <f t="shared" si="7"/>
        <v>39000</v>
      </c>
      <c r="W7">
        <f t="shared" si="8"/>
        <v>38000</v>
      </c>
      <c r="X7" t="str">
        <f t="shared" si="9"/>
        <v>Even</v>
      </c>
      <c r="Y7">
        <f t="shared" si="10"/>
        <v>4783</v>
      </c>
      <c r="AA7">
        <f t="shared" si="0"/>
        <v>32.49</v>
      </c>
      <c r="AB7">
        <f t="shared" si="1"/>
        <v>76.765877836445014</v>
      </c>
      <c r="AC7">
        <f t="shared" si="2"/>
        <v>229037338</v>
      </c>
      <c r="AD7">
        <f t="shared" si="3"/>
        <v>8</v>
      </c>
    </row>
    <row r="8" spans="1:30" x14ac:dyDescent="0.25">
      <c r="B8" t="s">
        <v>6199</v>
      </c>
      <c r="C8" t="s">
        <v>6589</v>
      </c>
      <c r="D8" t="s">
        <v>5</v>
      </c>
      <c r="E8" t="s">
        <v>6593</v>
      </c>
      <c r="F8">
        <v>44075</v>
      </c>
      <c r="G8">
        <v>1615</v>
      </c>
      <c r="H8" s="45">
        <v>4283</v>
      </c>
      <c r="I8">
        <v>130</v>
      </c>
      <c r="J8">
        <v>792</v>
      </c>
      <c r="K8">
        <v>7.5</v>
      </c>
      <c r="N8" s="43" t="s">
        <v>6772</v>
      </c>
      <c r="O8">
        <f>SUM(I4:I123)/SUM(J4:J123)</f>
        <v>0.65685042583583031</v>
      </c>
      <c r="R8">
        <v>8</v>
      </c>
      <c r="S8">
        <f t="shared" si="4"/>
        <v>8</v>
      </c>
      <c r="T8">
        <f t="shared" si="5"/>
        <v>7</v>
      </c>
      <c r="U8">
        <f t="shared" si="6"/>
        <v>7</v>
      </c>
      <c r="V8">
        <f t="shared" si="7"/>
        <v>45000</v>
      </c>
      <c r="W8">
        <f t="shared" si="8"/>
        <v>44000</v>
      </c>
      <c r="X8" t="str">
        <f t="shared" si="9"/>
        <v>Even</v>
      </c>
      <c r="Y8">
        <f t="shared" si="10"/>
        <v>4283</v>
      </c>
      <c r="AA8">
        <f t="shared" si="0"/>
        <v>56.25</v>
      </c>
      <c r="AB8">
        <f t="shared" si="1"/>
        <v>40.18706259482024</v>
      </c>
      <c r="AC8">
        <f t="shared" si="2"/>
        <v>71181125</v>
      </c>
      <c r="AD8">
        <f t="shared" si="3"/>
        <v>10</v>
      </c>
    </row>
    <row r="9" spans="1:30" x14ac:dyDescent="0.25">
      <c r="B9" t="s">
        <v>6202</v>
      </c>
      <c r="C9" t="s">
        <v>6753</v>
      </c>
      <c r="D9" t="s">
        <v>2</v>
      </c>
      <c r="E9" t="s">
        <v>136</v>
      </c>
      <c r="F9">
        <v>79386</v>
      </c>
      <c r="G9">
        <v>9306</v>
      </c>
      <c r="H9" s="45">
        <v>962</v>
      </c>
      <c r="I9">
        <v>227</v>
      </c>
      <c r="J9">
        <v>716</v>
      </c>
      <c r="K9">
        <v>10.8</v>
      </c>
      <c r="R9">
        <v>11</v>
      </c>
      <c r="S9">
        <f t="shared" si="4"/>
        <v>11</v>
      </c>
      <c r="T9">
        <f t="shared" si="5"/>
        <v>10</v>
      </c>
      <c r="U9">
        <f t="shared" si="6"/>
        <v>10</v>
      </c>
      <c r="V9">
        <f t="shared" si="7"/>
        <v>80000</v>
      </c>
      <c r="W9">
        <f t="shared" si="8"/>
        <v>79000</v>
      </c>
      <c r="X9" t="str">
        <f t="shared" si="9"/>
        <v>Odd</v>
      </c>
      <c r="Y9">
        <f t="shared" si="10"/>
        <v>962</v>
      </c>
      <c r="AA9">
        <f t="shared" si="0"/>
        <v>116.64000000000001</v>
      </c>
      <c r="AB9">
        <f t="shared" si="1"/>
        <v>96.467611144881161</v>
      </c>
      <c r="AC9">
        <f t="shared" si="2"/>
        <v>738766116</v>
      </c>
      <c r="AD9">
        <f t="shared" si="3"/>
        <v>82</v>
      </c>
    </row>
    <row r="10" spans="1:30" x14ac:dyDescent="0.25">
      <c r="B10" t="s">
        <v>6205</v>
      </c>
      <c r="C10" t="s">
        <v>6603</v>
      </c>
      <c r="D10" t="s">
        <v>3</v>
      </c>
      <c r="E10" t="s">
        <v>135</v>
      </c>
      <c r="F10">
        <v>62233</v>
      </c>
      <c r="G10">
        <v>4223</v>
      </c>
      <c r="H10" s="45">
        <v>5010</v>
      </c>
      <c r="I10">
        <v>147</v>
      </c>
      <c r="J10">
        <v>732</v>
      </c>
      <c r="K10">
        <v>10</v>
      </c>
      <c r="N10" s="42" t="s">
        <v>6760</v>
      </c>
      <c r="R10">
        <v>10</v>
      </c>
      <c r="S10">
        <f t="shared" si="4"/>
        <v>10</v>
      </c>
      <c r="T10">
        <f t="shared" si="5"/>
        <v>10</v>
      </c>
      <c r="U10">
        <f t="shared" si="6"/>
        <v>10</v>
      </c>
      <c r="V10">
        <f t="shared" si="7"/>
        <v>63000</v>
      </c>
      <c r="W10">
        <f t="shared" si="8"/>
        <v>62000</v>
      </c>
      <c r="X10" t="str">
        <f t="shared" si="9"/>
        <v>Odd</v>
      </c>
      <c r="Y10">
        <f t="shared" si="10"/>
        <v>5010</v>
      </c>
      <c r="AA10">
        <f t="shared" si="0"/>
        <v>100</v>
      </c>
      <c r="AB10">
        <f t="shared" si="1"/>
        <v>64.984613563519787</v>
      </c>
      <c r="AC10">
        <f t="shared" si="2"/>
        <v>262809959</v>
      </c>
      <c r="AD10">
        <f t="shared" si="3"/>
        <v>12</v>
      </c>
    </row>
    <row r="11" spans="1:30" x14ac:dyDescent="0.25">
      <c r="B11" t="s">
        <v>6209</v>
      </c>
      <c r="C11" t="s">
        <v>6754</v>
      </c>
      <c r="D11" t="s">
        <v>5</v>
      </c>
      <c r="E11" t="s">
        <v>138</v>
      </c>
      <c r="F11">
        <v>68811</v>
      </c>
      <c r="G11">
        <v>4418</v>
      </c>
      <c r="H11" s="45">
        <v>6942</v>
      </c>
      <c r="I11">
        <v>372</v>
      </c>
      <c r="J11">
        <v>833</v>
      </c>
      <c r="K11">
        <v>14.4</v>
      </c>
      <c r="N11" s="40" t="s">
        <v>6763</v>
      </c>
      <c r="O11">
        <f>AVERAGE(F4:F123)</f>
        <v>49232.23333333333</v>
      </c>
      <c r="R11">
        <v>14</v>
      </c>
      <c r="S11">
        <f t="shared" si="4"/>
        <v>15</v>
      </c>
      <c r="T11">
        <f t="shared" si="5"/>
        <v>14</v>
      </c>
      <c r="U11">
        <f t="shared" si="6"/>
        <v>14</v>
      </c>
      <c r="V11">
        <f t="shared" si="7"/>
        <v>69000</v>
      </c>
      <c r="W11">
        <f t="shared" si="8"/>
        <v>68000</v>
      </c>
      <c r="X11" t="str">
        <f t="shared" si="9"/>
        <v>Even</v>
      </c>
      <c r="Y11">
        <f t="shared" si="10"/>
        <v>6942</v>
      </c>
      <c r="AA11">
        <f t="shared" si="0"/>
        <v>207.36</v>
      </c>
      <c r="AB11">
        <f t="shared" si="1"/>
        <v>66.468037431535464</v>
      </c>
      <c r="AC11">
        <f t="shared" si="2"/>
        <v>304006998</v>
      </c>
      <c r="AD11">
        <f t="shared" si="3"/>
        <v>9</v>
      </c>
    </row>
    <row r="12" spans="1:30" x14ac:dyDescent="0.25">
      <c r="B12" t="s">
        <v>6212</v>
      </c>
      <c r="C12" t="s">
        <v>6752</v>
      </c>
      <c r="D12" t="s">
        <v>5</v>
      </c>
      <c r="E12" t="s">
        <v>134</v>
      </c>
      <c r="F12">
        <v>47213</v>
      </c>
      <c r="G12">
        <v>6386</v>
      </c>
      <c r="H12" s="45">
        <v>5976</v>
      </c>
      <c r="I12">
        <v>266</v>
      </c>
      <c r="J12">
        <v>616</v>
      </c>
      <c r="K12">
        <v>12.7</v>
      </c>
      <c r="N12" s="40" t="s">
        <v>6765</v>
      </c>
      <c r="O12">
        <f>AVERAGE(G4:G123)</f>
        <v>5643.1166666666668</v>
      </c>
      <c r="R12">
        <v>13</v>
      </c>
      <c r="S12">
        <f t="shared" si="4"/>
        <v>13</v>
      </c>
      <c r="T12">
        <f t="shared" si="5"/>
        <v>12</v>
      </c>
      <c r="U12">
        <f t="shared" si="6"/>
        <v>12</v>
      </c>
      <c r="V12">
        <f t="shared" si="7"/>
        <v>48000</v>
      </c>
      <c r="W12">
        <f t="shared" si="8"/>
        <v>47000</v>
      </c>
      <c r="X12" t="str">
        <f t="shared" si="9"/>
        <v>Even</v>
      </c>
      <c r="Y12">
        <f t="shared" si="10"/>
        <v>5976</v>
      </c>
      <c r="AA12">
        <f t="shared" si="0"/>
        <v>161.29</v>
      </c>
      <c r="AB12">
        <f t="shared" si="1"/>
        <v>79.91245209602819</v>
      </c>
      <c r="AC12">
        <f t="shared" si="2"/>
        <v>301502218</v>
      </c>
      <c r="AD12">
        <f t="shared" si="3"/>
        <v>7</v>
      </c>
    </row>
    <row r="13" spans="1:30" x14ac:dyDescent="0.25">
      <c r="B13" t="s">
        <v>6216</v>
      </c>
      <c r="C13" t="s">
        <v>6754</v>
      </c>
      <c r="D13" t="s">
        <v>2</v>
      </c>
      <c r="E13" t="s">
        <v>6593</v>
      </c>
      <c r="F13">
        <v>54720</v>
      </c>
      <c r="G13">
        <v>6424</v>
      </c>
      <c r="H13" s="45">
        <v>2570</v>
      </c>
      <c r="I13">
        <v>852</v>
      </c>
      <c r="J13">
        <v>816</v>
      </c>
      <c r="K13">
        <v>9.6999999999999993</v>
      </c>
      <c r="N13" s="42" t="s">
        <v>6766</v>
      </c>
      <c r="R13">
        <v>10</v>
      </c>
      <c r="S13">
        <f t="shared" si="4"/>
        <v>10</v>
      </c>
      <c r="T13">
        <f t="shared" si="5"/>
        <v>9</v>
      </c>
      <c r="U13">
        <f t="shared" si="6"/>
        <v>9</v>
      </c>
      <c r="V13">
        <f t="shared" si="7"/>
        <v>55000</v>
      </c>
      <c r="W13">
        <f t="shared" si="8"/>
        <v>54000</v>
      </c>
      <c r="X13" t="str">
        <f t="shared" si="9"/>
        <v>Even</v>
      </c>
      <c r="Y13">
        <f t="shared" si="10"/>
        <v>2570</v>
      </c>
      <c r="AA13">
        <f t="shared" si="0"/>
        <v>94.089999999999989</v>
      </c>
      <c r="AB13">
        <f t="shared" si="1"/>
        <v>80.149859638055517</v>
      </c>
      <c r="AC13">
        <f t="shared" si="2"/>
        <v>351521280</v>
      </c>
      <c r="AD13">
        <f t="shared" si="3"/>
        <v>21</v>
      </c>
    </row>
    <row r="14" spans="1:30" x14ac:dyDescent="0.25">
      <c r="B14" t="s">
        <v>6219</v>
      </c>
      <c r="C14" t="s">
        <v>6755</v>
      </c>
      <c r="D14" t="s">
        <v>6</v>
      </c>
      <c r="E14" t="s">
        <v>136</v>
      </c>
      <c r="F14">
        <v>45714</v>
      </c>
      <c r="G14">
        <v>5541</v>
      </c>
      <c r="H14" s="45">
        <v>2439</v>
      </c>
      <c r="I14">
        <v>220</v>
      </c>
      <c r="J14">
        <v>959</v>
      </c>
      <c r="K14">
        <v>6.1</v>
      </c>
      <c r="N14" s="40" t="s">
        <v>6767</v>
      </c>
      <c r="O14">
        <f>MIN(F4:F123)</f>
        <v>20441</v>
      </c>
      <c r="R14">
        <v>6</v>
      </c>
      <c r="S14">
        <f t="shared" si="4"/>
        <v>7</v>
      </c>
      <c r="T14">
        <f t="shared" si="5"/>
        <v>6</v>
      </c>
      <c r="U14">
        <f t="shared" si="6"/>
        <v>6</v>
      </c>
      <c r="V14">
        <f t="shared" si="7"/>
        <v>46000</v>
      </c>
      <c r="W14">
        <f t="shared" si="8"/>
        <v>45000</v>
      </c>
      <c r="X14" t="str">
        <f t="shared" si="9"/>
        <v>Even</v>
      </c>
      <c r="Y14">
        <f t="shared" si="10"/>
        <v>2439</v>
      </c>
      <c r="AA14">
        <f t="shared" si="0"/>
        <v>37.209999999999994</v>
      </c>
      <c r="AB14">
        <f t="shared" si="1"/>
        <v>74.437893575785708</v>
      </c>
      <c r="AC14">
        <f t="shared" si="2"/>
        <v>253301274</v>
      </c>
      <c r="AD14">
        <f t="shared" si="3"/>
        <v>18</v>
      </c>
    </row>
    <row r="15" spans="1:30" x14ac:dyDescent="0.25">
      <c r="B15" t="s">
        <v>6222</v>
      </c>
      <c r="C15" t="s">
        <v>6752</v>
      </c>
      <c r="D15" t="s">
        <v>3</v>
      </c>
      <c r="E15" t="s">
        <v>136</v>
      </c>
      <c r="F15">
        <v>25244</v>
      </c>
      <c r="G15">
        <v>8784</v>
      </c>
      <c r="H15" s="45">
        <v>2134</v>
      </c>
      <c r="I15">
        <v>686</v>
      </c>
      <c r="J15">
        <v>921</v>
      </c>
      <c r="K15">
        <v>10.3</v>
      </c>
      <c r="N15" s="42" t="s">
        <v>6769</v>
      </c>
      <c r="R15">
        <v>10</v>
      </c>
      <c r="S15">
        <f t="shared" si="4"/>
        <v>11</v>
      </c>
      <c r="T15">
        <f t="shared" si="5"/>
        <v>10</v>
      </c>
      <c r="U15">
        <f t="shared" si="6"/>
        <v>10</v>
      </c>
      <c r="V15">
        <f t="shared" si="7"/>
        <v>26000</v>
      </c>
      <c r="W15">
        <f t="shared" si="8"/>
        <v>25000</v>
      </c>
      <c r="X15" t="str">
        <f t="shared" si="9"/>
        <v>Even</v>
      </c>
      <c r="Y15">
        <f t="shared" si="10"/>
        <v>2134</v>
      </c>
      <c r="AA15">
        <f t="shared" si="0"/>
        <v>106.09000000000002</v>
      </c>
      <c r="AB15">
        <f t="shared" si="1"/>
        <v>93.722996110879848</v>
      </c>
      <c r="AC15">
        <f t="shared" si="2"/>
        <v>221743296</v>
      </c>
      <c r="AD15">
        <f t="shared" si="3"/>
        <v>11</v>
      </c>
    </row>
    <row r="16" spans="1:30" x14ac:dyDescent="0.25">
      <c r="B16" t="s">
        <v>6225</v>
      </c>
      <c r="C16" t="s">
        <v>6754</v>
      </c>
      <c r="D16" t="s">
        <v>6</v>
      </c>
      <c r="E16" t="s">
        <v>134</v>
      </c>
      <c r="F16">
        <v>73999</v>
      </c>
      <c r="G16">
        <v>8279</v>
      </c>
      <c r="H16" s="45">
        <v>2225</v>
      </c>
      <c r="I16">
        <v>444</v>
      </c>
      <c r="J16">
        <v>876</v>
      </c>
      <c r="K16">
        <v>12.4</v>
      </c>
      <c r="N16" s="43" t="s">
        <v>6768</v>
      </c>
      <c r="O16">
        <f>MAX(F4:F123)</f>
        <v>79386</v>
      </c>
      <c r="R16">
        <v>12</v>
      </c>
      <c r="S16">
        <f t="shared" si="4"/>
        <v>13</v>
      </c>
      <c r="T16">
        <f t="shared" si="5"/>
        <v>12</v>
      </c>
      <c r="U16">
        <f t="shared" si="6"/>
        <v>12</v>
      </c>
      <c r="V16">
        <f t="shared" si="7"/>
        <v>74000</v>
      </c>
      <c r="W16">
        <f t="shared" si="8"/>
        <v>73000</v>
      </c>
      <c r="X16" t="str">
        <f t="shared" si="9"/>
        <v>Even</v>
      </c>
      <c r="Y16">
        <f t="shared" si="10"/>
        <v>2225</v>
      </c>
      <c r="AA16">
        <f t="shared" si="0"/>
        <v>153.76000000000002</v>
      </c>
      <c r="AB16">
        <f t="shared" si="1"/>
        <v>90.989010325423365</v>
      </c>
      <c r="AC16">
        <f t="shared" si="2"/>
        <v>612637721</v>
      </c>
      <c r="AD16">
        <f t="shared" si="3"/>
        <v>33</v>
      </c>
    </row>
    <row r="17" spans="2:30" x14ac:dyDescent="0.25">
      <c r="B17" t="s">
        <v>6228</v>
      </c>
      <c r="C17" t="s">
        <v>6755</v>
      </c>
      <c r="D17" t="s">
        <v>4</v>
      </c>
      <c r="E17" t="s">
        <v>138</v>
      </c>
      <c r="F17">
        <v>24333</v>
      </c>
      <c r="G17">
        <v>1967</v>
      </c>
      <c r="H17" s="45">
        <v>1999</v>
      </c>
      <c r="I17">
        <v>290</v>
      </c>
      <c r="J17">
        <v>590</v>
      </c>
      <c r="K17">
        <v>9</v>
      </c>
      <c r="N17" s="43" t="s">
        <v>6770</v>
      </c>
      <c r="O17">
        <f>MIN(K4:K123)</f>
        <v>0.6</v>
      </c>
      <c r="R17">
        <v>9</v>
      </c>
      <c r="S17">
        <f t="shared" si="4"/>
        <v>9</v>
      </c>
      <c r="T17">
        <f t="shared" si="5"/>
        <v>9</v>
      </c>
      <c r="U17">
        <f t="shared" si="6"/>
        <v>9</v>
      </c>
      <c r="V17">
        <f t="shared" si="7"/>
        <v>25000</v>
      </c>
      <c r="W17">
        <f t="shared" si="8"/>
        <v>24000</v>
      </c>
      <c r="X17" t="str">
        <f t="shared" si="9"/>
        <v>Even</v>
      </c>
      <c r="Y17">
        <f t="shared" si="10"/>
        <v>1999</v>
      </c>
      <c r="AA17">
        <f t="shared" si="0"/>
        <v>81</v>
      </c>
      <c r="AB17">
        <f t="shared" si="1"/>
        <v>44.35087372307337</v>
      </c>
      <c r="AC17">
        <f t="shared" si="2"/>
        <v>47863011</v>
      </c>
      <c r="AD17">
        <f t="shared" si="3"/>
        <v>12</v>
      </c>
    </row>
    <row r="18" spans="2:30" x14ac:dyDescent="0.25">
      <c r="B18" t="s">
        <v>6231</v>
      </c>
      <c r="C18" t="s">
        <v>6589</v>
      </c>
      <c r="D18" t="s">
        <v>2</v>
      </c>
      <c r="E18" t="s">
        <v>6593</v>
      </c>
      <c r="F18">
        <v>35364</v>
      </c>
      <c r="G18">
        <v>5350</v>
      </c>
      <c r="H18" s="45">
        <v>1780</v>
      </c>
      <c r="I18">
        <v>586</v>
      </c>
      <c r="J18">
        <v>990</v>
      </c>
      <c r="K18">
        <v>9</v>
      </c>
      <c r="R18">
        <v>9</v>
      </c>
      <c r="S18">
        <f t="shared" si="4"/>
        <v>9</v>
      </c>
      <c r="T18">
        <f t="shared" si="5"/>
        <v>9</v>
      </c>
      <c r="U18">
        <f t="shared" si="6"/>
        <v>9</v>
      </c>
      <c r="V18">
        <f t="shared" si="7"/>
        <v>36000</v>
      </c>
      <c r="W18">
        <f t="shared" si="8"/>
        <v>35000</v>
      </c>
      <c r="X18" t="str">
        <f t="shared" si="9"/>
        <v>Even</v>
      </c>
      <c r="Y18">
        <f t="shared" si="10"/>
        <v>1780</v>
      </c>
      <c r="AA18">
        <f t="shared" si="0"/>
        <v>81</v>
      </c>
      <c r="AB18">
        <f t="shared" si="1"/>
        <v>73.143694191638971</v>
      </c>
      <c r="AC18">
        <f t="shared" si="2"/>
        <v>189197400</v>
      </c>
      <c r="AD18">
        <f t="shared" si="3"/>
        <v>19</v>
      </c>
    </row>
    <row r="19" spans="2:30" x14ac:dyDescent="0.25">
      <c r="B19" t="s">
        <v>6233</v>
      </c>
      <c r="C19" t="s">
        <v>6755</v>
      </c>
      <c r="D19" t="s">
        <v>6</v>
      </c>
      <c r="E19" t="s">
        <v>138</v>
      </c>
      <c r="F19">
        <v>74787</v>
      </c>
      <c r="G19">
        <v>8089</v>
      </c>
      <c r="H19" s="45">
        <v>5116</v>
      </c>
      <c r="I19">
        <v>646</v>
      </c>
      <c r="J19">
        <v>918</v>
      </c>
      <c r="K19">
        <v>7.4</v>
      </c>
      <c r="N19" s="42" t="s">
        <v>6788</v>
      </c>
      <c r="R19">
        <v>7</v>
      </c>
      <c r="S19">
        <f t="shared" si="4"/>
        <v>8</v>
      </c>
      <c r="T19">
        <f t="shared" si="5"/>
        <v>7</v>
      </c>
      <c r="U19">
        <f t="shared" si="6"/>
        <v>7</v>
      </c>
      <c r="V19">
        <f t="shared" si="7"/>
        <v>75000</v>
      </c>
      <c r="W19">
        <f t="shared" si="8"/>
        <v>74000</v>
      </c>
      <c r="X19" t="str">
        <f t="shared" si="9"/>
        <v>Even</v>
      </c>
      <c r="Y19">
        <f t="shared" si="10"/>
        <v>5116</v>
      </c>
      <c r="AA19">
        <f t="shared" si="0"/>
        <v>54.760000000000005</v>
      </c>
      <c r="AB19">
        <f t="shared" si="1"/>
        <v>89.938868127189593</v>
      </c>
      <c r="AC19">
        <f t="shared" si="2"/>
        <v>604952043</v>
      </c>
      <c r="AD19">
        <f t="shared" si="3"/>
        <v>14</v>
      </c>
    </row>
    <row r="20" spans="2:30" x14ac:dyDescent="0.25">
      <c r="B20" t="s">
        <v>6236</v>
      </c>
      <c r="C20" t="s">
        <v>6752</v>
      </c>
      <c r="D20" t="s">
        <v>6</v>
      </c>
      <c r="E20" t="s">
        <v>134</v>
      </c>
      <c r="F20">
        <v>68656</v>
      </c>
      <c r="G20">
        <v>2848</v>
      </c>
      <c r="H20" s="45">
        <v>4563</v>
      </c>
      <c r="I20">
        <v>740</v>
      </c>
      <c r="J20">
        <v>867</v>
      </c>
      <c r="K20">
        <v>6.1</v>
      </c>
      <c r="N20" s="44" t="s">
        <v>6793</v>
      </c>
      <c r="O20">
        <f>COUNT(F4:F123)</f>
        <v>120</v>
      </c>
      <c r="R20">
        <v>6</v>
      </c>
      <c r="S20">
        <f t="shared" si="4"/>
        <v>7</v>
      </c>
      <c r="T20">
        <f t="shared" si="5"/>
        <v>6</v>
      </c>
      <c r="U20">
        <f t="shared" si="6"/>
        <v>6</v>
      </c>
      <c r="V20">
        <f t="shared" si="7"/>
        <v>69000</v>
      </c>
      <c r="W20">
        <f t="shared" si="8"/>
        <v>68000</v>
      </c>
      <c r="X20" t="str">
        <f t="shared" si="9"/>
        <v>Even</v>
      </c>
      <c r="Y20">
        <f t="shared" si="10"/>
        <v>4563</v>
      </c>
      <c r="AA20">
        <f t="shared" si="0"/>
        <v>37.209999999999994</v>
      </c>
      <c r="AB20">
        <f t="shared" si="1"/>
        <v>53.366656256505337</v>
      </c>
      <c r="AC20">
        <f t="shared" si="2"/>
        <v>195532288</v>
      </c>
      <c r="AD20">
        <f t="shared" si="3"/>
        <v>15</v>
      </c>
    </row>
    <row r="21" spans="2:30" x14ac:dyDescent="0.25">
      <c r="B21" t="s">
        <v>6238</v>
      </c>
      <c r="C21" t="s">
        <v>6595</v>
      </c>
      <c r="D21" t="s">
        <v>3</v>
      </c>
      <c r="E21" t="s">
        <v>135</v>
      </c>
      <c r="F21">
        <v>61481</v>
      </c>
      <c r="G21">
        <v>5488</v>
      </c>
      <c r="H21" s="45">
        <v>6820</v>
      </c>
      <c r="I21">
        <v>701</v>
      </c>
      <c r="J21">
        <v>854</v>
      </c>
      <c r="K21">
        <v>4.3</v>
      </c>
      <c r="R21">
        <v>4</v>
      </c>
      <c r="S21">
        <f t="shared" si="4"/>
        <v>5</v>
      </c>
      <c r="T21">
        <f t="shared" si="5"/>
        <v>4</v>
      </c>
      <c r="U21">
        <f t="shared" si="6"/>
        <v>4</v>
      </c>
      <c r="V21">
        <f t="shared" si="7"/>
        <v>62000</v>
      </c>
      <c r="W21">
        <f t="shared" si="8"/>
        <v>61000</v>
      </c>
      <c r="X21" t="str">
        <f t="shared" si="9"/>
        <v>Odd</v>
      </c>
      <c r="Y21">
        <f t="shared" si="10"/>
        <v>6820</v>
      </c>
      <c r="AA21">
        <f t="shared" si="0"/>
        <v>18.489999999999998</v>
      </c>
      <c r="AB21">
        <f t="shared" si="1"/>
        <v>74.081036709808544</v>
      </c>
      <c r="AC21">
        <f t="shared" si="2"/>
        <v>337407728</v>
      </c>
      <c r="AD21">
        <f t="shared" si="3"/>
        <v>9</v>
      </c>
    </row>
    <row r="22" spans="2:30" x14ac:dyDescent="0.25">
      <c r="B22" t="s">
        <v>6241</v>
      </c>
      <c r="C22" t="s">
        <v>6603</v>
      </c>
      <c r="D22" t="s">
        <v>5</v>
      </c>
      <c r="E22" t="s">
        <v>138</v>
      </c>
      <c r="F22">
        <v>21302</v>
      </c>
      <c r="G22">
        <v>7960</v>
      </c>
      <c r="H22" s="45">
        <v>838</v>
      </c>
      <c r="I22">
        <v>179</v>
      </c>
      <c r="J22">
        <v>524</v>
      </c>
      <c r="K22">
        <v>13.2</v>
      </c>
      <c r="N22" s="42" t="s">
        <v>6789</v>
      </c>
      <c r="R22">
        <v>13</v>
      </c>
      <c r="S22">
        <f t="shared" si="4"/>
        <v>14</v>
      </c>
      <c r="T22">
        <f t="shared" si="5"/>
        <v>13</v>
      </c>
      <c r="U22">
        <f t="shared" si="6"/>
        <v>13</v>
      </c>
      <c r="V22">
        <f t="shared" si="7"/>
        <v>22000</v>
      </c>
      <c r="W22">
        <f t="shared" si="8"/>
        <v>21000</v>
      </c>
      <c r="X22" t="str">
        <f t="shared" si="9"/>
        <v>Odd</v>
      </c>
      <c r="Y22">
        <f t="shared" si="10"/>
        <v>838</v>
      </c>
      <c r="AA22">
        <f t="shared" si="0"/>
        <v>174.23999999999998</v>
      </c>
      <c r="AB22">
        <f t="shared" si="1"/>
        <v>89.218832092781852</v>
      </c>
      <c r="AC22">
        <f t="shared" si="2"/>
        <v>169563920</v>
      </c>
      <c r="AD22">
        <f t="shared" si="3"/>
        <v>25</v>
      </c>
    </row>
    <row r="23" spans="2:30" x14ac:dyDescent="0.25">
      <c r="B23" t="s">
        <v>6244</v>
      </c>
      <c r="C23" t="s">
        <v>6756</v>
      </c>
      <c r="D23" t="s">
        <v>2</v>
      </c>
      <c r="E23" t="s">
        <v>138</v>
      </c>
      <c r="F23">
        <v>56367</v>
      </c>
      <c r="G23">
        <v>7733</v>
      </c>
      <c r="H23" s="45">
        <v>6554</v>
      </c>
      <c r="I23">
        <v>408</v>
      </c>
      <c r="J23">
        <v>961</v>
      </c>
      <c r="K23">
        <v>4</v>
      </c>
      <c r="N23" s="44" t="s">
        <v>6794</v>
      </c>
      <c r="O23">
        <f>COUNTA(C4:C123)</f>
        <v>120</v>
      </c>
      <c r="R23">
        <v>4</v>
      </c>
      <c r="S23">
        <f t="shared" si="4"/>
        <v>4</v>
      </c>
      <c r="T23">
        <f t="shared" si="5"/>
        <v>4</v>
      </c>
      <c r="U23">
        <f t="shared" si="6"/>
        <v>4</v>
      </c>
      <c r="V23">
        <f t="shared" si="7"/>
        <v>57000</v>
      </c>
      <c r="W23">
        <f t="shared" si="8"/>
        <v>56000</v>
      </c>
      <c r="X23" t="str">
        <f t="shared" si="9"/>
        <v>Even</v>
      </c>
      <c r="Y23">
        <f t="shared" si="10"/>
        <v>6554</v>
      </c>
      <c r="AA23">
        <f t="shared" si="0"/>
        <v>16</v>
      </c>
      <c r="AB23">
        <f t="shared" si="1"/>
        <v>87.937477789620502</v>
      </c>
      <c r="AC23">
        <f t="shared" si="2"/>
        <v>435886011</v>
      </c>
      <c r="AD23">
        <f t="shared" si="3"/>
        <v>8</v>
      </c>
    </row>
    <row r="24" spans="2:30" x14ac:dyDescent="0.25">
      <c r="B24" t="s">
        <v>6247</v>
      </c>
      <c r="C24" t="s">
        <v>6757</v>
      </c>
      <c r="D24" t="s">
        <v>4</v>
      </c>
      <c r="E24" t="s">
        <v>6593</v>
      </c>
      <c r="F24">
        <v>38753</v>
      </c>
      <c r="G24">
        <v>6398</v>
      </c>
      <c r="H24" s="45">
        <v>6869</v>
      </c>
      <c r="I24">
        <v>397</v>
      </c>
      <c r="J24">
        <v>568</v>
      </c>
      <c r="K24">
        <v>3.4</v>
      </c>
      <c r="R24">
        <v>3</v>
      </c>
      <c r="S24">
        <f t="shared" si="4"/>
        <v>4</v>
      </c>
      <c r="T24">
        <f t="shared" si="5"/>
        <v>3</v>
      </c>
      <c r="U24">
        <f t="shared" si="6"/>
        <v>3</v>
      </c>
      <c r="V24">
        <f t="shared" si="7"/>
        <v>39000</v>
      </c>
      <c r="W24">
        <f t="shared" si="8"/>
        <v>38000</v>
      </c>
      <c r="X24" t="str">
        <f t="shared" si="9"/>
        <v>Odd</v>
      </c>
      <c r="Y24">
        <f t="shared" si="10"/>
        <v>6869</v>
      </c>
      <c r="AA24">
        <f t="shared" si="0"/>
        <v>11.559999999999999</v>
      </c>
      <c r="AB24">
        <f t="shared" si="1"/>
        <v>79.987499023284883</v>
      </c>
      <c r="AC24">
        <f t="shared" si="2"/>
        <v>247941694</v>
      </c>
      <c r="AD24">
        <f t="shared" si="3"/>
        <v>5</v>
      </c>
    </row>
    <row r="25" spans="2:30" x14ac:dyDescent="0.25">
      <c r="B25" t="s">
        <v>6250</v>
      </c>
      <c r="C25" t="s">
        <v>6757</v>
      </c>
      <c r="D25" t="s">
        <v>6</v>
      </c>
      <c r="E25" t="s">
        <v>135</v>
      </c>
      <c r="F25">
        <v>20818</v>
      </c>
      <c r="G25">
        <v>4223</v>
      </c>
      <c r="H25" s="45">
        <v>5989</v>
      </c>
      <c r="I25">
        <v>954</v>
      </c>
      <c r="J25">
        <v>692</v>
      </c>
      <c r="K25">
        <v>7.1</v>
      </c>
      <c r="N25" s="42" t="s">
        <v>6790</v>
      </c>
      <c r="R25">
        <v>7</v>
      </c>
      <c r="S25">
        <f t="shared" si="4"/>
        <v>8</v>
      </c>
      <c r="T25">
        <f t="shared" si="5"/>
        <v>7</v>
      </c>
      <c r="U25">
        <f t="shared" si="6"/>
        <v>7</v>
      </c>
      <c r="V25">
        <f t="shared" si="7"/>
        <v>21000</v>
      </c>
      <c r="W25">
        <f t="shared" si="8"/>
        <v>20000</v>
      </c>
      <c r="X25" t="str">
        <f t="shared" si="9"/>
        <v>Even</v>
      </c>
      <c r="Y25">
        <f t="shared" si="10"/>
        <v>5989</v>
      </c>
      <c r="AA25">
        <f t="shared" si="0"/>
        <v>50.41</v>
      </c>
      <c r="AB25">
        <f t="shared" si="1"/>
        <v>64.984613563519787</v>
      </c>
      <c r="AC25">
        <f t="shared" si="2"/>
        <v>87914414</v>
      </c>
      <c r="AD25">
        <f t="shared" si="3"/>
        <v>3</v>
      </c>
    </row>
    <row r="26" spans="2:30" x14ac:dyDescent="0.25">
      <c r="B26" t="s">
        <v>6253</v>
      </c>
      <c r="C26" t="s">
        <v>6615</v>
      </c>
      <c r="D26" t="s">
        <v>6</v>
      </c>
      <c r="E26" t="s">
        <v>135</v>
      </c>
      <c r="F26">
        <v>67474</v>
      </c>
      <c r="G26">
        <v>5864</v>
      </c>
      <c r="H26" s="45">
        <v>6395</v>
      </c>
      <c r="I26">
        <v>847</v>
      </c>
      <c r="J26">
        <v>887</v>
      </c>
      <c r="K26">
        <v>7.1</v>
      </c>
      <c r="N26" s="44" t="s">
        <v>6795</v>
      </c>
      <c r="O26">
        <f>COUNTBLANK(B4:B123)</f>
        <v>0</v>
      </c>
      <c r="R26">
        <v>7</v>
      </c>
      <c r="S26">
        <f t="shared" si="4"/>
        <v>8</v>
      </c>
      <c r="T26">
        <f t="shared" si="5"/>
        <v>7</v>
      </c>
      <c r="U26">
        <f t="shared" si="6"/>
        <v>7</v>
      </c>
      <c r="V26">
        <f t="shared" si="7"/>
        <v>68000</v>
      </c>
      <c r="W26">
        <f t="shared" si="8"/>
        <v>67000</v>
      </c>
      <c r="X26" t="str">
        <f t="shared" si="9"/>
        <v>Odd</v>
      </c>
      <c r="Y26">
        <f t="shared" si="10"/>
        <v>6395</v>
      </c>
      <c r="AA26">
        <f t="shared" si="0"/>
        <v>50.41</v>
      </c>
      <c r="AB26">
        <f t="shared" si="1"/>
        <v>76.576758876306585</v>
      </c>
      <c r="AC26">
        <f t="shared" si="2"/>
        <v>395667536</v>
      </c>
      <c r="AD26">
        <f t="shared" si="3"/>
        <v>10</v>
      </c>
    </row>
    <row r="27" spans="2:30" x14ac:dyDescent="0.25">
      <c r="B27" t="s">
        <v>6256</v>
      </c>
      <c r="C27" t="s">
        <v>6755</v>
      </c>
      <c r="D27" t="s">
        <v>3</v>
      </c>
      <c r="E27" t="s">
        <v>136</v>
      </c>
      <c r="F27">
        <v>21295</v>
      </c>
      <c r="G27">
        <v>2800</v>
      </c>
      <c r="H27" s="45">
        <v>5996</v>
      </c>
      <c r="I27">
        <v>119</v>
      </c>
      <c r="J27">
        <v>623</v>
      </c>
      <c r="K27">
        <v>4.9000000000000004</v>
      </c>
      <c r="R27">
        <v>5</v>
      </c>
      <c r="S27">
        <f t="shared" si="4"/>
        <v>5</v>
      </c>
      <c r="T27">
        <f t="shared" si="5"/>
        <v>4</v>
      </c>
      <c r="U27">
        <f t="shared" si="6"/>
        <v>4</v>
      </c>
      <c r="V27">
        <f t="shared" si="7"/>
        <v>22000</v>
      </c>
      <c r="W27">
        <f t="shared" si="8"/>
        <v>21000</v>
      </c>
      <c r="X27" t="str">
        <f t="shared" si="9"/>
        <v>Odd</v>
      </c>
      <c r="Y27">
        <f t="shared" si="10"/>
        <v>5996</v>
      </c>
      <c r="AA27">
        <f t="shared" si="0"/>
        <v>24.010000000000005</v>
      </c>
      <c r="AB27">
        <f t="shared" si="1"/>
        <v>52.915026221291811</v>
      </c>
      <c r="AC27">
        <f t="shared" si="2"/>
        <v>59626000</v>
      </c>
      <c r="AD27">
        <f t="shared" si="3"/>
        <v>3</v>
      </c>
    </row>
    <row r="28" spans="2:30" x14ac:dyDescent="0.25">
      <c r="B28" t="s">
        <v>6259</v>
      </c>
      <c r="C28" t="s">
        <v>6615</v>
      </c>
      <c r="D28" t="s">
        <v>5</v>
      </c>
      <c r="E28" t="s">
        <v>134</v>
      </c>
      <c r="F28">
        <v>65067</v>
      </c>
      <c r="G28">
        <v>8726</v>
      </c>
      <c r="H28" s="45">
        <v>6151</v>
      </c>
      <c r="I28">
        <v>989</v>
      </c>
      <c r="J28">
        <v>760</v>
      </c>
      <c r="K28">
        <v>0.6</v>
      </c>
      <c r="R28">
        <v>1</v>
      </c>
      <c r="S28">
        <f t="shared" si="4"/>
        <v>1</v>
      </c>
      <c r="T28">
        <f t="shared" si="5"/>
        <v>0</v>
      </c>
      <c r="U28">
        <f t="shared" si="6"/>
        <v>0</v>
      </c>
      <c r="V28">
        <f t="shared" si="7"/>
        <v>66000</v>
      </c>
      <c r="W28">
        <f t="shared" si="8"/>
        <v>65000</v>
      </c>
      <c r="X28" t="str">
        <f t="shared" si="9"/>
        <v>Odd</v>
      </c>
      <c r="Y28">
        <f t="shared" si="10"/>
        <v>6151</v>
      </c>
      <c r="AA28">
        <f t="shared" si="0"/>
        <v>0.36</v>
      </c>
      <c r="AB28">
        <f t="shared" si="1"/>
        <v>93.413061185253966</v>
      </c>
      <c r="AC28">
        <f t="shared" si="2"/>
        <v>567774642</v>
      </c>
      <c r="AD28">
        <f t="shared" si="3"/>
        <v>10</v>
      </c>
    </row>
    <row r="29" spans="2:30" x14ac:dyDescent="0.25">
      <c r="B29" t="s">
        <v>6262</v>
      </c>
      <c r="C29" t="s">
        <v>6757</v>
      </c>
      <c r="D29" t="s">
        <v>5</v>
      </c>
      <c r="E29" t="s">
        <v>138</v>
      </c>
      <c r="F29">
        <v>71033</v>
      </c>
      <c r="G29">
        <v>4864</v>
      </c>
      <c r="H29" s="45">
        <v>2650</v>
      </c>
      <c r="I29">
        <v>600</v>
      </c>
      <c r="J29">
        <v>748</v>
      </c>
      <c r="K29">
        <v>14.8</v>
      </c>
      <c r="R29">
        <v>15</v>
      </c>
      <c r="S29">
        <f t="shared" si="4"/>
        <v>15</v>
      </c>
      <c r="T29">
        <f t="shared" si="5"/>
        <v>14</v>
      </c>
      <c r="U29">
        <f t="shared" si="6"/>
        <v>14</v>
      </c>
      <c r="V29">
        <f t="shared" si="7"/>
        <v>72000</v>
      </c>
      <c r="W29">
        <f t="shared" si="8"/>
        <v>71000</v>
      </c>
      <c r="X29" t="str">
        <f t="shared" si="9"/>
        <v>Even</v>
      </c>
      <c r="Y29">
        <f t="shared" si="10"/>
        <v>2650</v>
      </c>
      <c r="AA29">
        <f t="shared" si="0"/>
        <v>219.04000000000002</v>
      </c>
      <c r="AB29">
        <f t="shared" si="1"/>
        <v>69.742383096650784</v>
      </c>
      <c r="AC29">
        <f t="shared" si="2"/>
        <v>345504512</v>
      </c>
      <c r="AD29">
        <f t="shared" si="3"/>
        <v>26</v>
      </c>
    </row>
    <row r="30" spans="2:30" x14ac:dyDescent="0.25">
      <c r="B30" t="s">
        <v>6265</v>
      </c>
      <c r="C30" t="s">
        <v>6757</v>
      </c>
      <c r="D30" t="s">
        <v>4</v>
      </c>
      <c r="E30" t="s">
        <v>6593</v>
      </c>
      <c r="F30">
        <v>52956</v>
      </c>
      <c r="G30">
        <v>2985</v>
      </c>
      <c r="H30" s="45">
        <v>4540</v>
      </c>
      <c r="I30">
        <v>298</v>
      </c>
      <c r="J30">
        <v>689</v>
      </c>
      <c r="K30">
        <v>4</v>
      </c>
      <c r="R30">
        <v>4</v>
      </c>
      <c r="S30">
        <f t="shared" si="4"/>
        <v>4</v>
      </c>
      <c r="T30">
        <f t="shared" si="5"/>
        <v>4</v>
      </c>
      <c r="U30">
        <f t="shared" si="6"/>
        <v>4</v>
      </c>
      <c r="V30">
        <f t="shared" si="7"/>
        <v>53000</v>
      </c>
      <c r="W30">
        <f t="shared" si="8"/>
        <v>52000</v>
      </c>
      <c r="X30" t="str">
        <f t="shared" si="9"/>
        <v>Even</v>
      </c>
      <c r="Y30">
        <f t="shared" si="10"/>
        <v>4540</v>
      </c>
      <c r="AA30">
        <f t="shared" si="0"/>
        <v>16</v>
      </c>
      <c r="AB30">
        <f t="shared" si="1"/>
        <v>54.63515351859094</v>
      </c>
      <c r="AC30">
        <f t="shared" si="2"/>
        <v>158073660</v>
      </c>
      <c r="AD30">
        <f t="shared" si="3"/>
        <v>11</v>
      </c>
    </row>
    <row r="31" spans="2:30" x14ac:dyDescent="0.25">
      <c r="B31" t="s">
        <v>6268</v>
      </c>
      <c r="C31" t="s">
        <v>6756</v>
      </c>
      <c r="D31" t="s">
        <v>4</v>
      </c>
      <c r="E31" t="s">
        <v>138</v>
      </c>
      <c r="F31">
        <v>22293</v>
      </c>
      <c r="G31">
        <v>2161</v>
      </c>
      <c r="H31" s="45">
        <v>6142</v>
      </c>
      <c r="I31">
        <v>203</v>
      </c>
      <c r="J31">
        <v>842</v>
      </c>
      <c r="K31">
        <v>8.1</v>
      </c>
      <c r="R31">
        <v>8</v>
      </c>
      <c r="S31">
        <f t="shared" si="4"/>
        <v>9</v>
      </c>
      <c r="T31">
        <f t="shared" si="5"/>
        <v>8</v>
      </c>
      <c r="U31">
        <f t="shared" si="6"/>
        <v>8</v>
      </c>
      <c r="V31">
        <f t="shared" si="7"/>
        <v>23000</v>
      </c>
      <c r="W31">
        <f t="shared" si="8"/>
        <v>22000</v>
      </c>
      <c r="X31" t="str">
        <f t="shared" si="9"/>
        <v>Odd</v>
      </c>
      <c r="Y31">
        <f t="shared" si="10"/>
        <v>6142</v>
      </c>
      <c r="AA31">
        <f t="shared" si="0"/>
        <v>65.61</v>
      </c>
      <c r="AB31">
        <f t="shared" si="1"/>
        <v>46.486557196677836</v>
      </c>
      <c r="AC31">
        <f t="shared" si="2"/>
        <v>48175173</v>
      </c>
      <c r="AD31">
        <f t="shared" si="3"/>
        <v>3</v>
      </c>
    </row>
    <row r="32" spans="2:30" x14ac:dyDescent="0.25">
      <c r="B32" t="s">
        <v>6271</v>
      </c>
      <c r="C32" t="s">
        <v>6615</v>
      </c>
      <c r="D32" t="s">
        <v>5</v>
      </c>
      <c r="E32" t="s">
        <v>135</v>
      </c>
      <c r="F32">
        <v>68984</v>
      </c>
      <c r="G32">
        <v>9830</v>
      </c>
      <c r="H32" s="45">
        <v>4030</v>
      </c>
      <c r="I32">
        <v>383</v>
      </c>
      <c r="J32">
        <v>756</v>
      </c>
      <c r="K32">
        <v>14.9</v>
      </c>
      <c r="R32">
        <v>15</v>
      </c>
      <c r="S32">
        <f t="shared" si="4"/>
        <v>15</v>
      </c>
      <c r="T32">
        <f t="shared" si="5"/>
        <v>14</v>
      </c>
      <c r="U32">
        <f t="shared" si="6"/>
        <v>14</v>
      </c>
      <c r="V32">
        <f t="shared" si="7"/>
        <v>69000</v>
      </c>
      <c r="W32">
        <f t="shared" si="8"/>
        <v>68000</v>
      </c>
      <c r="X32" t="str">
        <f t="shared" si="9"/>
        <v>Odd</v>
      </c>
      <c r="Y32">
        <f t="shared" si="10"/>
        <v>4030</v>
      </c>
      <c r="AA32">
        <f t="shared" si="0"/>
        <v>222.01000000000002</v>
      </c>
      <c r="AB32">
        <f t="shared" si="1"/>
        <v>99.146356463563507</v>
      </c>
      <c r="AC32">
        <f t="shared" si="2"/>
        <v>678112720</v>
      </c>
      <c r="AD32">
        <f t="shared" si="3"/>
        <v>17</v>
      </c>
    </row>
    <row r="33" spans="2:30" x14ac:dyDescent="0.25">
      <c r="B33" t="s">
        <v>6274</v>
      </c>
      <c r="C33" t="s">
        <v>6754</v>
      </c>
      <c r="D33" t="s">
        <v>4</v>
      </c>
      <c r="E33" t="s">
        <v>138</v>
      </c>
      <c r="F33">
        <v>59950</v>
      </c>
      <c r="G33">
        <v>2288</v>
      </c>
      <c r="H33" s="45">
        <v>5433</v>
      </c>
      <c r="I33">
        <v>464</v>
      </c>
      <c r="J33">
        <v>887</v>
      </c>
      <c r="K33">
        <v>5.8</v>
      </c>
      <c r="R33">
        <v>6</v>
      </c>
      <c r="S33">
        <f t="shared" si="4"/>
        <v>6</v>
      </c>
      <c r="T33">
        <f t="shared" si="5"/>
        <v>5</v>
      </c>
      <c r="U33">
        <f t="shared" si="6"/>
        <v>5</v>
      </c>
      <c r="V33">
        <f t="shared" si="7"/>
        <v>60000</v>
      </c>
      <c r="W33">
        <f t="shared" si="8"/>
        <v>59000</v>
      </c>
      <c r="X33" t="str">
        <f t="shared" si="9"/>
        <v>Even</v>
      </c>
      <c r="Y33">
        <f t="shared" si="10"/>
        <v>5433</v>
      </c>
      <c r="AA33">
        <f t="shared" si="0"/>
        <v>33.64</v>
      </c>
      <c r="AB33">
        <f t="shared" si="1"/>
        <v>47.833042972405593</v>
      </c>
      <c r="AC33">
        <f t="shared" si="2"/>
        <v>137165600</v>
      </c>
      <c r="AD33">
        <f t="shared" si="3"/>
        <v>11</v>
      </c>
    </row>
    <row r="34" spans="2:30" x14ac:dyDescent="0.25">
      <c r="B34" t="s">
        <v>6277</v>
      </c>
      <c r="C34" t="s">
        <v>6615</v>
      </c>
      <c r="D34" t="s">
        <v>2</v>
      </c>
      <c r="E34" t="s">
        <v>136</v>
      </c>
      <c r="F34">
        <v>45064</v>
      </c>
      <c r="G34">
        <v>3874</v>
      </c>
      <c r="H34" s="45">
        <v>6700</v>
      </c>
      <c r="I34">
        <v>749</v>
      </c>
      <c r="J34">
        <v>522</v>
      </c>
      <c r="K34">
        <v>3.5</v>
      </c>
      <c r="R34">
        <v>4</v>
      </c>
      <c r="S34">
        <f t="shared" si="4"/>
        <v>4</v>
      </c>
      <c r="T34">
        <f t="shared" si="5"/>
        <v>3</v>
      </c>
      <c r="U34">
        <f t="shared" si="6"/>
        <v>3</v>
      </c>
      <c r="V34">
        <f t="shared" si="7"/>
        <v>46000</v>
      </c>
      <c r="W34">
        <f t="shared" si="8"/>
        <v>45000</v>
      </c>
      <c r="X34" t="str">
        <f t="shared" si="9"/>
        <v>Odd</v>
      </c>
      <c r="Y34">
        <f t="shared" si="10"/>
        <v>6700</v>
      </c>
      <c r="AA34">
        <f t="shared" si="0"/>
        <v>12.25</v>
      </c>
      <c r="AB34">
        <f t="shared" si="1"/>
        <v>62.241465278381739</v>
      </c>
      <c r="AC34">
        <f t="shared" si="2"/>
        <v>174577936</v>
      </c>
      <c r="AD34">
        <f t="shared" si="3"/>
        <v>6</v>
      </c>
    </row>
    <row r="35" spans="2:30" x14ac:dyDescent="0.25">
      <c r="B35" t="s">
        <v>6280</v>
      </c>
      <c r="C35" t="s">
        <v>6757</v>
      </c>
      <c r="D35" t="s">
        <v>5</v>
      </c>
      <c r="E35" t="s">
        <v>134</v>
      </c>
      <c r="F35">
        <v>78032</v>
      </c>
      <c r="G35">
        <v>7545</v>
      </c>
      <c r="H35" s="45">
        <v>1353</v>
      </c>
      <c r="I35">
        <v>186</v>
      </c>
      <c r="J35">
        <v>883</v>
      </c>
      <c r="K35">
        <v>5.4</v>
      </c>
      <c r="R35">
        <v>5</v>
      </c>
      <c r="S35">
        <f t="shared" si="4"/>
        <v>6</v>
      </c>
      <c r="T35">
        <f t="shared" si="5"/>
        <v>5</v>
      </c>
      <c r="U35">
        <f t="shared" si="6"/>
        <v>5</v>
      </c>
      <c r="V35">
        <f t="shared" si="7"/>
        <v>79000</v>
      </c>
      <c r="W35">
        <f t="shared" si="8"/>
        <v>78000</v>
      </c>
      <c r="X35" t="str">
        <f t="shared" si="9"/>
        <v>Even</v>
      </c>
      <c r="Y35">
        <f t="shared" si="10"/>
        <v>1353</v>
      </c>
      <c r="AA35">
        <f t="shared" si="0"/>
        <v>29.160000000000004</v>
      </c>
      <c r="AB35">
        <f t="shared" si="1"/>
        <v>86.861959452915869</v>
      </c>
      <c r="AC35">
        <f t="shared" si="2"/>
        <v>588751440</v>
      </c>
      <c r="AD35">
        <f t="shared" si="3"/>
        <v>57</v>
      </c>
    </row>
    <row r="36" spans="2:30" x14ac:dyDescent="0.25">
      <c r="B36" t="s">
        <v>6283</v>
      </c>
      <c r="C36" t="s">
        <v>6757</v>
      </c>
      <c r="D36" t="s">
        <v>4</v>
      </c>
      <c r="E36" t="s">
        <v>136</v>
      </c>
      <c r="F36">
        <v>66311</v>
      </c>
      <c r="G36">
        <v>3748</v>
      </c>
      <c r="H36" s="45">
        <v>6021</v>
      </c>
      <c r="I36">
        <v>976</v>
      </c>
      <c r="J36">
        <v>855</v>
      </c>
      <c r="K36">
        <v>9.1999999999999993</v>
      </c>
      <c r="R36">
        <v>9</v>
      </c>
      <c r="S36">
        <f t="shared" si="4"/>
        <v>10</v>
      </c>
      <c r="T36">
        <f t="shared" si="5"/>
        <v>9</v>
      </c>
      <c r="U36">
        <f t="shared" si="6"/>
        <v>9</v>
      </c>
      <c r="V36">
        <f t="shared" si="7"/>
        <v>67000</v>
      </c>
      <c r="W36">
        <f t="shared" si="8"/>
        <v>66000</v>
      </c>
      <c r="X36" t="str">
        <f t="shared" si="9"/>
        <v>Even</v>
      </c>
      <c r="Y36">
        <f t="shared" si="10"/>
        <v>6021</v>
      </c>
      <c r="AA36">
        <f t="shared" ref="AA36:AA67" si="11">POWER(K36,2)</f>
        <v>84.639999999999986</v>
      </c>
      <c r="AB36">
        <f t="shared" ref="AB36:AB67" si="12">SQRT(G36)</f>
        <v>61.220911460055866</v>
      </c>
      <c r="AC36">
        <f t="shared" ref="AC36:AC67" si="13">PRODUCT(F36,G36)</f>
        <v>248533628</v>
      </c>
      <c r="AD36">
        <f t="shared" ref="AD36:AD67" si="14">QUOTIENT(F36,H36)</f>
        <v>11</v>
      </c>
    </row>
    <row r="37" spans="2:30" x14ac:dyDescent="0.25">
      <c r="B37" t="s">
        <v>6286</v>
      </c>
      <c r="C37" t="s">
        <v>6757</v>
      </c>
      <c r="D37" t="s">
        <v>4</v>
      </c>
      <c r="E37" t="s">
        <v>138</v>
      </c>
      <c r="F37">
        <v>52532</v>
      </c>
      <c r="G37">
        <v>8481</v>
      </c>
      <c r="H37" s="45">
        <v>3996</v>
      </c>
      <c r="I37">
        <v>571</v>
      </c>
      <c r="J37">
        <v>724</v>
      </c>
      <c r="K37">
        <v>5</v>
      </c>
      <c r="R37">
        <v>5</v>
      </c>
      <c r="S37">
        <f t="shared" si="4"/>
        <v>5</v>
      </c>
      <c r="T37">
        <f t="shared" si="5"/>
        <v>5</v>
      </c>
      <c r="U37">
        <f t="shared" si="6"/>
        <v>5</v>
      </c>
      <c r="V37">
        <f t="shared" si="7"/>
        <v>53000</v>
      </c>
      <c r="W37">
        <f t="shared" si="8"/>
        <v>52000</v>
      </c>
      <c r="X37" t="str">
        <f t="shared" si="9"/>
        <v>Odd</v>
      </c>
      <c r="Y37">
        <f t="shared" si="10"/>
        <v>3996</v>
      </c>
      <c r="AA37">
        <f t="shared" si="11"/>
        <v>25</v>
      </c>
      <c r="AB37">
        <f t="shared" si="12"/>
        <v>92.092344958742359</v>
      </c>
      <c r="AC37">
        <f t="shared" si="13"/>
        <v>445523892</v>
      </c>
      <c r="AD37">
        <f t="shared" si="14"/>
        <v>13</v>
      </c>
    </row>
    <row r="38" spans="2:30" x14ac:dyDescent="0.25">
      <c r="B38" t="s">
        <v>6289</v>
      </c>
      <c r="C38" t="s">
        <v>6755</v>
      </c>
      <c r="D38" t="s">
        <v>5</v>
      </c>
      <c r="E38" t="s">
        <v>6593</v>
      </c>
      <c r="F38">
        <v>28300</v>
      </c>
      <c r="G38">
        <v>7592</v>
      </c>
      <c r="H38" s="45">
        <v>5710</v>
      </c>
      <c r="I38">
        <v>928</v>
      </c>
      <c r="J38">
        <v>648</v>
      </c>
      <c r="K38">
        <v>12.5</v>
      </c>
      <c r="R38">
        <v>13</v>
      </c>
      <c r="S38">
        <f t="shared" si="4"/>
        <v>13</v>
      </c>
      <c r="T38">
        <f t="shared" si="5"/>
        <v>12</v>
      </c>
      <c r="U38">
        <f t="shared" si="6"/>
        <v>12</v>
      </c>
      <c r="V38">
        <f t="shared" si="7"/>
        <v>29000</v>
      </c>
      <c r="W38">
        <f t="shared" si="8"/>
        <v>28000</v>
      </c>
      <c r="X38" t="str">
        <f t="shared" si="9"/>
        <v>Even</v>
      </c>
      <c r="Y38">
        <f t="shared" si="10"/>
        <v>5710</v>
      </c>
      <c r="AA38">
        <f t="shared" si="11"/>
        <v>156.25</v>
      </c>
      <c r="AB38">
        <f t="shared" si="12"/>
        <v>87.13208364316786</v>
      </c>
      <c r="AC38">
        <f t="shared" si="13"/>
        <v>214853600</v>
      </c>
      <c r="AD38">
        <f t="shared" si="14"/>
        <v>4</v>
      </c>
    </row>
    <row r="39" spans="2:30" x14ac:dyDescent="0.25">
      <c r="B39" t="s">
        <v>6292</v>
      </c>
      <c r="C39" t="s">
        <v>6755</v>
      </c>
      <c r="D39" t="s">
        <v>4</v>
      </c>
      <c r="E39" t="s">
        <v>138</v>
      </c>
      <c r="F39">
        <v>39222</v>
      </c>
      <c r="G39">
        <v>7896</v>
      </c>
      <c r="H39" s="45">
        <v>3324</v>
      </c>
      <c r="I39">
        <v>573</v>
      </c>
      <c r="J39">
        <v>966</v>
      </c>
      <c r="K39">
        <v>4.7</v>
      </c>
      <c r="R39">
        <v>5</v>
      </c>
      <c r="S39">
        <f t="shared" si="4"/>
        <v>5</v>
      </c>
      <c r="T39">
        <f t="shared" si="5"/>
        <v>4</v>
      </c>
      <c r="U39">
        <f t="shared" si="6"/>
        <v>4</v>
      </c>
      <c r="V39">
        <f t="shared" si="7"/>
        <v>40000</v>
      </c>
      <c r="W39">
        <f t="shared" si="8"/>
        <v>39000</v>
      </c>
      <c r="X39" t="str">
        <f t="shared" si="9"/>
        <v>Odd</v>
      </c>
      <c r="Y39">
        <f t="shared" si="10"/>
        <v>3324</v>
      </c>
      <c r="AA39">
        <f t="shared" si="11"/>
        <v>22.090000000000003</v>
      </c>
      <c r="AB39">
        <f t="shared" si="12"/>
        <v>88.859439566092249</v>
      </c>
      <c r="AC39">
        <f t="shared" si="13"/>
        <v>309696912</v>
      </c>
      <c r="AD39">
        <f t="shared" si="14"/>
        <v>11</v>
      </c>
    </row>
    <row r="40" spans="2:30" x14ac:dyDescent="0.25">
      <c r="B40" t="s">
        <v>6295</v>
      </c>
      <c r="C40" t="s">
        <v>6603</v>
      </c>
      <c r="D40" t="s">
        <v>4</v>
      </c>
      <c r="E40" t="s">
        <v>134</v>
      </c>
      <c r="F40">
        <v>50173</v>
      </c>
      <c r="G40">
        <v>9650</v>
      </c>
      <c r="H40" s="45">
        <v>5522</v>
      </c>
      <c r="I40">
        <v>736</v>
      </c>
      <c r="J40">
        <v>795</v>
      </c>
      <c r="K40">
        <v>8.8000000000000007</v>
      </c>
      <c r="R40">
        <v>9</v>
      </c>
      <c r="S40">
        <f t="shared" si="4"/>
        <v>9</v>
      </c>
      <c r="T40">
        <f t="shared" si="5"/>
        <v>8</v>
      </c>
      <c r="U40">
        <f t="shared" si="6"/>
        <v>8</v>
      </c>
      <c r="V40">
        <f t="shared" si="7"/>
        <v>51000</v>
      </c>
      <c r="W40">
        <f t="shared" si="8"/>
        <v>50000</v>
      </c>
      <c r="X40" t="str">
        <f t="shared" si="9"/>
        <v>Even</v>
      </c>
      <c r="Y40">
        <f t="shared" si="10"/>
        <v>5522</v>
      </c>
      <c r="AA40">
        <f t="shared" si="11"/>
        <v>77.440000000000012</v>
      </c>
      <c r="AB40">
        <f t="shared" si="12"/>
        <v>98.2344135219425</v>
      </c>
      <c r="AC40">
        <f t="shared" si="13"/>
        <v>484169450</v>
      </c>
      <c r="AD40">
        <f t="shared" si="14"/>
        <v>9</v>
      </c>
    </row>
    <row r="41" spans="2:30" x14ac:dyDescent="0.25">
      <c r="B41" t="s">
        <v>6298</v>
      </c>
      <c r="C41" t="s">
        <v>6615</v>
      </c>
      <c r="D41" t="s">
        <v>6</v>
      </c>
      <c r="E41" t="s">
        <v>134</v>
      </c>
      <c r="F41">
        <v>24479</v>
      </c>
      <c r="G41">
        <v>1941</v>
      </c>
      <c r="H41" s="45">
        <v>6265</v>
      </c>
      <c r="I41">
        <v>768</v>
      </c>
      <c r="J41">
        <v>644</v>
      </c>
      <c r="K41">
        <v>5.6</v>
      </c>
      <c r="R41">
        <v>6</v>
      </c>
      <c r="S41">
        <f t="shared" si="4"/>
        <v>6</v>
      </c>
      <c r="T41">
        <f t="shared" si="5"/>
        <v>5</v>
      </c>
      <c r="U41">
        <f t="shared" si="6"/>
        <v>5</v>
      </c>
      <c r="V41">
        <f t="shared" si="7"/>
        <v>25000</v>
      </c>
      <c r="W41">
        <f t="shared" si="8"/>
        <v>24000</v>
      </c>
      <c r="X41" t="str">
        <f t="shared" si="9"/>
        <v>Even</v>
      </c>
      <c r="Y41">
        <f t="shared" si="10"/>
        <v>6265</v>
      </c>
      <c r="AA41">
        <f t="shared" si="11"/>
        <v>31.359999999999996</v>
      </c>
      <c r="AB41">
        <f t="shared" si="12"/>
        <v>44.05678154382138</v>
      </c>
      <c r="AC41">
        <f t="shared" si="13"/>
        <v>47513739</v>
      </c>
      <c r="AD41">
        <f t="shared" si="14"/>
        <v>3</v>
      </c>
    </row>
    <row r="42" spans="2:30" x14ac:dyDescent="0.25">
      <c r="B42" t="s">
        <v>6301</v>
      </c>
      <c r="C42" t="s">
        <v>6755</v>
      </c>
      <c r="D42" t="s">
        <v>4</v>
      </c>
      <c r="E42" t="s">
        <v>138</v>
      </c>
      <c r="F42">
        <v>37176</v>
      </c>
      <c r="G42">
        <v>6273</v>
      </c>
      <c r="H42" s="45">
        <v>6424</v>
      </c>
      <c r="I42">
        <v>642</v>
      </c>
      <c r="J42">
        <v>885</v>
      </c>
      <c r="K42">
        <v>11.2</v>
      </c>
      <c r="R42">
        <v>11</v>
      </c>
      <c r="S42">
        <f t="shared" si="4"/>
        <v>12</v>
      </c>
      <c r="T42">
        <f t="shared" si="5"/>
        <v>11</v>
      </c>
      <c r="U42">
        <f t="shared" si="6"/>
        <v>11</v>
      </c>
      <c r="V42">
        <f t="shared" si="7"/>
        <v>38000</v>
      </c>
      <c r="W42">
        <f t="shared" si="8"/>
        <v>37000</v>
      </c>
      <c r="X42" t="str">
        <f t="shared" si="9"/>
        <v>Even</v>
      </c>
      <c r="Y42">
        <f t="shared" si="10"/>
        <v>6424</v>
      </c>
      <c r="AA42">
        <f t="shared" si="11"/>
        <v>125.43999999999998</v>
      </c>
      <c r="AB42">
        <f t="shared" si="12"/>
        <v>79.202272694664515</v>
      </c>
      <c r="AC42">
        <f t="shared" si="13"/>
        <v>233205048</v>
      </c>
      <c r="AD42">
        <f t="shared" si="14"/>
        <v>5</v>
      </c>
    </row>
    <row r="43" spans="2:30" x14ac:dyDescent="0.25">
      <c r="B43" t="s">
        <v>6304</v>
      </c>
      <c r="C43" t="s">
        <v>6755</v>
      </c>
      <c r="D43" t="s">
        <v>5</v>
      </c>
      <c r="E43" t="s">
        <v>135</v>
      </c>
      <c r="F43">
        <v>76854</v>
      </c>
      <c r="G43">
        <v>2331</v>
      </c>
      <c r="H43" s="45">
        <v>6642</v>
      </c>
      <c r="I43">
        <v>695</v>
      </c>
      <c r="J43">
        <v>504</v>
      </c>
      <c r="K43">
        <v>10.6</v>
      </c>
      <c r="R43">
        <v>11</v>
      </c>
      <c r="S43">
        <f t="shared" si="4"/>
        <v>11</v>
      </c>
      <c r="T43">
        <f t="shared" si="5"/>
        <v>10</v>
      </c>
      <c r="U43">
        <f t="shared" si="6"/>
        <v>10</v>
      </c>
      <c r="V43">
        <f t="shared" si="7"/>
        <v>77000</v>
      </c>
      <c r="W43">
        <f t="shared" si="8"/>
        <v>76000</v>
      </c>
      <c r="X43" t="str">
        <f t="shared" si="9"/>
        <v>Odd</v>
      </c>
      <c r="Y43">
        <f t="shared" si="10"/>
        <v>6642</v>
      </c>
      <c r="AA43">
        <f t="shared" si="11"/>
        <v>112.36</v>
      </c>
      <c r="AB43">
        <f t="shared" si="12"/>
        <v>48.28043081829324</v>
      </c>
      <c r="AC43">
        <f t="shared" si="13"/>
        <v>179146674</v>
      </c>
      <c r="AD43">
        <f t="shared" si="14"/>
        <v>11</v>
      </c>
    </row>
    <row r="44" spans="2:30" x14ac:dyDescent="0.25">
      <c r="B44" t="s">
        <v>6307</v>
      </c>
      <c r="C44" t="s">
        <v>6754</v>
      </c>
      <c r="D44" t="s">
        <v>4</v>
      </c>
      <c r="E44" t="s">
        <v>134</v>
      </c>
      <c r="F44">
        <v>60476</v>
      </c>
      <c r="G44">
        <v>5301</v>
      </c>
      <c r="H44" s="45">
        <v>2423</v>
      </c>
      <c r="I44">
        <v>424</v>
      </c>
      <c r="J44">
        <v>878</v>
      </c>
      <c r="K44">
        <v>1.9</v>
      </c>
      <c r="R44">
        <v>2</v>
      </c>
      <c r="S44">
        <f t="shared" si="4"/>
        <v>2</v>
      </c>
      <c r="T44">
        <f t="shared" si="5"/>
        <v>1</v>
      </c>
      <c r="U44">
        <f t="shared" si="6"/>
        <v>1</v>
      </c>
      <c r="V44">
        <f t="shared" si="7"/>
        <v>61000</v>
      </c>
      <c r="W44">
        <f t="shared" si="8"/>
        <v>60000</v>
      </c>
      <c r="X44" t="str">
        <f t="shared" si="9"/>
        <v>Even</v>
      </c>
      <c r="Y44">
        <f t="shared" si="10"/>
        <v>2423</v>
      </c>
      <c r="AA44">
        <f t="shared" si="11"/>
        <v>3.61</v>
      </c>
      <c r="AB44">
        <f t="shared" si="12"/>
        <v>72.80796659706958</v>
      </c>
      <c r="AC44">
        <f t="shared" si="13"/>
        <v>320583276</v>
      </c>
      <c r="AD44">
        <f t="shared" si="14"/>
        <v>24</v>
      </c>
    </row>
    <row r="45" spans="2:30" x14ac:dyDescent="0.25">
      <c r="B45" t="s">
        <v>6310</v>
      </c>
      <c r="C45" t="s">
        <v>6754</v>
      </c>
      <c r="D45" t="s">
        <v>5</v>
      </c>
      <c r="E45" t="s">
        <v>136</v>
      </c>
      <c r="F45">
        <v>21356</v>
      </c>
      <c r="G45">
        <v>8641</v>
      </c>
      <c r="H45" s="45">
        <v>4081</v>
      </c>
      <c r="I45">
        <v>596</v>
      </c>
      <c r="J45">
        <v>856</v>
      </c>
      <c r="K45">
        <v>7.6</v>
      </c>
      <c r="R45">
        <v>8</v>
      </c>
      <c r="S45">
        <f t="shared" si="4"/>
        <v>8</v>
      </c>
      <c r="T45">
        <f t="shared" si="5"/>
        <v>7</v>
      </c>
      <c r="U45">
        <f t="shared" si="6"/>
        <v>7</v>
      </c>
      <c r="V45">
        <f t="shared" si="7"/>
        <v>22000</v>
      </c>
      <c r="W45">
        <f t="shared" si="8"/>
        <v>21000</v>
      </c>
      <c r="X45" t="str">
        <f t="shared" si="9"/>
        <v>Even</v>
      </c>
      <c r="Y45">
        <f t="shared" si="10"/>
        <v>4081</v>
      </c>
      <c r="AA45">
        <f t="shared" si="11"/>
        <v>57.76</v>
      </c>
      <c r="AB45">
        <f t="shared" si="12"/>
        <v>92.956979296876895</v>
      </c>
      <c r="AC45">
        <f t="shared" si="13"/>
        <v>184537196</v>
      </c>
      <c r="AD45">
        <f t="shared" si="14"/>
        <v>5</v>
      </c>
    </row>
    <row r="46" spans="2:30" x14ac:dyDescent="0.25">
      <c r="B46" t="s">
        <v>6313</v>
      </c>
      <c r="C46" t="s">
        <v>6595</v>
      </c>
      <c r="D46" t="s">
        <v>5</v>
      </c>
      <c r="E46" t="s">
        <v>136</v>
      </c>
      <c r="F46">
        <v>53446</v>
      </c>
      <c r="G46">
        <v>2591</v>
      </c>
      <c r="H46" s="45">
        <v>647</v>
      </c>
      <c r="I46">
        <v>246</v>
      </c>
      <c r="J46">
        <v>881</v>
      </c>
      <c r="K46">
        <v>9.6</v>
      </c>
      <c r="R46">
        <v>10</v>
      </c>
      <c r="S46">
        <f t="shared" si="4"/>
        <v>10</v>
      </c>
      <c r="T46">
        <f t="shared" si="5"/>
        <v>9</v>
      </c>
      <c r="U46">
        <f t="shared" si="6"/>
        <v>9</v>
      </c>
      <c r="V46">
        <f t="shared" si="7"/>
        <v>54000</v>
      </c>
      <c r="W46">
        <f t="shared" si="8"/>
        <v>53000</v>
      </c>
      <c r="X46" t="str">
        <f t="shared" si="9"/>
        <v>Even</v>
      </c>
      <c r="Y46">
        <f t="shared" si="10"/>
        <v>647</v>
      </c>
      <c r="AA46">
        <f t="shared" si="11"/>
        <v>92.16</v>
      </c>
      <c r="AB46">
        <f t="shared" si="12"/>
        <v>50.90186637049765</v>
      </c>
      <c r="AC46">
        <f t="shared" si="13"/>
        <v>138478586</v>
      </c>
      <c r="AD46">
        <f t="shared" si="14"/>
        <v>82</v>
      </c>
    </row>
    <row r="47" spans="2:30" x14ac:dyDescent="0.25">
      <c r="B47" t="s">
        <v>6316</v>
      </c>
      <c r="C47" t="s">
        <v>6753</v>
      </c>
      <c r="D47" t="s">
        <v>4</v>
      </c>
      <c r="E47" t="s">
        <v>134</v>
      </c>
      <c r="F47">
        <v>45498</v>
      </c>
      <c r="G47">
        <v>4846</v>
      </c>
      <c r="H47" s="45">
        <v>5342</v>
      </c>
      <c r="I47">
        <v>169</v>
      </c>
      <c r="J47">
        <v>822</v>
      </c>
      <c r="K47">
        <v>2.6</v>
      </c>
      <c r="R47">
        <v>3</v>
      </c>
      <c r="S47">
        <f t="shared" si="4"/>
        <v>3</v>
      </c>
      <c r="T47">
        <f t="shared" si="5"/>
        <v>2</v>
      </c>
      <c r="U47">
        <f t="shared" si="6"/>
        <v>2</v>
      </c>
      <c r="V47">
        <f t="shared" si="7"/>
        <v>46000</v>
      </c>
      <c r="W47">
        <f t="shared" si="8"/>
        <v>45000</v>
      </c>
      <c r="X47" t="str">
        <f t="shared" si="9"/>
        <v>Odd</v>
      </c>
      <c r="Y47">
        <f t="shared" si="10"/>
        <v>5342</v>
      </c>
      <c r="AA47">
        <f t="shared" si="11"/>
        <v>6.7600000000000007</v>
      </c>
      <c r="AB47">
        <f t="shared" si="12"/>
        <v>69.613217135828449</v>
      </c>
      <c r="AC47">
        <f t="shared" si="13"/>
        <v>220483308</v>
      </c>
      <c r="AD47">
        <f t="shared" si="14"/>
        <v>8</v>
      </c>
    </row>
    <row r="48" spans="2:30" x14ac:dyDescent="0.25">
      <c r="B48" t="s">
        <v>6319</v>
      </c>
      <c r="C48" t="s">
        <v>6603</v>
      </c>
      <c r="D48" t="s">
        <v>6</v>
      </c>
      <c r="E48" t="s">
        <v>6593</v>
      </c>
      <c r="F48">
        <v>39030</v>
      </c>
      <c r="G48">
        <v>3010</v>
      </c>
      <c r="H48" s="45">
        <v>5100</v>
      </c>
      <c r="I48">
        <v>611</v>
      </c>
      <c r="J48">
        <v>647</v>
      </c>
      <c r="K48">
        <v>6.5</v>
      </c>
      <c r="R48">
        <v>7</v>
      </c>
      <c r="S48">
        <f t="shared" si="4"/>
        <v>7</v>
      </c>
      <c r="T48">
        <f t="shared" si="5"/>
        <v>6</v>
      </c>
      <c r="U48">
        <f t="shared" si="6"/>
        <v>6</v>
      </c>
      <c r="V48">
        <f t="shared" si="7"/>
        <v>40000</v>
      </c>
      <c r="W48">
        <f t="shared" si="8"/>
        <v>39000</v>
      </c>
      <c r="X48" t="str">
        <f t="shared" si="9"/>
        <v>Odd</v>
      </c>
      <c r="Y48">
        <f t="shared" si="10"/>
        <v>5100</v>
      </c>
      <c r="AA48">
        <f t="shared" si="11"/>
        <v>42.25</v>
      </c>
      <c r="AB48">
        <f t="shared" si="12"/>
        <v>54.86346689738081</v>
      </c>
      <c r="AC48">
        <f t="shared" si="13"/>
        <v>117480300</v>
      </c>
      <c r="AD48">
        <f t="shared" si="14"/>
        <v>7</v>
      </c>
    </row>
    <row r="49" spans="2:30" x14ac:dyDescent="0.25">
      <c r="B49" t="s">
        <v>6322</v>
      </c>
      <c r="C49" t="s">
        <v>6595</v>
      </c>
      <c r="D49" t="s">
        <v>3</v>
      </c>
      <c r="E49" t="s">
        <v>6593</v>
      </c>
      <c r="F49">
        <v>42227</v>
      </c>
      <c r="G49">
        <v>5610</v>
      </c>
      <c r="H49" s="45">
        <v>4986</v>
      </c>
      <c r="I49">
        <v>967</v>
      </c>
      <c r="J49">
        <v>567</v>
      </c>
      <c r="K49">
        <v>7.5</v>
      </c>
      <c r="R49">
        <v>8</v>
      </c>
      <c r="S49">
        <f t="shared" si="4"/>
        <v>8</v>
      </c>
      <c r="T49">
        <f t="shared" si="5"/>
        <v>7</v>
      </c>
      <c r="U49">
        <f t="shared" si="6"/>
        <v>7</v>
      </c>
      <c r="V49">
        <f t="shared" si="7"/>
        <v>43000</v>
      </c>
      <c r="W49">
        <f t="shared" si="8"/>
        <v>42000</v>
      </c>
      <c r="X49" t="str">
        <f t="shared" si="9"/>
        <v>Odd</v>
      </c>
      <c r="Y49">
        <f t="shared" si="10"/>
        <v>4986</v>
      </c>
      <c r="AA49">
        <f t="shared" si="11"/>
        <v>56.25</v>
      </c>
      <c r="AB49">
        <f t="shared" si="12"/>
        <v>74.899933244296022</v>
      </c>
      <c r="AC49">
        <f t="shared" si="13"/>
        <v>236893470</v>
      </c>
      <c r="AD49">
        <f t="shared" si="14"/>
        <v>8</v>
      </c>
    </row>
    <row r="50" spans="2:30" x14ac:dyDescent="0.25">
      <c r="B50" t="s">
        <v>6325</v>
      </c>
      <c r="C50" t="s">
        <v>6755</v>
      </c>
      <c r="D50" t="s">
        <v>3</v>
      </c>
      <c r="E50" t="s">
        <v>135</v>
      </c>
      <c r="F50">
        <v>74245</v>
      </c>
      <c r="G50">
        <v>3601</v>
      </c>
      <c r="H50" s="45">
        <v>809</v>
      </c>
      <c r="I50">
        <v>379</v>
      </c>
      <c r="J50">
        <v>676</v>
      </c>
      <c r="K50">
        <v>13.1</v>
      </c>
      <c r="R50">
        <v>13</v>
      </c>
      <c r="S50">
        <f t="shared" si="4"/>
        <v>14</v>
      </c>
      <c r="T50">
        <f t="shared" si="5"/>
        <v>13</v>
      </c>
      <c r="U50">
        <f t="shared" si="6"/>
        <v>13</v>
      </c>
      <c r="V50">
        <f t="shared" si="7"/>
        <v>75000</v>
      </c>
      <c r="W50">
        <f t="shared" si="8"/>
        <v>74000</v>
      </c>
      <c r="X50" t="str">
        <f t="shared" si="9"/>
        <v>Odd</v>
      </c>
      <c r="Y50">
        <f t="shared" si="10"/>
        <v>809</v>
      </c>
      <c r="AA50">
        <f t="shared" si="11"/>
        <v>171.60999999999999</v>
      </c>
      <c r="AB50">
        <f t="shared" si="12"/>
        <v>60.00833275470999</v>
      </c>
      <c r="AC50">
        <f t="shared" si="13"/>
        <v>267356245</v>
      </c>
      <c r="AD50">
        <f t="shared" si="14"/>
        <v>91</v>
      </c>
    </row>
    <row r="51" spans="2:30" x14ac:dyDescent="0.25">
      <c r="B51" t="s">
        <v>6328</v>
      </c>
      <c r="C51" t="s">
        <v>6755</v>
      </c>
      <c r="D51" t="s">
        <v>5</v>
      </c>
      <c r="E51" t="s">
        <v>136</v>
      </c>
      <c r="F51">
        <v>58963</v>
      </c>
      <c r="G51">
        <v>8022</v>
      </c>
      <c r="H51" s="45">
        <v>4822</v>
      </c>
      <c r="I51">
        <v>959</v>
      </c>
      <c r="J51">
        <v>944</v>
      </c>
      <c r="K51">
        <v>6.2</v>
      </c>
      <c r="R51">
        <v>6</v>
      </c>
      <c r="S51">
        <f t="shared" si="4"/>
        <v>7</v>
      </c>
      <c r="T51">
        <f t="shared" si="5"/>
        <v>6</v>
      </c>
      <c r="U51">
        <f t="shared" si="6"/>
        <v>6</v>
      </c>
      <c r="V51">
        <f t="shared" si="7"/>
        <v>59000</v>
      </c>
      <c r="W51">
        <f t="shared" si="8"/>
        <v>58000</v>
      </c>
      <c r="X51" t="str">
        <f t="shared" si="9"/>
        <v>Odd</v>
      </c>
      <c r="Y51">
        <f t="shared" si="10"/>
        <v>4822</v>
      </c>
      <c r="AA51">
        <f t="shared" si="11"/>
        <v>38.440000000000005</v>
      </c>
      <c r="AB51">
        <f t="shared" si="12"/>
        <v>89.565618403492309</v>
      </c>
      <c r="AC51">
        <f t="shared" si="13"/>
        <v>473001186</v>
      </c>
      <c r="AD51">
        <f t="shared" si="14"/>
        <v>12</v>
      </c>
    </row>
    <row r="52" spans="2:30" x14ac:dyDescent="0.25">
      <c r="B52" t="s">
        <v>6331</v>
      </c>
      <c r="C52" t="s">
        <v>6756</v>
      </c>
      <c r="D52" t="s">
        <v>2</v>
      </c>
      <c r="E52" t="s">
        <v>134</v>
      </c>
      <c r="F52">
        <v>55557</v>
      </c>
      <c r="G52">
        <v>2786</v>
      </c>
      <c r="H52" s="45">
        <v>4836</v>
      </c>
      <c r="I52">
        <v>904</v>
      </c>
      <c r="J52">
        <v>762</v>
      </c>
      <c r="K52">
        <v>14.4</v>
      </c>
      <c r="R52">
        <v>14</v>
      </c>
      <c r="S52">
        <f t="shared" si="4"/>
        <v>15</v>
      </c>
      <c r="T52">
        <f t="shared" si="5"/>
        <v>14</v>
      </c>
      <c r="U52">
        <f t="shared" si="6"/>
        <v>14</v>
      </c>
      <c r="V52">
        <f t="shared" si="7"/>
        <v>56000</v>
      </c>
      <c r="W52">
        <f t="shared" si="8"/>
        <v>55000</v>
      </c>
      <c r="X52" t="str">
        <f t="shared" si="9"/>
        <v>Even</v>
      </c>
      <c r="Y52">
        <f t="shared" si="10"/>
        <v>4836</v>
      </c>
      <c r="AA52">
        <f t="shared" si="11"/>
        <v>207.36</v>
      </c>
      <c r="AB52">
        <f t="shared" si="12"/>
        <v>52.782572881586589</v>
      </c>
      <c r="AC52">
        <f t="shared" si="13"/>
        <v>154781802</v>
      </c>
      <c r="AD52">
        <f t="shared" si="14"/>
        <v>11</v>
      </c>
    </row>
    <row r="53" spans="2:30" x14ac:dyDescent="0.25">
      <c r="B53" t="s">
        <v>6334</v>
      </c>
      <c r="C53" t="s">
        <v>6755</v>
      </c>
      <c r="D53" t="s">
        <v>2</v>
      </c>
      <c r="E53" t="s">
        <v>6593</v>
      </c>
      <c r="F53">
        <v>50752</v>
      </c>
      <c r="G53">
        <v>4691</v>
      </c>
      <c r="H53" s="45">
        <v>4804</v>
      </c>
      <c r="I53">
        <v>351</v>
      </c>
      <c r="J53">
        <v>620</v>
      </c>
      <c r="K53">
        <v>4.0999999999999996</v>
      </c>
      <c r="R53">
        <v>4</v>
      </c>
      <c r="S53">
        <f t="shared" si="4"/>
        <v>5</v>
      </c>
      <c r="T53">
        <f t="shared" si="5"/>
        <v>4</v>
      </c>
      <c r="U53">
        <f t="shared" si="6"/>
        <v>4</v>
      </c>
      <c r="V53">
        <f t="shared" si="7"/>
        <v>51000</v>
      </c>
      <c r="W53">
        <f t="shared" si="8"/>
        <v>50000</v>
      </c>
      <c r="X53" t="str">
        <f t="shared" si="9"/>
        <v>Odd</v>
      </c>
      <c r="Y53">
        <f t="shared" si="10"/>
        <v>4804</v>
      </c>
      <c r="AA53">
        <f t="shared" si="11"/>
        <v>16.809999999999999</v>
      </c>
      <c r="AB53">
        <f t="shared" si="12"/>
        <v>68.490875304671064</v>
      </c>
      <c r="AC53">
        <f t="shared" si="13"/>
        <v>238077632</v>
      </c>
      <c r="AD53">
        <f t="shared" si="14"/>
        <v>10</v>
      </c>
    </row>
    <row r="54" spans="2:30" x14ac:dyDescent="0.25">
      <c r="B54" t="s">
        <v>6336</v>
      </c>
      <c r="C54" t="s">
        <v>6589</v>
      </c>
      <c r="D54" t="s">
        <v>3</v>
      </c>
      <c r="E54" t="s">
        <v>6593</v>
      </c>
      <c r="F54">
        <v>49946</v>
      </c>
      <c r="G54">
        <v>1556</v>
      </c>
      <c r="H54" s="45">
        <v>6300</v>
      </c>
      <c r="I54">
        <v>892</v>
      </c>
      <c r="J54">
        <v>762</v>
      </c>
      <c r="K54">
        <v>11.9</v>
      </c>
      <c r="R54">
        <v>12</v>
      </c>
      <c r="S54">
        <f t="shared" si="4"/>
        <v>12</v>
      </c>
      <c r="T54">
        <f t="shared" si="5"/>
        <v>11</v>
      </c>
      <c r="U54">
        <f t="shared" si="6"/>
        <v>11</v>
      </c>
      <c r="V54">
        <f t="shared" si="7"/>
        <v>50000</v>
      </c>
      <c r="W54">
        <f t="shared" si="8"/>
        <v>49000</v>
      </c>
      <c r="X54" t="str">
        <f t="shared" si="9"/>
        <v>Even</v>
      </c>
      <c r="Y54">
        <f t="shared" si="10"/>
        <v>6300</v>
      </c>
      <c r="AA54">
        <f t="shared" si="11"/>
        <v>141.61000000000001</v>
      </c>
      <c r="AB54">
        <f t="shared" si="12"/>
        <v>39.446165846632042</v>
      </c>
      <c r="AC54">
        <f t="shared" si="13"/>
        <v>77715976</v>
      </c>
      <c r="AD54">
        <f t="shared" si="14"/>
        <v>7</v>
      </c>
    </row>
    <row r="55" spans="2:30" x14ac:dyDescent="0.25">
      <c r="B55" t="s">
        <v>6339</v>
      </c>
      <c r="C55" t="s">
        <v>6603</v>
      </c>
      <c r="D55" t="s">
        <v>3</v>
      </c>
      <c r="E55" t="s">
        <v>135</v>
      </c>
      <c r="F55">
        <v>31977</v>
      </c>
      <c r="G55">
        <v>3859</v>
      </c>
      <c r="H55" s="45">
        <v>4587</v>
      </c>
      <c r="I55">
        <v>104</v>
      </c>
      <c r="J55">
        <v>517</v>
      </c>
      <c r="K55">
        <v>9.1</v>
      </c>
      <c r="R55">
        <v>9</v>
      </c>
      <c r="S55">
        <f t="shared" si="4"/>
        <v>10</v>
      </c>
      <c r="T55">
        <f t="shared" si="5"/>
        <v>9</v>
      </c>
      <c r="U55">
        <f t="shared" si="6"/>
        <v>9</v>
      </c>
      <c r="V55">
        <f t="shared" si="7"/>
        <v>32000</v>
      </c>
      <c r="W55">
        <f t="shared" si="8"/>
        <v>31000</v>
      </c>
      <c r="X55" t="str">
        <f t="shared" si="9"/>
        <v>Even</v>
      </c>
      <c r="Y55">
        <f t="shared" si="10"/>
        <v>4587</v>
      </c>
      <c r="AA55">
        <f t="shared" si="11"/>
        <v>82.809999999999988</v>
      </c>
      <c r="AB55">
        <f t="shared" si="12"/>
        <v>62.120849961989414</v>
      </c>
      <c r="AC55">
        <f t="shared" si="13"/>
        <v>123399243</v>
      </c>
      <c r="AD55">
        <f t="shared" si="14"/>
        <v>6</v>
      </c>
    </row>
    <row r="56" spans="2:30" x14ac:dyDescent="0.25">
      <c r="B56" t="s">
        <v>6342</v>
      </c>
      <c r="C56" t="s">
        <v>6754</v>
      </c>
      <c r="D56" t="s">
        <v>4</v>
      </c>
      <c r="E56" t="s">
        <v>135</v>
      </c>
      <c r="F56">
        <v>56156</v>
      </c>
      <c r="G56">
        <v>7950</v>
      </c>
      <c r="H56" s="45">
        <v>3599</v>
      </c>
      <c r="I56">
        <v>449</v>
      </c>
      <c r="J56">
        <v>610</v>
      </c>
      <c r="K56">
        <v>12.1</v>
      </c>
      <c r="R56">
        <v>12</v>
      </c>
      <c r="S56">
        <f t="shared" si="4"/>
        <v>13</v>
      </c>
      <c r="T56">
        <f t="shared" si="5"/>
        <v>12</v>
      </c>
      <c r="U56">
        <f t="shared" si="6"/>
        <v>12</v>
      </c>
      <c r="V56">
        <f t="shared" si="7"/>
        <v>57000</v>
      </c>
      <c r="W56">
        <f t="shared" si="8"/>
        <v>56000</v>
      </c>
      <c r="X56" t="str">
        <f t="shared" si="9"/>
        <v>Odd</v>
      </c>
      <c r="Y56">
        <f t="shared" si="10"/>
        <v>3599</v>
      </c>
      <c r="AA56">
        <f t="shared" si="11"/>
        <v>146.41</v>
      </c>
      <c r="AB56">
        <f t="shared" si="12"/>
        <v>89.162772500635043</v>
      </c>
      <c r="AC56">
        <f t="shared" si="13"/>
        <v>446440200</v>
      </c>
      <c r="AD56">
        <f t="shared" si="14"/>
        <v>15</v>
      </c>
    </row>
    <row r="57" spans="2:30" x14ac:dyDescent="0.25">
      <c r="B57" t="s">
        <v>6345</v>
      </c>
      <c r="C57" t="s">
        <v>6754</v>
      </c>
      <c r="D57" t="s">
        <v>6</v>
      </c>
      <c r="E57" t="s">
        <v>6593</v>
      </c>
      <c r="F57">
        <v>37348</v>
      </c>
      <c r="G57">
        <v>7516</v>
      </c>
      <c r="H57" s="45">
        <v>990</v>
      </c>
      <c r="I57">
        <v>714</v>
      </c>
      <c r="J57">
        <v>738</v>
      </c>
      <c r="K57">
        <v>3.1</v>
      </c>
      <c r="R57">
        <v>3</v>
      </c>
      <c r="S57">
        <f t="shared" si="4"/>
        <v>4</v>
      </c>
      <c r="T57">
        <f t="shared" si="5"/>
        <v>3</v>
      </c>
      <c r="U57">
        <f t="shared" si="6"/>
        <v>3</v>
      </c>
      <c r="V57">
        <f t="shared" si="7"/>
        <v>38000</v>
      </c>
      <c r="W57">
        <f t="shared" si="8"/>
        <v>37000</v>
      </c>
      <c r="X57" t="str">
        <f t="shared" si="9"/>
        <v>Even</v>
      </c>
      <c r="Y57">
        <f t="shared" si="10"/>
        <v>990</v>
      </c>
      <c r="AA57">
        <f t="shared" si="11"/>
        <v>9.6100000000000012</v>
      </c>
      <c r="AB57">
        <f t="shared" si="12"/>
        <v>86.694867206772969</v>
      </c>
      <c r="AC57">
        <f t="shared" si="13"/>
        <v>280707568</v>
      </c>
      <c r="AD57">
        <f t="shared" si="14"/>
        <v>37</v>
      </c>
    </row>
    <row r="58" spans="2:30" x14ac:dyDescent="0.25">
      <c r="B58" t="s">
        <v>6348</v>
      </c>
      <c r="C58" t="s">
        <v>6595</v>
      </c>
      <c r="D58" t="s">
        <v>5</v>
      </c>
      <c r="E58" t="s">
        <v>134</v>
      </c>
      <c r="F58">
        <v>59999</v>
      </c>
      <c r="G58">
        <v>4440</v>
      </c>
      <c r="H58" s="45">
        <v>4674</v>
      </c>
      <c r="I58">
        <v>221</v>
      </c>
      <c r="J58">
        <v>986</v>
      </c>
      <c r="K58">
        <v>2.1</v>
      </c>
      <c r="R58">
        <v>2</v>
      </c>
      <c r="S58">
        <f t="shared" si="4"/>
        <v>3</v>
      </c>
      <c r="T58">
        <f t="shared" si="5"/>
        <v>2</v>
      </c>
      <c r="U58">
        <f t="shared" si="6"/>
        <v>2</v>
      </c>
      <c r="V58">
        <f t="shared" si="7"/>
        <v>60000</v>
      </c>
      <c r="W58">
        <f t="shared" si="8"/>
        <v>59000</v>
      </c>
      <c r="X58" t="str">
        <f t="shared" si="9"/>
        <v>Odd</v>
      </c>
      <c r="Y58">
        <f t="shared" si="10"/>
        <v>4674</v>
      </c>
      <c r="AA58">
        <f t="shared" si="11"/>
        <v>4.41</v>
      </c>
      <c r="AB58">
        <f t="shared" si="12"/>
        <v>66.633324995830733</v>
      </c>
      <c r="AC58">
        <f t="shared" si="13"/>
        <v>266395560</v>
      </c>
      <c r="AD58">
        <f t="shared" si="14"/>
        <v>12</v>
      </c>
    </row>
    <row r="59" spans="2:30" x14ac:dyDescent="0.25">
      <c r="B59" t="s">
        <v>6351</v>
      </c>
      <c r="C59" t="s">
        <v>6603</v>
      </c>
      <c r="D59" t="s">
        <v>2</v>
      </c>
      <c r="E59" t="s">
        <v>6593</v>
      </c>
      <c r="F59">
        <v>61585</v>
      </c>
      <c r="G59">
        <v>3713</v>
      </c>
      <c r="H59" s="45">
        <v>1474</v>
      </c>
      <c r="I59">
        <v>639</v>
      </c>
      <c r="J59">
        <v>652</v>
      </c>
      <c r="K59">
        <v>3.3</v>
      </c>
      <c r="R59">
        <v>3</v>
      </c>
      <c r="S59">
        <f t="shared" si="4"/>
        <v>4</v>
      </c>
      <c r="T59">
        <f t="shared" si="5"/>
        <v>3</v>
      </c>
      <c r="U59">
        <f t="shared" si="6"/>
        <v>3</v>
      </c>
      <c r="V59">
        <f t="shared" si="7"/>
        <v>62000</v>
      </c>
      <c r="W59">
        <f t="shared" si="8"/>
        <v>61000</v>
      </c>
      <c r="X59" t="str">
        <f t="shared" si="9"/>
        <v>Odd</v>
      </c>
      <c r="Y59">
        <f t="shared" si="10"/>
        <v>1474</v>
      </c>
      <c r="AA59">
        <f t="shared" si="11"/>
        <v>10.889999999999999</v>
      </c>
      <c r="AB59">
        <f t="shared" si="12"/>
        <v>60.934390946328492</v>
      </c>
      <c r="AC59">
        <f t="shared" si="13"/>
        <v>228665105</v>
      </c>
      <c r="AD59">
        <f t="shared" si="14"/>
        <v>41</v>
      </c>
    </row>
    <row r="60" spans="2:30" x14ac:dyDescent="0.25">
      <c r="B60" t="s">
        <v>6354</v>
      </c>
      <c r="C60" t="s">
        <v>6615</v>
      </c>
      <c r="D60" t="s">
        <v>5</v>
      </c>
      <c r="E60" t="s">
        <v>136</v>
      </c>
      <c r="F60">
        <v>20533</v>
      </c>
      <c r="G60">
        <v>9395</v>
      </c>
      <c r="H60" s="45">
        <v>6029</v>
      </c>
      <c r="I60">
        <v>62</v>
      </c>
      <c r="J60">
        <v>707</v>
      </c>
      <c r="K60">
        <v>2.4</v>
      </c>
      <c r="R60">
        <v>2</v>
      </c>
      <c r="S60">
        <f t="shared" si="4"/>
        <v>3</v>
      </c>
      <c r="T60">
        <f t="shared" si="5"/>
        <v>2</v>
      </c>
      <c r="U60">
        <f t="shared" si="6"/>
        <v>2</v>
      </c>
      <c r="V60">
        <f t="shared" si="7"/>
        <v>21000</v>
      </c>
      <c r="W60">
        <f t="shared" si="8"/>
        <v>20000</v>
      </c>
      <c r="X60" t="str">
        <f t="shared" si="9"/>
        <v>Even</v>
      </c>
      <c r="Y60">
        <f t="shared" si="10"/>
        <v>6029</v>
      </c>
      <c r="AA60">
        <f t="shared" si="11"/>
        <v>5.76</v>
      </c>
      <c r="AB60">
        <f t="shared" si="12"/>
        <v>96.927808187330839</v>
      </c>
      <c r="AC60">
        <f t="shared" si="13"/>
        <v>192907535</v>
      </c>
      <c r="AD60">
        <f t="shared" si="14"/>
        <v>3</v>
      </c>
    </row>
    <row r="61" spans="2:30" x14ac:dyDescent="0.25">
      <c r="B61" t="s">
        <v>6357</v>
      </c>
      <c r="C61" t="s">
        <v>6603</v>
      </c>
      <c r="D61" t="s">
        <v>6</v>
      </c>
      <c r="E61" t="s">
        <v>136</v>
      </c>
      <c r="F61">
        <v>50099</v>
      </c>
      <c r="G61">
        <v>3617</v>
      </c>
      <c r="H61" s="45">
        <v>3827</v>
      </c>
      <c r="I61">
        <v>552</v>
      </c>
      <c r="J61">
        <v>803</v>
      </c>
      <c r="K61">
        <v>0.7</v>
      </c>
      <c r="R61">
        <v>1</v>
      </c>
      <c r="S61">
        <f t="shared" si="4"/>
        <v>1</v>
      </c>
      <c r="T61">
        <f t="shared" si="5"/>
        <v>0</v>
      </c>
      <c r="U61">
        <f t="shared" si="6"/>
        <v>0</v>
      </c>
      <c r="V61">
        <f t="shared" si="7"/>
        <v>51000</v>
      </c>
      <c r="W61">
        <f t="shared" si="8"/>
        <v>50000</v>
      </c>
      <c r="X61" t="str">
        <f t="shared" si="9"/>
        <v>Even</v>
      </c>
      <c r="Y61">
        <f t="shared" si="10"/>
        <v>3827</v>
      </c>
      <c r="AA61">
        <f t="shared" si="11"/>
        <v>0.48999999999999994</v>
      </c>
      <c r="AB61">
        <f t="shared" si="12"/>
        <v>60.141499815019579</v>
      </c>
      <c r="AC61">
        <f t="shared" si="13"/>
        <v>181208083</v>
      </c>
      <c r="AD61">
        <f t="shared" si="14"/>
        <v>13</v>
      </c>
    </row>
    <row r="62" spans="2:30" x14ac:dyDescent="0.25">
      <c r="B62" t="s">
        <v>6360</v>
      </c>
      <c r="C62" t="s">
        <v>6589</v>
      </c>
      <c r="D62" t="s">
        <v>4</v>
      </c>
      <c r="E62" t="s">
        <v>138</v>
      </c>
      <c r="F62">
        <v>20441</v>
      </c>
      <c r="G62">
        <v>6721</v>
      </c>
      <c r="H62" s="45">
        <v>728</v>
      </c>
      <c r="I62">
        <v>312</v>
      </c>
      <c r="J62">
        <v>904</v>
      </c>
      <c r="K62">
        <v>5.2</v>
      </c>
      <c r="R62">
        <v>5</v>
      </c>
      <c r="S62">
        <f t="shared" si="4"/>
        <v>6</v>
      </c>
      <c r="T62">
        <f t="shared" si="5"/>
        <v>5</v>
      </c>
      <c r="U62">
        <f t="shared" si="6"/>
        <v>5</v>
      </c>
      <c r="V62">
        <f t="shared" si="7"/>
        <v>21000</v>
      </c>
      <c r="W62">
        <f t="shared" si="8"/>
        <v>20000</v>
      </c>
      <c r="X62" t="str">
        <f t="shared" si="9"/>
        <v>Even</v>
      </c>
      <c r="Y62">
        <f t="shared" si="10"/>
        <v>728</v>
      </c>
      <c r="AA62">
        <f t="shared" si="11"/>
        <v>27.040000000000003</v>
      </c>
      <c r="AB62">
        <f t="shared" si="12"/>
        <v>81.981705276238301</v>
      </c>
      <c r="AC62">
        <f t="shared" si="13"/>
        <v>137383961</v>
      </c>
      <c r="AD62">
        <f t="shared" si="14"/>
        <v>28</v>
      </c>
    </row>
    <row r="63" spans="2:30" x14ac:dyDescent="0.25">
      <c r="B63" t="s">
        <v>6363</v>
      </c>
      <c r="C63" t="s">
        <v>6752</v>
      </c>
      <c r="D63" t="s">
        <v>4</v>
      </c>
      <c r="E63" t="s">
        <v>136</v>
      </c>
      <c r="F63">
        <v>43850</v>
      </c>
      <c r="G63">
        <v>1689</v>
      </c>
      <c r="H63" s="45">
        <v>1252</v>
      </c>
      <c r="I63">
        <v>963</v>
      </c>
      <c r="J63">
        <v>587</v>
      </c>
      <c r="K63">
        <v>3.4</v>
      </c>
      <c r="R63">
        <v>3</v>
      </c>
      <c r="S63">
        <f t="shared" si="4"/>
        <v>4</v>
      </c>
      <c r="T63">
        <f t="shared" si="5"/>
        <v>3</v>
      </c>
      <c r="U63">
        <f t="shared" si="6"/>
        <v>3</v>
      </c>
      <c r="V63">
        <f t="shared" si="7"/>
        <v>44000</v>
      </c>
      <c r="W63">
        <f t="shared" si="8"/>
        <v>43000</v>
      </c>
      <c r="X63" t="str">
        <f t="shared" si="9"/>
        <v>Odd</v>
      </c>
      <c r="Y63">
        <f t="shared" si="10"/>
        <v>1252</v>
      </c>
      <c r="AA63">
        <f t="shared" si="11"/>
        <v>11.559999999999999</v>
      </c>
      <c r="AB63">
        <f t="shared" si="12"/>
        <v>41.097445176069037</v>
      </c>
      <c r="AC63">
        <f t="shared" si="13"/>
        <v>74062650</v>
      </c>
      <c r="AD63">
        <f t="shared" si="14"/>
        <v>35</v>
      </c>
    </row>
    <row r="64" spans="2:30" x14ac:dyDescent="0.25">
      <c r="B64" t="s">
        <v>6366</v>
      </c>
      <c r="C64" t="s">
        <v>6589</v>
      </c>
      <c r="D64" t="s">
        <v>5</v>
      </c>
      <c r="E64" t="s">
        <v>135</v>
      </c>
      <c r="F64">
        <v>58146</v>
      </c>
      <c r="G64">
        <v>8154</v>
      </c>
      <c r="H64" s="45">
        <v>5492</v>
      </c>
      <c r="I64">
        <v>532</v>
      </c>
      <c r="J64">
        <v>744</v>
      </c>
      <c r="K64">
        <v>5.6</v>
      </c>
      <c r="R64">
        <v>6</v>
      </c>
      <c r="S64">
        <f t="shared" si="4"/>
        <v>6</v>
      </c>
      <c r="T64">
        <f t="shared" si="5"/>
        <v>5</v>
      </c>
      <c r="U64">
        <f t="shared" si="6"/>
        <v>5</v>
      </c>
      <c r="V64">
        <f t="shared" si="7"/>
        <v>59000</v>
      </c>
      <c r="W64">
        <f t="shared" si="8"/>
        <v>58000</v>
      </c>
      <c r="X64" t="str">
        <f t="shared" si="9"/>
        <v>Even</v>
      </c>
      <c r="Y64">
        <f t="shared" si="10"/>
        <v>5492</v>
      </c>
      <c r="AA64">
        <f t="shared" si="11"/>
        <v>31.359999999999996</v>
      </c>
      <c r="AB64">
        <f t="shared" si="12"/>
        <v>90.299501659754469</v>
      </c>
      <c r="AC64">
        <f t="shared" si="13"/>
        <v>474122484</v>
      </c>
      <c r="AD64">
        <f t="shared" si="14"/>
        <v>10</v>
      </c>
    </row>
    <row r="65" spans="2:30" x14ac:dyDescent="0.25">
      <c r="B65" t="s">
        <v>6369</v>
      </c>
      <c r="C65" t="s">
        <v>6755</v>
      </c>
      <c r="D65" t="s">
        <v>5</v>
      </c>
      <c r="E65" t="s">
        <v>134</v>
      </c>
      <c r="F65">
        <v>52477</v>
      </c>
      <c r="G65">
        <v>6514</v>
      </c>
      <c r="H65" s="45">
        <v>1362</v>
      </c>
      <c r="I65">
        <v>216</v>
      </c>
      <c r="J65">
        <v>941</v>
      </c>
      <c r="K65">
        <v>8.6</v>
      </c>
      <c r="R65">
        <v>9</v>
      </c>
      <c r="S65">
        <f t="shared" si="4"/>
        <v>9</v>
      </c>
      <c r="T65">
        <f t="shared" si="5"/>
        <v>8</v>
      </c>
      <c r="U65">
        <f t="shared" si="6"/>
        <v>8</v>
      </c>
      <c r="V65">
        <f t="shared" si="7"/>
        <v>53000</v>
      </c>
      <c r="W65">
        <f t="shared" si="8"/>
        <v>52000</v>
      </c>
      <c r="X65" t="str">
        <f t="shared" si="9"/>
        <v>Even</v>
      </c>
      <c r="Y65">
        <f t="shared" si="10"/>
        <v>1362</v>
      </c>
      <c r="AA65">
        <f t="shared" si="11"/>
        <v>73.959999999999994</v>
      </c>
      <c r="AB65">
        <f t="shared" si="12"/>
        <v>80.709355095924295</v>
      </c>
      <c r="AC65">
        <f t="shared" si="13"/>
        <v>341835178</v>
      </c>
      <c r="AD65">
        <f t="shared" si="14"/>
        <v>38</v>
      </c>
    </row>
    <row r="66" spans="2:30" x14ac:dyDescent="0.25">
      <c r="B66" t="s">
        <v>6372</v>
      </c>
      <c r="C66" t="s">
        <v>6757</v>
      </c>
      <c r="D66" t="s">
        <v>6</v>
      </c>
      <c r="E66" t="s">
        <v>6593</v>
      </c>
      <c r="F66">
        <v>52994</v>
      </c>
      <c r="G66">
        <v>8025</v>
      </c>
      <c r="H66" s="45">
        <v>5152</v>
      </c>
      <c r="I66">
        <v>983</v>
      </c>
      <c r="J66">
        <v>634</v>
      </c>
      <c r="K66">
        <v>12.7</v>
      </c>
      <c r="R66">
        <v>13</v>
      </c>
      <c r="S66">
        <f t="shared" si="4"/>
        <v>13</v>
      </c>
      <c r="T66">
        <f t="shared" si="5"/>
        <v>12</v>
      </c>
      <c r="U66">
        <f t="shared" si="6"/>
        <v>12</v>
      </c>
      <c r="V66">
        <f t="shared" si="7"/>
        <v>53000</v>
      </c>
      <c r="W66">
        <f t="shared" si="8"/>
        <v>52000</v>
      </c>
      <c r="X66" t="str">
        <f t="shared" si="9"/>
        <v>Odd</v>
      </c>
      <c r="Y66">
        <f t="shared" si="10"/>
        <v>5152</v>
      </c>
      <c r="AA66">
        <f t="shared" si="11"/>
        <v>161.29</v>
      </c>
      <c r="AB66">
        <f t="shared" si="12"/>
        <v>89.582364335844588</v>
      </c>
      <c r="AC66">
        <f t="shared" si="13"/>
        <v>425276850</v>
      </c>
      <c r="AD66">
        <f t="shared" si="14"/>
        <v>10</v>
      </c>
    </row>
    <row r="67" spans="2:30" x14ac:dyDescent="0.25">
      <c r="B67" t="s">
        <v>6375</v>
      </c>
      <c r="C67" t="s">
        <v>6753</v>
      </c>
      <c r="D67" t="s">
        <v>4</v>
      </c>
      <c r="E67" t="s">
        <v>135</v>
      </c>
      <c r="F67">
        <v>57131</v>
      </c>
      <c r="G67">
        <v>4364</v>
      </c>
      <c r="H67" s="45">
        <v>2169</v>
      </c>
      <c r="I67">
        <v>441</v>
      </c>
      <c r="J67">
        <v>848</v>
      </c>
      <c r="K67">
        <v>6.1</v>
      </c>
      <c r="R67">
        <v>6</v>
      </c>
      <c r="S67">
        <f t="shared" si="4"/>
        <v>7</v>
      </c>
      <c r="T67">
        <f t="shared" si="5"/>
        <v>6</v>
      </c>
      <c r="U67">
        <f t="shared" si="6"/>
        <v>6</v>
      </c>
      <c r="V67">
        <f t="shared" si="7"/>
        <v>58000</v>
      </c>
      <c r="W67">
        <f t="shared" si="8"/>
        <v>57000</v>
      </c>
      <c r="X67" t="str">
        <f t="shared" si="9"/>
        <v>Odd</v>
      </c>
      <c r="Y67">
        <f t="shared" si="10"/>
        <v>2169</v>
      </c>
      <c r="AA67">
        <f t="shared" si="11"/>
        <v>37.209999999999994</v>
      </c>
      <c r="AB67">
        <f t="shared" si="12"/>
        <v>66.060578259654974</v>
      </c>
      <c r="AC67">
        <f t="shared" si="13"/>
        <v>249319684</v>
      </c>
      <c r="AD67">
        <f t="shared" si="14"/>
        <v>26</v>
      </c>
    </row>
    <row r="68" spans="2:30" x14ac:dyDescent="0.25">
      <c r="B68" t="s">
        <v>6378</v>
      </c>
      <c r="C68" t="s">
        <v>6757</v>
      </c>
      <c r="D68" t="s">
        <v>5</v>
      </c>
      <c r="E68" t="s">
        <v>6593</v>
      </c>
      <c r="F68">
        <v>50846</v>
      </c>
      <c r="G68">
        <v>4875</v>
      </c>
      <c r="H68" s="45">
        <v>4496</v>
      </c>
      <c r="I68">
        <v>659</v>
      </c>
      <c r="J68">
        <v>778</v>
      </c>
      <c r="K68">
        <v>2</v>
      </c>
      <c r="R68">
        <v>2</v>
      </c>
      <c r="S68">
        <f t="shared" si="4"/>
        <v>2</v>
      </c>
      <c r="T68">
        <f t="shared" si="5"/>
        <v>2</v>
      </c>
      <c r="U68">
        <f t="shared" si="6"/>
        <v>2</v>
      </c>
      <c r="V68">
        <f t="shared" si="7"/>
        <v>51000</v>
      </c>
      <c r="W68">
        <f t="shared" si="8"/>
        <v>50000</v>
      </c>
      <c r="X68" t="str">
        <f t="shared" si="9"/>
        <v>Odd</v>
      </c>
      <c r="Y68">
        <f t="shared" si="10"/>
        <v>4496</v>
      </c>
      <c r="AA68">
        <f t="shared" ref="AA68:AA99" si="15">POWER(K68,2)</f>
        <v>4</v>
      </c>
      <c r="AB68">
        <f t="shared" ref="AB68:AB99" si="16">SQRT(G68)</f>
        <v>69.821200218844709</v>
      </c>
      <c r="AC68">
        <f t="shared" ref="AC68:AC99" si="17">PRODUCT(F68,G68)</f>
        <v>247874250</v>
      </c>
      <c r="AD68">
        <f t="shared" ref="AD68:AD99" si="18">QUOTIENT(F68,H68)</f>
        <v>11</v>
      </c>
    </row>
    <row r="69" spans="2:30" x14ac:dyDescent="0.25">
      <c r="B69" t="s">
        <v>6381</v>
      </c>
      <c r="C69" t="s">
        <v>6615</v>
      </c>
      <c r="D69" t="s">
        <v>4</v>
      </c>
      <c r="E69" t="s">
        <v>135</v>
      </c>
      <c r="F69">
        <v>29525</v>
      </c>
      <c r="G69">
        <v>2123</v>
      </c>
      <c r="H69" s="45">
        <v>4468</v>
      </c>
      <c r="I69">
        <v>480</v>
      </c>
      <c r="J69">
        <v>984</v>
      </c>
      <c r="K69">
        <v>7.7</v>
      </c>
      <c r="R69">
        <v>8</v>
      </c>
      <c r="S69">
        <f t="shared" ref="S69:S123" si="19">ROUNDUP(K69,0)</f>
        <v>8</v>
      </c>
      <c r="T69">
        <f t="shared" ref="T69:T123" si="20">ROUNDDOWN(K69,0)</f>
        <v>7</v>
      </c>
      <c r="U69">
        <f t="shared" ref="U69:U123" si="21">INT(K69)</f>
        <v>7</v>
      </c>
      <c r="V69">
        <f t="shared" ref="V69:V123" si="22">CEILING(F69,1000)</f>
        <v>30000</v>
      </c>
      <c r="W69">
        <f t="shared" ref="W69:W123" si="23">FLOOR(F69,1000)</f>
        <v>29000</v>
      </c>
      <c r="X69" t="str">
        <f t="shared" ref="X69:X123" si="24">IF(MOD(I69,2)=0,"Even","Odd")</f>
        <v>Even</v>
      </c>
      <c r="Y69">
        <f t="shared" ref="Y69:Y123" si="25">ABS(H69)</f>
        <v>4468</v>
      </c>
      <c r="AA69">
        <f t="shared" si="15"/>
        <v>59.290000000000006</v>
      </c>
      <c r="AB69">
        <f t="shared" si="16"/>
        <v>46.076024134033091</v>
      </c>
      <c r="AC69">
        <f t="shared" si="17"/>
        <v>62681575</v>
      </c>
      <c r="AD69">
        <f t="shared" si="18"/>
        <v>6</v>
      </c>
    </row>
    <row r="70" spans="2:30" x14ac:dyDescent="0.25">
      <c r="B70" t="s">
        <v>6384</v>
      </c>
      <c r="C70" t="s">
        <v>6589</v>
      </c>
      <c r="D70" t="s">
        <v>6</v>
      </c>
      <c r="E70" t="s">
        <v>138</v>
      </c>
      <c r="F70">
        <v>24597</v>
      </c>
      <c r="G70">
        <v>9787</v>
      </c>
      <c r="H70" s="45">
        <v>2403</v>
      </c>
      <c r="I70">
        <v>709</v>
      </c>
      <c r="J70">
        <v>863</v>
      </c>
      <c r="K70">
        <v>11</v>
      </c>
      <c r="R70">
        <v>11</v>
      </c>
      <c r="S70">
        <f t="shared" si="19"/>
        <v>11</v>
      </c>
      <c r="T70">
        <f t="shared" si="20"/>
        <v>11</v>
      </c>
      <c r="U70">
        <f t="shared" si="21"/>
        <v>11</v>
      </c>
      <c r="V70">
        <f t="shared" si="22"/>
        <v>25000</v>
      </c>
      <c r="W70">
        <f t="shared" si="23"/>
        <v>24000</v>
      </c>
      <c r="X70" t="str">
        <f t="shared" si="24"/>
        <v>Odd</v>
      </c>
      <c r="Y70">
        <f t="shared" si="25"/>
        <v>2403</v>
      </c>
      <c r="AA70">
        <f t="shared" si="15"/>
        <v>121</v>
      </c>
      <c r="AB70">
        <f t="shared" si="16"/>
        <v>98.929267661294247</v>
      </c>
      <c r="AC70">
        <f t="shared" si="17"/>
        <v>240730839</v>
      </c>
      <c r="AD70">
        <f t="shared" si="18"/>
        <v>10</v>
      </c>
    </row>
    <row r="71" spans="2:30" x14ac:dyDescent="0.25">
      <c r="B71" t="s">
        <v>6387</v>
      </c>
      <c r="C71" t="s">
        <v>6757</v>
      </c>
      <c r="D71" t="s">
        <v>2</v>
      </c>
      <c r="E71" t="s">
        <v>138</v>
      </c>
      <c r="F71">
        <v>21498</v>
      </c>
      <c r="G71">
        <v>8436</v>
      </c>
      <c r="H71" s="45">
        <v>1242</v>
      </c>
      <c r="I71">
        <v>402</v>
      </c>
      <c r="J71">
        <v>550</v>
      </c>
      <c r="K71">
        <v>4.9000000000000004</v>
      </c>
      <c r="R71">
        <v>5</v>
      </c>
      <c r="S71">
        <f t="shared" si="19"/>
        <v>5</v>
      </c>
      <c r="T71">
        <f t="shared" si="20"/>
        <v>4</v>
      </c>
      <c r="U71">
        <f t="shared" si="21"/>
        <v>4</v>
      </c>
      <c r="V71">
        <f t="shared" si="22"/>
        <v>22000</v>
      </c>
      <c r="W71">
        <f t="shared" si="23"/>
        <v>21000</v>
      </c>
      <c r="X71" t="str">
        <f t="shared" si="24"/>
        <v>Even</v>
      </c>
      <c r="Y71">
        <f t="shared" si="25"/>
        <v>1242</v>
      </c>
      <c r="AA71">
        <f t="shared" si="15"/>
        <v>24.010000000000005</v>
      </c>
      <c r="AB71">
        <f t="shared" si="16"/>
        <v>91.847700025640279</v>
      </c>
      <c r="AC71">
        <f t="shared" si="17"/>
        <v>181357128</v>
      </c>
      <c r="AD71">
        <f t="shared" si="18"/>
        <v>17</v>
      </c>
    </row>
    <row r="72" spans="2:30" x14ac:dyDescent="0.25">
      <c r="B72" t="s">
        <v>6390</v>
      </c>
      <c r="C72" t="s">
        <v>6753</v>
      </c>
      <c r="D72" t="s">
        <v>5</v>
      </c>
      <c r="E72" t="s">
        <v>138</v>
      </c>
      <c r="F72">
        <v>51657</v>
      </c>
      <c r="G72">
        <v>5574</v>
      </c>
      <c r="H72" s="45">
        <v>4144</v>
      </c>
      <c r="I72">
        <v>102</v>
      </c>
      <c r="J72">
        <v>975</v>
      </c>
      <c r="K72">
        <v>0.8</v>
      </c>
      <c r="R72">
        <v>1</v>
      </c>
      <c r="S72">
        <f t="shared" si="19"/>
        <v>1</v>
      </c>
      <c r="T72">
        <f t="shared" si="20"/>
        <v>0</v>
      </c>
      <c r="U72">
        <f t="shared" si="21"/>
        <v>0</v>
      </c>
      <c r="V72">
        <f t="shared" si="22"/>
        <v>52000</v>
      </c>
      <c r="W72">
        <f t="shared" si="23"/>
        <v>51000</v>
      </c>
      <c r="X72" t="str">
        <f t="shared" si="24"/>
        <v>Even</v>
      </c>
      <c r="Y72">
        <f t="shared" si="25"/>
        <v>4144</v>
      </c>
      <c r="AA72">
        <f t="shared" si="15"/>
        <v>0.64000000000000012</v>
      </c>
      <c r="AB72">
        <f t="shared" si="16"/>
        <v>74.659225819720362</v>
      </c>
      <c r="AC72">
        <f t="shared" si="17"/>
        <v>287936118</v>
      </c>
      <c r="AD72">
        <f t="shared" si="18"/>
        <v>12</v>
      </c>
    </row>
    <row r="73" spans="2:30" x14ac:dyDescent="0.25">
      <c r="B73" t="s">
        <v>6393</v>
      </c>
      <c r="C73" t="s">
        <v>6757</v>
      </c>
      <c r="D73" t="s">
        <v>2</v>
      </c>
      <c r="E73" t="s">
        <v>6593</v>
      </c>
      <c r="F73">
        <v>46970</v>
      </c>
      <c r="G73">
        <v>2445</v>
      </c>
      <c r="H73" s="45">
        <v>3185</v>
      </c>
      <c r="I73">
        <v>447</v>
      </c>
      <c r="J73">
        <v>899</v>
      </c>
      <c r="K73">
        <v>0.9</v>
      </c>
      <c r="R73">
        <v>1</v>
      </c>
      <c r="S73">
        <f t="shared" si="19"/>
        <v>1</v>
      </c>
      <c r="T73">
        <f t="shared" si="20"/>
        <v>0</v>
      </c>
      <c r="U73">
        <f t="shared" si="21"/>
        <v>0</v>
      </c>
      <c r="V73">
        <f t="shared" si="22"/>
        <v>47000</v>
      </c>
      <c r="W73">
        <f t="shared" si="23"/>
        <v>46000</v>
      </c>
      <c r="X73" t="str">
        <f t="shared" si="24"/>
        <v>Odd</v>
      </c>
      <c r="Y73">
        <f t="shared" si="25"/>
        <v>3185</v>
      </c>
      <c r="AA73">
        <f t="shared" si="15"/>
        <v>0.81</v>
      </c>
      <c r="AB73">
        <f t="shared" si="16"/>
        <v>49.446941260304463</v>
      </c>
      <c r="AC73">
        <f t="shared" si="17"/>
        <v>114841650</v>
      </c>
      <c r="AD73">
        <f t="shared" si="18"/>
        <v>14</v>
      </c>
    </row>
    <row r="74" spans="2:30" x14ac:dyDescent="0.25">
      <c r="B74" t="s">
        <v>6396</v>
      </c>
      <c r="C74" t="s">
        <v>6589</v>
      </c>
      <c r="D74" t="s">
        <v>2</v>
      </c>
      <c r="E74" t="s">
        <v>136</v>
      </c>
      <c r="F74">
        <v>63872</v>
      </c>
      <c r="G74">
        <v>8992</v>
      </c>
      <c r="H74" s="45">
        <v>939</v>
      </c>
      <c r="I74">
        <v>95</v>
      </c>
      <c r="J74">
        <v>603</v>
      </c>
      <c r="K74">
        <v>6.7</v>
      </c>
      <c r="R74">
        <v>7</v>
      </c>
      <c r="S74">
        <f t="shared" si="19"/>
        <v>7</v>
      </c>
      <c r="T74">
        <f t="shared" si="20"/>
        <v>6</v>
      </c>
      <c r="U74">
        <f t="shared" si="21"/>
        <v>6</v>
      </c>
      <c r="V74">
        <f t="shared" si="22"/>
        <v>64000</v>
      </c>
      <c r="W74">
        <f t="shared" si="23"/>
        <v>63000</v>
      </c>
      <c r="X74" t="str">
        <f t="shared" si="24"/>
        <v>Odd</v>
      </c>
      <c r="Y74">
        <f t="shared" si="25"/>
        <v>939</v>
      </c>
      <c r="AA74">
        <f t="shared" si="15"/>
        <v>44.89</v>
      </c>
      <c r="AB74">
        <f t="shared" si="16"/>
        <v>94.826156729037578</v>
      </c>
      <c r="AC74">
        <f t="shared" si="17"/>
        <v>574337024</v>
      </c>
      <c r="AD74">
        <f t="shared" si="18"/>
        <v>68</v>
      </c>
    </row>
    <row r="75" spans="2:30" x14ac:dyDescent="0.25">
      <c r="B75" t="s">
        <v>6399</v>
      </c>
      <c r="C75" t="s">
        <v>6753</v>
      </c>
      <c r="D75" t="s">
        <v>6</v>
      </c>
      <c r="E75" t="s">
        <v>134</v>
      </c>
      <c r="F75">
        <v>29605</v>
      </c>
      <c r="G75">
        <v>8897</v>
      </c>
      <c r="H75" s="45">
        <v>5057</v>
      </c>
      <c r="I75">
        <v>249</v>
      </c>
      <c r="J75">
        <v>601</v>
      </c>
      <c r="K75">
        <v>1.3</v>
      </c>
      <c r="R75">
        <v>1</v>
      </c>
      <c r="S75">
        <f t="shared" si="19"/>
        <v>2</v>
      </c>
      <c r="T75">
        <f t="shared" si="20"/>
        <v>1</v>
      </c>
      <c r="U75">
        <f t="shared" si="21"/>
        <v>1</v>
      </c>
      <c r="V75">
        <f t="shared" si="22"/>
        <v>30000</v>
      </c>
      <c r="W75">
        <f t="shared" si="23"/>
        <v>29000</v>
      </c>
      <c r="X75" t="str">
        <f t="shared" si="24"/>
        <v>Odd</v>
      </c>
      <c r="Y75">
        <f t="shared" si="25"/>
        <v>5057</v>
      </c>
      <c r="AA75">
        <f t="shared" si="15"/>
        <v>1.6900000000000002</v>
      </c>
      <c r="AB75">
        <f t="shared" si="16"/>
        <v>94.323910012255112</v>
      </c>
      <c r="AC75">
        <f t="shared" si="17"/>
        <v>263395685</v>
      </c>
      <c r="AD75">
        <f t="shared" si="18"/>
        <v>5</v>
      </c>
    </row>
    <row r="76" spans="2:30" x14ac:dyDescent="0.25">
      <c r="B76" t="s">
        <v>6402</v>
      </c>
      <c r="C76" t="s">
        <v>6755</v>
      </c>
      <c r="D76" t="s">
        <v>2</v>
      </c>
      <c r="E76" t="s">
        <v>134</v>
      </c>
      <c r="F76">
        <v>37825</v>
      </c>
      <c r="G76">
        <v>5993</v>
      </c>
      <c r="H76" s="45">
        <v>1163</v>
      </c>
      <c r="I76">
        <v>224</v>
      </c>
      <c r="J76">
        <v>713</v>
      </c>
      <c r="K76">
        <v>8.4</v>
      </c>
      <c r="R76">
        <v>8</v>
      </c>
      <c r="S76">
        <f t="shared" si="19"/>
        <v>9</v>
      </c>
      <c r="T76">
        <f t="shared" si="20"/>
        <v>8</v>
      </c>
      <c r="U76">
        <f t="shared" si="21"/>
        <v>8</v>
      </c>
      <c r="V76">
        <f t="shared" si="22"/>
        <v>38000</v>
      </c>
      <c r="W76">
        <f t="shared" si="23"/>
        <v>37000</v>
      </c>
      <c r="X76" t="str">
        <f t="shared" si="24"/>
        <v>Even</v>
      </c>
      <c r="Y76">
        <f t="shared" si="25"/>
        <v>1163</v>
      </c>
      <c r="AA76">
        <f t="shared" si="15"/>
        <v>70.56</v>
      </c>
      <c r="AB76">
        <f t="shared" si="16"/>
        <v>77.414468931847622</v>
      </c>
      <c r="AC76">
        <f t="shared" si="17"/>
        <v>226685225</v>
      </c>
      <c r="AD76">
        <f t="shared" si="18"/>
        <v>32</v>
      </c>
    </row>
    <row r="77" spans="2:30" x14ac:dyDescent="0.25">
      <c r="B77" t="s">
        <v>6405</v>
      </c>
      <c r="C77" t="s">
        <v>6755</v>
      </c>
      <c r="D77" t="s">
        <v>6</v>
      </c>
      <c r="E77" t="s">
        <v>134</v>
      </c>
      <c r="F77">
        <v>59023</v>
      </c>
      <c r="G77">
        <v>3840</v>
      </c>
      <c r="H77" s="45">
        <v>3640</v>
      </c>
      <c r="I77">
        <v>146</v>
      </c>
      <c r="J77">
        <v>874</v>
      </c>
      <c r="K77">
        <v>8.6999999999999993</v>
      </c>
      <c r="R77">
        <v>9</v>
      </c>
      <c r="S77">
        <f t="shared" si="19"/>
        <v>9</v>
      </c>
      <c r="T77">
        <f t="shared" si="20"/>
        <v>8</v>
      </c>
      <c r="U77">
        <f t="shared" si="21"/>
        <v>8</v>
      </c>
      <c r="V77">
        <f t="shared" si="22"/>
        <v>60000</v>
      </c>
      <c r="W77">
        <f t="shared" si="23"/>
        <v>59000</v>
      </c>
      <c r="X77" t="str">
        <f t="shared" si="24"/>
        <v>Even</v>
      </c>
      <c r="Y77">
        <f t="shared" si="25"/>
        <v>3640</v>
      </c>
      <c r="AA77">
        <f t="shared" si="15"/>
        <v>75.689999999999984</v>
      </c>
      <c r="AB77">
        <f t="shared" si="16"/>
        <v>61.967733539318672</v>
      </c>
      <c r="AC77">
        <f t="shared" si="17"/>
        <v>226648320</v>
      </c>
      <c r="AD77">
        <f t="shared" si="18"/>
        <v>16</v>
      </c>
    </row>
    <row r="78" spans="2:30" x14ac:dyDescent="0.25">
      <c r="B78" t="s">
        <v>6407</v>
      </c>
      <c r="C78" t="s">
        <v>6615</v>
      </c>
      <c r="D78" t="s">
        <v>3</v>
      </c>
      <c r="E78" t="s">
        <v>138</v>
      </c>
      <c r="F78">
        <v>47703</v>
      </c>
      <c r="G78">
        <v>7507</v>
      </c>
      <c r="H78" s="45">
        <v>6068</v>
      </c>
      <c r="I78">
        <v>387</v>
      </c>
      <c r="J78">
        <v>669</v>
      </c>
      <c r="K78">
        <v>10.5</v>
      </c>
      <c r="R78">
        <v>11</v>
      </c>
      <c r="S78">
        <f t="shared" si="19"/>
        <v>11</v>
      </c>
      <c r="T78">
        <f t="shared" si="20"/>
        <v>10</v>
      </c>
      <c r="U78">
        <f t="shared" si="21"/>
        <v>10</v>
      </c>
      <c r="V78">
        <f t="shared" si="22"/>
        <v>48000</v>
      </c>
      <c r="W78">
        <f t="shared" si="23"/>
        <v>47000</v>
      </c>
      <c r="X78" t="str">
        <f t="shared" si="24"/>
        <v>Odd</v>
      </c>
      <c r="Y78">
        <f t="shared" si="25"/>
        <v>6068</v>
      </c>
      <c r="AA78">
        <f t="shared" si="15"/>
        <v>110.25</v>
      </c>
      <c r="AB78">
        <f t="shared" si="16"/>
        <v>86.642945471630867</v>
      </c>
      <c r="AC78">
        <f t="shared" si="17"/>
        <v>358106421</v>
      </c>
      <c r="AD78">
        <f t="shared" si="18"/>
        <v>7</v>
      </c>
    </row>
    <row r="79" spans="2:30" x14ac:dyDescent="0.25">
      <c r="B79" t="s">
        <v>6410</v>
      </c>
      <c r="C79" t="s">
        <v>6756</v>
      </c>
      <c r="D79" t="s">
        <v>2</v>
      </c>
      <c r="E79" t="s">
        <v>6593</v>
      </c>
      <c r="F79">
        <v>50244</v>
      </c>
      <c r="G79">
        <v>5159</v>
      </c>
      <c r="H79" s="45">
        <v>3743</v>
      </c>
      <c r="I79">
        <v>950</v>
      </c>
      <c r="J79">
        <v>870</v>
      </c>
      <c r="K79">
        <v>2.1</v>
      </c>
      <c r="R79">
        <v>2</v>
      </c>
      <c r="S79">
        <f t="shared" si="19"/>
        <v>3</v>
      </c>
      <c r="T79">
        <f t="shared" si="20"/>
        <v>2</v>
      </c>
      <c r="U79">
        <f t="shared" si="21"/>
        <v>2</v>
      </c>
      <c r="V79">
        <f t="shared" si="22"/>
        <v>51000</v>
      </c>
      <c r="W79">
        <f t="shared" si="23"/>
        <v>50000</v>
      </c>
      <c r="X79" t="str">
        <f t="shared" si="24"/>
        <v>Even</v>
      </c>
      <c r="Y79">
        <f t="shared" si="25"/>
        <v>3743</v>
      </c>
      <c r="AA79">
        <f t="shared" si="15"/>
        <v>4.41</v>
      </c>
      <c r="AB79">
        <f t="shared" si="16"/>
        <v>71.826179071422146</v>
      </c>
      <c r="AC79">
        <f t="shared" si="17"/>
        <v>259208796</v>
      </c>
      <c r="AD79">
        <f t="shared" si="18"/>
        <v>13</v>
      </c>
    </row>
    <row r="80" spans="2:30" x14ac:dyDescent="0.25">
      <c r="B80" t="s">
        <v>6413</v>
      </c>
      <c r="C80" t="s">
        <v>6603</v>
      </c>
      <c r="D80" t="s">
        <v>2</v>
      </c>
      <c r="E80" t="s">
        <v>134</v>
      </c>
      <c r="F80">
        <v>51527</v>
      </c>
      <c r="G80">
        <v>9757</v>
      </c>
      <c r="H80" s="45">
        <v>6037</v>
      </c>
      <c r="I80">
        <v>896</v>
      </c>
      <c r="J80">
        <v>696</v>
      </c>
      <c r="K80">
        <v>7.5</v>
      </c>
      <c r="R80">
        <v>8</v>
      </c>
      <c r="S80">
        <f t="shared" si="19"/>
        <v>8</v>
      </c>
      <c r="T80">
        <f t="shared" si="20"/>
        <v>7</v>
      </c>
      <c r="U80">
        <f t="shared" si="21"/>
        <v>7</v>
      </c>
      <c r="V80">
        <f t="shared" si="22"/>
        <v>52000</v>
      </c>
      <c r="W80">
        <f t="shared" si="23"/>
        <v>51000</v>
      </c>
      <c r="X80" t="str">
        <f t="shared" si="24"/>
        <v>Even</v>
      </c>
      <c r="Y80">
        <f t="shared" si="25"/>
        <v>6037</v>
      </c>
      <c r="AA80">
        <f t="shared" si="15"/>
        <v>56.25</v>
      </c>
      <c r="AB80">
        <f t="shared" si="16"/>
        <v>98.777527808707589</v>
      </c>
      <c r="AC80">
        <f t="shared" si="17"/>
        <v>502748939</v>
      </c>
      <c r="AD80">
        <f t="shared" si="18"/>
        <v>8</v>
      </c>
    </row>
    <row r="81" spans="2:30" x14ac:dyDescent="0.25">
      <c r="B81" t="s">
        <v>6416</v>
      </c>
      <c r="C81" t="s">
        <v>6603</v>
      </c>
      <c r="D81" t="s">
        <v>4</v>
      </c>
      <c r="E81" t="s">
        <v>6593</v>
      </c>
      <c r="F81">
        <v>33538</v>
      </c>
      <c r="G81">
        <v>6329</v>
      </c>
      <c r="H81" s="45">
        <v>6200</v>
      </c>
      <c r="I81">
        <v>174</v>
      </c>
      <c r="J81">
        <v>998</v>
      </c>
      <c r="K81">
        <v>8.4</v>
      </c>
      <c r="R81">
        <v>8</v>
      </c>
      <c r="S81">
        <f t="shared" si="19"/>
        <v>9</v>
      </c>
      <c r="T81">
        <f t="shared" si="20"/>
        <v>8</v>
      </c>
      <c r="U81">
        <f t="shared" si="21"/>
        <v>8</v>
      </c>
      <c r="V81">
        <f t="shared" si="22"/>
        <v>34000</v>
      </c>
      <c r="W81">
        <f t="shared" si="23"/>
        <v>33000</v>
      </c>
      <c r="X81" t="str">
        <f t="shared" si="24"/>
        <v>Even</v>
      </c>
      <c r="Y81">
        <f t="shared" si="25"/>
        <v>6200</v>
      </c>
      <c r="AA81">
        <f t="shared" si="15"/>
        <v>70.56</v>
      </c>
      <c r="AB81">
        <f t="shared" si="16"/>
        <v>79.555012412795207</v>
      </c>
      <c r="AC81">
        <f t="shared" si="17"/>
        <v>212262002</v>
      </c>
      <c r="AD81">
        <f t="shared" si="18"/>
        <v>5</v>
      </c>
    </row>
    <row r="82" spans="2:30" x14ac:dyDescent="0.25">
      <c r="B82" t="s">
        <v>6419</v>
      </c>
      <c r="C82" t="s">
        <v>6615</v>
      </c>
      <c r="D82" t="s">
        <v>2</v>
      </c>
      <c r="E82" t="s">
        <v>134</v>
      </c>
      <c r="F82">
        <v>38581</v>
      </c>
      <c r="G82">
        <v>1338</v>
      </c>
      <c r="H82" s="45">
        <v>1941</v>
      </c>
      <c r="I82">
        <v>133</v>
      </c>
      <c r="J82">
        <v>628</v>
      </c>
      <c r="K82">
        <v>3.3</v>
      </c>
      <c r="R82">
        <v>3</v>
      </c>
      <c r="S82">
        <f t="shared" si="19"/>
        <v>4</v>
      </c>
      <c r="T82">
        <f t="shared" si="20"/>
        <v>3</v>
      </c>
      <c r="U82">
        <f t="shared" si="21"/>
        <v>3</v>
      </c>
      <c r="V82">
        <f t="shared" si="22"/>
        <v>39000</v>
      </c>
      <c r="W82">
        <f t="shared" si="23"/>
        <v>38000</v>
      </c>
      <c r="X82" t="str">
        <f t="shared" si="24"/>
        <v>Odd</v>
      </c>
      <c r="Y82">
        <f t="shared" si="25"/>
        <v>1941</v>
      </c>
      <c r="AA82">
        <f t="shared" si="15"/>
        <v>10.889999999999999</v>
      </c>
      <c r="AB82">
        <f t="shared" si="16"/>
        <v>36.578682316343766</v>
      </c>
      <c r="AC82">
        <f t="shared" si="17"/>
        <v>51621378</v>
      </c>
      <c r="AD82">
        <f t="shared" si="18"/>
        <v>19</v>
      </c>
    </row>
    <row r="83" spans="2:30" x14ac:dyDescent="0.25">
      <c r="B83" t="s">
        <v>6422</v>
      </c>
      <c r="C83" t="s">
        <v>6752</v>
      </c>
      <c r="D83" t="s">
        <v>3</v>
      </c>
      <c r="E83" t="s">
        <v>136</v>
      </c>
      <c r="F83">
        <v>62804</v>
      </c>
      <c r="G83">
        <v>5306</v>
      </c>
      <c r="H83" s="45">
        <v>4116</v>
      </c>
      <c r="I83">
        <v>309</v>
      </c>
      <c r="J83">
        <v>722</v>
      </c>
      <c r="K83">
        <v>13.1</v>
      </c>
      <c r="R83">
        <v>13</v>
      </c>
      <c r="S83">
        <f t="shared" si="19"/>
        <v>14</v>
      </c>
      <c r="T83">
        <f t="shared" si="20"/>
        <v>13</v>
      </c>
      <c r="U83">
        <f t="shared" si="21"/>
        <v>13</v>
      </c>
      <c r="V83">
        <f t="shared" si="22"/>
        <v>63000</v>
      </c>
      <c r="W83">
        <f t="shared" si="23"/>
        <v>62000</v>
      </c>
      <c r="X83" t="str">
        <f t="shared" si="24"/>
        <v>Odd</v>
      </c>
      <c r="Y83">
        <f t="shared" si="25"/>
        <v>4116</v>
      </c>
      <c r="AA83">
        <f t="shared" si="15"/>
        <v>171.60999999999999</v>
      </c>
      <c r="AB83">
        <f t="shared" si="16"/>
        <v>72.842295405897246</v>
      </c>
      <c r="AC83">
        <f t="shared" si="17"/>
        <v>333238024</v>
      </c>
      <c r="AD83">
        <f t="shared" si="18"/>
        <v>15</v>
      </c>
    </row>
    <row r="84" spans="2:30" x14ac:dyDescent="0.25">
      <c r="B84" t="s">
        <v>6425</v>
      </c>
      <c r="C84" t="s">
        <v>6753</v>
      </c>
      <c r="D84" t="s">
        <v>2</v>
      </c>
      <c r="E84" t="s">
        <v>135</v>
      </c>
      <c r="F84">
        <v>67680</v>
      </c>
      <c r="G84">
        <v>2958</v>
      </c>
      <c r="H84" s="45">
        <v>5567</v>
      </c>
      <c r="I84">
        <v>475</v>
      </c>
      <c r="J84">
        <v>901</v>
      </c>
      <c r="K84">
        <v>13.4</v>
      </c>
      <c r="R84">
        <v>13</v>
      </c>
      <c r="S84">
        <f t="shared" si="19"/>
        <v>14</v>
      </c>
      <c r="T84">
        <f t="shared" si="20"/>
        <v>13</v>
      </c>
      <c r="U84">
        <f t="shared" si="21"/>
        <v>13</v>
      </c>
      <c r="V84">
        <f t="shared" si="22"/>
        <v>68000</v>
      </c>
      <c r="W84">
        <f t="shared" si="23"/>
        <v>67000</v>
      </c>
      <c r="X84" t="str">
        <f t="shared" si="24"/>
        <v>Odd</v>
      </c>
      <c r="Y84">
        <f t="shared" si="25"/>
        <v>5567</v>
      </c>
      <c r="AA84">
        <f t="shared" si="15"/>
        <v>179.56</v>
      </c>
      <c r="AB84">
        <f t="shared" si="16"/>
        <v>54.38749856354859</v>
      </c>
      <c r="AC84">
        <f t="shared" si="17"/>
        <v>200197440</v>
      </c>
      <c r="AD84">
        <f t="shared" si="18"/>
        <v>12</v>
      </c>
    </row>
    <row r="85" spans="2:30" x14ac:dyDescent="0.25">
      <c r="B85" t="s">
        <v>6428</v>
      </c>
      <c r="C85" t="s">
        <v>6615</v>
      </c>
      <c r="D85" t="s">
        <v>4</v>
      </c>
      <c r="E85" t="s">
        <v>134</v>
      </c>
      <c r="F85">
        <v>68537</v>
      </c>
      <c r="G85">
        <v>2390</v>
      </c>
      <c r="H85" s="45">
        <v>847</v>
      </c>
      <c r="I85">
        <v>73</v>
      </c>
      <c r="J85">
        <v>666</v>
      </c>
      <c r="K85">
        <v>10.9</v>
      </c>
      <c r="R85">
        <v>11</v>
      </c>
      <c r="S85">
        <f t="shared" si="19"/>
        <v>11</v>
      </c>
      <c r="T85">
        <f t="shared" si="20"/>
        <v>10</v>
      </c>
      <c r="U85">
        <f t="shared" si="21"/>
        <v>10</v>
      </c>
      <c r="V85">
        <f t="shared" si="22"/>
        <v>69000</v>
      </c>
      <c r="W85">
        <f t="shared" si="23"/>
        <v>68000</v>
      </c>
      <c r="X85" t="str">
        <f t="shared" si="24"/>
        <v>Odd</v>
      </c>
      <c r="Y85">
        <f t="shared" si="25"/>
        <v>847</v>
      </c>
      <c r="AA85">
        <f t="shared" si="15"/>
        <v>118.81</v>
      </c>
      <c r="AB85">
        <f t="shared" si="16"/>
        <v>48.887626246321268</v>
      </c>
      <c r="AC85">
        <f t="shared" si="17"/>
        <v>163803430</v>
      </c>
      <c r="AD85">
        <f t="shared" si="18"/>
        <v>80</v>
      </c>
    </row>
    <row r="86" spans="2:30" x14ac:dyDescent="0.25">
      <c r="B86" t="s">
        <v>6431</v>
      </c>
      <c r="C86" t="s">
        <v>6752</v>
      </c>
      <c r="D86" t="s">
        <v>4</v>
      </c>
      <c r="E86" t="s">
        <v>136</v>
      </c>
      <c r="F86">
        <v>39737</v>
      </c>
      <c r="G86">
        <v>1296</v>
      </c>
      <c r="H86" s="45">
        <v>2801</v>
      </c>
      <c r="I86">
        <v>255</v>
      </c>
      <c r="J86">
        <v>777</v>
      </c>
      <c r="K86">
        <v>5.9</v>
      </c>
      <c r="R86">
        <v>6</v>
      </c>
      <c r="S86">
        <f t="shared" si="19"/>
        <v>6</v>
      </c>
      <c r="T86">
        <f t="shared" si="20"/>
        <v>5</v>
      </c>
      <c r="U86">
        <f t="shared" si="21"/>
        <v>5</v>
      </c>
      <c r="V86">
        <f t="shared" si="22"/>
        <v>40000</v>
      </c>
      <c r="W86">
        <f t="shared" si="23"/>
        <v>39000</v>
      </c>
      <c r="X86" t="str">
        <f t="shared" si="24"/>
        <v>Odd</v>
      </c>
      <c r="Y86">
        <f t="shared" si="25"/>
        <v>2801</v>
      </c>
      <c r="AA86">
        <f t="shared" si="15"/>
        <v>34.81</v>
      </c>
      <c r="AB86">
        <f t="shared" si="16"/>
        <v>36</v>
      </c>
      <c r="AC86">
        <f t="shared" si="17"/>
        <v>51499152</v>
      </c>
      <c r="AD86">
        <f t="shared" si="18"/>
        <v>14</v>
      </c>
    </row>
    <row r="87" spans="2:30" x14ac:dyDescent="0.25">
      <c r="B87" t="s">
        <v>6434</v>
      </c>
      <c r="C87" t="s">
        <v>6595</v>
      </c>
      <c r="D87" t="s">
        <v>2</v>
      </c>
      <c r="E87" t="s">
        <v>138</v>
      </c>
      <c r="F87">
        <v>24579</v>
      </c>
      <c r="G87">
        <v>8797</v>
      </c>
      <c r="H87" s="45">
        <v>6249</v>
      </c>
      <c r="I87">
        <v>485</v>
      </c>
      <c r="J87">
        <v>684</v>
      </c>
      <c r="K87">
        <v>5.5</v>
      </c>
      <c r="R87">
        <v>6</v>
      </c>
      <c r="S87">
        <f t="shared" si="19"/>
        <v>6</v>
      </c>
      <c r="T87">
        <f t="shared" si="20"/>
        <v>5</v>
      </c>
      <c r="U87">
        <f t="shared" si="21"/>
        <v>5</v>
      </c>
      <c r="V87">
        <f t="shared" si="22"/>
        <v>25000</v>
      </c>
      <c r="W87">
        <f t="shared" si="23"/>
        <v>24000</v>
      </c>
      <c r="X87" t="str">
        <f t="shared" si="24"/>
        <v>Odd</v>
      </c>
      <c r="Y87">
        <f t="shared" si="25"/>
        <v>6249</v>
      </c>
      <c r="AA87">
        <f t="shared" si="15"/>
        <v>30.25</v>
      </c>
      <c r="AB87">
        <f t="shared" si="16"/>
        <v>93.792323779720903</v>
      </c>
      <c r="AC87">
        <f t="shared" si="17"/>
        <v>216221463</v>
      </c>
      <c r="AD87">
        <f t="shared" si="18"/>
        <v>3</v>
      </c>
    </row>
    <row r="88" spans="2:30" x14ac:dyDescent="0.25">
      <c r="B88" t="s">
        <v>6437</v>
      </c>
      <c r="C88" t="s">
        <v>6757</v>
      </c>
      <c r="D88" t="s">
        <v>4</v>
      </c>
      <c r="E88" t="s">
        <v>135</v>
      </c>
      <c r="F88">
        <v>29446</v>
      </c>
      <c r="G88">
        <v>8940</v>
      </c>
      <c r="H88" s="45">
        <v>1705</v>
      </c>
      <c r="I88">
        <v>524</v>
      </c>
      <c r="J88">
        <v>601</v>
      </c>
      <c r="K88">
        <v>6.7</v>
      </c>
      <c r="R88">
        <v>7</v>
      </c>
      <c r="S88">
        <f t="shared" si="19"/>
        <v>7</v>
      </c>
      <c r="T88">
        <f t="shared" si="20"/>
        <v>6</v>
      </c>
      <c r="U88">
        <f t="shared" si="21"/>
        <v>6</v>
      </c>
      <c r="V88">
        <f t="shared" si="22"/>
        <v>30000</v>
      </c>
      <c r="W88">
        <f t="shared" si="23"/>
        <v>29000</v>
      </c>
      <c r="X88" t="str">
        <f t="shared" si="24"/>
        <v>Even</v>
      </c>
      <c r="Y88">
        <f t="shared" si="25"/>
        <v>1705</v>
      </c>
      <c r="AA88">
        <f t="shared" si="15"/>
        <v>44.89</v>
      </c>
      <c r="AB88">
        <f t="shared" si="16"/>
        <v>94.551573228582512</v>
      </c>
      <c r="AC88">
        <f t="shared" si="17"/>
        <v>263247240</v>
      </c>
      <c r="AD88">
        <f t="shared" si="18"/>
        <v>17</v>
      </c>
    </row>
    <row r="89" spans="2:30" x14ac:dyDescent="0.25">
      <c r="B89" t="s">
        <v>6440</v>
      </c>
      <c r="C89" t="s">
        <v>6756</v>
      </c>
      <c r="D89" t="s">
        <v>4</v>
      </c>
      <c r="E89" t="s">
        <v>138</v>
      </c>
      <c r="F89">
        <v>61153</v>
      </c>
      <c r="G89">
        <v>8004</v>
      </c>
      <c r="H89" s="45">
        <v>6451</v>
      </c>
      <c r="I89">
        <v>951</v>
      </c>
      <c r="J89">
        <v>646</v>
      </c>
      <c r="K89">
        <v>9.5</v>
      </c>
      <c r="R89">
        <v>10</v>
      </c>
      <c r="S89">
        <f t="shared" si="19"/>
        <v>10</v>
      </c>
      <c r="T89">
        <f t="shared" si="20"/>
        <v>9</v>
      </c>
      <c r="U89">
        <f t="shared" si="21"/>
        <v>9</v>
      </c>
      <c r="V89">
        <f t="shared" si="22"/>
        <v>62000</v>
      </c>
      <c r="W89">
        <f t="shared" si="23"/>
        <v>61000</v>
      </c>
      <c r="X89" t="str">
        <f t="shared" si="24"/>
        <v>Odd</v>
      </c>
      <c r="Y89">
        <f t="shared" si="25"/>
        <v>6451</v>
      </c>
      <c r="AA89">
        <f t="shared" si="15"/>
        <v>90.25</v>
      </c>
      <c r="AB89">
        <f t="shared" si="16"/>
        <v>89.465076985380165</v>
      </c>
      <c r="AC89">
        <f t="shared" si="17"/>
        <v>489468612</v>
      </c>
      <c r="AD89">
        <f t="shared" si="18"/>
        <v>9</v>
      </c>
    </row>
    <row r="90" spans="2:30" x14ac:dyDescent="0.25">
      <c r="B90" t="s">
        <v>6443</v>
      </c>
      <c r="C90" t="s">
        <v>6754</v>
      </c>
      <c r="D90" t="s">
        <v>5</v>
      </c>
      <c r="E90" t="s">
        <v>6593</v>
      </c>
      <c r="F90">
        <v>51637</v>
      </c>
      <c r="G90">
        <v>8726</v>
      </c>
      <c r="H90" s="45">
        <v>3330</v>
      </c>
      <c r="I90">
        <v>318</v>
      </c>
      <c r="J90">
        <v>757</v>
      </c>
      <c r="K90">
        <v>14</v>
      </c>
      <c r="R90">
        <v>14</v>
      </c>
      <c r="S90">
        <f t="shared" si="19"/>
        <v>14</v>
      </c>
      <c r="T90">
        <f t="shared" si="20"/>
        <v>14</v>
      </c>
      <c r="U90">
        <f t="shared" si="21"/>
        <v>14</v>
      </c>
      <c r="V90">
        <f t="shared" si="22"/>
        <v>52000</v>
      </c>
      <c r="W90">
        <f t="shared" si="23"/>
        <v>51000</v>
      </c>
      <c r="X90" t="str">
        <f t="shared" si="24"/>
        <v>Even</v>
      </c>
      <c r="Y90">
        <f t="shared" si="25"/>
        <v>3330</v>
      </c>
      <c r="AA90">
        <f t="shared" si="15"/>
        <v>196</v>
      </c>
      <c r="AB90">
        <f t="shared" si="16"/>
        <v>93.413061185253966</v>
      </c>
      <c r="AC90">
        <f t="shared" si="17"/>
        <v>450584462</v>
      </c>
      <c r="AD90">
        <f t="shared" si="18"/>
        <v>15</v>
      </c>
    </row>
    <row r="91" spans="2:30" x14ac:dyDescent="0.25">
      <c r="B91" t="s">
        <v>6446</v>
      </c>
      <c r="C91" t="s">
        <v>6752</v>
      </c>
      <c r="D91" t="s">
        <v>3</v>
      </c>
      <c r="E91" t="s">
        <v>134</v>
      </c>
      <c r="F91">
        <v>65350</v>
      </c>
      <c r="G91">
        <v>8715</v>
      </c>
      <c r="H91" s="45">
        <v>3257</v>
      </c>
      <c r="I91">
        <v>813</v>
      </c>
      <c r="J91">
        <v>909</v>
      </c>
      <c r="K91">
        <v>9.8000000000000007</v>
      </c>
      <c r="R91">
        <v>10</v>
      </c>
      <c r="S91">
        <f t="shared" si="19"/>
        <v>10</v>
      </c>
      <c r="T91">
        <f t="shared" si="20"/>
        <v>9</v>
      </c>
      <c r="U91">
        <f t="shared" si="21"/>
        <v>9</v>
      </c>
      <c r="V91">
        <f t="shared" si="22"/>
        <v>66000</v>
      </c>
      <c r="W91">
        <f t="shared" si="23"/>
        <v>65000</v>
      </c>
      <c r="X91" t="str">
        <f t="shared" si="24"/>
        <v>Odd</v>
      </c>
      <c r="Y91">
        <f t="shared" si="25"/>
        <v>3257</v>
      </c>
      <c r="AA91">
        <f t="shared" si="15"/>
        <v>96.04000000000002</v>
      </c>
      <c r="AB91">
        <f t="shared" si="16"/>
        <v>93.354164342036725</v>
      </c>
      <c r="AC91">
        <f t="shared" si="17"/>
        <v>569525250</v>
      </c>
      <c r="AD91">
        <f t="shared" si="18"/>
        <v>20</v>
      </c>
    </row>
    <row r="92" spans="2:30" x14ac:dyDescent="0.25">
      <c r="B92" t="s">
        <v>6448</v>
      </c>
      <c r="C92" t="s">
        <v>6589</v>
      </c>
      <c r="D92" t="s">
        <v>4</v>
      </c>
      <c r="E92" t="s">
        <v>135</v>
      </c>
      <c r="F92">
        <v>41877</v>
      </c>
      <c r="G92">
        <v>5447</v>
      </c>
      <c r="H92" s="45">
        <v>882</v>
      </c>
      <c r="I92">
        <v>225</v>
      </c>
      <c r="J92">
        <v>622</v>
      </c>
      <c r="K92">
        <v>8.1999999999999993</v>
      </c>
      <c r="R92">
        <v>8</v>
      </c>
      <c r="S92">
        <f t="shared" si="19"/>
        <v>9</v>
      </c>
      <c r="T92">
        <f t="shared" si="20"/>
        <v>8</v>
      </c>
      <c r="U92">
        <f t="shared" si="21"/>
        <v>8</v>
      </c>
      <c r="V92">
        <f t="shared" si="22"/>
        <v>42000</v>
      </c>
      <c r="W92">
        <f t="shared" si="23"/>
        <v>41000</v>
      </c>
      <c r="X92" t="str">
        <f t="shared" si="24"/>
        <v>Odd</v>
      </c>
      <c r="Y92">
        <f t="shared" si="25"/>
        <v>882</v>
      </c>
      <c r="AA92">
        <f t="shared" si="15"/>
        <v>67.239999999999995</v>
      </c>
      <c r="AB92">
        <f t="shared" si="16"/>
        <v>73.803793940420164</v>
      </c>
      <c r="AC92">
        <f t="shared" si="17"/>
        <v>228104019</v>
      </c>
      <c r="AD92">
        <f t="shared" si="18"/>
        <v>47</v>
      </c>
    </row>
    <row r="93" spans="2:30" x14ac:dyDescent="0.25">
      <c r="B93" t="s">
        <v>6451</v>
      </c>
      <c r="C93" t="s">
        <v>6755</v>
      </c>
      <c r="D93" t="s">
        <v>5</v>
      </c>
      <c r="E93" t="s">
        <v>138</v>
      </c>
      <c r="F93">
        <v>74316</v>
      </c>
      <c r="G93">
        <v>3053</v>
      </c>
      <c r="H93" s="45">
        <v>3152</v>
      </c>
      <c r="I93">
        <v>664</v>
      </c>
      <c r="J93">
        <v>969</v>
      </c>
      <c r="K93">
        <v>14</v>
      </c>
      <c r="R93">
        <v>14</v>
      </c>
      <c r="S93">
        <f t="shared" si="19"/>
        <v>14</v>
      </c>
      <c r="T93">
        <f t="shared" si="20"/>
        <v>14</v>
      </c>
      <c r="U93">
        <f t="shared" si="21"/>
        <v>14</v>
      </c>
      <c r="V93">
        <f t="shared" si="22"/>
        <v>75000</v>
      </c>
      <c r="W93">
        <f t="shared" si="23"/>
        <v>74000</v>
      </c>
      <c r="X93" t="str">
        <f t="shared" si="24"/>
        <v>Even</v>
      </c>
      <c r="Y93">
        <f t="shared" si="25"/>
        <v>3152</v>
      </c>
      <c r="AA93">
        <f t="shared" si="15"/>
        <v>196</v>
      </c>
      <c r="AB93">
        <f t="shared" si="16"/>
        <v>55.253959134165221</v>
      </c>
      <c r="AC93">
        <f t="shared" si="17"/>
        <v>226886748</v>
      </c>
      <c r="AD93">
        <f t="shared" si="18"/>
        <v>23</v>
      </c>
    </row>
    <row r="94" spans="2:30" x14ac:dyDescent="0.25">
      <c r="B94" t="s">
        <v>6454</v>
      </c>
      <c r="C94" t="s">
        <v>6756</v>
      </c>
      <c r="D94" t="s">
        <v>4</v>
      </c>
      <c r="E94" t="s">
        <v>6593</v>
      </c>
      <c r="F94">
        <v>46055</v>
      </c>
      <c r="G94">
        <v>1913</v>
      </c>
      <c r="H94" s="45">
        <v>5009</v>
      </c>
      <c r="I94">
        <v>971</v>
      </c>
      <c r="J94">
        <v>546</v>
      </c>
      <c r="K94">
        <v>1.9</v>
      </c>
      <c r="R94">
        <v>2</v>
      </c>
      <c r="S94">
        <f t="shared" si="19"/>
        <v>2</v>
      </c>
      <c r="T94">
        <f t="shared" si="20"/>
        <v>1</v>
      </c>
      <c r="U94">
        <f t="shared" si="21"/>
        <v>1</v>
      </c>
      <c r="V94">
        <f t="shared" si="22"/>
        <v>47000</v>
      </c>
      <c r="W94">
        <f t="shared" si="23"/>
        <v>46000</v>
      </c>
      <c r="X94" t="str">
        <f t="shared" si="24"/>
        <v>Odd</v>
      </c>
      <c r="Y94">
        <f t="shared" si="25"/>
        <v>5009</v>
      </c>
      <c r="AA94">
        <f t="shared" si="15"/>
        <v>3.61</v>
      </c>
      <c r="AB94">
        <f t="shared" si="16"/>
        <v>43.737855457258078</v>
      </c>
      <c r="AC94">
        <f t="shared" si="17"/>
        <v>88103215</v>
      </c>
      <c r="AD94">
        <f t="shared" si="18"/>
        <v>9</v>
      </c>
    </row>
    <row r="95" spans="2:30" x14ac:dyDescent="0.25">
      <c r="B95" t="s">
        <v>6457</v>
      </c>
      <c r="C95" t="s">
        <v>6752</v>
      </c>
      <c r="D95" t="s">
        <v>6</v>
      </c>
      <c r="E95" t="s">
        <v>138</v>
      </c>
      <c r="F95">
        <v>44207</v>
      </c>
      <c r="G95">
        <v>2299</v>
      </c>
      <c r="H95" s="45">
        <v>4280</v>
      </c>
      <c r="I95">
        <v>786</v>
      </c>
      <c r="J95">
        <v>775</v>
      </c>
      <c r="K95">
        <v>1.2</v>
      </c>
      <c r="R95">
        <v>1</v>
      </c>
      <c r="S95">
        <f t="shared" si="19"/>
        <v>2</v>
      </c>
      <c r="T95">
        <f t="shared" si="20"/>
        <v>1</v>
      </c>
      <c r="U95">
        <f t="shared" si="21"/>
        <v>1</v>
      </c>
      <c r="V95">
        <f t="shared" si="22"/>
        <v>45000</v>
      </c>
      <c r="W95">
        <f t="shared" si="23"/>
        <v>44000</v>
      </c>
      <c r="X95" t="str">
        <f t="shared" si="24"/>
        <v>Even</v>
      </c>
      <c r="Y95">
        <f t="shared" si="25"/>
        <v>4280</v>
      </c>
      <c r="AA95">
        <f t="shared" si="15"/>
        <v>1.44</v>
      </c>
      <c r="AB95">
        <f t="shared" si="16"/>
        <v>47.947888378947411</v>
      </c>
      <c r="AC95">
        <f t="shared" si="17"/>
        <v>101631893</v>
      </c>
      <c r="AD95">
        <f t="shared" si="18"/>
        <v>10</v>
      </c>
    </row>
    <row r="96" spans="2:30" x14ac:dyDescent="0.25">
      <c r="B96" t="s">
        <v>6460</v>
      </c>
      <c r="C96" t="s">
        <v>6756</v>
      </c>
      <c r="D96" t="s">
        <v>2</v>
      </c>
      <c r="E96" t="s">
        <v>135</v>
      </c>
      <c r="F96">
        <v>27916</v>
      </c>
      <c r="G96">
        <v>9568</v>
      </c>
      <c r="H96" s="45">
        <v>3327</v>
      </c>
      <c r="I96">
        <v>552</v>
      </c>
      <c r="J96">
        <v>597</v>
      </c>
      <c r="K96">
        <v>4.5</v>
      </c>
      <c r="R96">
        <v>5</v>
      </c>
      <c r="S96">
        <f t="shared" si="19"/>
        <v>5</v>
      </c>
      <c r="T96">
        <f t="shared" si="20"/>
        <v>4</v>
      </c>
      <c r="U96">
        <f t="shared" si="21"/>
        <v>4</v>
      </c>
      <c r="V96">
        <f t="shared" si="22"/>
        <v>28000</v>
      </c>
      <c r="W96">
        <f t="shared" si="23"/>
        <v>27000</v>
      </c>
      <c r="X96" t="str">
        <f t="shared" si="24"/>
        <v>Even</v>
      </c>
      <c r="Y96">
        <f t="shared" si="25"/>
        <v>3327</v>
      </c>
      <c r="AA96">
        <f t="shared" si="15"/>
        <v>20.25</v>
      </c>
      <c r="AB96">
        <f t="shared" si="16"/>
        <v>97.816154085099868</v>
      </c>
      <c r="AC96">
        <f t="shared" si="17"/>
        <v>267100288</v>
      </c>
      <c r="AD96">
        <f t="shared" si="18"/>
        <v>8</v>
      </c>
    </row>
    <row r="97" spans="2:30" x14ac:dyDescent="0.25">
      <c r="B97" t="s">
        <v>6463</v>
      </c>
      <c r="C97" t="s">
        <v>6754</v>
      </c>
      <c r="D97" t="s">
        <v>3</v>
      </c>
      <c r="E97" t="s">
        <v>136</v>
      </c>
      <c r="F97">
        <v>41531</v>
      </c>
      <c r="G97">
        <v>8907</v>
      </c>
      <c r="H97" s="45">
        <v>6584</v>
      </c>
      <c r="I97">
        <v>745</v>
      </c>
      <c r="J97">
        <v>819</v>
      </c>
      <c r="K97">
        <v>13.6</v>
      </c>
      <c r="R97">
        <v>14</v>
      </c>
      <c r="S97">
        <f t="shared" si="19"/>
        <v>14</v>
      </c>
      <c r="T97">
        <f t="shared" si="20"/>
        <v>13</v>
      </c>
      <c r="U97">
        <f t="shared" si="21"/>
        <v>13</v>
      </c>
      <c r="V97">
        <f t="shared" si="22"/>
        <v>42000</v>
      </c>
      <c r="W97">
        <f t="shared" si="23"/>
        <v>41000</v>
      </c>
      <c r="X97" t="str">
        <f t="shared" si="24"/>
        <v>Odd</v>
      </c>
      <c r="Y97">
        <f t="shared" si="25"/>
        <v>6584</v>
      </c>
      <c r="AA97">
        <f t="shared" si="15"/>
        <v>184.95999999999998</v>
      </c>
      <c r="AB97">
        <f t="shared" si="16"/>
        <v>94.37690395430441</v>
      </c>
      <c r="AC97">
        <f t="shared" si="17"/>
        <v>369916617</v>
      </c>
      <c r="AD97">
        <f t="shared" si="18"/>
        <v>6</v>
      </c>
    </row>
    <row r="98" spans="2:30" x14ac:dyDescent="0.25">
      <c r="B98" t="s">
        <v>6466</v>
      </c>
      <c r="C98" t="s">
        <v>6756</v>
      </c>
      <c r="D98" t="s">
        <v>2</v>
      </c>
      <c r="E98" t="s">
        <v>136</v>
      </c>
      <c r="F98">
        <v>77203</v>
      </c>
      <c r="G98">
        <v>2993</v>
      </c>
      <c r="H98" s="45">
        <v>1656</v>
      </c>
      <c r="I98">
        <v>65</v>
      </c>
      <c r="J98">
        <v>611</v>
      </c>
      <c r="K98">
        <v>8.1</v>
      </c>
      <c r="R98">
        <v>8</v>
      </c>
      <c r="S98">
        <f t="shared" si="19"/>
        <v>9</v>
      </c>
      <c r="T98">
        <f t="shared" si="20"/>
        <v>8</v>
      </c>
      <c r="U98">
        <f t="shared" si="21"/>
        <v>8</v>
      </c>
      <c r="V98">
        <f t="shared" si="22"/>
        <v>78000</v>
      </c>
      <c r="W98">
        <f t="shared" si="23"/>
        <v>77000</v>
      </c>
      <c r="X98" t="str">
        <f t="shared" si="24"/>
        <v>Odd</v>
      </c>
      <c r="Y98">
        <f t="shared" si="25"/>
        <v>1656</v>
      </c>
      <c r="AA98">
        <f t="shared" si="15"/>
        <v>65.61</v>
      </c>
      <c r="AB98">
        <f t="shared" si="16"/>
        <v>54.708317466359723</v>
      </c>
      <c r="AC98">
        <f t="shared" si="17"/>
        <v>231068579</v>
      </c>
      <c r="AD98">
        <f t="shared" si="18"/>
        <v>46</v>
      </c>
    </row>
    <row r="99" spans="2:30" x14ac:dyDescent="0.25">
      <c r="B99" t="s">
        <v>6469</v>
      </c>
      <c r="C99" t="s">
        <v>6757</v>
      </c>
      <c r="D99" t="s">
        <v>6</v>
      </c>
      <c r="E99" t="s">
        <v>138</v>
      </c>
      <c r="F99">
        <v>73784</v>
      </c>
      <c r="G99">
        <v>7640</v>
      </c>
      <c r="H99" s="45">
        <v>2015</v>
      </c>
      <c r="I99">
        <v>508</v>
      </c>
      <c r="J99">
        <v>748</v>
      </c>
      <c r="K99">
        <v>11.9</v>
      </c>
      <c r="R99">
        <v>12</v>
      </c>
      <c r="S99">
        <f t="shared" si="19"/>
        <v>12</v>
      </c>
      <c r="T99">
        <f t="shared" si="20"/>
        <v>11</v>
      </c>
      <c r="U99">
        <f t="shared" si="21"/>
        <v>11</v>
      </c>
      <c r="V99">
        <f t="shared" si="22"/>
        <v>74000</v>
      </c>
      <c r="W99">
        <f t="shared" si="23"/>
        <v>73000</v>
      </c>
      <c r="X99" t="str">
        <f t="shared" si="24"/>
        <v>Even</v>
      </c>
      <c r="Y99">
        <f t="shared" si="25"/>
        <v>2015</v>
      </c>
      <c r="AA99">
        <f t="shared" si="15"/>
        <v>141.61000000000001</v>
      </c>
      <c r="AB99">
        <f t="shared" si="16"/>
        <v>87.407093533648634</v>
      </c>
      <c r="AC99">
        <f t="shared" si="17"/>
        <v>563709760</v>
      </c>
      <c r="AD99">
        <f t="shared" si="18"/>
        <v>36</v>
      </c>
    </row>
    <row r="100" spans="2:30" x14ac:dyDescent="0.25">
      <c r="B100" t="s">
        <v>6472</v>
      </c>
      <c r="C100" t="s">
        <v>6752</v>
      </c>
      <c r="D100" t="s">
        <v>6</v>
      </c>
      <c r="E100" t="s">
        <v>136</v>
      </c>
      <c r="F100">
        <v>71010</v>
      </c>
      <c r="G100">
        <v>7863</v>
      </c>
      <c r="H100" s="45">
        <v>6299</v>
      </c>
      <c r="I100">
        <v>780</v>
      </c>
      <c r="J100">
        <v>766</v>
      </c>
      <c r="K100">
        <v>8.4</v>
      </c>
      <c r="R100">
        <v>8</v>
      </c>
      <c r="S100">
        <f t="shared" si="19"/>
        <v>9</v>
      </c>
      <c r="T100">
        <f t="shared" si="20"/>
        <v>8</v>
      </c>
      <c r="U100">
        <f t="shared" si="21"/>
        <v>8</v>
      </c>
      <c r="V100">
        <f t="shared" si="22"/>
        <v>72000</v>
      </c>
      <c r="W100">
        <f t="shared" si="23"/>
        <v>71000</v>
      </c>
      <c r="X100" t="str">
        <f t="shared" si="24"/>
        <v>Even</v>
      </c>
      <c r="Y100">
        <f t="shared" si="25"/>
        <v>6299</v>
      </c>
      <c r="AA100">
        <f t="shared" ref="AA100:AA123" si="26">POWER(K100,2)</f>
        <v>70.56</v>
      </c>
      <c r="AB100">
        <f t="shared" ref="AB100:AB123" si="27">SQRT(G100)</f>
        <v>88.673558629390755</v>
      </c>
      <c r="AC100">
        <f t="shared" ref="AC100:AC123" si="28">PRODUCT(F100,G100)</f>
        <v>558351630</v>
      </c>
      <c r="AD100">
        <f t="shared" ref="AD100:AD123" si="29">QUOTIENT(F100,H100)</f>
        <v>11</v>
      </c>
    </row>
    <row r="101" spans="2:30" x14ac:dyDescent="0.25">
      <c r="B101" t="s">
        <v>6475</v>
      </c>
      <c r="C101" t="s">
        <v>6756</v>
      </c>
      <c r="D101" t="s">
        <v>6</v>
      </c>
      <c r="E101" t="s">
        <v>6593</v>
      </c>
      <c r="F101">
        <v>51573</v>
      </c>
      <c r="G101">
        <v>8828</v>
      </c>
      <c r="H101" s="45">
        <v>3108</v>
      </c>
      <c r="I101">
        <v>601</v>
      </c>
      <c r="J101">
        <v>791</v>
      </c>
      <c r="K101">
        <v>10.9</v>
      </c>
      <c r="R101">
        <v>11</v>
      </c>
      <c r="S101">
        <f t="shared" si="19"/>
        <v>11</v>
      </c>
      <c r="T101">
        <f t="shared" si="20"/>
        <v>10</v>
      </c>
      <c r="U101">
        <f t="shared" si="21"/>
        <v>10</v>
      </c>
      <c r="V101">
        <f t="shared" si="22"/>
        <v>52000</v>
      </c>
      <c r="W101">
        <f t="shared" si="23"/>
        <v>51000</v>
      </c>
      <c r="X101" t="str">
        <f t="shared" si="24"/>
        <v>Odd</v>
      </c>
      <c r="Y101">
        <f t="shared" si="25"/>
        <v>3108</v>
      </c>
      <c r="AA101">
        <f t="shared" si="26"/>
        <v>118.81</v>
      </c>
      <c r="AB101">
        <f t="shared" si="27"/>
        <v>93.95743717237076</v>
      </c>
      <c r="AC101">
        <f t="shared" si="28"/>
        <v>455286444</v>
      </c>
      <c r="AD101">
        <f t="shared" si="29"/>
        <v>16</v>
      </c>
    </row>
    <row r="102" spans="2:30" x14ac:dyDescent="0.25">
      <c r="B102" t="s">
        <v>6478</v>
      </c>
      <c r="C102" t="s">
        <v>6615</v>
      </c>
      <c r="D102" t="s">
        <v>3</v>
      </c>
      <c r="E102" t="s">
        <v>135</v>
      </c>
      <c r="F102">
        <v>37234</v>
      </c>
      <c r="G102">
        <v>8143</v>
      </c>
      <c r="H102" s="45">
        <v>2329</v>
      </c>
      <c r="I102">
        <v>330</v>
      </c>
      <c r="J102">
        <v>825</v>
      </c>
      <c r="K102">
        <v>10.9</v>
      </c>
      <c r="R102">
        <v>11</v>
      </c>
      <c r="S102">
        <f t="shared" si="19"/>
        <v>11</v>
      </c>
      <c r="T102">
        <f t="shared" si="20"/>
        <v>10</v>
      </c>
      <c r="U102">
        <f t="shared" si="21"/>
        <v>10</v>
      </c>
      <c r="V102">
        <f t="shared" si="22"/>
        <v>38000</v>
      </c>
      <c r="W102">
        <f t="shared" si="23"/>
        <v>37000</v>
      </c>
      <c r="X102" t="str">
        <f t="shared" si="24"/>
        <v>Even</v>
      </c>
      <c r="Y102">
        <f t="shared" si="25"/>
        <v>2329</v>
      </c>
      <c r="AA102">
        <f t="shared" si="26"/>
        <v>118.81</v>
      </c>
      <c r="AB102">
        <f t="shared" si="27"/>
        <v>90.238572683747606</v>
      </c>
      <c r="AC102">
        <f t="shared" si="28"/>
        <v>303196462</v>
      </c>
      <c r="AD102">
        <f t="shared" si="29"/>
        <v>15</v>
      </c>
    </row>
    <row r="103" spans="2:30" x14ac:dyDescent="0.25">
      <c r="B103" t="s">
        <v>6481</v>
      </c>
      <c r="C103" t="s">
        <v>6753</v>
      </c>
      <c r="D103" t="s">
        <v>2</v>
      </c>
      <c r="E103" t="s">
        <v>136</v>
      </c>
      <c r="F103">
        <v>27983</v>
      </c>
      <c r="G103">
        <v>3892</v>
      </c>
      <c r="H103" s="45">
        <v>5483</v>
      </c>
      <c r="I103">
        <v>356</v>
      </c>
      <c r="J103">
        <v>614</v>
      </c>
      <c r="K103">
        <v>4.2</v>
      </c>
      <c r="R103">
        <v>4</v>
      </c>
      <c r="S103">
        <f t="shared" si="19"/>
        <v>5</v>
      </c>
      <c r="T103">
        <f t="shared" si="20"/>
        <v>4</v>
      </c>
      <c r="U103">
        <f t="shared" si="21"/>
        <v>4</v>
      </c>
      <c r="V103">
        <f t="shared" si="22"/>
        <v>28000</v>
      </c>
      <c r="W103">
        <f t="shared" si="23"/>
        <v>27000</v>
      </c>
      <c r="X103" t="str">
        <f t="shared" si="24"/>
        <v>Even</v>
      </c>
      <c r="Y103">
        <f t="shared" si="25"/>
        <v>5483</v>
      </c>
      <c r="AA103">
        <f t="shared" si="26"/>
        <v>17.64</v>
      </c>
      <c r="AB103">
        <f t="shared" si="27"/>
        <v>62.385895841928885</v>
      </c>
      <c r="AC103">
        <f t="shared" si="28"/>
        <v>108909836</v>
      </c>
      <c r="AD103">
        <f t="shared" si="29"/>
        <v>5</v>
      </c>
    </row>
    <row r="104" spans="2:30" x14ac:dyDescent="0.25">
      <c r="B104" t="s">
        <v>6484</v>
      </c>
      <c r="C104" t="s">
        <v>6756</v>
      </c>
      <c r="D104" t="s">
        <v>2</v>
      </c>
      <c r="E104" t="s">
        <v>136</v>
      </c>
      <c r="F104">
        <v>38189</v>
      </c>
      <c r="G104">
        <v>7340</v>
      </c>
      <c r="H104" s="45">
        <v>3011</v>
      </c>
      <c r="I104">
        <v>791</v>
      </c>
      <c r="J104">
        <v>986</v>
      </c>
      <c r="K104">
        <v>9.3000000000000007</v>
      </c>
      <c r="R104">
        <v>9</v>
      </c>
      <c r="S104">
        <f t="shared" si="19"/>
        <v>10</v>
      </c>
      <c r="T104">
        <f t="shared" si="20"/>
        <v>9</v>
      </c>
      <c r="U104">
        <f t="shared" si="21"/>
        <v>9</v>
      </c>
      <c r="V104">
        <f t="shared" si="22"/>
        <v>39000</v>
      </c>
      <c r="W104">
        <f t="shared" si="23"/>
        <v>38000</v>
      </c>
      <c r="X104" t="str">
        <f t="shared" si="24"/>
        <v>Odd</v>
      </c>
      <c r="Y104">
        <f t="shared" si="25"/>
        <v>3011</v>
      </c>
      <c r="AA104">
        <f t="shared" si="26"/>
        <v>86.490000000000009</v>
      </c>
      <c r="AB104">
        <f t="shared" si="27"/>
        <v>85.673799962415586</v>
      </c>
      <c r="AC104">
        <f t="shared" si="28"/>
        <v>280307260</v>
      </c>
      <c r="AD104">
        <f t="shared" si="29"/>
        <v>12</v>
      </c>
    </row>
    <row r="105" spans="2:30" x14ac:dyDescent="0.25">
      <c r="B105" t="s">
        <v>6487</v>
      </c>
      <c r="C105" t="s">
        <v>6757</v>
      </c>
      <c r="D105" t="s">
        <v>4</v>
      </c>
      <c r="E105" t="s">
        <v>135</v>
      </c>
      <c r="F105">
        <v>33383</v>
      </c>
      <c r="G105">
        <v>7881</v>
      </c>
      <c r="H105" s="45">
        <v>3480</v>
      </c>
      <c r="I105">
        <v>828</v>
      </c>
      <c r="J105">
        <v>529</v>
      </c>
      <c r="K105">
        <v>8.3000000000000007</v>
      </c>
      <c r="R105">
        <v>8</v>
      </c>
      <c r="S105">
        <f t="shared" si="19"/>
        <v>9</v>
      </c>
      <c r="T105">
        <f t="shared" si="20"/>
        <v>8</v>
      </c>
      <c r="U105">
        <f t="shared" si="21"/>
        <v>8</v>
      </c>
      <c r="V105">
        <f t="shared" si="22"/>
        <v>34000</v>
      </c>
      <c r="W105">
        <f t="shared" si="23"/>
        <v>33000</v>
      </c>
      <c r="X105" t="str">
        <f t="shared" si="24"/>
        <v>Even</v>
      </c>
      <c r="Y105">
        <f t="shared" si="25"/>
        <v>3480</v>
      </c>
      <c r="AA105">
        <f t="shared" si="26"/>
        <v>68.890000000000015</v>
      </c>
      <c r="AB105">
        <f t="shared" si="27"/>
        <v>88.774996479864754</v>
      </c>
      <c r="AC105">
        <f t="shared" si="28"/>
        <v>263091423</v>
      </c>
      <c r="AD105">
        <f t="shared" si="29"/>
        <v>9</v>
      </c>
    </row>
    <row r="106" spans="2:30" x14ac:dyDescent="0.25">
      <c r="B106" t="s">
        <v>6490</v>
      </c>
      <c r="C106" t="s">
        <v>6603</v>
      </c>
      <c r="D106" t="s">
        <v>6</v>
      </c>
      <c r="E106" t="s">
        <v>134</v>
      </c>
      <c r="F106">
        <v>37898</v>
      </c>
      <c r="G106">
        <v>8269</v>
      </c>
      <c r="H106" s="45">
        <v>3107</v>
      </c>
      <c r="I106">
        <v>86</v>
      </c>
      <c r="J106">
        <v>554</v>
      </c>
      <c r="K106">
        <v>9.1</v>
      </c>
      <c r="R106">
        <v>9</v>
      </c>
      <c r="S106">
        <f t="shared" si="19"/>
        <v>10</v>
      </c>
      <c r="T106">
        <f t="shared" si="20"/>
        <v>9</v>
      </c>
      <c r="U106">
        <f t="shared" si="21"/>
        <v>9</v>
      </c>
      <c r="V106">
        <f t="shared" si="22"/>
        <v>38000</v>
      </c>
      <c r="W106">
        <f t="shared" si="23"/>
        <v>37000</v>
      </c>
      <c r="X106" t="str">
        <f t="shared" si="24"/>
        <v>Even</v>
      </c>
      <c r="Y106">
        <f t="shared" si="25"/>
        <v>3107</v>
      </c>
      <c r="AA106">
        <f t="shared" si="26"/>
        <v>82.809999999999988</v>
      </c>
      <c r="AB106">
        <f t="shared" si="27"/>
        <v>90.934042030473933</v>
      </c>
      <c r="AC106">
        <f t="shared" si="28"/>
        <v>313378562</v>
      </c>
      <c r="AD106">
        <f t="shared" si="29"/>
        <v>12</v>
      </c>
    </row>
    <row r="107" spans="2:30" x14ac:dyDescent="0.25">
      <c r="B107" t="s">
        <v>6493</v>
      </c>
      <c r="C107" t="s">
        <v>6755</v>
      </c>
      <c r="D107" t="s">
        <v>6</v>
      </c>
      <c r="E107" t="s">
        <v>136</v>
      </c>
      <c r="F107">
        <v>65941</v>
      </c>
      <c r="G107">
        <v>8898</v>
      </c>
      <c r="H107" s="45">
        <v>1175</v>
      </c>
      <c r="I107">
        <v>261</v>
      </c>
      <c r="J107">
        <v>959</v>
      </c>
      <c r="K107">
        <v>7.2</v>
      </c>
      <c r="R107">
        <v>7</v>
      </c>
      <c r="S107">
        <f t="shared" si="19"/>
        <v>8</v>
      </c>
      <c r="T107">
        <f t="shared" si="20"/>
        <v>7</v>
      </c>
      <c r="U107">
        <f t="shared" si="21"/>
        <v>7</v>
      </c>
      <c r="V107">
        <f t="shared" si="22"/>
        <v>66000</v>
      </c>
      <c r="W107">
        <f t="shared" si="23"/>
        <v>65000</v>
      </c>
      <c r="X107" t="str">
        <f t="shared" si="24"/>
        <v>Odd</v>
      </c>
      <c r="Y107">
        <f t="shared" si="25"/>
        <v>1175</v>
      </c>
      <c r="AA107">
        <f t="shared" si="26"/>
        <v>51.84</v>
      </c>
      <c r="AB107">
        <f t="shared" si="27"/>
        <v>94.329210746194633</v>
      </c>
      <c r="AC107">
        <f t="shared" si="28"/>
        <v>586743018</v>
      </c>
      <c r="AD107">
        <f t="shared" si="29"/>
        <v>56</v>
      </c>
    </row>
    <row r="108" spans="2:30" x14ac:dyDescent="0.25">
      <c r="B108" t="s">
        <v>6496</v>
      </c>
      <c r="C108" t="s">
        <v>6595</v>
      </c>
      <c r="D108" t="s">
        <v>6</v>
      </c>
      <c r="E108" t="s">
        <v>136</v>
      </c>
      <c r="F108">
        <v>63494</v>
      </c>
      <c r="G108">
        <v>5277</v>
      </c>
      <c r="H108" s="45">
        <v>5957</v>
      </c>
      <c r="I108">
        <v>538</v>
      </c>
      <c r="J108">
        <v>933</v>
      </c>
      <c r="K108">
        <v>8.1999999999999993</v>
      </c>
      <c r="R108">
        <v>8</v>
      </c>
      <c r="S108">
        <f t="shared" si="19"/>
        <v>9</v>
      </c>
      <c r="T108">
        <f t="shared" si="20"/>
        <v>8</v>
      </c>
      <c r="U108">
        <f t="shared" si="21"/>
        <v>8</v>
      </c>
      <c r="V108">
        <f t="shared" si="22"/>
        <v>64000</v>
      </c>
      <c r="W108">
        <f t="shared" si="23"/>
        <v>63000</v>
      </c>
      <c r="X108" t="str">
        <f t="shared" si="24"/>
        <v>Even</v>
      </c>
      <c r="Y108">
        <f t="shared" si="25"/>
        <v>5957</v>
      </c>
      <c r="AA108">
        <f t="shared" si="26"/>
        <v>67.239999999999995</v>
      </c>
      <c r="AB108">
        <f t="shared" si="27"/>
        <v>72.642962494656018</v>
      </c>
      <c r="AC108">
        <f t="shared" si="28"/>
        <v>335057838</v>
      </c>
      <c r="AD108">
        <f t="shared" si="29"/>
        <v>10</v>
      </c>
    </row>
    <row r="109" spans="2:30" x14ac:dyDescent="0.25">
      <c r="B109" t="s">
        <v>6499</v>
      </c>
      <c r="C109" t="s">
        <v>6754</v>
      </c>
      <c r="D109" t="s">
        <v>4</v>
      </c>
      <c r="E109" t="s">
        <v>135</v>
      </c>
      <c r="F109">
        <v>43763</v>
      </c>
      <c r="G109">
        <v>5622</v>
      </c>
      <c r="H109" s="45">
        <v>3323</v>
      </c>
      <c r="I109">
        <v>456</v>
      </c>
      <c r="J109">
        <v>939</v>
      </c>
      <c r="K109">
        <v>9.4</v>
      </c>
      <c r="R109">
        <v>9</v>
      </c>
      <c r="S109">
        <f t="shared" si="19"/>
        <v>10</v>
      </c>
      <c r="T109">
        <f t="shared" si="20"/>
        <v>9</v>
      </c>
      <c r="U109">
        <f t="shared" si="21"/>
        <v>9</v>
      </c>
      <c r="V109">
        <f t="shared" si="22"/>
        <v>44000</v>
      </c>
      <c r="W109">
        <f t="shared" si="23"/>
        <v>43000</v>
      </c>
      <c r="X109" t="str">
        <f t="shared" si="24"/>
        <v>Even</v>
      </c>
      <c r="Y109">
        <f t="shared" si="25"/>
        <v>3323</v>
      </c>
      <c r="AA109">
        <f t="shared" si="26"/>
        <v>88.360000000000014</v>
      </c>
      <c r="AB109">
        <f t="shared" si="27"/>
        <v>74.979997332621991</v>
      </c>
      <c r="AC109">
        <f t="shared" si="28"/>
        <v>246035586</v>
      </c>
      <c r="AD109">
        <f t="shared" si="29"/>
        <v>13</v>
      </c>
    </row>
    <row r="110" spans="2:30" x14ac:dyDescent="0.25">
      <c r="B110" t="s">
        <v>6502</v>
      </c>
      <c r="C110" t="s">
        <v>6757</v>
      </c>
      <c r="D110" t="s">
        <v>5</v>
      </c>
      <c r="E110" t="s">
        <v>134</v>
      </c>
      <c r="F110">
        <v>58388</v>
      </c>
      <c r="G110">
        <v>7500</v>
      </c>
      <c r="H110" s="45">
        <v>1837</v>
      </c>
      <c r="I110">
        <v>384</v>
      </c>
      <c r="J110">
        <v>649</v>
      </c>
      <c r="K110">
        <v>14.2</v>
      </c>
      <c r="R110">
        <v>14</v>
      </c>
      <c r="S110">
        <f t="shared" si="19"/>
        <v>15</v>
      </c>
      <c r="T110">
        <f t="shared" si="20"/>
        <v>14</v>
      </c>
      <c r="U110">
        <f t="shared" si="21"/>
        <v>14</v>
      </c>
      <c r="V110">
        <f t="shared" si="22"/>
        <v>59000</v>
      </c>
      <c r="W110">
        <f t="shared" si="23"/>
        <v>58000</v>
      </c>
      <c r="X110" t="str">
        <f t="shared" si="24"/>
        <v>Even</v>
      </c>
      <c r="Y110">
        <f t="shared" si="25"/>
        <v>1837</v>
      </c>
      <c r="AA110">
        <f t="shared" si="26"/>
        <v>201.64</v>
      </c>
      <c r="AB110">
        <f t="shared" si="27"/>
        <v>86.602540378443862</v>
      </c>
      <c r="AC110">
        <f t="shared" si="28"/>
        <v>437910000</v>
      </c>
      <c r="AD110">
        <f t="shared" si="29"/>
        <v>31</v>
      </c>
    </row>
    <row r="111" spans="2:30" x14ac:dyDescent="0.25">
      <c r="B111" t="s">
        <v>6505</v>
      </c>
      <c r="C111" t="s">
        <v>6756</v>
      </c>
      <c r="D111" t="s">
        <v>5</v>
      </c>
      <c r="E111" t="s">
        <v>6593</v>
      </c>
      <c r="F111">
        <v>31032</v>
      </c>
      <c r="G111">
        <v>3993</v>
      </c>
      <c r="H111" s="45">
        <v>4436</v>
      </c>
      <c r="I111">
        <v>434</v>
      </c>
      <c r="J111">
        <v>922</v>
      </c>
      <c r="K111">
        <v>7.5</v>
      </c>
      <c r="R111">
        <v>8</v>
      </c>
      <c r="S111">
        <f t="shared" si="19"/>
        <v>8</v>
      </c>
      <c r="T111">
        <f t="shared" si="20"/>
        <v>7</v>
      </c>
      <c r="U111">
        <f t="shared" si="21"/>
        <v>7</v>
      </c>
      <c r="V111">
        <f t="shared" si="22"/>
        <v>32000</v>
      </c>
      <c r="W111">
        <f t="shared" si="23"/>
        <v>31000</v>
      </c>
      <c r="X111" t="str">
        <f t="shared" si="24"/>
        <v>Even</v>
      </c>
      <c r="Y111">
        <f t="shared" si="25"/>
        <v>4436</v>
      </c>
      <c r="AA111">
        <f t="shared" si="26"/>
        <v>56.25</v>
      </c>
      <c r="AB111">
        <f t="shared" si="27"/>
        <v>63.190189111918315</v>
      </c>
      <c r="AC111">
        <f t="shared" si="28"/>
        <v>123910776</v>
      </c>
      <c r="AD111">
        <f t="shared" si="29"/>
        <v>6</v>
      </c>
    </row>
    <row r="112" spans="2:30" x14ac:dyDescent="0.25">
      <c r="B112" t="s">
        <v>6508</v>
      </c>
      <c r="C112" t="s">
        <v>6603</v>
      </c>
      <c r="D112" t="s">
        <v>3</v>
      </c>
      <c r="E112" t="s">
        <v>6593</v>
      </c>
      <c r="F112">
        <v>28129</v>
      </c>
      <c r="G112">
        <v>9407</v>
      </c>
      <c r="H112" s="45">
        <v>6377</v>
      </c>
      <c r="I112">
        <v>720</v>
      </c>
      <c r="J112">
        <v>966</v>
      </c>
      <c r="K112">
        <v>12.9</v>
      </c>
      <c r="R112">
        <v>13</v>
      </c>
      <c r="S112">
        <f t="shared" si="19"/>
        <v>13</v>
      </c>
      <c r="T112">
        <f t="shared" si="20"/>
        <v>12</v>
      </c>
      <c r="U112">
        <f t="shared" si="21"/>
        <v>12</v>
      </c>
      <c r="V112">
        <f t="shared" si="22"/>
        <v>29000</v>
      </c>
      <c r="W112">
        <f t="shared" si="23"/>
        <v>28000</v>
      </c>
      <c r="X112" t="str">
        <f t="shared" si="24"/>
        <v>Even</v>
      </c>
      <c r="Y112">
        <f t="shared" si="25"/>
        <v>6377</v>
      </c>
      <c r="AA112">
        <f t="shared" si="26"/>
        <v>166.41</v>
      </c>
      <c r="AB112">
        <f t="shared" si="27"/>
        <v>96.989690173749906</v>
      </c>
      <c r="AC112">
        <f t="shared" si="28"/>
        <v>264609503</v>
      </c>
      <c r="AD112">
        <f t="shared" si="29"/>
        <v>4</v>
      </c>
    </row>
    <row r="113" spans="2:30" x14ac:dyDescent="0.25">
      <c r="B113" t="s">
        <v>6511</v>
      </c>
      <c r="C113" t="s">
        <v>6752</v>
      </c>
      <c r="D113" t="s">
        <v>6</v>
      </c>
      <c r="E113" t="s">
        <v>135</v>
      </c>
      <c r="F113">
        <v>47478</v>
      </c>
      <c r="G113">
        <v>1143</v>
      </c>
      <c r="H113" s="45">
        <v>5159</v>
      </c>
      <c r="I113">
        <v>82</v>
      </c>
      <c r="J113">
        <v>950</v>
      </c>
      <c r="K113">
        <v>11.1</v>
      </c>
      <c r="R113">
        <v>11</v>
      </c>
      <c r="S113">
        <f t="shared" si="19"/>
        <v>12</v>
      </c>
      <c r="T113">
        <f t="shared" si="20"/>
        <v>11</v>
      </c>
      <c r="U113">
        <f t="shared" si="21"/>
        <v>11</v>
      </c>
      <c r="V113">
        <f t="shared" si="22"/>
        <v>48000</v>
      </c>
      <c r="W113">
        <f t="shared" si="23"/>
        <v>47000</v>
      </c>
      <c r="X113" t="str">
        <f t="shared" si="24"/>
        <v>Even</v>
      </c>
      <c r="Y113">
        <f t="shared" si="25"/>
        <v>5159</v>
      </c>
      <c r="AA113">
        <f t="shared" si="26"/>
        <v>123.21</v>
      </c>
      <c r="AB113">
        <f t="shared" si="27"/>
        <v>33.808283008753932</v>
      </c>
      <c r="AC113">
        <f t="shared" si="28"/>
        <v>54267354</v>
      </c>
      <c r="AD113">
        <f t="shared" si="29"/>
        <v>9</v>
      </c>
    </row>
    <row r="114" spans="2:30" x14ac:dyDescent="0.25">
      <c r="B114" t="s">
        <v>6514</v>
      </c>
      <c r="C114" t="s">
        <v>6595</v>
      </c>
      <c r="D114" t="s">
        <v>4</v>
      </c>
      <c r="E114" t="s">
        <v>6593</v>
      </c>
      <c r="F114">
        <v>28533</v>
      </c>
      <c r="G114">
        <v>4086</v>
      </c>
      <c r="H114" s="45">
        <v>1529</v>
      </c>
      <c r="I114">
        <v>114</v>
      </c>
      <c r="J114">
        <v>745</v>
      </c>
      <c r="K114">
        <v>13.7</v>
      </c>
      <c r="R114">
        <v>14</v>
      </c>
      <c r="S114">
        <f t="shared" si="19"/>
        <v>14</v>
      </c>
      <c r="T114">
        <f t="shared" si="20"/>
        <v>13</v>
      </c>
      <c r="U114">
        <f t="shared" si="21"/>
        <v>13</v>
      </c>
      <c r="V114">
        <f t="shared" si="22"/>
        <v>29000</v>
      </c>
      <c r="W114">
        <f t="shared" si="23"/>
        <v>28000</v>
      </c>
      <c r="X114" t="str">
        <f t="shared" si="24"/>
        <v>Even</v>
      </c>
      <c r="Y114">
        <f t="shared" si="25"/>
        <v>1529</v>
      </c>
      <c r="AA114">
        <f t="shared" si="26"/>
        <v>187.68999999999997</v>
      </c>
      <c r="AB114">
        <f t="shared" si="27"/>
        <v>63.921827257987552</v>
      </c>
      <c r="AC114">
        <f t="shared" si="28"/>
        <v>116585838</v>
      </c>
      <c r="AD114">
        <f t="shared" si="29"/>
        <v>18</v>
      </c>
    </row>
    <row r="115" spans="2:30" x14ac:dyDescent="0.25">
      <c r="B115" t="s">
        <v>6517</v>
      </c>
      <c r="C115" t="s">
        <v>6756</v>
      </c>
      <c r="D115" t="s">
        <v>4</v>
      </c>
      <c r="E115" t="s">
        <v>136</v>
      </c>
      <c r="F115">
        <v>40509</v>
      </c>
      <c r="G115">
        <v>2554</v>
      </c>
      <c r="H115" s="45">
        <v>2973</v>
      </c>
      <c r="I115">
        <v>623</v>
      </c>
      <c r="J115">
        <v>904</v>
      </c>
      <c r="K115">
        <v>6.9</v>
      </c>
      <c r="R115">
        <v>7</v>
      </c>
      <c r="S115">
        <f t="shared" si="19"/>
        <v>7</v>
      </c>
      <c r="T115">
        <f t="shared" si="20"/>
        <v>6</v>
      </c>
      <c r="U115">
        <f t="shared" si="21"/>
        <v>6</v>
      </c>
      <c r="V115">
        <f t="shared" si="22"/>
        <v>41000</v>
      </c>
      <c r="W115">
        <f t="shared" si="23"/>
        <v>40000</v>
      </c>
      <c r="X115" t="str">
        <f t="shared" si="24"/>
        <v>Odd</v>
      </c>
      <c r="Y115">
        <f t="shared" si="25"/>
        <v>2973</v>
      </c>
      <c r="AA115">
        <f t="shared" si="26"/>
        <v>47.610000000000007</v>
      </c>
      <c r="AB115">
        <f t="shared" si="27"/>
        <v>50.537115073973112</v>
      </c>
      <c r="AC115">
        <f t="shared" si="28"/>
        <v>103459986</v>
      </c>
      <c r="AD115">
        <f t="shared" si="29"/>
        <v>13</v>
      </c>
    </row>
    <row r="116" spans="2:30" x14ac:dyDescent="0.25">
      <c r="B116" t="s">
        <v>6520</v>
      </c>
      <c r="C116" t="s">
        <v>6603</v>
      </c>
      <c r="D116" t="s">
        <v>6</v>
      </c>
      <c r="E116" t="s">
        <v>138</v>
      </c>
      <c r="F116">
        <v>65251</v>
      </c>
      <c r="G116">
        <v>1820</v>
      </c>
      <c r="H116" s="45">
        <v>6619</v>
      </c>
      <c r="I116">
        <v>965</v>
      </c>
      <c r="J116">
        <v>937</v>
      </c>
      <c r="K116">
        <v>2.1</v>
      </c>
      <c r="R116">
        <v>2</v>
      </c>
      <c r="S116">
        <f t="shared" si="19"/>
        <v>3</v>
      </c>
      <c r="T116">
        <f t="shared" si="20"/>
        <v>2</v>
      </c>
      <c r="U116">
        <f t="shared" si="21"/>
        <v>2</v>
      </c>
      <c r="V116">
        <f t="shared" si="22"/>
        <v>66000</v>
      </c>
      <c r="W116">
        <f t="shared" si="23"/>
        <v>65000</v>
      </c>
      <c r="X116" t="str">
        <f t="shared" si="24"/>
        <v>Odd</v>
      </c>
      <c r="Y116">
        <f t="shared" si="25"/>
        <v>6619</v>
      </c>
      <c r="AA116">
        <f t="shared" si="26"/>
        <v>4.41</v>
      </c>
      <c r="AB116">
        <f t="shared" si="27"/>
        <v>42.661458015403085</v>
      </c>
      <c r="AC116">
        <f t="shared" si="28"/>
        <v>118756820</v>
      </c>
      <c r="AD116">
        <f t="shared" si="29"/>
        <v>9</v>
      </c>
    </row>
    <row r="117" spans="2:30" x14ac:dyDescent="0.25">
      <c r="B117" t="s">
        <v>6523</v>
      </c>
      <c r="C117" t="s">
        <v>6589</v>
      </c>
      <c r="D117" t="s">
        <v>4</v>
      </c>
      <c r="E117" t="s">
        <v>134</v>
      </c>
      <c r="F117">
        <v>63741</v>
      </c>
      <c r="G117">
        <v>1921</v>
      </c>
      <c r="H117" s="45">
        <v>5095</v>
      </c>
      <c r="I117">
        <v>377</v>
      </c>
      <c r="J117">
        <v>657</v>
      </c>
      <c r="K117">
        <v>14.4</v>
      </c>
      <c r="R117">
        <v>14</v>
      </c>
      <c r="S117">
        <f t="shared" si="19"/>
        <v>15</v>
      </c>
      <c r="T117">
        <f t="shared" si="20"/>
        <v>14</v>
      </c>
      <c r="U117">
        <f t="shared" si="21"/>
        <v>14</v>
      </c>
      <c r="V117">
        <f t="shared" si="22"/>
        <v>64000</v>
      </c>
      <c r="W117">
        <f t="shared" si="23"/>
        <v>63000</v>
      </c>
      <c r="X117" t="str">
        <f t="shared" si="24"/>
        <v>Odd</v>
      </c>
      <c r="Y117">
        <f t="shared" si="25"/>
        <v>5095</v>
      </c>
      <c r="AA117">
        <f t="shared" si="26"/>
        <v>207.36</v>
      </c>
      <c r="AB117">
        <f t="shared" si="27"/>
        <v>43.829214001622255</v>
      </c>
      <c r="AC117">
        <f t="shared" si="28"/>
        <v>122446461</v>
      </c>
      <c r="AD117">
        <f t="shared" si="29"/>
        <v>12</v>
      </c>
    </row>
    <row r="118" spans="2:30" x14ac:dyDescent="0.25">
      <c r="B118" t="s">
        <v>6526</v>
      </c>
      <c r="C118" t="s">
        <v>6757</v>
      </c>
      <c r="D118" t="s">
        <v>3</v>
      </c>
      <c r="E118" t="s">
        <v>138</v>
      </c>
      <c r="F118">
        <v>68381</v>
      </c>
      <c r="G118">
        <v>2921</v>
      </c>
      <c r="H118" s="45">
        <v>4751</v>
      </c>
      <c r="I118">
        <v>752</v>
      </c>
      <c r="J118">
        <v>903</v>
      </c>
      <c r="K118">
        <v>12.3</v>
      </c>
      <c r="R118">
        <v>12</v>
      </c>
      <c r="S118">
        <f t="shared" si="19"/>
        <v>13</v>
      </c>
      <c r="T118">
        <f t="shared" si="20"/>
        <v>12</v>
      </c>
      <c r="U118">
        <f t="shared" si="21"/>
        <v>12</v>
      </c>
      <c r="V118">
        <f t="shared" si="22"/>
        <v>69000</v>
      </c>
      <c r="W118">
        <f t="shared" si="23"/>
        <v>68000</v>
      </c>
      <c r="X118" t="str">
        <f t="shared" si="24"/>
        <v>Even</v>
      </c>
      <c r="Y118">
        <f t="shared" si="25"/>
        <v>4751</v>
      </c>
      <c r="AA118">
        <f t="shared" si="26"/>
        <v>151.29000000000002</v>
      </c>
      <c r="AB118">
        <f t="shared" si="27"/>
        <v>54.046276467486642</v>
      </c>
      <c r="AC118">
        <f t="shared" si="28"/>
        <v>199740901</v>
      </c>
      <c r="AD118">
        <f t="shared" si="29"/>
        <v>14</v>
      </c>
    </row>
    <row r="119" spans="2:30" x14ac:dyDescent="0.25">
      <c r="B119" t="s">
        <v>6529</v>
      </c>
      <c r="C119" t="s">
        <v>6756</v>
      </c>
      <c r="D119" t="s">
        <v>5</v>
      </c>
      <c r="E119" t="s">
        <v>136</v>
      </c>
      <c r="F119">
        <v>65890</v>
      </c>
      <c r="G119">
        <v>3171</v>
      </c>
      <c r="H119" s="45">
        <v>6240</v>
      </c>
      <c r="I119">
        <v>907</v>
      </c>
      <c r="J119">
        <v>872</v>
      </c>
      <c r="K119">
        <v>3.1</v>
      </c>
      <c r="R119">
        <v>3</v>
      </c>
      <c r="S119">
        <f t="shared" si="19"/>
        <v>4</v>
      </c>
      <c r="T119">
        <f t="shared" si="20"/>
        <v>3</v>
      </c>
      <c r="U119">
        <f t="shared" si="21"/>
        <v>3</v>
      </c>
      <c r="V119">
        <f t="shared" si="22"/>
        <v>66000</v>
      </c>
      <c r="W119">
        <f t="shared" si="23"/>
        <v>65000</v>
      </c>
      <c r="X119" t="str">
        <f t="shared" si="24"/>
        <v>Odd</v>
      </c>
      <c r="Y119">
        <f t="shared" si="25"/>
        <v>6240</v>
      </c>
      <c r="AA119">
        <f t="shared" si="26"/>
        <v>9.6100000000000012</v>
      </c>
      <c r="AB119">
        <f t="shared" si="27"/>
        <v>56.311632901204348</v>
      </c>
      <c r="AC119">
        <f t="shared" si="28"/>
        <v>208937190</v>
      </c>
      <c r="AD119">
        <f t="shared" si="29"/>
        <v>10</v>
      </c>
    </row>
    <row r="120" spans="2:30" x14ac:dyDescent="0.25">
      <c r="B120" t="s">
        <v>6532</v>
      </c>
      <c r="C120" t="s">
        <v>6754</v>
      </c>
      <c r="D120" t="s">
        <v>6</v>
      </c>
      <c r="E120" t="s">
        <v>136</v>
      </c>
      <c r="F120">
        <v>74302</v>
      </c>
      <c r="G120">
        <v>9600</v>
      </c>
      <c r="H120" s="45">
        <v>3170</v>
      </c>
      <c r="I120">
        <v>280</v>
      </c>
      <c r="J120">
        <v>736</v>
      </c>
      <c r="K120">
        <v>11</v>
      </c>
      <c r="R120">
        <v>11</v>
      </c>
      <c r="S120">
        <f t="shared" si="19"/>
        <v>11</v>
      </c>
      <c r="T120">
        <f t="shared" si="20"/>
        <v>11</v>
      </c>
      <c r="U120">
        <f t="shared" si="21"/>
        <v>11</v>
      </c>
      <c r="V120">
        <f t="shared" si="22"/>
        <v>75000</v>
      </c>
      <c r="W120">
        <f t="shared" si="23"/>
        <v>74000</v>
      </c>
      <c r="X120" t="str">
        <f t="shared" si="24"/>
        <v>Even</v>
      </c>
      <c r="Y120">
        <f t="shared" si="25"/>
        <v>3170</v>
      </c>
      <c r="AA120">
        <f t="shared" si="26"/>
        <v>121</v>
      </c>
      <c r="AB120">
        <f t="shared" si="27"/>
        <v>97.979589711327122</v>
      </c>
      <c r="AC120">
        <f t="shared" si="28"/>
        <v>713299200</v>
      </c>
      <c r="AD120">
        <f t="shared" si="29"/>
        <v>23</v>
      </c>
    </row>
    <row r="121" spans="2:30" x14ac:dyDescent="0.25">
      <c r="B121" t="s">
        <v>6535</v>
      </c>
      <c r="C121" t="s">
        <v>6753</v>
      </c>
      <c r="D121" t="s">
        <v>2</v>
      </c>
      <c r="E121" t="s">
        <v>138</v>
      </c>
      <c r="F121">
        <v>24115</v>
      </c>
      <c r="G121">
        <v>5168</v>
      </c>
      <c r="H121" s="45">
        <v>4535</v>
      </c>
      <c r="I121">
        <v>666</v>
      </c>
      <c r="J121">
        <v>900</v>
      </c>
      <c r="K121">
        <v>1</v>
      </c>
      <c r="R121">
        <v>1</v>
      </c>
      <c r="S121">
        <f t="shared" si="19"/>
        <v>1</v>
      </c>
      <c r="T121">
        <f t="shared" si="20"/>
        <v>1</v>
      </c>
      <c r="U121">
        <f t="shared" si="21"/>
        <v>1</v>
      </c>
      <c r="V121">
        <f t="shared" si="22"/>
        <v>25000</v>
      </c>
      <c r="W121">
        <f t="shared" si="23"/>
        <v>24000</v>
      </c>
      <c r="X121" t="str">
        <f t="shared" si="24"/>
        <v>Even</v>
      </c>
      <c r="Y121">
        <f t="shared" si="25"/>
        <v>4535</v>
      </c>
      <c r="AA121">
        <f t="shared" si="26"/>
        <v>1</v>
      </c>
      <c r="AB121">
        <f t="shared" si="27"/>
        <v>71.888803022445714</v>
      </c>
      <c r="AC121">
        <f t="shared" si="28"/>
        <v>124626320</v>
      </c>
      <c r="AD121">
        <f t="shared" si="29"/>
        <v>5</v>
      </c>
    </row>
    <row r="122" spans="2:30" x14ac:dyDescent="0.25">
      <c r="B122" t="s">
        <v>6538</v>
      </c>
      <c r="C122" t="s">
        <v>6615</v>
      </c>
      <c r="D122" t="s">
        <v>5</v>
      </c>
      <c r="E122" t="s">
        <v>135</v>
      </c>
      <c r="F122">
        <v>64186</v>
      </c>
      <c r="G122">
        <v>5697</v>
      </c>
      <c r="H122" s="45">
        <v>5898</v>
      </c>
      <c r="I122">
        <v>517</v>
      </c>
      <c r="J122">
        <v>790</v>
      </c>
      <c r="K122">
        <v>7.8</v>
      </c>
      <c r="R122">
        <v>8</v>
      </c>
      <c r="S122">
        <f t="shared" si="19"/>
        <v>8</v>
      </c>
      <c r="T122">
        <f t="shared" si="20"/>
        <v>7</v>
      </c>
      <c r="U122">
        <f t="shared" si="21"/>
        <v>7</v>
      </c>
      <c r="V122">
        <f t="shared" si="22"/>
        <v>65000</v>
      </c>
      <c r="W122">
        <f t="shared" si="23"/>
        <v>64000</v>
      </c>
      <c r="X122" t="str">
        <f t="shared" si="24"/>
        <v>Odd</v>
      </c>
      <c r="Y122">
        <f t="shared" si="25"/>
        <v>5898</v>
      </c>
      <c r="AA122">
        <f t="shared" si="26"/>
        <v>60.839999999999996</v>
      </c>
      <c r="AB122">
        <f t="shared" si="27"/>
        <v>75.478473752454747</v>
      </c>
      <c r="AC122">
        <f t="shared" si="28"/>
        <v>365667642</v>
      </c>
      <c r="AD122">
        <f t="shared" si="29"/>
        <v>10</v>
      </c>
    </row>
    <row r="123" spans="2:30" x14ac:dyDescent="0.25">
      <c r="B123" t="s">
        <v>6541</v>
      </c>
      <c r="C123" t="s">
        <v>6756</v>
      </c>
      <c r="D123" t="s">
        <v>2</v>
      </c>
      <c r="E123" t="s">
        <v>138</v>
      </c>
      <c r="F123">
        <v>47997</v>
      </c>
      <c r="G123">
        <v>5712</v>
      </c>
      <c r="H123" s="45">
        <v>4535</v>
      </c>
      <c r="I123">
        <v>668</v>
      </c>
      <c r="J123">
        <v>777</v>
      </c>
      <c r="K123">
        <v>12.5</v>
      </c>
      <c r="R123">
        <v>13</v>
      </c>
      <c r="S123">
        <f t="shared" si="19"/>
        <v>13</v>
      </c>
      <c r="T123">
        <f t="shared" si="20"/>
        <v>12</v>
      </c>
      <c r="U123">
        <f t="shared" si="21"/>
        <v>12</v>
      </c>
      <c r="V123">
        <f t="shared" si="22"/>
        <v>48000</v>
      </c>
      <c r="W123">
        <f t="shared" si="23"/>
        <v>47000</v>
      </c>
      <c r="X123" t="str">
        <f t="shared" si="24"/>
        <v>Even</v>
      </c>
      <c r="Y123">
        <f t="shared" si="25"/>
        <v>4535</v>
      </c>
      <c r="AA123">
        <f t="shared" si="26"/>
        <v>156.25</v>
      </c>
      <c r="AB123">
        <f t="shared" si="27"/>
        <v>75.577774510764741</v>
      </c>
      <c r="AC123">
        <f t="shared" si="28"/>
        <v>274158864</v>
      </c>
      <c r="AD123">
        <f t="shared" si="29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3"/>
  <sheetViews>
    <sheetView showGridLines="0" tabSelected="1" topLeftCell="L1" workbookViewId="0">
      <selection activeCell="Z4" sqref="Z4:Z123"/>
    </sheetView>
  </sheetViews>
  <sheetFormatPr defaultRowHeight="15" x14ac:dyDescent="0.25"/>
  <cols>
    <col min="2" max="2" width="13.140625" customWidth="1"/>
    <col min="3" max="3" width="11.7109375" customWidth="1"/>
    <col min="4" max="4" width="14.42578125" customWidth="1"/>
    <col min="5" max="5" width="14.85546875" customWidth="1"/>
    <col min="6" max="6" width="16.5703125" customWidth="1"/>
    <col min="7" max="7" width="16.28515625" bestFit="1" customWidth="1"/>
    <col min="9" max="9" width="19.140625" customWidth="1"/>
    <col min="11" max="11" width="18.5703125" customWidth="1"/>
    <col min="12" max="12" width="10.85546875" customWidth="1"/>
    <col min="13" max="13" width="11.42578125" customWidth="1"/>
    <col min="14" max="14" width="19" customWidth="1"/>
    <col min="15" max="15" width="20.42578125" customWidth="1"/>
    <col min="16" max="16" width="16" customWidth="1"/>
    <col min="17" max="17" width="15.85546875" customWidth="1"/>
    <col min="18" max="18" width="12.85546875" customWidth="1"/>
    <col min="19" max="19" width="13.7109375" customWidth="1"/>
    <col min="20" max="20" width="18.28515625" customWidth="1"/>
    <col min="21" max="21" width="18.5703125" customWidth="1"/>
    <col min="22" max="22" width="16.85546875" customWidth="1"/>
    <col min="24" max="24" width="23.42578125" customWidth="1"/>
    <col min="25" max="25" width="14.7109375" customWidth="1"/>
    <col min="26" max="26" width="24.85546875" customWidth="1"/>
  </cols>
  <sheetData>
    <row r="1" spans="1:26" x14ac:dyDescent="0.25">
      <c r="A1" s="39"/>
      <c r="B1" s="39"/>
      <c r="C1" s="39"/>
    </row>
    <row r="2" spans="1:26" x14ac:dyDescent="0.25">
      <c r="B2" s="2"/>
      <c r="C2" s="2"/>
      <c r="N2" s="46" t="s">
        <v>6815</v>
      </c>
      <c r="O2" s="46" t="s">
        <v>6817</v>
      </c>
      <c r="P2" s="46" t="s">
        <v>6819</v>
      </c>
      <c r="Q2" s="50" t="s">
        <v>6820</v>
      </c>
      <c r="R2" s="50" t="s">
        <v>6823</v>
      </c>
      <c r="S2" s="50" t="s">
        <v>6825</v>
      </c>
      <c r="T2" s="50" t="s">
        <v>6826</v>
      </c>
      <c r="U2" s="50" t="s">
        <v>6828</v>
      </c>
      <c r="V2" s="50" t="s">
        <v>6829</v>
      </c>
      <c r="W2" s="50" t="s">
        <v>6830</v>
      </c>
      <c r="X2" s="50" t="s">
        <v>6832</v>
      </c>
      <c r="Y2" s="50" t="s">
        <v>6833</v>
      </c>
      <c r="Z2" s="50" t="s">
        <v>6834</v>
      </c>
    </row>
    <row r="3" spans="1:26" x14ac:dyDescent="0.25">
      <c r="B3" s="46" t="s">
        <v>6584</v>
      </c>
      <c r="C3" s="46" t="s">
        <v>7</v>
      </c>
      <c r="D3" s="46" t="s">
        <v>1</v>
      </c>
      <c r="E3" s="46" t="s">
        <v>6798</v>
      </c>
      <c r="F3" s="46" t="s">
        <v>6799</v>
      </c>
      <c r="G3" s="46" t="s">
        <v>6800</v>
      </c>
      <c r="I3" s="49" t="s">
        <v>6809</v>
      </c>
      <c r="K3" s="49" t="s">
        <v>6811</v>
      </c>
      <c r="L3" s="49" t="s">
        <v>6812</v>
      </c>
      <c r="M3" s="49" t="s">
        <v>6813</v>
      </c>
      <c r="N3" s="49" t="s">
        <v>6814</v>
      </c>
      <c r="O3" s="49" t="s">
        <v>6816</v>
      </c>
      <c r="P3" s="49" t="s">
        <v>6818</v>
      </c>
      <c r="Q3" s="49" t="s">
        <v>6821</v>
      </c>
      <c r="R3" s="49" t="s">
        <v>6822</v>
      </c>
      <c r="S3" s="49" t="s">
        <v>6824</v>
      </c>
      <c r="U3" s="49" t="s">
        <v>6827</v>
      </c>
      <c r="V3" t="s">
        <v>6831</v>
      </c>
    </row>
    <row r="4" spans="1:26" x14ac:dyDescent="0.25">
      <c r="B4" t="s">
        <v>6184</v>
      </c>
      <c r="C4" t="s">
        <v>6801</v>
      </c>
      <c r="D4" t="s">
        <v>2</v>
      </c>
      <c r="E4" s="3">
        <v>43010</v>
      </c>
      <c r="F4" s="3">
        <v>42358</v>
      </c>
      <c r="G4" s="3">
        <v>44914</v>
      </c>
      <c r="I4" s="47">
        <f ca="1">TODAY()</f>
        <v>45842</v>
      </c>
      <c r="K4">
        <f>YEAR(E4)</f>
        <v>2017</v>
      </c>
      <c r="L4">
        <f>MONTH(E4)</f>
        <v>10</v>
      </c>
      <c r="M4">
        <f>DAY(E4)</f>
        <v>2</v>
      </c>
      <c r="N4">
        <f>DATEDIF(F4,G4,"Y")</f>
        <v>6</v>
      </c>
      <c r="O4">
        <f>NETWORKDAYS(F4,G4)</f>
        <v>1826</v>
      </c>
      <c r="P4" s="47">
        <f>EDATE(F4,6)</f>
        <v>42541</v>
      </c>
      <c r="Q4" s="47">
        <f>EOMONTH(F4,0)</f>
        <v>42369</v>
      </c>
      <c r="R4">
        <f>WEEKDAY(F4)</f>
        <v>1</v>
      </c>
      <c r="S4" t="str">
        <f>TEXT(F4,"dd-mmm-yyyy")</f>
        <v>20-Dec-2015</v>
      </c>
      <c r="T4" t="str">
        <f>IF(DAY(F4)&lt;15,"First Half","Second Half")</f>
        <v>Second Half</v>
      </c>
      <c r="U4">
        <f>YEARFRAC(F4,G4)</f>
        <v>6.9972222222222218</v>
      </c>
      <c r="V4">
        <f ca="1">DATEDIF(E4,TODAY(),"Y")</f>
        <v>7</v>
      </c>
      <c r="W4">
        <f>DATEDIF(F4,G4,"Y")</f>
        <v>6</v>
      </c>
      <c r="X4" t="str">
        <f>IF(DATEDIF(F4,G4,"Y")&gt;=5,"YES","NO")</f>
        <v>YES</v>
      </c>
      <c r="Y4" t="str">
        <f>TEXT(F4,"MMM")</f>
        <v>Dec</v>
      </c>
      <c r="Z4" s="47">
        <f>EDATE(F4,12)</f>
        <v>42724</v>
      </c>
    </row>
    <row r="5" spans="1:26" x14ac:dyDescent="0.25">
      <c r="B5" t="s">
        <v>6189</v>
      </c>
      <c r="C5" t="s">
        <v>143</v>
      </c>
      <c r="D5" t="s">
        <v>4</v>
      </c>
      <c r="E5" s="3">
        <v>40234</v>
      </c>
      <c r="F5" s="3">
        <v>44895</v>
      </c>
      <c r="G5" s="3">
        <v>45667</v>
      </c>
      <c r="K5">
        <f t="shared" ref="K5:K68" si="0">YEAR(E5)</f>
        <v>2010</v>
      </c>
      <c r="L5">
        <f t="shared" ref="L5:L68" si="1">MONTH(E5)</f>
        <v>2</v>
      </c>
      <c r="M5">
        <f t="shared" ref="M5:M68" si="2">DAY(E5)</f>
        <v>25</v>
      </c>
      <c r="N5">
        <f t="shared" ref="N5:N68" si="3">DATEDIF(F5,G5,"Y")</f>
        <v>2</v>
      </c>
      <c r="O5">
        <f t="shared" ref="O5:O68" si="4">NETWORKDAYS(F5,G5)</f>
        <v>553</v>
      </c>
      <c r="P5" s="47">
        <f t="shared" ref="P5:P68" si="5">EDATE(F5,6)</f>
        <v>45076</v>
      </c>
      <c r="Q5" s="47">
        <f t="shared" ref="Q5:Q68" si="6">EOMONTH(F5,0)</f>
        <v>44895</v>
      </c>
      <c r="R5">
        <f t="shared" ref="R5:R68" si="7">WEEKDAY(F5)</f>
        <v>4</v>
      </c>
      <c r="S5" t="str">
        <f t="shared" ref="S5:S68" si="8">TEXT(F5,"dd-mmm-yyyy")</f>
        <v>30-Nov-2022</v>
      </c>
      <c r="T5" t="str">
        <f t="shared" ref="T5:T68" si="9">IF(DAY(F5)&lt;15,"First Half","Second Half")</f>
        <v>Second Half</v>
      </c>
      <c r="U5">
        <f t="shared" ref="U5:U68" si="10">YEARFRAC(F5,G5)</f>
        <v>2.1111111111111112</v>
      </c>
      <c r="V5">
        <f t="shared" ref="V5:V68" ca="1" si="11">DATEDIF(E5,TODAY(),"Y")</f>
        <v>15</v>
      </c>
      <c r="W5">
        <f t="shared" ref="W5:W68" si="12">DATEDIF(F5,G5,"Y")</f>
        <v>2</v>
      </c>
      <c r="X5" t="str">
        <f t="shared" ref="X5:X68" si="13">IF(DATEDIF(F5,G5,"Y")&gt;=5,"YES","NO")</f>
        <v>NO</v>
      </c>
      <c r="Y5" t="str">
        <f t="shared" ref="Y5:Y68" si="14">TEXT(F5,"MMM")</f>
        <v>Nov</v>
      </c>
      <c r="Z5" s="47">
        <f t="shared" ref="Z5:Z68" si="15">EDATE(F5,12)</f>
        <v>45260</v>
      </c>
    </row>
    <row r="6" spans="1:26" x14ac:dyDescent="0.25">
      <c r="B6" t="s">
        <v>6192</v>
      </c>
      <c r="C6" t="s">
        <v>6802</v>
      </c>
      <c r="D6" t="s">
        <v>6</v>
      </c>
      <c r="E6" s="3">
        <v>41920</v>
      </c>
      <c r="F6" s="3">
        <v>43468</v>
      </c>
      <c r="G6" s="3">
        <v>45269</v>
      </c>
      <c r="I6" s="49" t="s">
        <v>6810</v>
      </c>
      <c r="K6">
        <f t="shared" si="0"/>
        <v>2014</v>
      </c>
      <c r="L6">
        <f t="shared" si="1"/>
        <v>10</v>
      </c>
      <c r="M6">
        <f t="shared" si="2"/>
        <v>8</v>
      </c>
      <c r="N6">
        <f t="shared" si="3"/>
        <v>4</v>
      </c>
      <c r="O6">
        <f t="shared" si="4"/>
        <v>1287</v>
      </c>
      <c r="P6" s="47">
        <f t="shared" si="5"/>
        <v>43649</v>
      </c>
      <c r="Q6" s="47">
        <f t="shared" si="6"/>
        <v>43496</v>
      </c>
      <c r="R6">
        <f t="shared" si="7"/>
        <v>5</v>
      </c>
      <c r="S6" t="str">
        <f t="shared" si="8"/>
        <v>03-Jan-2019</v>
      </c>
      <c r="T6" t="str">
        <f t="shared" si="9"/>
        <v>First Half</v>
      </c>
      <c r="U6">
        <f t="shared" si="10"/>
        <v>4.9333333333333336</v>
      </c>
      <c r="V6">
        <f t="shared" ca="1" si="11"/>
        <v>10</v>
      </c>
      <c r="W6">
        <f t="shared" si="12"/>
        <v>4</v>
      </c>
      <c r="X6" t="str">
        <f t="shared" si="13"/>
        <v>NO</v>
      </c>
      <c r="Y6" t="str">
        <f t="shared" si="14"/>
        <v>Jan</v>
      </c>
      <c r="Z6" s="47">
        <f t="shared" si="15"/>
        <v>43833</v>
      </c>
    </row>
    <row r="7" spans="1:26" x14ac:dyDescent="0.25">
      <c r="B7" t="s">
        <v>6195</v>
      </c>
      <c r="C7" t="s">
        <v>6803</v>
      </c>
      <c r="D7" t="s">
        <v>3</v>
      </c>
      <c r="E7" s="3">
        <v>39638</v>
      </c>
      <c r="F7" s="3">
        <v>43799</v>
      </c>
      <c r="G7" s="3">
        <v>45345</v>
      </c>
      <c r="I7" s="48">
        <f ca="1">NOW()</f>
        <v>45842.900788657411</v>
      </c>
      <c r="K7">
        <f t="shared" si="0"/>
        <v>2008</v>
      </c>
      <c r="L7">
        <f t="shared" si="1"/>
        <v>7</v>
      </c>
      <c r="M7">
        <f t="shared" si="2"/>
        <v>9</v>
      </c>
      <c r="N7">
        <f t="shared" si="3"/>
        <v>4</v>
      </c>
      <c r="O7">
        <f t="shared" si="4"/>
        <v>1105</v>
      </c>
      <c r="P7" s="47">
        <f t="shared" si="5"/>
        <v>43981</v>
      </c>
      <c r="Q7" s="47">
        <f t="shared" si="6"/>
        <v>43799</v>
      </c>
      <c r="R7">
        <f t="shared" si="7"/>
        <v>7</v>
      </c>
      <c r="S7" t="str">
        <f t="shared" si="8"/>
        <v>30-Nov-2019</v>
      </c>
      <c r="T7" t="str">
        <f t="shared" si="9"/>
        <v>Second Half</v>
      </c>
      <c r="U7">
        <f t="shared" si="10"/>
        <v>4.2305555555555552</v>
      </c>
      <c r="V7">
        <f t="shared" ca="1" si="11"/>
        <v>16</v>
      </c>
      <c r="W7">
        <f t="shared" si="12"/>
        <v>4</v>
      </c>
      <c r="X7" t="str">
        <f t="shared" si="13"/>
        <v>NO</v>
      </c>
      <c r="Y7" t="str">
        <f t="shared" si="14"/>
        <v>Nov</v>
      </c>
      <c r="Z7" s="47">
        <f t="shared" si="15"/>
        <v>44165</v>
      </c>
    </row>
    <row r="8" spans="1:26" x14ac:dyDescent="0.25">
      <c r="B8" t="s">
        <v>6199</v>
      </c>
      <c r="C8" t="s">
        <v>6802</v>
      </c>
      <c r="D8" t="s">
        <v>2</v>
      </c>
      <c r="E8" s="3">
        <v>42359</v>
      </c>
      <c r="F8" s="3">
        <v>43298</v>
      </c>
      <c r="G8" s="3">
        <v>45997</v>
      </c>
      <c r="K8">
        <f t="shared" si="0"/>
        <v>2015</v>
      </c>
      <c r="L8">
        <f t="shared" si="1"/>
        <v>12</v>
      </c>
      <c r="M8">
        <f t="shared" si="2"/>
        <v>21</v>
      </c>
      <c r="N8">
        <f t="shared" si="3"/>
        <v>7</v>
      </c>
      <c r="O8">
        <f t="shared" si="4"/>
        <v>1929</v>
      </c>
      <c r="P8" s="47">
        <f t="shared" si="5"/>
        <v>43482</v>
      </c>
      <c r="Q8" s="47">
        <f t="shared" si="6"/>
        <v>43312</v>
      </c>
      <c r="R8">
        <f t="shared" si="7"/>
        <v>3</v>
      </c>
      <c r="S8" t="str">
        <f t="shared" si="8"/>
        <v>17-Jul-2018</v>
      </c>
      <c r="T8" t="str">
        <f t="shared" si="9"/>
        <v>Second Half</v>
      </c>
      <c r="U8">
        <f t="shared" si="10"/>
        <v>7.3861111111111111</v>
      </c>
      <c r="V8">
        <f t="shared" ca="1" si="11"/>
        <v>9</v>
      </c>
      <c r="W8">
        <f t="shared" si="12"/>
        <v>7</v>
      </c>
      <c r="X8" t="str">
        <f t="shared" si="13"/>
        <v>YES</v>
      </c>
      <c r="Y8" t="str">
        <f t="shared" si="14"/>
        <v>Jul</v>
      </c>
      <c r="Z8" s="47">
        <f t="shared" si="15"/>
        <v>43663</v>
      </c>
    </row>
    <row r="9" spans="1:26" x14ac:dyDescent="0.25">
      <c r="B9" t="s">
        <v>6202</v>
      </c>
      <c r="C9" t="s">
        <v>6804</v>
      </c>
      <c r="D9" t="s">
        <v>6601</v>
      </c>
      <c r="E9" s="3">
        <v>42684</v>
      </c>
      <c r="F9" s="3">
        <v>45493</v>
      </c>
      <c r="G9" s="3">
        <v>48255</v>
      </c>
      <c r="K9">
        <f t="shared" si="0"/>
        <v>2016</v>
      </c>
      <c r="L9">
        <f t="shared" si="1"/>
        <v>11</v>
      </c>
      <c r="M9">
        <f t="shared" si="2"/>
        <v>10</v>
      </c>
      <c r="N9">
        <f t="shared" si="3"/>
        <v>7</v>
      </c>
      <c r="O9">
        <f t="shared" si="4"/>
        <v>1973</v>
      </c>
      <c r="P9" s="47">
        <f t="shared" si="5"/>
        <v>45677</v>
      </c>
      <c r="Q9" s="47">
        <f t="shared" si="6"/>
        <v>45504</v>
      </c>
      <c r="R9">
        <f t="shared" si="7"/>
        <v>7</v>
      </c>
      <c r="S9" t="str">
        <f t="shared" si="8"/>
        <v>20-Jul-2024</v>
      </c>
      <c r="T9" t="str">
        <f t="shared" si="9"/>
        <v>Second Half</v>
      </c>
      <c r="U9">
        <f t="shared" si="10"/>
        <v>7.5583333333333336</v>
      </c>
      <c r="V9">
        <f t="shared" ca="1" si="11"/>
        <v>8</v>
      </c>
      <c r="W9">
        <f t="shared" si="12"/>
        <v>7</v>
      </c>
      <c r="X9" t="str">
        <f t="shared" si="13"/>
        <v>YES</v>
      </c>
      <c r="Y9" t="str">
        <f t="shared" si="14"/>
        <v>Jul</v>
      </c>
      <c r="Z9" s="47">
        <f t="shared" si="15"/>
        <v>45858</v>
      </c>
    </row>
    <row r="10" spans="1:26" x14ac:dyDescent="0.25">
      <c r="B10" t="s">
        <v>6205</v>
      </c>
      <c r="C10" t="s">
        <v>6805</v>
      </c>
      <c r="D10" t="s">
        <v>6</v>
      </c>
      <c r="E10" s="3">
        <v>41626</v>
      </c>
      <c r="F10" s="3">
        <v>43537</v>
      </c>
      <c r="G10" s="3">
        <v>45183</v>
      </c>
      <c r="K10">
        <f t="shared" si="0"/>
        <v>2013</v>
      </c>
      <c r="L10">
        <f t="shared" si="1"/>
        <v>12</v>
      </c>
      <c r="M10">
        <f t="shared" si="2"/>
        <v>18</v>
      </c>
      <c r="N10">
        <f t="shared" si="3"/>
        <v>4</v>
      </c>
      <c r="O10">
        <f t="shared" si="4"/>
        <v>1177</v>
      </c>
      <c r="P10" s="47">
        <f t="shared" si="5"/>
        <v>43721</v>
      </c>
      <c r="Q10" s="47">
        <f t="shared" si="6"/>
        <v>43555</v>
      </c>
      <c r="R10">
        <f t="shared" si="7"/>
        <v>4</v>
      </c>
      <c r="S10" t="str">
        <f t="shared" si="8"/>
        <v>13-Mar-2019</v>
      </c>
      <c r="T10" t="str">
        <f t="shared" si="9"/>
        <v>First Half</v>
      </c>
      <c r="U10">
        <f t="shared" si="10"/>
        <v>4.5027777777777782</v>
      </c>
      <c r="V10">
        <f t="shared" ca="1" si="11"/>
        <v>11</v>
      </c>
      <c r="W10">
        <f t="shared" si="12"/>
        <v>4</v>
      </c>
      <c r="X10" t="str">
        <f t="shared" si="13"/>
        <v>NO</v>
      </c>
      <c r="Y10" t="str">
        <f t="shared" si="14"/>
        <v>Mar</v>
      </c>
      <c r="Z10" s="47">
        <f t="shared" si="15"/>
        <v>43903</v>
      </c>
    </row>
    <row r="11" spans="1:26" x14ac:dyDescent="0.25">
      <c r="B11" t="s">
        <v>6209</v>
      </c>
      <c r="C11" t="s">
        <v>6803</v>
      </c>
      <c r="D11" t="s">
        <v>3</v>
      </c>
      <c r="E11" s="3">
        <v>42412</v>
      </c>
      <c r="F11" s="3">
        <v>43855</v>
      </c>
      <c r="G11" s="3">
        <v>45103</v>
      </c>
      <c r="K11">
        <f t="shared" si="0"/>
        <v>2016</v>
      </c>
      <c r="L11">
        <f t="shared" si="1"/>
        <v>2</v>
      </c>
      <c r="M11">
        <f t="shared" si="2"/>
        <v>12</v>
      </c>
      <c r="N11">
        <f t="shared" si="3"/>
        <v>3</v>
      </c>
      <c r="O11">
        <f t="shared" si="4"/>
        <v>891</v>
      </c>
      <c r="P11" s="47">
        <f t="shared" si="5"/>
        <v>44037</v>
      </c>
      <c r="Q11" s="47">
        <f t="shared" si="6"/>
        <v>43861</v>
      </c>
      <c r="R11">
        <f t="shared" si="7"/>
        <v>7</v>
      </c>
      <c r="S11" t="str">
        <f t="shared" si="8"/>
        <v>25-Jan-2020</v>
      </c>
      <c r="T11" t="str">
        <f t="shared" si="9"/>
        <v>Second Half</v>
      </c>
      <c r="U11">
        <f t="shared" si="10"/>
        <v>3.4194444444444443</v>
      </c>
      <c r="V11">
        <f t="shared" ca="1" si="11"/>
        <v>9</v>
      </c>
      <c r="W11">
        <f t="shared" si="12"/>
        <v>3</v>
      </c>
      <c r="X11" t="str">
        <f t="shared" si="13"/>
        <v>NO</v>
      </c>
      <c r="Y11" t="str">
        <f t="shared" si="14"/>
        <v>Jan</v>
      </c>
      <c r="Z11" s="47">
        <f t="shared" si="15"/>
        <v>44221</v>
      </c>
    </row>
    <row r="12" spans="1:26" x14ac:dyDescent="0.25">
      <c r="B12" t="s">
        <v>6212</v>
      </c>
      <c r="C12" t="s">
        <v>6803</v>
      </c>
      <c r="D12" t="s">
        <v>4</v>
      </c>
      <c r="E12" s="3">
        <v>39533</v>
      </c>
      <c r="F12" s="3">
        <v>43391</v>
      </c>
      <c r="G12" s="3">
        <v>45987</v>
      </c>
      <c r="K12">
        <f t="shared" si="0"/>
        <v>2008</v>
      </c>
      <c r="L12">
        <f t="shared" si="1"/>
        <v>3</v>
      </c>
      <c r="M12">
        <f t="shared" si="2"/>
        <v>26</v>
      </c>
      <c r="N12">
        <f t="shared" si="3"/>
        <v>7</v>
      </c>
      <c r="O12">
        <f t="shared" si="4"/>
        <v>1855</v>
      </c>
      <c r="P12" s="47">
        <f t="shared" si="5"/>
        <v>43573</v>
      </c>
      <c r="Q12" s="47">
        <f t="shared" si="6"/>
        <v>43404</v>
      </c>
      <c r="R12">
        <f t="shared" si="7"/>
        <v>5</v>
      </c>
      <c r="S12" t="str">
        <f t="shared" si="8"/>
        <v>18-Oct-2018</v>
      </c>
      <c r="T12" t="str">
        <f t="shared" si="9"/>
        <v>Second Half</v>
      </c>
      <c r="U12">
        <f t="shared" si="10"/>
        <v>7.1055555555555552</v>
      </c>
      <c r="V12">
        <f t="shared" ca="1" si="11"/>
        <v>17</v>
      </c>
      <c r="W12">
        <f t="shared" si="12"/>
        <v>7</v>
      </c>
      <c r="X12" t="str">
        <f t="shared" si="13"/>
        <v>YES</v>
      </c>
      <c r="Y12" t="str">
        <f t="shared" si="14"/>
        <v>Oct</v>
      </c>
      <c r="Z12" s="47">
        <f t="shared" si="15"/>
        <v>43756</v>
      </c>
    </row>
    <row r="13" spans="1:26" x14ac:dyDescent="0.25">
      <c r="B13" t="s">
        <v>6216</v>
      </c>
      <c r="C13" t="s">
        <v>6803</v>
      </c>
      <c r="D13" t="s">
        <v>5</v>
      </c>
      <c r="E13" s="3">
        <v>39265</v>
      </c>
      <c r="F13" s="3">
        <v>42873</v>
      </c>
      <c r="G13" s="3">
        <v>44075</v>
      </c>
      <c r="K13">
        <f t="shared" si="0"/>
        <v>2007</v>
      </c>
      <c r="L13">
        <f t="shared" si="1"/>
        <v>7</v>
      </c>
      <c r="M13">
        <f t="shared" si="2"/>
        <v>2</v>
      </c>
      <c r="N13">
        <f t="shared" si="3"/>
        <v>3</v>
      </c>
      <c r="O13">
        <f t="shared" si="4"/>
        <v>859</v>
      </c>
      <c r="P13" s="47">
        <f t="shared" si="5"/>
        <v>43057</v>
      </c>
      <c r="Q13" s="47">
        <f t="shared" si="6"/>
        <v>42886</v>
      </c>
      <c r="R13">
        <f t="shared" si="7"/>
        <v>5</v>
      </c>
      <c r="S13" t="str">
        <f t="shared" si="8"/>
        <v>18-May-2017</v>
      </c>
      <c r="T13" t="str">
        <f t="shared" si="9"/>
        <v>Second Half</v>
      </c>
      <c r="U13">
        <f t="shared" si="10"/>
        <v>3.286111111111111</v>
      </c>
      <c r="V13">
        <f t="shared" ca="1" si="11"/>
        <v>18</v>
      </c>
      <c r="W13">
        <f t="shared" si="12"/>
        <v>3</v>
      </c>
      <c r="X13" t="str">
        <f t="shared" si="13"/>
        <v>NO</v>
      </c>
      <c r="Y13" t="str">
        <f t="shared" si="14"/>
        <v>May</v>
      </c>
      <c r="Z13" s="47">
        <f t="shared" si="15"/>
        <v>43238</v>
      </c>
    </row>
    <row r="14" spans="1:26" x14ac:dyDescent="0.25">
      <c r="B14" t="s">
        <v>6219</v>
      </c>
      <c r="C14" t="s">
        <v>6805</v>
      </c>
      <c r="D14" t="s">
        <v>6601</v>
      </c>
      <c r="E14" s="3">
        <v>42757</v>
      </c>
      <c r="F14" s="3">
        <v>44150</v>
      </c>
      <c r="G14" s="3">
        <v>46449</v>
      </c>
      <c r="K14">
        <f t="shared" si="0"/>
        <v>2017</v>
      </c>
      <c r="L14">
        <f t="shared" si="1"/>
        <v>1</v>
      </c>
      <c r="M14">
        <f t="shared" si="2"/>
        <v>22</v>
      </c>
      <c r="N14">
        <f t="shared" si="3"/>
        <v>6</v>
      </c>
      <c r="O14">
        <f t="shared" si="4"/>
        <v>1643</v>
      </c>
      <c r="P14" s="47">
        <f t="shared" si="5"/>
        <v>44331</v>
      </c>
      <c r="Q14" s="47">
        <f t="shared" si="6"/>
        <v>44165</v>
      </c>
      <c r="R14">
        <f t="shared" si="7"/>
        <v>1</v>
      </c>
      <c r="S14" t="str">
        <f t="shared" si="8"/>
        <v>15-Nov-2020</v>
      </c>
      <c r="T14" t="str">
        <f t="shared" si="9"/>
        <v>Second Half</v>
      </c>
      <c r="U14">
        <f t="shared" si="10"/>
        <v>6.3</v>
      </c>
      <c r="V14">
        <f t="shared" ca="1" si="11"/>
        <v>8</v>
      </c>
      <c r="W14">
        <f t="shared" si="12"/>
        <v>6</v>
      </c>
      <c r="X14" t="str">
        <f t="shared" si="13"/>
        <v>YES</v>
      </c>
      <c r="Y14" t="str">
        <f t="shared" si="14"/>
        <v>Nov</v>
      </c>
      <c r="Z14" s="47">
        <f t="shared" si="15"/>
        <v>44515</v>
      </c>
    </row>
    <row r="15" spans="1:26" x14ac:dyDescent="0.25">
      <c r="B15" t="s">
        <v>6222</v>
      </c>
      <c r="C15" t="s">
        <v>143</v>
      </c>
      <c r="D15" t="s">
        <v>6601</v>
      </c>
      <c r="E15" s="3">
        <v>42529</v>
      </c>
      <c r="F15" s="3">
        <v>42776</v>
      </c>
      <c r="G15" s="3">
        <v>45606</v>
      </c>
      <c r="K15">
        <f t="shared" si="0"/>
        <v>2016</v>
      </c>
      <c r="L15">
        <f t="shared" si="1"/>
        <v>6</v>
      </c>
      <c r="M15">
        <f t="shared" si="2"/>
        <v>8</v>
      </c>
      <c r="N15">
        <f t="shared" si="3"/>
        <v>7</v>
      </c>
      <c r="O15">
        <f t="shared" si="4"/>
        <v>2021</v>
      </c>
      <c r="P15" s="47">
        <f t="shared" si="5"/>
        <v>42957</v>
      </c>
      <c r="Q15" s="47">
        <f t="shared" si="6"/>
        <v>42794</v>
      </c>
      <c r="R15">
        <f t="shared" si="7"/>
        <v>6</v>
      </c>
      <c r="S15" t="str">
        <f t="shared" si="8"/>
        <v>10-Feb-2017</v>
      </c>
      <c r="T15" t="str">
        <f t="shared" si="9"/>
        <v>First Half</v>
      </c>
      <c r="U15">
        <f t="shared" si="10"/>
        <v>7.75</v>
      </c>
      <c r="V15">
        <f t="shared" ca="1" si="11"/>
        <v>9</v>
      </c>
      <c r="W15">
        <f t="shared" si="12"/>
        <v>7</v>
      </c>
      <c r="X15" t="str">
        <f t="shared" si="13"/>
        <v>YES</v>
      </c>
      <c r="Y15" t="str">
        <f t="shared" si="14"/>
        <v>Feb</v>
      </c>
      <c r="Z15" s="47">
        <f t="shared" si="15"/>
        <v>43141</v>
      </c>
    </row>
    <row r="16" spans="1:26" x14ac:dyDescent="0.25">
      <c r="B16" t="s">
        <v>6225</v>
      </c>
      <c r="C16" t="s">
        <v>6806</v>
      </c>
      <c r="D16" t="s">
        <v>2</v>
      </c>
      <c r="E16" s="3">
        <v>39665</v>
      </c>
      <c r="F16" s="3">
        <v>42092</v>
      </c>
      <c r="G16" s="3">
        <v>43252</v>
      </c>
      <c r="K16">
        <f t="shared" si="0"/>
        <v>2008</v>
      </c>
      <c r="L16">
        <f t="shared" si="1"/>
        <v>8</v>
      </c>
      <c r="M16">
        <f t="shared" si="2"/>
        <v>5</v>
      </c>
      <c r="N16">
        <f t="shared" si="3"/>
        <v>3</v>
      </c>
      <c r="O16">
        <f t="shared" si="4"/>
        <v>830</v>
      </c>
      <c r="P16" s="47">
        <f t="shared" si="5"/>
        <v>42276</v>
      </c>
      <c r="Q16" s="47">
        <f t="shared" si="6"/>
        <v>42094</v>
      </c>
      <c r="R16">
        <f t="shared" si="7"/>
        <v>1</v>
      </c>
      <c r="S16" t="str">
        <f t="shared" si="8"/>
        <v>29-Mar-2015</v>
      </c>
      <c r="T16" t="str">
        <f t="shared" si="9"/>
        <v>Second Half</v>
      </c>
      <c r="U16">
        <f t="shared" si="10"/>
        <v>3.1722222222222221</v>
      </c>
      <c r="V16">
        <f t="shared" ca="1" si="11"/>
        <v>16</v>
      </c>
      <c r="W16">
        <f t="shared" si="12"/>
        <v>3</v>
      </c>
      <c r="X16" t="str">
        <f t="shared" si="13"/>
        <v>NO</v>
      </c>
      <c r="Y16" t="str">
        <f t="shared" si="14"/>
        <v>Mar</v>
      </c>
      <c r="Z16" s="47">
        <f t="shared" si="15"/>
        <v>42458</v>
      </c>
    </row>
    <row r="17" spans="2:26" x14ac:dyDescent="0.25">
      <c r="B17" t="s">
        <v>6228</v>
      </c>
      <c r="C17" t="s">
        <v>6805</v>
      </c>
      <c r="D17" t="s">
        <v>2</v>
      </c>
      <c r="E17" s="3">
        <v>42375</v>
      </c>
      <c r="F17" s="3">
        <v>42055</v>
      </c>
      <c r="G17" s="3">
        <v>44508</v>
      </c>
      <c r="K17">
        <f t="shared" si="0"/>
        <v>2016</v>
      </c>
      <c r="L17">
        <f t="shared" si="1"/>
        <v>1</v>
      </c>
      <c r="M17">
        <f t="shared" si="2"/>
        <v>6</v>
      </c>
      <c r="N17">
        <f t="shared" si="3"/>
        <v>6</v>
      </c>
      <c r="O17">
        <f t="shared" si="4"/>
        <v>1752</v>
      </c>
      <c r="P17" s="47">
        <f t="shared" si="5"/>
        <v>42236</v>
      </c>
      <c r="Q17" s="47">
        <f t="shared" si="6"/>
        <v>42063</v>
      </c>
      <c r="R17">
        <f t="shared" si="7"/>
        <v>6</v>
      </c>
      <c r="S17" t="str">
        <f t="shared" si="8"/>
        <v>20-Feb-2015</v>
      </c>
      <c r="T17" t="str">
        <f t="shared" si="9"/>
        <v>Second Half</v>
      </c>
      <c r="U17">
        <f t="shared" si="10"/>
        <v>6.7166666666666668</v>
      </c>
      <c r="V17">
        <f t="shared" ca="1" si="11"/>
        <v>9</v>
      </c>
      <c r="W17">
        <f t="shared" si="12"/>
        <v>6</v>
      </c>
      <c r="X17" t="str">
        <f t="shared" si="13"/>
        <v>YES</v>
      </c>
      <c r="Y17" t="str">
        <f t="shared" si="14"/>
        <v>Feb</v>
      </c>
      <c r="Z17" s="47">
        <f t="shared" si="15"/>
        <v>42420</v>
      </c>
    </row>
    <row r="18" spans="2:26" x14ac:dyDescent="0.25">
      <c r="B18" t="s">
        <v>6231</v>
      </c>
      <c r="C18" t="s">
        <v>6807</v>
      </c>
      <c r="D18" t="s">
        <v>6601</v>
      </c>
      <c r="E18" s="3">
        <v>39430</v>
      </c>
      <c r="F18" s="3">
        <v>44775</v>
      </c>
      <c r="G18" s="3">
        <v>47473</v>
      </c>
      <c r="K18">
        <f t="shared" si="0"/>
        <v>2007</v>
      </c>
      <c r="L18">
        <f t="shared" si="1"/>
        <v>12</v>
      </c>
      <c r="M18">
        <f t="shared" si="2"/>
        <v>14</v>
      </c>
      <c r="N18">
        <f t="shared" si="3"/>
        <v>7</v>
      </c>
      <c r="O18">
        <f t="shared" si="4"/>
        <v>1929</v>
      </c>
      <c r="P18" s="47">
        <f t="shared" si="5"/>
        <v>44959</v>
      </c>
      <c r="Q18" s="47">
        <f t="shared" si="6"/>
        <v>44804</v>
      </c>
      <c r="R18">
        <f t="shared" si="7"/>
        <v>3</v>
      </c>
      <c r="S18" t="str">
        <f t="shared" si="8"/>
        <v>02-Aug-2022</v>
      </c>
      <c r="T18" t="str">
        <f t="shared" si="9"/>
        <v>First Half</v>
      </c>
      <c r="U18">
        <f t="shared" si="10"/>
        <v>7.3861111111111111</v>
      </c>
      <c r="V18">
        <f t="shared" ca="1" si="11"/>
        <v>17</v>
      </c>
      <c r="W18">
        <f t="shared" si="12"/>
        <v>7</v>
      </c>
      <c r="X18" t="str">
        <f t="shared" si="13"/>
        <v>YES</v>
      </c>
      <c r="Y18" t="str">
        <f t="shared" si="14"/>
        <v>Aug</v>
      </c>
      <c r="Z18" s="47">
        <f t="shared" si="15"/>
        <v>45140</v>
      </c>
    </row>
    <row r="19" spans="2:26" x14ac:dyDescent="0.25">
      <c r="B19" t="s">
        <v>6233</v>
      </c>
      <c r="C19" t="s">
        <v>6803</v>
      </c>
      <c r="D19" t="s">
        <v>2</v>
      </c>
      <c r="E19" s="3">
        <v>41507</v>
      </c>
      <c r="F19" s="3">
        <v>43102</v>
      </c>
      <c r="G19" s="3">
        <v>44516</v>
      </c>
      <c r="K19">
        <f t="shared" si="0"/>
        <v>2013</v>
      </c>
      <c r="L19">
        <f t="shared" si="1"/>
        <v>8</v>
      </c>
      <c r="M19">
        <f t="shared" si="2"/>
        <v>21</v>
      </c>
      <c r="N19">
        <f t="shared" si="3"/>
        <v>3</v>
      </c>
      <c r="O19">
        <f t="shared" si="4"/>
        <v>1011</v>
      </c>
      <c r="P19" s="47">
        <f t="shared" si="5"/>
        <v>43283</v>
      </c>
      <c r="Q19" s="47">
        <f t="shared" si="6"/>
        <v>43131</v>
      </c>
      <c r="R19">
        <f t="shared" si="7"/>
        <v>3</v>
      </c>
      <c r="S19" t="str">
        <f t="shared" si="8"/>
        <v>02-Jan-2018</v>
      </c>
      <c r="T19" t="str">
        <f t="shared" si="9"/>
        <v>First Half</v>
      </c>
      <c r="U19">
        <f t="shared" si="10"/>
        <v>3.8722222222222222</v>
      </c>
      <c r="V19">
        <f t="shared" ca="1" si="11"/>
        <v>11</v>
      </c>
      <c r="W19">
        <f t="shared" si="12"/>
        <v>3</v>
      </c>
      <c r="X19" t="str">
        <f t="shared" si="13"/>
        <v>NO</v>
      </c>
      <c r="Y19" t="str">
        <f t="shared" si="14"/>
        <v>Jan</v>
      </c>
      <c r="Z19" s="47">
        <f t="shared" si="15"/>
        <v>43467</v>
      </c>
    </row>
    <row r="20" spans="2:26" x14ac:dyDescent="0.25">
      <c r="B20" t="s">
        <v>6236</v>
      </c>
      <c r="C20" t="s">
        <v>143</v>
      </c>
      <c r="D20" t="s">
        <v>6601</v>
      </c>
      <c r="E20" s="3">
        <v>40430</v>
      </c>
      <c r="F20" s="3">
        <v>45471</v>
      </c>
      <c r="G20" s="3">
        <v>46747</v>
      </c>
      <c r="K20">
        <f t="shared" si="0"/>
        <v>2010</v>
      </c>
      <c r="L20">
        <f t="shared" si="1"/>
        <v>9</v>
      </c>
      <c r="M20">
        <f t="shared" si="2"/>
        <v>9</v>
      </c>
      <c r="N20">
        <f t="shared" si="3"/>
        <v>3</v>
      </c>
      <c r="O20">
        <f t="shared" si="4"/>
        <v>911</v>
      </c>
      <c r="P20" s="47">
        <f t="shared" si="5"/>
        <v>45654</v>
      </c>
      <c r="Q20" s="47">
        <f t="shared" si="6"/>
        <v>45473</v>
      </c>
      <c r="R20">
        <f t="shared" si="7"/>
        <v>6</v>
      </c>
      <c r="S20" t="str">
        <f t="shared" si="8"/>
        <v>28-Jun-2024</v>
      </c>
      <c r="T20" t="str">
        <f t="shared" si="9"/>
        <v>Second Half</v>
      </c>
      <c r="U20">
        <f t="shared" si="10"/>
        <v>3.4944444444444445</v>
      </c>
      <c r="V20">
        <f t="shared" ca="1" si="11"/>
        <v>14</v>
      </c>
      <c r="W20">
        <f t="shared" si="12"/>
        <v>3</v>
      </c>
      <c r="X20" t="str">
        <f t="shared" si="13"/>
        <v>NO</v>
      </c>
      <c r="Y20" t="str">
        <f t="shared" si="14"/>
        <v>Jun</v>
      </c>
      <c r="Z20" s="47">
        <f t="shared" si="15"/>
        <v>45836</v>
      </c>
    </row>
    <row r="21" spans="2:26" x14ac:dyDescent="0.25">
      <c r="B21" t="s">
        <v>6238</v>
      </c>
      <c r="C21" t="s">
        <v>6804</v>
      </c>
      <c r="D21" t="s">
        <v>6601</v>
      </c>
      <c r="E21" s="3">
        <v>41556</v>
      </c>
      <c r="F21" s="3">
        <v>43004</v>
      </c>
      <c r="G21" s="3">
        <v>44668</v>
      </c>
      <c r="K21">
        <f t="shared" si="0"/>
        <v>2013</v>
      </c>
      <c r="L21">
        <f t="shared" si="1"/>
        <v>10</v>
      </c>
      <c r="M21">
        <f t="shared" si="2"/>
        <v>9</v>
      </c>
      <c r="N21">
        <f t="shared" si="3"/>
        <v>4</v>
      </c>
      <c r="O21">
        <f t="shared" si="4"/>
        <v>1189</v>
      </c>
      <c r="P21" s="47">
        <f t="shared" si="5"/>
        <v>43185</v>
      </c>
      <c r="Q21" s="47">
        <f t="shared" si="6"/>
        <v>43008</v>
      </c>
      <c r="R21">
        <f t="shared" si="7"/>
        <v>3</v>
      </c>
      <c r="S21" t="str">
        <f t="shared" si="8"/>
        <v>26-Sep-2017</v>
      </c>
      <c r="T21" t="str">
        <f t="shared" si="9"/>
        <v>Second Half</v>
      </c>
      <c r="U21">
        <f t="shared" si="10"/>
        <v>4.5583333333333336</v>
      </c>
      <c r="V21">
        <f t="shared" ca="1" si="11"/>
        <v>11</v>
      </c>
      <c r="W21">
        <f t="shared" si="12"/>
        <v>4</v>
      </c>
      <c r="X21" t="str">
        <f t="shared" si="13"/>
        <v>NO</v>
      </c>
      <c r="Y21" t="str">
        <f t="shared" si="14"/>
        <v>Sep</v>
      </c>
      <c r="Z21" s="47">
        <f t="shared" si="15"/>
        <v>43369</v>
      </c>
    </row>
    <row r="22" spans="2:26" x14ac:dyDescent="0.25">
      <c r="B22" t="s">
        <v>6241</v>
      </c>
      <c r="C22" t="s">
        <v>6589</v>
      </c>
      <c r="D22" t="s">
        <v>4</v>
      </c>
      <c r="E22" s="3">
        <v>41813</v>
      </c>
      <c r="F22" s="3">
        <v>45338</v>
      </c>
      <c r="G22" s="3">
        <v>47556</v>
      </c>
      <c r="K22">
        <f t="shared" si="0"/>
        <v>2014</v>
      </c>
      <c r="L22">
        <f t="shared" si="1"/>
        <v>6</v>
      </c>
      <c r="M22">
        <f t="shared" si="2"/>
        <v>23</v>
      </c>
      <c r="N22">
        <f t="shared" si="3"/>
        <v>6</v>
      </c>
      <c r="O22">
        <f t="shared" si="4"/>
        <v>1585</v>
      </c>
      <c r="P22" s="47">
        <f t="shared" si="5"/>
        <v>45520</v>
      </c>
      <c r="Q22" s="47">
        <f t="shared" si="6"/>
        <v>45351</v>
      </c>
      <c r="R22">
        <f t="shared" si="7"/>
        <v>6</v>
      </c>
      <c r="S22" t="str">
        <f t="shared" si="8"/>
        <v>16-Feb-2024</v>
      </c>
      <c r="T22" t="str">
        <f t="shared" si="9"/>
        <v>Second Half</v>
      </c>
      <c r="U22">
        <f t="shared" si="10"/>
        <v>6.0777777777777775</v>
      </c>
      <c r="V22">
        <f t="shared" ca="1" si="11"/>
        <v>11</v>
      </c>
      <c r="W22">
        <f t="shared" si="12"/>
        <v>6</v>
      </c>
      <c r="X22" t="str">
        <f t="shared" si="13"/>
        <v>YES</v>
      </c>
      <c r="Y22" t="str">
        <f t="shared" si="14"/>
        <v>Feb</v>
      </c>
      <c r="Z22" s="47">
        <f t="shared" si="15"/>
        <v>45704</v>
      </c>
    </row>
    <row r="23" spans="2:26" x14ac:dyDescent="0.25">
      <c r="B23" t="s">
        <v>6244</v>
      </c>
      <c r="C23" t="s">
        <v>6807</v>
      </c>
      <c r="D23" t="s">
        <v>2</v>
      </c>
      <c r="E23" s="3">
        <v>42005</v>
      </c>
      <c r="F23" s="3">
        <v>45628</v>
      </c>
      <c r="G23" s="3">
        <v>46992</v>
      </c>
      <c r="K23">
        <f t="shared" si="0"/>
        <v>2015</v>
      </c>
      <c r="L23">
        <f t="shared" si="1"/>
        <v>1</v>
      </c>
      <c r="M23">
        <f t="shared" si="2"/>
        <v>1</v>
      </c>
      <c r="N23">
        <f t="shared" si="3"/>
        <v>3</v>
      </c>
      <c r="O23">
        <f t="shared" si="4"/>
        <v>975</v>
      </c>
      <c r="P23" s="47">
        <f t="shared" si="5"/>
        <v>45810</v>
      </c>
      <c r="Q23" s="47">
        <f t="shared" si="6"/>
        <v>45657</v>
      </c>
      <c r="R23">
        <f t="shared" si="7"/>
        <v>2</v>
      </c>
      <c r="S23" t="str">
        <f t="shared" si="8"/>
        <v>02-Dec-2024</v>
      </c>
      <c r="T23" t="str">
        <f t="shared" si="9"/>
        <v>First Half</v>
      </c>
      <c r="U23">
        <f t="shared" si="10"/>
        <v>3.7361111111111112</v>
      </c>
      <c r="V23">
        <f t="shared" ca="1" si="11"/>
        <v>10</v>
      </c>
      <c r="W23">
        <f t="shared" si="12"/>
        <v>3</v>
      </c>
      <c r="X23" t="str">
        <f t="shared" si="13"/>
        <v>NO</v>
      </c>
      <c r="Y23" t="str">
        <f t="shared" si="14"/>
        <v>Dec</v>
      </c>
      <c r="Z23" s="47">
        <f t="shared" si="15"/>
        <v>45993</v>
      </c>
    </row>
    <row r="24" spans="2:26" x14ac:dyDescent="0.25">
      <c r="B24" t="s">
        <v>6247</v>
      </c>
      <c r="C24" t="s">
        <v>6806</v>
      </c>
      <c r="D24" t="s">
        <v>3</v>
      </c>
      <c r="E24" s="3">
        <v>40826</v>
      </c>
      <c r="F24" s="3">
        <v>44999</v>
      </c>
      <c r="G24" s="3">
        <v>47695</v>
      </c>
      <c r="K24">
        <f t="shared" si="0"/>
        <v>2011</v>
      </c>
      <c r="L24">
        <f t="shared" si="1"/>
        <v>10</v>
      </c>
      <c r="M24">
        <f t="shared" si="2"/>
        <v>10</v>
      </c>
      <c r="N24">
        <f t="shared" si="3"/>
        <v>7</v>
      </c>
      <c r="O24">
        <f t="shared" si="4"/>
        <v>1927</v>
      </c>
      <c r="P24" s="47">
        <f t="shared" si="5"/>
        <v>45183</v>
      </c>
      <c r="Q24" s="47">
        <f t="shared" si="6"/>
        <v>45016</v>
      </c>
      <c r="R24">
        <f t="shared" si="7"/>
        <v>3</v>
      </c>
      <c r="S24" t="str">
        <f t="shared" si="8"/>
        <v>14-Mar-2023</v>
      </c>
      <c r="T24" t="str">
        <f t="shared" si="9"/>
        <v>First Half</v>
      </c>
      <c r="U24">
        <f t="shared" si="10"/>
        <v>7.3805555555555555</v>
      </c>
      <c r="V24">
        <f t="shared" ca="1" si="11"/>
        <v>13</v>
      </c>
      <c r="W24">
        <f t="shared" si="12"/>
        <v>7</v>
      </c>
      <c r="X24" t="str">
        <f t="shared" si="13"/>
        <v>YES</v>
      </c>
      <c r="Y24" t="str">
        <f t="shared" si="14"/>
        <v>Mar</v>
      </c>
      <c r="Z24" s="47">
        <f t="shared" si="15"/>
        <v>45365</v>
      </c>
    </row>
    <row r="25" spans="2:26" x14ac:dyDescent="0.25">
      <c r="B25" t="s">
        <v>6250</v>
      </c>
      <c r="C25" t="s">
        <v>143</v>
      </c>
      <c r="D25" t="s">
        <v>6601</v>
      </c>
      <c r="E25" s="3">
        <v>43675</v>
      </c>
      <c r="F25" s="3">
        <v>43821</v>
      </c>
      <c r="G25" s="3">
        <v>44126</v>
      </c>
      <c r="K25">
        <f t="shared" si="0"/>
        <v>2019</v>
      </c>
      <c r="L25">
        <f t="shared" si="1"/>
        <v>7</v>
      </c>
      <c r="M25">
        <f t="shared" si="2"/>
        <v>29</v>
      </c>
      <c r="N25">
        <f t="shared" si="3"/>
        <v>0</v>
      </c>
      <c r="O25">
        <f t="shared" si="4"/>
        <v>219</v>
      </c>
      <c r="P25" s="47">
        <f t="shared" si="5"/>
        <v>44004</v>
      </c>
      <c r="Q25" s="47">
        <f t="shared" si="6"/>
        <v>43830</v>
      </c>
      <c r="R25">
        <f t="shared" si="7"/>
        <v>1</v>
      </c>
      <c r="S25" t="str">
        <f t="shared" si="8"/>
        <v>22-Dec-2019</v>
      </c>
      <c r="T25" t="str">
        <f t="shared" si="9"/>
        <v>Second Half</v>
      </c>
      <c r="U25">
        <f t="shared" si="10"/>
        <v>0.83333333333333337</v>
      </c>
      <c r="V25">
        <f t="shared" ca="1" si="11"/>
        <v>5</v>
      </c>
      <c r="W25">
        <f t="shared" si="12"/>
        <v>0</v>
      </c>
      <c r="X25" t="str">
        <f t="shared" si="13"/>
        <v>NO</v>
      </c>
      <c r="Y25" t="str">
        <f t="shared" si="14"/>
        <v>Dec</v>
      </c>
      <c r="Z25" s="47">
        <f t="shared" si="15"/>
        <v>44187</v>
      </c>
    </row>
    <row r="26" spans="2:26" x14ac:dyDescent="0.25">
      <c r="B26" t="s">
        <v>6253</v>
      </c>
      <c r="C26" t="s">
        <v>6589</v>
      </c>
      <c r="D26" t="s">
        <v>5</v>
      </c>
      <c r="E26" s="3">
        <v>39211</v>
      </c>
      <c r="F26" s="3">
        <v>44919</v>
      </c>
      <c r="G26" s="3">
        <v>46607</v>
      </c>
      <c r="K26">
        <f t="shared" si="0"/>
        <v>2007</v>
      </c>
      <c r="L26">
        <f t="shared" si="1"/>
        <v>5</v>
      </c>
      <c r="M26">
        <f t="shared" si="2"/>
        <v>9</v>
      </c>
      <c r="N26">
        <f t="shared" si="3"/>
        <v>4</v>
      </c>
      <c r="O26">
        <f t="shared" si="4"/>
        <v>1205</v>
      </c>
      <c r="P26" s="47">
        <f t="shared" si="5"/>
        <v>45101</v>
      </c>
      <c r="Q26" s="47">
        <f t="shared" si="6"/>
        <v>44926</v>
      </c>
      <c r="R26">
        <f t="shared" si="7"/>
        <v>7</v>
      </c>
      <c r="S26" t="str">
        <f t="shared" si="8"/>
        <v>24-Dec-2022</v>
      </c>
      <c r="T26" t="str">
        <f t="shared" si="9"/>
        <v>Second Half</v>
      </c>
      <c r="U26">
        <f t="shared" si="10"/>
        <v>4.6222222222222218</v>
      </c>
      <c r="V26">
        <f t="shared" ca="1" si="11"/>
        <v>18</v>
      </c>
      <c r="W26">
        <f t="shared" si="12"/>
        <v>4</v>
      </c>
      <c r="X26" t="str">
        <f t="shared" si="13"/>
        <v>NO</v>
      </c>
      <c r="Y26" t="str">
        <f t="shared" si="14"/>
        <v>Dec</v>
      </c>
      <c r="Z26" s="47">
        <f t="shared" si="15"/>
        <v>45284</v>
      </c>
    </row>
    <row r="27" spans="2:26" x14ac:dyDescent="0.25">
      <c r="B27" t="s">
        <v>6256</v>
      </c>
      <c r="C27" t="s">
        <v>6804</v>
      </c>
      <c r="D27" t="s">
        <v>2</v>
      </c>
      <c r="E27" s="3">
        <v>40009</v>
      </c>
      <c r="F27" s="3">
        <v>42168</v>
      </c>
      <c r="G27" s="3">
        <v>43295</v>
      </c>
      <c r="K27">
        <f t="shared" si="0"/>
        <v>2009</v>
      </c>
      <c r="L27">
        <f t="shared" si="1"/>
        <v>7</v>
      </c>
      <c r="M27">
        <f t="shared" si="2"/>
        <v>15</v>
      </c>
      <c r="N27">
        <f t="shared" si="3"/>
        <v>3</v>
      </c>
      <c r="O27">
        <f t="shared" si="4"/>
        <v>805</v>
      </c>
      <c r="P27" s="47">
        <f t="shared" si="5"/>
        <v>42351</v>
      </c>
      <c r="Q27" s="47">
        <f t="shared" si="6"/>
        <v>42185</v>
      </c>
      <c r="R27">
        <f t="shared" si="7"/>
        <v>7</v>
      </c>
      <c r="S27" t="str">
        <f t="shared" si="8"/>
        <v>13-Jun-2015</v>
      </c>
      <c r="T27" t="str">
        <f t="shared" si="9"/>
        <v>First Half</v>
      </c>
      <c r="U27">
        <f t="shared" si="10"/>
        <v>3.0861111111111112</v>
      </c>
      <c r="V27">
        <f t="shared" ca="1" si="11"/>
        <v>15</v>
      </c>
      <c r="W27">
        <f t="shared" si="12"/>
        <v>3</v>
      </c>
      <c r="X27" t="str">
        <f t="shared" si="13"/>
        <v>NO</v>
      </c>
      <c r="Y27" t="str">
        <f t="shared" si="14"/>
        <v>Jun</v>
      </c>
      <c r="Z27" s="47">
        <f t="shared" si="15"/>
        <v>42534</v>
      </c>
    </row>
    <row r="28" spans="2:26" x14ac:dyDescent="0.25">
      <c r="B28" t="s">
        <v>6259</v>
      </c>
      <c r="C28" t="s">
        <v>6804</v>
      </c>
      <c r="D28" t="s">
        <v>2</v>
      </c>
      <c r="E28" s="3">
        <v>43537</v>
      </c>
      <c r="F28" s="3">
        <v>43143</v>
      </c>
      <c r="G28" s="3">
        <v>45049</v>
      </c>
      <c r="K28">
        <f t="shared" si="0"/>
        <v>2019</v>
      </c>
      <c r="L28">
        <f t="shared" si="1"/>
        <v>3</v>
      </c>
      <c r="M28">
        <f t="shared" si="2"/>
        <v>13</v>
      </c>
      <c r="N28">
        <f t="shared" si="3"/>
        <v>5</v>
      </c>
      <c r="O28">
        <f t="shared" si="4"/>
        <v>1363</v>
      </c>
      <c r="P28" s="47">
        <f t="shared" si="5"/>
        <v>43324</v>
      </c>
      <c r="Q28" s="47">
        <f t="shared" si="6"/>
        <v>43159</v>
      </c>
      <c r="R28">
        <f t="shared" si="7"/>
        <v>2</v>
      </c>
      <c r="S28" t="str">
        <f t="shared" si="8"/>
        <v>12-Feb-2018</v>
      </c>
      <c r="T28" t="str">
        <f t="shared" si="9"/>
        <v>First Half</v>
      </c>
      <c r="U28">
        <f t="shared" si="10"/>
        <v>5.2249999999999996</v>
      </c>
      <c r="V28">
        <f t="shared" ca="1" si="11"/>
        <v>6</v>
      </c>
      <c r="W28">
        <f t="shared" si="12"/>
        <v>5</v>
      </c>
      <c r="X28" t="str">
        <f t="shared" si="13"/>
        <v>YES</v>
      </c>
      <c r="Y28" t="str">
        <f t="shared" si="14"/>
        <v>Feb</v>
      </c>
      <c r="Z28" s="47">
        <f t="shared" si="15"/>
        <v>43508</v>
      </c>
    </row>
    <row r="29" spans="2:26" x14ac:dyDescent="0.25">
      <c r="B29" t="s">
        <v>6262</v>
      </c>
      <c r="C29" t="s">
        <v>6806</v>
      </c>
      <c r="D29" t="s">
        <v>4</v>
      </c>
      <c r="E29" s="3">
        <v>41866</v>
      </c>
      <c r="F29" s="3">
        <v>45645</v>
      </c>
      <c r="G29" s="3">
        <v>47104</v>
      </c>
      <c r="K29">
        <f t="shared" si="0"/>
        <v>2014</v>
      </c>
      <c r="L29">
        <f t="shared" si="1"/>
        <v>8</v>
      </c>
      <c r="M29">
        <f t="shared" si="2"/>
        <v>15</v>
      </c>
      <c r="N29">
        <f t="shared" si="3"/>
        <v>3</v>
      </c>
      <c r="O29">
        <f t="shared" si="4"/>
        <v>1042</v>
      </c>
      <c r="P29" s="47">
        <f t="shared" si="5"/>
        <v>45827</v>
      </c>
      <c r="Q29" s="47">
        <f t="shared" si="6"/>
        <v>45657</v>
      </c>
      <c r="R29">
        <f t="shared" si="7"/>
        <v>5</v>
      </c>
      <c r="S29" t="str">
        <f t="shared" si="8"/>
        <v>19-Dec-2024</v>
      </c>
      <c r="T29" t="str">
        <f t="shared" si="9"/>
        <v>Second Half</v>
      </c>
      <c r="U29">
        <f t="shared" si="10"/>
        <v>3.9944444444444445</v>
      </c>
      <c r="V29">
        <f t="shared" ca="1" si="11"/>
        <v>10</v>
      </c>
      <c r="W29">
        <f t="shared" si="12"/>
        <v>3</v>
      </c>
      <c r="X29" t="str">
        <f t="shared" si="13"/>
        <v>NO</v>
      </c>
      <c r="Y29" t="str">
        <f t="shared" si="14"/>
        <v>Dec</v>
      </c>
      <c r="Z29" s="47">
        <f t="shared" si="15"/>
        <v>46010</v>
      </c>
    </row>
    <row r="30" spans="2:26" x14ac:dyDescent="0.25">
      <c r="B30" t="s">
        <v>6265</v>
      </c>
      <c r="C30" t="s">
        <v>6589</v>
      </c>
      <c r="D30" t="s">
        <v>6601</v>
      </c>
      <c r="E30" s="3">
        <v>41110</v>
      </c>
      <c r="F30" s="3">
        <v>44390</v>
      </c>
      <c r="G30" s="3">
        <v>46109</v>
      </c>
      <c r="K30">
        <f t="shared" si="0"/>
        <v>2012</v>
      </c>
      <c r="L30">
        <f t="shared" si="1"/>
        <v>7</v>
      </c>
      <c r="M30">
        <f t="shared" si="2"/>
        <v>20</v>
      </c>
      <c r="N30">
        <f t="shared" si="3"/>
        <v>4</v>
      </c>
      <c r="O30">
        <f t="shared" si="4"/>
        <v>1229</v>
      </c>
      <c r="P30" s="47">
        <f t="shared" si="5"/>
        <v>44574</v>
      </c>
      <c r="Q30" s="47">
        <f t="shared" si="6"/>
        <v>44408</v>
      </c>
      <c r="R30">
        <f t="shared" si="7"/>
        <v>3</v>
      </c>
      <c r="S30" t="str">
        <f t="shared" si="8"/>
        <v>13-Jul-2021</v>
      </c>
      <c r="T30" t="str">
        <f t="shared" si="9"/>
        <v>First Half</v>
      </c>
      <c r="U30">
        <f t="shared" si="10"/>
        <v>4.708333333333333</v>
      </c>
      <c r="V30">
        <f t="shared" ca="1" si="11"/>
        <v>12</v>
      </c>
      <c r="W30">
        <f t="shared" si="12"/>
        <v>4</v>
      </c>
      <c r="X30" t="str">
        <f t="shared" si="13"/>
        <v>NO</v>
      </c>
      <c r="Y30" t="str">
        <f t="shared" si="14"/>
        <v>Jul</v>
      </c>
      <c r="Z30" s="47">
        <f t="shared" si="15"/>
        <v>44755</v>
      </c>
    </row>
    <row r="31" spans="2:26" x14ac:dyDescent="0.25">
      <c r="B31" t="s">
        <v>6268</v>
      </c>
      <c r="C31" t="s">
        <v>6807</v>
      </c>
      <c r="D31" t="s">
        <v>5</v>
      </c>
      <c r="E31" s="3">
        <v>40349</v>
      </c>
      <c r="F31" s="3">
        <v>43185</v>
      </c>
      <c r="G31" s="3">
        <v>43794</v>
      </c>
      <c r="K31">
        <f t="shared" si="0"/>
        <v>2010</v>
      </c>
      <c r="L31">
        <f t="shared" si="1"/>
        <v>6</v>
      </c>
      <c r="M31">
        <f t="shared" si="2"/>
        <v>20</v>
      </c>
      <c r="N31">
        <f t="shared" si="3"/>
        <v>1</v>
      </c>
      <c r="O31">
        <f t="shared" si="4"/>
        <v>436</v>
      </c>
      <c r="P31" s="47">
        <f t="shared" si="5"/>
        <v>43369</v>
      </c>
      <c r="Q31" s="47">
        <f t="shared" si="6"/>
        <v>43190</v>
      </c>
      <c r="R31">
        <f t="shared" si="7"/>
        <v>2</v>
      </c>
      <c r="S31" t="str">
        <f t="shared" si="8"/>
        <v>26-Mar-2018</v>
      </c>
      <c r="T31" t="str">
        <f t="shared" si="9"/>
        <v>Second Half</v>
      </c>
      <c r="U31">
        <f t="shared" si="10"/>
        <v>1.663888888888889</v>
      </c>
      <c r="V31">
        <f t="shared" ca="1" si="11"/>
        <v>15</v>
      </c>
      <c r="W31">
        <f t="shared" si="12"/>
        <v>1</v>
      </c>
      <c r="X31" t="str">
        <f t="shared" si="13"/>
        <v>NO</v>
      </c>
      <c r="Y31" t="str">
        <f t="shared" si="14"/>
        <v>Mar</v>
      </c>
      <c r="Z31" s="47">
        <f t="shared" si="15"/>
        <v>43550</v>
      </c>
    </row>
    <row r="32" spans="2:26" x14ac:dyDescent="0.25">
      <c r="B32" t="s">
        <v>6271</v>
      </c>
      <c r="C32" t="s">
        <v>6805</v>
      </c>
      <c r="D32" t="s">
        <v>6601</v>
      </c>
      <c r="E32" s="3">
        <v>41220</v>
      </c>
      <c r="F32" s="3">
        <v>43193</v>
      </c>
      <c r="G32" s="3">
        <v>45489</v>
      </c>
      <c r="K32">
        <f t="shared" si="0"/>
        <v>2012</v>
      </c>
      <c r="L32">
        <f t="shared" si="1"/>
        <v>11</v>
      </c>
      <c r="M32">
        <f t="shared" si="2"/>
        <v>7</v>
      </c>
      <c r="N32">
        <f t="shared" si="3"/>
        <v>6</v>
      </c>
      <c r="O32">
        <f t="shared" si="4"/>
        <v>1641</v>
      </c>
      <c r="P32" s="47">
        <f t="shared" si="5"/>
        <v>43376</v>
      </c>
      <c r="Q32" s="47">
        <f t="shared" si="6"/>
        <v>43220</v>
      </c>
      <c r="R32">
        <f t="shared" si="7"/>
        <v>3</v>
      </c>
      <c r="S32" t="str">
        <f t="shared" si="8"/>
        <v>03-Apr-2018</v>
      </c>
      <c r="T32" t="str">
        <f t="shared" si="9"/>
        <v>First Half</v>
      </c>
      <c r="U32">
        <f t="shared" si="10"/>
        <v>6.2861111111111114</v>
      </c>
      <c r="V32">
        <f t="shared" ca="1" si="11"/>
        <v>12</v>
      </c>
      <c r="W32">
        <f t="shared" si="12"/>
        <v>6</v>
      </c>
      <c r="X32" t="str">
        <f t="shared" si="13"/>
        <v>YES</v>
      </c>
      <c r="Y32" t="str">
        <f t="shared" si="14"/>
        <v>Apr</v>
      </c>
      <c r="Z32" s="47">
        <f t="shared" si="15"/>
        <v>43558</v>
      </c>
    </row>
    <row r="33" spans="2:26" x14ac:dyDescent="0.25">
      <c r="B33" t="s">
        <v>6274</v>
      </c>
      <c r="C33" t="s">
        <v>6804</v>
      </c>
      <c r="D33" t="s">
        <v>6</v>
      </c>
      <c r="E33" s="3">
        <v>41327</v>
      </c>
      <c r="F33" s="3">
        <v>42142</v>
      </c>
      <c r="G33" s="3">
        <v>42570</v>
      </c>
      <c r="K33">
        <f t="shared" si="0"/>
        <v>2013</v>
      </c>
      <c r="L33">
        <f t="shared" si="1"/>
        <v>2</v>
      </c>
      <c r="M33">
        <f t="shared" si="2"/>
        <v>22</v>
      </c>
      <c r="N33">
        <f t="shared" si="3"/>
        <v>1</v>
      </c>
      <c r="O33">
        <f t="shared" si="4"/>
        <v>307</v>
      </c>
      <c r="P33" s="47">
        <f t="shared" si="5"/>
        <v>42326</v>
      </c>
      <c r="Q33" s="47">
        <f t="shared" si="6"/>
        <v>42155</v>
      </c>
      <c r="R33">
        <f t="shared" si="7"/>
        <v>2</v>
      </c>
      <c r="S33" t="str">
        <f t="shared" si="8"/>
        <v>18-May-2015</v>
      </c>
      <c r="T33" t="str">
        <f t="shared" si="9"/>
        <v>Second Half</v>
      </c>
      <c r="U33">
        <f t="shared" si="10"/>
        <v>1.1694444444444445</v>
      </c>
      <c r="V33">
        <f t="shared" ca="1" si="11"/>
        <v>12</v>
      </c>
      <c r="W33">
        <f t="shared" si="12"/>
        <v>1</v>
      </c>
      <c r="X33" t="str">
        <f t="shared" si="13"/>
        <v>NO</v>
      </c>
      <c r="Y33" t="str">
        <f t="shared" si="14"/>
        <v>May</v>
      </c>
      <c r="Z33" s="47">
        <f t="shared" si="15"/>
        <v>42508</v>
      </c>
    </row>
    <row r="34" spans="2:26" x14ac:dyDescent="0.25">
      <c r="B34" t="s">
        <v>6277</v>
      </c>
      <c r="C34" t="s">
        <v>6805</v>
      </c>
      <c r="D34" t="s">
        <v>6</v>
      </c>
      <c r="E34" s="3">
        <v>41550</v>
      </c>
      <c r="F34" s="3">
        <v>44740</v>
      </c>
      <c r="G34" s="3">
        <v>45593</v>
      </c>
      <c r="K34">
        <f t="shared" si="0"/>
        <v>2013</v>
      </c>
      <c r="L34">
        <f t="shared" si="1"/>
        <v>10</v>
      </c>
      <c r="M34">
        <f t="shared" si="2"/>
        <v>3</v>
      </c>
      <c r="N34">
        <f t="shared" si="3"/>
        <v>2</v>
      </c>
      <c r="O34">
        <f t="shared" si="4"/>
        <v>610</v>
      </c>
      <c r="P34" s="47">
        <f t="shared" si="5"/>
        <v>44923</v>
      </c>
      <c r="Q34" s="47">
        <f t="shared" si="6"/>
        <v>44742</v>
      </c>
      <c r="R34">
        <f t="shared" si="7"/>
        <v>3</v>
      </c>
      <c r="S34" t="str">
        <f t="shared" si="8"/>
        <v>28-Jun-2022</v>
      </c>
      <c r="T34" t="str">
        <f t="shared" si="9"/>
        <v>Second Half</v>
      </c>
      <c r="U34">
        <f t="shared" si="10"/>
        <v>2.3333333333333335</v>
      </c>
      <c r="V34">
        <f t="shared" ca="1" si="11"/>
        <v>11</v>
      </c>
      <c r="W34">
        <f t="shared" si="12"/>
        <v>2</v>
      </c>
      <c r="X34" t="str">
        <f t="shared" si="13"/>
        <v>NO</v>
      </c>
      <c r="Y34" t="str">
        <f t="shared" si="14"/>
        <v>Jun</v>
      </c>
      <c r="Z34" s="47">
        <f t="shared" si="15"/>
        <v>45105</v>
      </c>
    </row>
    <row r="35" spans="2:26" x14ac:dyDescent="0.25">
      <c r="B35" t="s">
        <v>6280</v>
      </c>
      <c r="C35" t="s">
        <v>6803</v>
      </c>
      <c r="D35" t="s">
        <v>6</v>
      </c>
      <c r="E35" s="3">
        <v>39798</v>
      </c>
      <c r="F35" s="3">
        <v>42647</v>
      </c>
      <c r="G35" s="3">
        <v>45468</v>
      </c>
      <c r="K35">
        <f t="shared" si="0"/>
        <v>2008</v>
      </c>
      <c r="L35">
        <f t="shared" si="1"/>
        <v>12</v>
      </c>
      <c r="M35">
        <f t="shared" si="2"/>
        <v>16</v>
      </c>
      <c r="N35">
        <f t="shared" si="3"/>
        <v>7</v>
      </c>
      <c r="O35">
        <f t="shared" si="4"/>
        <v>2016</v>
      </c>
      <c r="P35" s="47">
        <f t="shared" si="5"/>
        <v>42829</v>
      </c>
      <c r="Q35" s="47">
        <f t="shared" si="6"/>
        <v>42674</v>
      </c>
      <c r="R35">
        <f t="shared" si="7"/>
        <v>3</v>
      </c>
      <c r="S35" t="str">
        <f t="shared" si="8"/>
        <v>04-Oct-2016</v>
      </c>
      <c r="T35" t="str">
        <f t="shared" si="9"/>
        <v>First Half</v>
      </c>
      <c r="U35">
        <f t="shared" si="10"/>
        <v>7.7249999999999996</v>
      </c>
      <c r="V35">
        <f t="shared" ca="1" si="11"/>
        <v>16</v>
      </c>
      <c r="W35">
        <f t="shared" si="12"/>
        <v>7</v>
      </c>
      <c r="X35" t="str">
        <f t="shared" si="13"/>
        <v>YES</v>
      </c>
      <c r="Y35" t="str">
        <f t="shared" si="14"/>
        <v>Oct</v>
      </c>
      <c r="Z35" s="47">
        <f t="shared" si="15"/>
        <v>43012</v>
      </c>
    </row>
    <row r="36" spans="2:26" x14ac:dyDescent="0.25">
      <c r="B36" t="s">
        <v>6283</v>
      </c>
      <c r="C36" t="s">
        <v>143</v>
      </c>
      <c r="D36" t="s">
        <v>6</v>
      </c>
      <c r="E36" s="3">
        <v>39442</v>
      </c>
      <c r="F36" s="3">
        <v>43311</v>
      </c>
      <c r="G36" s="3">
        <v>43680</v>
      </c>
      <c r="K36">
        <f t="shared" si="0"/>
        <v>2007</v>
      </c>
      <c r="L36">
        <f t="shared" si="1"/>
        <v>12</v>
      </c>
      <c r="M36">
        <f t="shared" si="2"/>
        <v>26</v>
      </c>
      <c r="N36">
        <f t="shared" si="3"/>
        <v>1</v>
      </c>
      <c r="O36">
        <f t="shared" si="4"/>
        <v>265</v>
      </c>
      <c r="P36" s="47">
        <f t="shared" si="5"/>
        <v>43495</v>
      </c>
      <c r="Q36" s="47">
        <f t="shared" si="6"/>
        <v>43312</v>
      </c>
      <c r="R36">
        <f t="shared" si="7"/>
        <v>2</v>
      </c>
      <c r="S36" t="str">
        <f t="shared" si="8"/>
        <v>30-Jul-2018</v>
      </c>
      <c r="T36" t="str">
        <f t="shared" si="9"/>
        <v>Second Half</v>
      </c>
      <c r="U36">
        <f t="shared" si="10"/>
        <v>1.0083333333333333</v>
      </c>
      <c r="V36">
        <f t="shared" ca="1" si="11"/>
        <v>17</v>
      </c>
      <c r="W36">
        <f t="shared" si="12"/>
        <v>1</v>
      </c>
      <c r="X36" t="str">
        <f t="shared" si="13"/>
        <v>NO</v>
      </c>
      <c r="Y36" t="str">
        <f t="shared" si="14"/>
        <v>Jul</v>
      </c>
      <c r="Z36" s="47">
        <f t="shared" si="15"/>
        <v>43676</v>
      </c>
    </row>
    <row r="37" spans="2:26" x14ac:dyDescent="0.25">
      <c r="B37" t="s">
        <v>6286</v>
      </c>
      <c r="C37" t="s">
        <v>6801</v>
      </c>
      <c r="D37" t="s">
        <v>6</v>
      </c>
      <c r="E37" s="3">
        <v>39460</v>
      </c>
      <c r="F37" s="3">
        <v>45440</v>
      </c>
      <c r="G37" s="3">
        <v>48303</v>
      </c>
      <c r="K37">
        <f t="shared" si="0"/>
        <v>2008</v>
      </c>
      <c r="L37">
        <f t="shared" si="1"/>
        <v>1</v>
      </c>
      <c r="M37">
        <f t="shared" si="2"/>
        <v>13</v>
      </c>
      <c r="N37">
        <f t="shared" si="3"/>
        <v>7</v>
      </c>
      <c r="O37">
        <f t="shared" si="4"/>
        <v>2046</v>
      </c>
      <c r="P37" s="47">
        <f t="shared" si="5"/>
        <v>45624</v>
      </c>
      <c r="Q37" s="47">
        <f t="shared" si="6"/>
        <v>45443</v>
      </c>
      <c r="R37">
        <f t="shared" si="7"/>
        <v>3</v>
      </c>
      <c r="S37" t="str">
        <f t="shared" si="8"/>
        <v>28-May-2024</v>
      </c>
      <c r="T37" t="str">
        <f t="shared" si="9"/>
        <v>Second Half</v>
      </c>
      <c r="U37">
        <f t="shared" si="10"/>
        <v>7.8388888888888886</v>
      </c>
      <c r="V37">
        <f t="shared" ca="1" si="11"/>
        <v>17</v>
      </c>
      <c r="W37">
        <f t="shared" si="12"/>
        <v>7</v>
      </c>
      <c r="X37" t="str">
        <f t="shared" si="13"/>
        <v>YES</v>
      </c>
      <c r="Y37" t="str">
        <f t="shared" si="14"/>
        <v>May</v>
      </c>
      <c r="Z37" s="47">
        <f t="shared" si="15"/>
        <v>45805</v>
      </c>
    </row>
    <row r="38" spans="2:26" x14ac:dyDescent="0.25">
      <c r="B38" t="s">
        <v>6289</v>
      </c>
      <c r="C38" t="s">
        <v>6805</v>
      </c>
      <c r="D38" t="s">
        <v>5</v>
      </c>
      <c r="E38" s="3">
        <v>43567</v>
      </c>
      <c r="F38" s="3">
        <v>44086</v>
      </c>
      <c r="G38" s="3">
        <v>45561</v>
      </c>
      <c r="K38">
        <f t="shared" si="0"/>
        <v>2019</v>
      </c>
      <c r="L38">
        <f t="shared" si="1"/>
        <v>4</v>
      </c>
      <c r="M38">
        <f t="shared" si="2"/>
        <v>12</v>
      </c>
      <c r="N38">
        <f t="shared" si="3"/>
        <v>4</v>
      </c>
      <c r="O38">
        <f t="shared" si="4"/>
        <v>1054</v>
      </c>
      <c r="P38" s="47">
        <f t="shared" si="5"/>
        <v>44267</v>
      </c>
      <c r="Q38" s="47">
        <f t="shared" si="6"/>
        <v>44104</v>
      </c>
      <c r="R38">
        <f t="shared" si="7"/>
        <v>7</v>
      </c>
      <c r="S38" t="str">
        <f t="shared" si="8"/>
        <v>12-Sep-2020</v>
      </c>
      <c r="T38" t="str">
        <f t="shared" si="9"/>
        <v>First Half</v>
      </c>
      <c r="U38">
        <f t="shared" si="10"/>
        <v>4.0388888888888888</v>
      </c>
      <c r="V38">
        <f t="shared" ca="1" si="11"/>
        <v>6</v>
      </c>
      <c r="W38">
        <f t="shared" si="12"/>
        <v>4</v>
      </c>
      <c r="X38" t="str">
        <f t="shared" si="13"/>
        <v>NO</v>
      </c>
      <c r="Y38" t="str">
        <f t="shared" si="14"/>
        <v>Sep</v>
      </c>
      <c r="Z38" s="47">
        <f t="shared" si="15"/>
        <v>44451</v>
      </c>
    </row>
    <row r="39" spans="2:26" x14ac:dyDescent="0.25">
      <c r="B39" t="s">
        <v>6292</v>
      </c>
      <c r="C39" t="s">
        <v>6589</v>
      </c>
      <c r="D39" t="s">
        <v>4</v>
      </c>
      <c r="E39" s="3">
        <v>41525</v>
      </c>
      <c r="F39" s="3">
        <v>44822</v>
      </c>
      <c r="G39" s="3">
        <v>45330</v>
      </c>
      <c r="K39">
        <f t="shared" si="0"/>
        <v>2013</v>
      </c>
      <c r="L39">
        <f t="shared" si="1"/>
        <v>9</v>
      </c>
      <c r="M39">
        <f t="shared" si="2"/>
        <v>8</v>
      </c>
      <c r="N39">
        <f t="shared" si="3"/>
        <v>1</v>
      </c>
      <c r="O39">
        <f t="shared" si="4"/>
        <v>364</v>
      </c>
      <c r="P39" s="47">
        <f t="shared" si="5"/>
        <v>45003</v>
      </c>
      <c r="Q39" s="47">
        <f t="shared" si="6"/>
        <v>44834</v>
      </c>
      <c r="R39">
        <f t="shared" si="7"/>
        <v>1</v>
      </c>
      <c r="S39" t="str">
        <f t="shared" si="8"/>
        <v>18-Sep-2022</v>
      </c>
      <c r="T39" t="str">
        <f t="shared" si="9"/>
        <v>Second Half</v>
      </c>
      <c r="U39">
        <f t="shared" si="10"/>
        <v>1.3888888888888888</v>
      </c>
      <c r="V39">
        <f t="shared" ca="1" si="11"/>
        <v>11</v>
      </c>
      <c r="W39">
        <f t="shared" si="12"/>
        <v>1</v>
      </c>
      <c r="X39" t="str">
        <f t="shared" si="13"/>
        <v>NO</v>
      </c>
      <c r="Y39" t="str">
        <f t="shared" si="14"/>
        <v>Sep</v>
      </c>
      <c r="Z39" s="47">
        <f t="shared" si="15"/>
        <v>45187</v>
      </c>
    </row>
    <row r="40" spans="2:26" x14ac:dyDescent="0.25">
      <c r="B40" t="s">
        <v>6295</v>
      </c>
      <c r="C40" t="s">
        <v>6808</v>
      </c>
      <c r="D40" t="s">
        <v>6</v>
      </c>
      <c r="E40" s="3">
        <v>40879</v>
      </c>
      <c r="F40" s="3">
        <v>45190</v>
      </c>
      <c r="G40" s="3">
        <v>46541</v>
      </c>
      <c r="K40">
        <f t="shared" si="0"/>
        <v>2011</v>
      </c>
      <c r="L40">
        <f t="shared" si="1"/>
        <v>12</v>
      </c>
      <c r="M40">
        <f t="shared" si="2"/>
        <v>2</v>
      </c>
      <c r="N40">
        <f t="shared" si="3"/>
        <v>3</v>
      </c>
      <c r="O40">
        <f t="shared" si="4"/>
        <v>966</v>
      </c>
      <c r="P40" s="47">
        <f t="shared" si="5"/>
        <v>45372</v>
      </c>
      <c r="Q40" s="47">
        <f t="shared" si="6"/>
        <v>45199</v>
      </c>
      <c r="R40">
        <f t="shared" si="7"/>
        <v>5</v>
      </c>
      <c r="S40" t="str">
        <f t="shared" si="8"/>
        <v>21-Sep-2023</v>
      </c>
      <c r="T40" t="str">
        <f t="shared" si="9"/>
        <v>Second Half</v>
      </c>
      <c r="U40">
        <f t="shared" si="10"/>
        <v>3.7</v>
      </c>
      <c r="V40">
        <f t="shared" ca="1" si="11"/>
        <v>13</v>
      </c>
      <c r="W40">
        <f t="shared" si="12"/>
        <v>3</v>
      </c>
      <c r="X40" t="str">
        <f t="shared" si="13"/>
        <v>NO</v>
      </c>
      <c r="Y40" t="str">
        <f t="shared" si="14"/>
        <v>Sep</v>
      </c>
      <c r="Z40" s="47">
        <f t="shared" si="15"/>
        <v>45556</v>
      </c>
    </row>
    <row r="41" spans="2:26" x14ac:dyDescent="0.25">
      <c r="B41" t="s">
        <v>6298</v>
      </c>
      <c r="C41" t="s">
        <v>6801</v>
      </c>
      <c r="D41" t="s">
        <v>6</v>
      </c>
      <c r="E41" s="3">
        <v>39256</v>
      </c>
      <c r="F41" s="3">
        <v>42559</v>
      </c>
      <c r="G41" s="3">
        <v>45328</v>
      </c>
      <c r="K41">
        <f t="shared" si="0"/>
        <v>2007</v>
      </c>
      <c r="L41">
        <f t="shared" si="1"/>
        <v>6</v>
      </c>
      <c r="M41">
        <f t="shared" si="2"/>
        <v>23</v>
      </c>
      <c r="N41">
        <f t="shared" si="3"/>
        <v>7</v>
      </c>
      <c r="O41">
        <f t="shared" si="4"/>
        <v>1978</v>
      </c>
      <c r="P41" s="47">
        <f t="shared" si="5"/>
        <v>42743</v>
      </c>
      <c r="Q41" s="47">
        <f t="shared" si="6"/>
        <v>42582</v>
      </c>
      <c r="R41">
        <f t="shared" si="7"/>
        <v>6</v>
      </c>
      <c r="S41" t="str">
        <f t="shared" si="8"/>
        <v>08-Jul-2016</v>
      </c>
      <c r="T41" t="str">
        <f t="shared" si="9"/>
        <v>First Half</v>
      </c>
      <c r="U41">
        <f t="shared" si="10"/>
        <v>7.5777777777777775</v>
      </c>
      <c r="V41">
        <f t="shared" ca="1" si="11"/>
        <v>18</v>
      </c>
      <c r="W41">
        <f t="shared" si="12"/>
        <v>7</v>
      </c>
      <c r="X41" t="str">
        <f t="shared" si="13"/>
        <v>YES</v>
      </c>
      <c r="Y41" t="str">
        <f t="shared" si="14"/>
        <v>Jul</v>
      </c>
      <c r="Z41" s="47">
        <f t="shared" si="15"/>
        <v>42924</v>
      </c>
    </row>
    <row r="42" spans="2:26" x14ac:dyDescent="0.25">
      <c r="B42" t="s">
        <v>6301</v>
      </c>
      <c r="C42" t="s">
        <v>143</v>
      </c>
      <c r="D42" t="s">
        <v>6</v>
      </c>
      <c r="E42" s="3">
        <v>40275</v>
      </c>
      <c r="F42" s="3">
        <v>42821</v>
      </c>
      <c r="G42" s="3">
        <v>44282</v>
      </c>
      <c r="K42">
        <f t="shared" si="0"/>
        <v>2010</v>
      </c>
      <c r="L42">
        <f t="shared" si="1"/>
        <v>4</v>
      </c>
      <c r="M42">
        <f t="shared" si="2"/>
        <v>7</v>
      </c>
      <c r="N42">
        <f t="shared" si="3"/>
        <v>4</v>
      </c>
      <c r="O42">
        <f t="shared" si="4"/>
        <v>1045</v>
      </c>
      <c r="P42" s="47">
        <f t="shared" si="5"/>
        <v>43005</v>
      </c>
      <c r="Q42" s="47">
        <f t="shared" si="6"/>
        <v>42825</v>
      </c>
      <c r="R42">
        <f t="shared" si="7"/>
        <v>2</v>
      </c>
      <c r="S42" t="str">
        <f t="shared" si="8"/>
        <v>27-Mar-2017</v>
      </c>
      <c r="T42" t="str">
        <f t="shared" si="9"/>
        <v>Second Half</v>
      </c>
      <c r="U42">
        <f t="shared" si="10"/>
        <v>4</v>
      </c>
      <c r="V42">
        <f t="shared" ca="1" si="11"/>
        <v>15</v>
      </c>
      <c r="W42">
        <f t="shared" si="12"/>
        <v>4</v>
      </c>
      <c r="X42" t="str">
        <f t="shared" si="13"/>
        <v>NO</v>
      </c>
      <c r="Y42" t="str">
        <f t="shared" si="14"/>
        <v>Mar</v>
      </c>
      <c r="Z42" s="47">
        <f t="shared" si="15"/>
        <v>43186</v>
      </c>
    </row>
    <row r="43" spans="2:26" x14ac:dyDescent="0.25">
      <c r="B43" t="s">
        <v>6304</v>
      </c>
      <c r="C43" t="s">
        <v>6807</v>
      </c>
      <c r="D43" t="s">
        <v>6601</v>
      </c>
      <c r="E43" s="3">
        <v>39326</v>
      </c>
      <c r="F43" s="3">
        <v>42100</v>
      </c>
      <c r="G43" s="3">
        <v>44868</v>
      </c>
      <c r="K43">
        <f t="shared" si="0"/>
        <v>2007</v>
      </c>
      <c r="L43">
        <f t="shared" si="1"/>
        <v>9</v>
      </c>
      <c r="M43">
        <f t="shared" si="2"/>
        <v>1</v>
      </c>
      <c r="N43">
        <f t="shared" si="3"/>
        <v>7</v>
      </c>
      <c r="O43">
        <f t="shared" si="4"/>
        <v>1979</v>
      </c>
      <c r="P43" s="47">
        <f t="shared" si="5"/>
        <v>42283</v>
      </c>
      <c r="Q43" s="47">
        <f t="shared" si="6"/>
        <v>42124</v>
      </c>
      <c r="R43">
        <f t="shared" si="7"/>
        <v>2</v>
      </c>
      <c r="S43" t="str">
        <f t="shared" si="8"/>
        <v>06-Apr-2015</v>
      </c>
      <c r="T43" t="str">
        <f t="shared" si="9"/>
        <v>First Half</v>
      </c>
      <c r="U43">
        <f t="shared" si="10"/>
        <v>7.5750000000000002</v>
      </c>
      <c r="V43">
        <f t="shared" ca="1" si="11"/>
        <v>17</v>
      </c>
      <c r="W43">
        <f t="shared" si="12"/>
        <v>7</v>
      </c>
      <c r="X43" t="str">
        <f t="shared" si="13"/>
        <v>YES</v>
      </c>
      <c r="Y43" t="str">
        <f t="shared" si="14"/>
        <v>Apr</v>
      </c>
      <c r="Z43" s="47">
        <f t="shared" si="15"/>
        <v>42466</v>
      </c>
    </row>
    <row r="44" spans="2:26" x14ac:dyDescent="0.25">
      <c r="B44" t="s">
        <v>6307</v>
      </c>
      <c r="C44" t="s">
        <v>6808</v>
      </c>
      <c r="D44" t="s">
        <v>5</v>
      </c>
      <c r="E44" s="3">
        <v>42599</v>
      </c>
      <c r="F44" s="3">
        <v>44215</v>
      </c>
      <c r="G44" s="3">
        <v>44788</v>
      </c>
      <c r="K44">
        <f t="shared" si="0"/>
        <v>2016</v>
      </c>
      <c r="L44">
        <f t="shared" si="1"/>
        <v>8</v>
      </c>
      <c r="M44">
        <f t="shared" si="2"/>
        <v>17</v>
      </c>
      <c r="N44">
        <f t="shared" si="3"/>
        <v>1</v>
      </c>
      <c r="O44">
        <f t="shared" si="4"/>
        <v>410</v>
      </c>
      <c r="P44" s="47">
        <f t="shared" si="5"/>
        <v>44396</v>
      </c>
      <c r="Q44" s="47">
        <f t="shared" si="6"/>
        <v>44227</v>
      </c>
      <c r="R44">
        <f t="shared" si="7"/>
        <v>3</v>
      </c>
      <c r="S44" t="str">
        <f t="shared" si="8"/>
        <v>19-Jan-2021</v>
      </c>
      <c r="T44" t="str">
        <f t="shared" si="9"/>
        <v>Second Half</v>
      </c>
      <c r="U44">
        <f t="shared" si="10"/>
        <v>1.5722222222222222</v>
      </c>
      <c r="V44">
        <f t="shared" ca="1" si="11"/>
        <v>8</v>
      </c>
      <c r="W44">
        <f t="shared" si="12"/>
        <v>1</v>
      </c>
      <c r="X44" t="str">
        <f t="shared" si="13"/>
        <v>NO</v>
      </c>
      <c r="Y44" t="str">
        <f t="shared" si="14"/>
        <v>Jan</v>
      </c>
      <c r="Z44" s="47">
        <f t="shared" si="15"/>
        <v>44580</v>
      </c>
    </row>
    <row r="45" spans="2:26" x14ac:dyDescent="0.25">
      <c r="B45" t="s">
        <v>6310</v>
      </c>
      <c r="C45" t="s">
        <v>6801</v>
      </c>
      <c r="D45" t="s">
        <v>5</v>
      </c>
      <c r="E45" s="3">
        <v>39546</v>
      </c>
      <c r="F45" s="3">
        <v>42826</v>
      </c>
      <c r="G45" s="3">
        <v>44897</v>
      </c>
      <c r="K45">
        <f t="shared" si="0"/>
        <v>2008</v>
      </c>
      <c r="L45">
        <f t="shared" si="1"/>
        <v>4</v>
      </c>
      <c r="M45">
        <f t="shared" si="2"/>
        <v>8</v>
      </c>
      <c r="N45">
        <f t="shared" si="3"/>
        <v>5</v>
      </c>
      <c r="O45">
        <f t="shared" si="4"/>
        <v>1480</v>
      </c>
      <c r="P45" s="47">
        <f t="shared" si="5"/>
        <v>43009</v>
      </c>
      <c r="Q45" s="47">
        <f t="shared" si="6"/>
        <v>42855</v>
      </c>
      <c r="R45">
        <f t="shared" si="7"/>
        <v>7</v>
      </c>
      <c r="S45" t="str">
        <f t="shared" si="8"/>
        <v>01-Apr-2017</v>
      </c>
      <c r="T45" t="str">
        <f t="shared" si="9"/>
        <v>First Half</v>
      </c>
      <c r="U45">
        <f t="shared" si="10"/>
        <v>5.6694444444444443</v>
      </c>
      <c r="V45">
        <f t="shared" ca="1" si="11"/>
        <v>17</v>
      </c>
      <c r="W45">
        <f t="shared" si="12"/>
        <v>5</v>
      </c>
      <c r="X45" t="str">
        <f t="shared" si="13"/>
        <v>YES</v>
      </c>
      <c r="Y45" t="str">
        <f t="shared" si="14"/>
        <v>Apr</v>
      </c>
      <c r="Z45" s="47">
        <f t="shared" si="15"/>
        <v>43191</v>
      </c>
    </row>
    <row r="46" spans="2:26" x14ac:dyDescent="0.25">
      <c r="B46" t="s">
        <v>6313</v>
      </c>
      <c r="C46" t="s">
        <v>6807</v>
      </c>
      <c r="D46" t="s">
        <v>5</v>
      </c>
      <c r="E46" s="3">
        <v>41223</v>
      </c>
      <c r="F46" s="3">
        <v>45205</v>
      </c>
      <c r="G46" s="3">
        <v>47681</v>
      </c>
      <c r="K46">
        <f t="shared" si="0"/>
        <v>2012</v>
      </c>
      <c r="L46">
        <f t="shared" si="1"/>
        <v>11</v>
      </c>
      <c r="M46">
        <f t="shared" si="2"/>
        <v>10</v>
      </c>
      <c r="N46">
        <f t="shared" si="3"/>
        <v>6</v>
      </c>
      <c r="O46">
        <f t="shared" si="4"/>
        <v>1769</v>
      </c>
      <c r="P46" s="47">
        <f t="shared" si="5"/>
        <v>45388</v>
      </c>
      <c r="Q46" s="47">
        <f t="shared" si="6"/>
        <v>45230</v>
      </c>
      <c r="R46">
        <f t="shared" si="7"/>
        <v>6</v>
      </c>
      <c r="S46" t="str">
        <f t="shared" si="8"/>
        <v>06-Oct-2023</v>
      </c>
      <c r="T46" t="str">
        <f t="shared" si="9"/>
        <v>First Half</v>
      </c>
      <c r="U46">
        <f t="shared" si="10"/>
        <v>6.7805555555555559</v>
      </c>
      <c r="V46">
        <f t="shared" ca="1" si="11"/>
        <v>12</v>
      </c>
      <c r="W46">
        <f t="shared" si="12"/>
        <v>6</v>
      </c>
      <c r="X46" t="str">
        <f t="shared" si="13"/>
        <v>YES</v>
      </c>
      <c r="Y46" t="str">
        <f t="shared" si="14"/>
        <v>Oct</v>
      </c>
      <c r="Z46" s="47">
        <f t="shared" si="15"/>
        <v>45571</v>
      </c>
    </row>
    <row r="47" spans="2:26" x14ac:dyDescent="0.25">
      <c r="B47" t="s">
        <v>6316</v>
      </c>
      <c r="C47" t="s">
        <v>6805</v>
      </c>
      <c r="D47" t="s">
        <v>3</v>
      </c>
      <c r="E47" s="3">
        <v>39554</v>
      </c>
      <c r="F47" s="3">
        <v>42038</v>
      </c>
      <c r="G47" s="3">
        <v>42838</v>
      </c>
      <c r="K47">
        <f t="shared" si="0"/>
        <v>2008</v>
      </c>
      <c r="L47">
        <f t="shared" si="1"/>
        <v>4</v>
      </c>
      <c r="M47">
        <f t="shared" si="2"/>
        <v>16</v>
      </c>
      <c r="N47">
        <f t="shared" si="3"/>
        <v>2</v>
      </c>
      <c r="O47">
        <f t="shared" si="4"/>
        <v>573</v>
      </c>
      <c r="P47" s="47">
        <f t="shared" si="5"/>
        <v>42219</v>
      </c>
      <c r="Q47" s="47">
        <f t="shared" si="6"/>
        <v>42063</v>
      </c>
      <c r="R47">
        <f t="shared" si="7"/>
        <v>3</v>
      </c>
      <c r="S47" t="str">
        <f t="shared" si="8"/>
        <v>03-Feb-2015</v>
      </c>
      <c r="T47" t="str">
        <f t="shared" si="9"/>
        <v>First Half</v>
      </c>
      <c r="U47">
        <f t="shared" si="10"/>
        <v>2.1944444444444446</v>
      </c>
      <c r="V47">
        <f t="shared" ca="1" si="11"/>
        <v>17</v>
      </c>
      <c r="W47">
        <f t="shared" si="12"/>
        <v>2</v>
      </c>
      <c r="X47" t="str">
        <f t="shared" si="13"/>
        <v>NO</v>
      </c>
      <c r="Y47" t="str">
        <f t="shared" si="14"/>
        <v>Feb</v>
      </c>
      <c r="Z47" s="47">
        <f t="shared" si="15"/>
        <v>42403</v>
      </c>
    </row>
    <row r="48" spans="2:26" x14ac:dyDescent="0.25">
      <c r="B48" t="s">
        <v>6319</v>
      </c>
      <c r="C48" t="s">
        <v>6808</v>
      </c>
      <c r="D48" t="s">
        <v>2</v>
      </c>
      <c r="E48" s="3">
        <v>41528</v>
      </c>
      <c r="F48" s="3">
        <v>44602</v>
      </c>
      <c r="G48" s="3">
        <v>46531</v>
      </c>
      <c r="K48">
        <f t="shared" si="0"/>
        <v>2013</v>
      </c>
      <c r="L48">
        <f t="shared" si="1"/>
        <v>9</v>
      </c>
      <c r="M48">
        <f t="shared" si="2"/>
        <v>11</v>
      </c>
      <c r="N48">
        <f t="shared" si="3"/>
        <v>5</v>
      </c>
      <c r="O48">
        <f t="shared" si="4"/>
        <v>1378</v>
      </c>
      <c r="P48" s="47">
        <f t="shared" si="5"/>
        <v>44783</v>
      </c>
      <c r="Q48" s="47">
        <f t="shared" si="6"/>
        <v>44620</v>
      </c>
      <c r="R48">
        <f t="shared" si="7"/>
        <v>5</v>
      </c>
      <c r="S48" t="str">
        <f t="shared" si="8"/>
        <v>10-Feb-2022</v>
      </c>
      <c r="T48" t="str">
        <f t="shared" si="9"/>
        <v>First Half</v>
      </c>
      <c r="U48">
        <f t="shared" si="10"/>
        <v>5.2888888888888888</v>
      </c>
      <c r="V48">
        <f t="shared" ca="1" si="11"/>
        <v>11</v>
      </c>
      <c r="W48">
        <f t="shared" si="12"/>
        <v>5</v>
      </c>
      <c r="X48" t="str">
        <f t="shared" si="13"/>
        <v>YES</v>
      </c>
      <c r="Y48" t="str">
        <f t="shared" si="14"/>
        <v>Feb</v>
      </c>
      <c r="Z48" s="47">
        <f t="shared" si="15"/>
        <v>44967</v>
      </c>
    </row>
    <row r="49" spans="2:26" x14ac:dyDescent="0.25">
      <c r="B49" t="s">
        <v>6322</v>
      </c>
      <c r="C49" t="s">
        <v>6589</v>
      </c>
      <c r="D49" t="s">
        <v>6</v>
      </c>
      <c r="E49" s="3">
        <v>39744</v>
      </c>
      <c r="F49" s="3">
        <v>45553</v>
      </c>
      <c r="G49" s="3">
        <v>45982</v>
      </c>
      <c r="K49">
        <f t="shared" si="0"/>
        <v>2008</v>
      </c>
      <c r="L49">
        <f t="shared" si="1"/>
        <v>10</v>
      </c>
      <c r="M49">
        <f t="shared" si="2"/>
        <v>23</v>
      </c>
      <c r="N49">
        <f t="shared" si="3"/>
        <v>1</v>
      </c>
      <c r="O49">
        <f t="shared" si="4"/>
        <v>308</v>
      </c>
      <c r="P49" s="47">
        <f t="shared" si="5"/>
        <v>45734</v>
      </c>
      <c r="Q49" s="47">
        <f t="shared" si="6"/>
        <v>45565</v>
      </c>
      <c r="R49">
        <f t="shared" si="7"/>
        <v>4</v>
      </c>
      <c r="S49" t="str">
        <f t="shared" si="8"/>
        <v>18-Sep-2024</v>
      </c>
      <c r="T49" t="str">
        <f t="shared" si="9"/>
        <v>Second Half</v>
      </c>
      <c r="U49">
        <f t="shared" si="10"/>
        <v>1.175</v>
      </c>
      <c r="V49">
        <f t="shared" ca="1" si="11"/>
        <v>16</v>
      </c>
      <c r="W49">
        <f t="shared" si="12"/>
        <v>1</v>
      </c>
      <c r="X49" t="str">
        <f t="shared" si="13"/>
        <v>NO</v>
      </c>
      <c r="Y49" t="str">
        <f t="shared" si="14"/>
        <v>Sep</v>
      </c>
      <c r="Z49" s="47">
        <f t="shared" si="15"/>
        <v>45918</v>
      </c>
    </row>
    <row r="50" spans="2:26" x14ac:dyDescent="0.25">
      <c r="B50" t="s">
        <v>6325</v>
      </c>
      <c r="C50" t="s">
        <v>6801</v>
      </c>
      <c r="D50" t="s">
        <v>5</v>
      </c>
      <c r="E50" s="3">
        <v>41229</v>
      </c>
      <c r="F50" s="3">
        <v>43360</v>
      </c>
      <c r="G50" s="3">
        <v>45988</v>
      </c>
      <c r="K50">
        <f t="shared" si="0"/>
        <v>2012</v>
      </c>
      <c r="L50">
        <f t="shared" si="1"/>
        <v>11</v>
      </c>
      <c r="M50">
        <f t="shared" si="2"/>
        <v>16</v>
      </c>
      <c r="N50">
        <f t="shared" si="3"/>
        <v>7</v>
      </c>
      <c r="O50">
        <f t="shared" si="4"/>
        <v>1879</v>
      </c>
      <c r="P50" s="47">
        <f t="shared" si="5"/>
        <v>43541</v>
      </c>
      <c r="Q50" s="47">
        <f t="shared" si="6"/>
        <v>43373</v>
      </c>
      <c r="R50">
        <f t="shared" si="7"/>
        <v>2</v>
      </c>
      <c r="S50" t="str">
        <f t="shared" si="8"/>
        <v>17-Sep-2018</v>
      </c>
      <c r="T50" t="str">
        <f t="shared" si="9"/>
        <v>Second Half</v>
      </c>
      <c r="U50">
        <f t="shared" si="10"/>
        <v>7.1944444444444446</v>
      </c>
      <c r="V50">
        <f t="shared" ca="1" si="11"/>
        <v>12</v>
      </c>
      <c r="W50">
        <f t="shared" si="12"/>
        <v>7</v>
      </c>
      <c r="X50" t="str">
        <f t="shared" si="13"/>
        <v>YES</v>
      </c>
      <c r="Y50" t="str">
        <f t="shared" si="14"/>
        <v>Sep</v>
      </c>
      <c r="Z50" s="47">
        <f t="shared" si="15"/>
        <v>43725</v>
      </c>
    </row>
    <row r="51" spans="2:26" x14ac:dyDescent="0.25">
      <c r="B51" t="s">
        <v>6328</v>
      </c>
      <c r="C51" t="s">
        <v>6802</v>
      </c>
      <c r="D51" t="s">
        <v>4</v>
      </c>
      <c r="E51" s="3">
        <v>43957</v>
      </c>
      <c r="F51" s="3">
        <v>44403</v>
      </c>
      <c r="G51" s="3">
        <v>47146</v>
      </c>
      <c r="K51">
        <f t="shared" si="0"/>
        <v>2020</v>
      </c>
      <c r="L51">
        <f t="shared" si="1"/>
        <v>5</v>
      </c>
      <c r="M51">
        <f t="shared" si="2"/>
        <v>6</v>
      </c>
      <c r="N51">
        <f t="shared" si="3"/>
        <v>7</v>
      </c>
      <c r="O51">
        <f t="shared" si="4"/>
        <v>1960</v>
      </c>
      <c r="P51" s="47">
        <f t="shared" si="5"/>
        <v>44587</v>
      </c>
      <c r="Q51" s="47">
        <f t="shared" si="6"/>
        <v>44408</v>
      </c>
      <c r="R51">
        <f t="shared" si="7"/>
        <v>2</v>
      </c>
      <c r="S51" t="str">
        <f t="shared" si="8"/>
        <v>26-Jul-2021</v>
      </c>
      <c r="T51" t="str">
        <f t="shared" si="9"/>
        <v>Second Half</v>
      </c>
      <c r="U51">
        <f t="shared" si="10"/>
        <v>7.5055555555555555</v>
      </c>
      <c r="V51">
        <f t="shared" ca="1" si="11"/>
        <v>5</v>
      </c>
      <c r="W51">
        <f t="shared" si="12"/>
        <v>7</v>
      </c>
      <c r="X51" t="str">
        <f t="shared" si="13"/>
        <v>YES</v>
      </c>
      <c r="Y51" t="str">
        <f t="shared" si="14"/>
        <v>Jul</v>
      </c>
      <c r="Z51" s="47">
        <f t="shared" si="15"/>
        <v>44768</v>
      </c>
    </row>
    <row r="52" spans="2:26" x14ac:dyDescent="0.25">
      <c r="B52" t="s">
        <v>6331</v>
      </c>
      <c r="C52" t="s">
        <v>6803</v>
      </c>
      <c r="D52" t="s">
        <v>4</v>
      </c>
      <c r="E52" s="3">
        <v>39428</v>
      </c>
      <c r="F52" s="3">
        <v>42172</v>
      </c>
      <c r="G52" s="3">
        <v>44771</v>
      </c>
      <c r="K52">
        <f t="shared" si="0"/>
        <v>2007</v>
      </c>
      <c r="L52">
        <f t="shared" si="1"/>
        <v>12</v>
      </c>
      <c r="M52">
        <f t="shared" si="2"/>
        <v>12</v>
      </c>
      <c r="N52">
        <f t="shared" si="3"/>
        <v>7</v>
      </c>
      <c r="O52">
        <f t="shared" si="4"/>
        <v>1858</v>
      </c>
      <c r="P52" s="47">
        <f t="shared" si="5"/>
        <v>42355</v>
      </c>
      <c r="Q52" s="47">
        <f t="shared" si="6"/>
        <v>42185</v>
      </c>
      <c r="R52">
        <f t="shared" si="7"/>
        <v>4</v>
      </c>
      <c r="S52" t="str">
        <f t="shared" si="8"/>
        <v>17-Jun-2015</v>
      </c>
      <c r="T52" t="str">
        <f t="shared" si="9"/>
        <v>Second Half</v>
      </c>
      <c r="U52">
        <f t="shared" si="10"/>
        <v>7.1166666666666663</v>
      </c>
      <c r="V52">
        <f t="shared" ca="1" si="11"/>
        <v>17</v>
      </c>
      <c r="W52">
        <f t="shared" si="12"/>
        <v>7</v>
      </c>
      <c r="X52" t="str">
        <f t="shared" si="13"/>
        <v>YES</v>
      </c>
      <c r="Y52" t="str">
        <f t="shared" si="14"/>
        <v>Jun</v>
      </c>
      <c r="Z52" s="47">
        <f t="shared" si="15"/>
        <v>42538</v>
      </c>
    </row>
    <row r="53" spans="2:26" x14ac:dyDescent="0.25">
      <c r="B53" t="s">
        <v>6334</v>
      </c>
      <c r="C53" t="s">
        <v>6808</v>
      </c>
      <c r="D53" t="s">
        <v>6</v>
      </c>
      <c r="E53" s="3">
        <v>40660</v>
      </c>
      <c r="F53" s="3">
        <v>43650</v>
      </c>
      <c r="G53" s="3">
        <v>44611</v>
      </c>
      <c r="K53">
        <f t="shared" si="0"/>
        <v>2011</v>
      </c>
      <c r="L53">
        <f t="shared" si="1"/>
        <v>4</v>
      </c>
      <c r="M53">
        <f t="shared" si="2"/>
        <v>27</v>
      </c>
      <c r="N53">
        <f t="shared" si="3"/>
        <v>2</v>
      </c>
      <c r="O53">
        <f t="shared" si="4"/>
        <v>687</v>
      </c>
      <c r="P53" s="47">
        <f t="shared" si="5"/>
        <v>43834</v>
      </c>
      <c r="Q53" s="47">
        <f t="shared" si="6"/>
        <v>43677</v>
      </c>
      <c r="R53">
        <f t="shared" si="7"/>
        <v>5</v>
      </c>
      <c r="S53" t="str">
        <f t="shared" si="8"/>
        <v>04-Jul-2019</v>
      </c>
      <c r="T53" t="str">
        <f t="shared" si="9"/>
        <v>First Half</v>
      </c>
      <c r="U53">
        <f t="shared" si="10"/>
        <v>2.625</v>
      </c>
      <c r="V53">
        <f t="shared" ca="1" si="11"/>
        <v>14</v>
      </c>
      <c r="W53">
        <f t="shared" si="12"/>
        <v>2</v>
      </c>
      <c r="X53" t="str">
        <f t="shared" si="13"/>
        <v>NO</v>
      </c>
      <c r="Y53" t="str">
        <f t="shared" si="14"/>
        <v>Jul</v>
      </c>
      <c r="Z53" s="47">
        <f t="shared" si="15"/>
        <v>44016</v>
      </c>
    </row>
    <row r="54" spans="2:26" x14ac:dyDescent="0.25">
      <c r="B54" t="s">
        <v>6336</v>
      </c>
      <c r="C54" t="s">
        <v>6804</v>
      </c>
      <c r="D54" t="s">
        <v>6601</v>
      </c>
      <c r="E54" s="3">
        <v>43314</v>
      </c>
      <c r="F54" s="3">
        <v>43031</v>
      </c>
      <c r="G54" s="3">
        <v>43495</v>
      </c>
      <c r="K54">
        <f t="shared" si="0"/>
        <v>2018</v>
      </c>
      <c r="L54">
        <f t="shared" si="1"/>
        <v>8</v>
      </c>
      <c r="M54">
        <f t="shared" si="2"/>
        <v>2</v>
      </c>
      <c r="N54">
        <f t="shared" si="3"/>
        <v>1</v>
      </c>
      <c r="O54">
        <f t="shared" si="4"/>
        <v>333</v>
      </c>
      <c r="P54" s="47">
        <f t="shared" si="5"/>
        <v>43213</v>
      </c>
      <c r="Q54" s="47">
        <f t="shared" si="6"/>
        <v>43039</v>
      </c>
      <c r="R54">
        <f t="shared" si="7"/>
        <v>2</v>
      </c>
      <c r="S54" t="str">
        <f t="shared" si="8"/>
        <v>23-Oct-2017</v>
      </c>
      <c r="T54" t="str">
        <f t="shared" si="9"/>
        <v>Second Half</v>
      </c>
      <c r="U54">
        <f t="shared" si="10"/>
        <v>1.2694444444444444</v>
      </c>
      <c r="V54">
        <f t="shared" ca="1" si="11"/>
        <v>6</v>
      </c>
      <c r="W54">
        <f t="shared" si="12"/>
        <v>1</v>
      </c>
      <c r="X54" t="str">
        <f t="shared" si="13"/>
        <v>NO</v>
      </c>
      <c r="Y54" t="str">
        <f t="shared" si="14"/>
        <v>Oct</v>
      </c>
      <c r="Z54" s="47">
        <f t="shared" si="15"/>
        <v>43396</v>
      </c>
    </row>
    <row r="55" spans="2:26" x14ac:dyDescent="0.25">
      <c r="B55" t="s">
        <v>6339</v>
      </c>
      <c r="C55" t="s">
        <v>6801</v>
      </c>
      <c r="D55" t="s">
        <v>6601</v>
      </c>
      <c r="E55" s="3">
        <v>39844</v>
      </c>
      <c r="F55" s="3">
        <v>44008</v>
      </c>
      <c r="G55" s="3">
        <v>45611</v>
      </c>
      <c r="K55">
        <f t="shared" si="0"/>
        <v>2009</v>
      </c>
      <c r="L55">
        <f t="shared" si="1"/>
        <v>1</v>
      </c>
      <c r="M55">
        <f t="shared" si="2"/>
        <v>31</v>
      </c>
      <c r="N55">
        <f t="shared" si="3"/>
        <v>4</v>
      </c>
      <c r="O55">
        <f t="shared" si="4"/>
        <v>1146</v>
      </c>
      <c r="P55" s="47">
        <f t="shared" si="5"/>
        <v>44191</v>
      </c>
      <c r="Q55" s="47">
        <f t="shared" si="6"/>
        <v>44012</v>
      </c>
      <c r="R55">
        <f t="shared" si="7"/>
        <v>6</v>
      </c>
      <c r="S55" t="str">
        <f t="shared" si="8"/>
        <v>26-Jun-2020</v>
      </c>
      <c r="T55" t="str">
        <f t="shared" si="9"/>
        <v>Second Half</v>
      </c>
      <c r="U55">
        <f t="shared" si="10"/>
        <v>4.3861111111111111</v>
      </c>
      <c r="V55">
        <f t="shared" ca="1" si="11"/>
        <v>16</v>
      </c>
      <c r="W55">
        <f t="shared" si="12"/>
        <v>4</v>
      </c>
      <c r="X55" t="str">
        <f t="shared" si="13"/>
        <v>NO</v>
      </c>
      <c r="Y55" t="str">
        <f t="shared" si="14"/>
        <v>Jun</v>
      </c>
      <c r="Z55" s="47">
        <f t="shared" si="15"/>
        <v>44373</v>
      </c>
    </row>
    <row r="56" spans="2:26" x14ac:dyDescent="0.25">
      <c r="B56" t="s">
        <v>6342</v>
      </c>
      <c r="C56" t="s">
        <v>6801</v>
      </c>
      <c r="D56" t="s">
        <v>3</v>
      </c>
      <c r="E56" s="3">
        <v>42303</v>
      </c>
      <c r="F56" s="3">
        <v>44920</v>
      </c>
      <c r="G56" s="3">
        <v>45598</v>
      </c>
      <c r="K56">
        <f t="shared" si="0"/>
        <v>2015</v>
      </c>
      <c r="L56">
        <f t="shared" si="1"/>
        <v>10</v>
      </c>
      <c r="M56">
        <f t="shared" si="2"/>
        <v>26</v>
      </c>
      <c r="N56">
        <f t="shared" si="3"/>
        <v>1</v>
      </c>
      <c r="O56">
        <f t="shared" si="4"/>
        <v>485</v>
      </c>
      <c r="P56" s="47">
        <f t="shared" si="5"/>
        <v>45102</v>
      </c>
      <c r="Q56" s="47">
        <f t="shared" si="6"/>
        <v>44926</v>
      </c>
      <c r="R56">
        <f t="shared" si="7"/>
        <v>1</v>
      </c>
      <c r="S56" t="str">
        <f t="shared" si="8"/>
        <v>25-Dec-2022</v>
      </c>
      <c r="T56" t="str">
        <f t="shared" si="9"/>
        <v>Second Half</v>
      </c>
      <c r="U56">
        <f t="shared" si="10"/>
        <v>1.8527777777777779</v>
      </c>
      <c r="V56">
        <f t="shared" ca="1" si="11"/>
        <v>9</v>
      </c>
      <c r="W56">
        <f t="shared" si="12"/>
        <v>1</v>
      </c>
      <c r="X56" t="str">
        <f t="shared" si="13"/>
        <v>NO</v>
      </c>
      <c r="Y56" t="str">
        <f t="shared" si="14"/>
        <v>Dec</v>
      </c>
      <c r="Z56" s="47">
        <f t="shared" si="15"/>
        <v>45285</v>
      </c>
    </row>
    <row r="57" spans="2:26" x14ac:dyDescent="0.25">
      <c r="B57" t="s">
        <v>6345</v>
      </c>
      <c r="C57" t="s">
        <v>6803</v>
      </c>
      <c r="D57" t="s">
        <v>6</v>
      </c>
      <c r="E57" s="3">
        <v>39841</v>
      </c>
      <c r="F57" s="3">
        <v>44493</v>
      </c>
      <c r="G57" s="3">
        <v>46194</v>
      </c>
      <c r="K57">
        <f t="shared" si="0"/>
        <v>2009</v>
      </c>
      <c r="L57">
        <f t="shared" si="1"/>
        <v>1</v>
      </c>
      <c r="M57">
        <f t="shared" si="2"/>
        <v>28</v>
      </c>
      <c r="N57">
        <f t="shared" si="3"/>
        <v>4</v>
      </c>
      <c r="O57">
        <f t="shared" si="4"/>
        <v>1215</v>
      </c>
      <c r="P57" s="47">
        <f t="shared" si="5"/>
        <v>44675</v>
      </c>
      <c r="Q57" s="47">
        <f t="shared" si="6"/>
        <v>44500</v>
      </c>
      <c r="R57">
        <f t="shared" si="7"/>
        <v>1</v>
      </c>
      <c r="S57" t="str">
        <f t="shared" si="8"/>
        <v>24-Oct-2021</v>
      </c>
      <c r="T57" t="str">
        <f t="shared" si="9"/>
        <v>Second Half</v>
      </c>
      <c r="U57">
        <f t="shared" si="10"/>
        <v>4.6583333333333332</v>
      </c>
      <c r="V57">
        <f t="shared" ca="1" si="11"/>
        <v>16</v>
      </c>
      <c r="W57">
        <f t="shared" si="12"/>
        <v>4</v>
      </c>
      <c r="X57" t="str">
        <f t="shared" si="13"/>
        <v>NO</v>
      </c>
      <c r="Y57" t="str">
        <f t="shared" si="14"/>
        <v>Oct</v>
      </c>
      <c r="Z57" s="47">
        <f t="shared" si="15"/>
        <v>44858</v>
      </c>
    </row>
    <row r="58" spans="2:26" x14ac:dyDescent="0.25">
      <c r="B58" t="s">
        <v>6348</v>
      </c>
      <c r="C58" t="s">
        <v>6802</v>
      </c>
      <c r="D58" t="s">
        <v>5</v>
      </c>
      <c r="E58" s="3">
        <v>41139</v>
      </c>
      <c r="F58" s="3">
        <v>45033</v>
      </c>
      <c r="G58" s="3">
        <v>47744</v>
      </c>
      <c r="K58">
        <f t="shared" si="0"/>
        <v>2012</v>
      </c>
      <c r="L58">
        <f t="shared" si="1"/>
        <v>8</v>
      </c>
      <c r="M58">
        <f t="shared" si="2"/>
        <v>18</v>
      </c>
      <c r="N58">
        <f t="shared" si="3"/>
        <v>7</v>
      </c>
      <c r="O58">
        <f t="shared" si="4"/>
        <v>1938</v>
      </c>
      <c r="P58" s="47">
        <f t="shared" si="5"/>
        <v>45216</v>
      </c>
      <c r="Q58" s="47">
        <f t="shared" si="6"/>
        <v>45046</v>
      </c>
      <c r="R58">
        <f t="shared" si="7"/>
        <v>2</v>
      </c>
      <c r="S58" t="str">
        <f t="shared" si="8"/>
        <v>17-Apr-2023</v>
      </c>
      <c r="T58" t="str">
        <f t="shared" si="9"/>
        <v>Second Half</v>
      </c>
      <c r="U58">
        <f t="shared" si="10"/>
        <v>7.4194444444444443</v>
      </c>
      <c r="V58">
        <f t="shared" ca="1" si="11"/>
        <v>12</v>
      </c>
      <c r="W58">
        <f t="shared" si="12"/>
        <v>7</v>
      </c>
      <c r="X58" t="str">
        <f t="shared" si="13"/>
        <v>YES</v>
      </c>
      <c r="Y58" t="str">
        <f t="shared" si="14"/>
        <v>Apr</v>
      </c>
      <c r="Z58" s="47">
        <f t="shared" si="15"/>
        <v>45399</v>
      </c>
    </row>
    <row r="59" spans="2:26" x14ac:dyDescent="0.25">
      <c r="B59" t="s">
        <v>6351</v>
      </c>
      <c r="C59" t="s">
        <v>6808</v>
      </c>
      <c r="D59" t="s">
        <v>5</v>
      </c>
      <c r="E59" s="3">
        <v>41259</v>
      </c>
      <c r="F59" s="3">
        <v>42511</v>
      </c>
      <c r="G59" s="3">
        <v>44485</v>
      </c>
      <c r="K59">
        <f t="shared" si="0"/>
        <v>2012</v>
      </c>
      <c r="L59">
        <f t="shared" si="1"/>
        <v>12</v>
      </c>
      <c r="M59">
        <f t="shared" si="2"/>
        <v>16</v>
      </c>
      <c r="N59">
        <f t="shared" si="3"/>
        <v>5</v>
      </c>
      <c r="O59">
        <f t="shared" si="4"/>
        <v>1410</v>
      </c>
      <c r="P59" s="47">
        <f t="shared" si="5"/>
        <v>42695</v>
      </c>
      <c r="Q59" s="47">
        <f t="shared" si="6"/>
        <v>42521</v>
      </c>
      <c r="R59">
        <f t="shared" si="7"/>
        <v>7</v>
      </c>
      <c r="S59" t="str">
        <f t="shared" si="8"/>
        <v>21-May-2016</v>
      </c>
      <c r="T59" t="str">
        <f t="shared" si="9"/>
        <v>Second Half</v>
      </c>
      <c r="U59">
        <f t="shared" si="10"/>
        <v>5.4027777777777777</v>
      </c>
      <c r="V59">
        <f t="shared" ca="1" si="11"/>
        <v>12</v>
      </c>
      <c r="W59">
        <f t="shared" si="12"/>
        <v>5</v>
      </c>
      <c r="X59" t="str">
        <f t="shared" si="13"/>
        <v>YES</v>
      </c>
      <c r="Y59" t="str">
        <f t="shared" si="14"/>
        <v>May</v>
      </c>
      <c r="Z59" s="47">
        <f t="shared" si="15"/>
        <v>42876</v>
      </c>
    </row>
    <row r="60" spans="2:26" x14ac:dyDescent="0.25">
      <c r="B60" t="s">
        <v>6354</v>
      </c>
      <c r="C60" t="s">
        <v>6803</v>
      </c>
      <c r="D60" t="s">
        <v>2</v>
      </c>
      <c r="E60" s="3">
        <v>41493</v>
      </c>
      <c r="F60" s="3">
        <v>43910</v>
      </c>
      <c r="G60" s="3">
        <v>46259</v>
      </c>
      <c r="K60">
        <f t="shared" si="0"/>
        <v>2013</v>
      </c>
      <c r="L60">
        <f t="shared" si="1"/>
        <v>8</v>
      </c>
      <c r="M60">
        <f t="shared" si="2"/>
        <v>7</v>
      </c>
      <c r="N60">
        <f t="shared" si="3"/>
        <v>6</v>
      </c>
      <c r="O60">
        <f t="shared" si="4"/>
        <v>1678</v>
      </c>
      <c r="P60" s="47">
        <f t="shared" si="5"/>
        <v>44094</v>
      </c>
      <c r="Q60" s="47">
        <f t="shared" si="6"/>
        <v>43921</v>
      </c>
      <c r="R60">
        <f t="shared" si="7"/>
        <v>6</v>
      </c>
      <c r="S60" t="str">
        <f t="shared" si="8"/>
        <v>20-Mar-2020</v>
      </c>
      <c r="T60" t="str">
        <f t="shared" si="9"/>
        <v>Second Half</v>
      </c>
      <c r="U60">
        <f t="shared" si="10"/>
        <v>6.4305555555555554</v>
      </c>
      <c r="V60">
        <f t="shared" ca="1" si="11"/>
        <v>11</v>
      </c>
      <c r="W60">
        <f t="shared" si="12"/>
        <v>6</v>
      </c>
      <c r="X60" t="str">
        <f t="shared" si="13"/>
        <v>YES</v>
      </c>
      <c r="Y60" t="str">
        <f t="shared" si="14"/>
        <v>Mar</v>
      </c>
      <c r="Z60" s="47">
        <f t="shared" si="15"/>
        <v>44275</v>
      </c>
    </row>
    <row r="61" spans="2:26" x14ac:dyDescent="0.25">
      <c r="B61" t="s">
        <v>6357</v>
      </c>
      <c r="C61" t="s">
        <v>143</v>
      </c>
      <c r="D61" t="s">
        <v>4</v>
      </c>
      <c r="E61" s="3">
        <v>43218</v>
      </c>
      <c r="F61" s="3">
        <v>43284</v>
      </c>
      <c r="G61" s="3">
        <v>44753</v>
      </c>
      <c r="K61">
        <f t="shared" si="0"/>
        <v>2018</v>
      </c>
      <c r="L61">
        <f t="shared" si="1"/>
        <v>4</v>
      </c>
      <c r="M61">
        <f t="shared" si="2"/>
        <v>28</v>
      </c>
      <c r="N61">
        <f t="shared" si="3"/>
        <v>4</v>
      </c>
      <c r="O61">
        <f t="shared" si="4"/>
        <v>1050</v>
      </c>
      <c r="P61" s="47">
        <f t="shared" si="5"/>
        <v>43468</v>
      </c>
      <c r="Q61" s="47">
        <f t="shared" si="6"/>
        <v>43312</v>
      </c>
      <c r="R61">
        <f t="shared" si="7"/>
        <v>3</v>
      </c>
      <c r="S61" t="str">
        <f t="shared" si="8"/>
        <v>03-Jul-2018</v>
      </c>
      <c r="T61" t="str">
        <f t="shared" si="9"/>
        <v>First Half</v>
      </c>
      <c r="U61">
        <f t="shared" si="10"/>
        <v>4.0222222222222221</v>
      </c>
      <c r="V61">
        <f t="shared" ca="1" si="11"/>
        <v>7</v>
      </c>
      <c r="W61">
        <f t="shared" si="12"/>
        <v>4</v>
      </c>
      <c r="X61" t="str">
        <f t="shared" si="13"/>
        <v>NO</v>
      </c>
      <c r="Y61" t="str">
        <f t="shared" si="14"/>
        <v>Jul</v>
      </c>
      <c r="Z61" s="47">
        <f t="shared" si="15"/>
        <v>43649</v>
      </c>
    </row>
    <row r="62" spans="2:26" x14ac:dyDescent="0.25">
      <c r="B62" t="s">
        <v>6360</v>
      </c>
      <c r="C62" t="s">
        <v>6803</v>
      </c>
      <c r="D62" t="s">
        <v>6601</v>
      </c>
      <c r="E62" s="3">
        <v>42232</v>
      </c>
      <c r="F62" s="3">
        <v>42584</v>
      </c>
      <c r="G62" s="3">
        <v>44099</v>
      </c>
      <c r="K62">
        <f t="shared" si="0"/>
        <v>2015</v>
      </c>
      <c r="L62">
        <f t="shared" si="1"/>
        <v>8</v>
      </c>
      <c r="M62">
        <f t="shared" si="2"/>
        <v>16</v>
      </c>
      <c r="N62">
        <f t="shared" si="3"/>
        <v>4</v>
      </c>
      <c r="O62">
        <f t="shared" si="4"/>
        <v>1084</v>
      </c>
      <c r="P62" s="47">
        <f t="shared" si="5"/>
        <v>42768</v>
      </c>
      <c r="Q62" s="47">
        <f t="shared" si="6"/>
        <v>42613</v>
      </c>
      <c r="R62">
        <f t="shared" si="7"/>
        <v>3</v>
      </c>
      <c r="S62" t="str">
        <f t="shared" si="8"/>
        <v>02-Aug-2016</v>
      </c>
      <c r="T62" t="str">
        <f t="shared" si="9"/>
        <v>First Half</v>
      </c>
      <c r="U62">
        <f t="shared" si="10"/>
        <v>4.1472222222222221</v>
      </c>
      <c r="V62">
        <f t="shared" ca="1" si="11"/>
        <v>9</v>
      </c>
      <c r="W62">
        <f t="shared" si="12"/>
        <v>4</v>
      </c>
      <c r="X62" t="str">
        <f t="shared" si="13"/>
        <v>NO</v>
      </c>
      <c r="Y62" t="str">
        <f t="shared" si="14"/>
        <v>Aug</v>
      </c>
      <c r="Z62" s="47">
        <f t="shared" si="15"/>
        <v>42949</v>
      </c>
    </row>
    <row r="63" spans="2:26" x14ac:dyDescent="0.25">
      <c r="B63" t="s">
        <v>6363</v>
      </c>
      <c r="C63" t="s">
        <v>6804</v>
      </c>
      <c r="D63" t="s">
        <v>6601</v>
      </c>
      <c r="E63" s="3">
        <v>39504</v>
      </c>
      <c r="F63" s="3">
        <v>45595</v>
      </c>
      <c r="G63" s="3">
        <v>47120</v>
      </c>
      <c r="K63">
        <f t="shared" si="0"/>
        <v>2008</v>
      </c>
      <c r="L63">
        <f t="shared" si="1"/>
        <v>2</v>
      </c>
      <c r="M63">
        <f t="shared" si="2"/>
        <v>26</v>
      </c>
      <c r="N63">
        <f t="shared" si="3"/>
        <v>4</v>
      </c>
      <c r="O63">
        <f t="shared" si="4"/>
        <v>1090</v>
      </c>
      <c r="P63" s="47">
        <f t="shared" si="5"/>
        <v>45777</v>
      </c>
      <c r="Q63" s="47">
        <f t="shared" si="6"/>
        <v>45596</v>
      </c>
      <c r="R63">
        <f t="shared" si="7"/>
        <v>4</v>
      </c>
      <c r="S63" t="str">
        <f t="shared" si="8"/>
        <v>30-Oct-2024</v>
      </c>
      <c r="T63" t="str">
        <f t="shared" si="9"/>
        <v>Second Half</v>
      </c>
      <c r="U63">
        <f t="shared" si="10"/>
        <v>4.1722222222222225</v>
      </c>
      <c r="V63">
        <f t="shared" ca="1" si="11"/>
        <v>17</v>
      </c>
      <c r="W63">
        <f t="shared" si="12"/>
        <v>4</v>
      </c>
      <c r="X63" t="str">
        <f t="shared" si="13"/>
        <v>NO</v>
      </c>
      <c r="Y63" t="str">
        <f t="shared" si="14"/>
        <v>Oct</v>
      </c>
      <c r="Z63" s="47">
        <f t="shared" si="15"/>
        <v>45960</v>
      </c>
    </row>
    <row r="64" spans="2:26" x14ac:dyDescent="0.25">
      <c r="B64" t="s">
        <v>6366</v>
      </c>
      <c r="C64" t="s">
        <v>6807</v>
      </c>
      <c r="D64" t="s">
        <v>5</v>
      </c>
      <c r="E64" s="3">
        <v>39870</v>
      </c>
      <c r="F64" s="3">
        <v>43036</v>
      </c>
      <c r="G64" s="3">
        <v>44497</v>
      </c>
      <c r="K64">
        <f t="shared" si="0"/>
        <v>2009</v>
      </c>
      <c r="L64">
        <f t="shared" si="1"/>
        <v>2</v>
      </c>
      <c r="M64">
        <f t="shared" si="2"/>
        <v>26</v>
      </c>
      <c r="N64">
        <f t="shared" si="3"/>
        <v>4</v>
      </c>
      <c r="O64">
        <f t="shared" si="4"/>
        <v>1044</v>
      </c>
      <c r="P64" s="47">
        <f t="shared" si="5"/>
        <v>43218</v>
      </c>
      <c r="Q64" s="47">
        <f t="shared" si="6"/>
        <v>43039</v>
      </c>
      <c r="R64">
        <f t="shared" si="7"/>
        <v>7</v>
      </c>
      <c r="S64" t="str">
        <f t="shared" si="8"/>
        <v>28-Oct-2017</v>
      </c>
      <c r="T64" t="str">
        <f t="shared" si="9"/>
        <v>Second Half</v>
      </c>
      <c r="U64">
        <f t="shared" si="10"/>
        <v>4</v>
      </c>
      <c r="V64">
        <f t="shared" ca="1" si="11"/>
        <v>16</v>
      </c>
      <c r="W64">
        <f t="shared" si="12"/>
        <v>4</v>
      </c>
      <c r="X64" t="str">
        <f t="shared" si="13"/>
        <v>NO</v>
      </c>
      <c r="Y64" t="str">
        <f t="shared" si="14"/>
        <v>Oct</v>
      </c>
      <c r="Z64" s="47">
        <f t="shared" si="15"/>
        <v>43401</v>
      </c>
    </row>
    <row r="65" spans="2:26" x14ac:dyDescent="0.25">
      <c r="B65" t="s">
        <v>6369</v>
      </c>
      <c r="C65" t="s">
        <v>6806</v>
      </c>
      <c r="D65" t="s">
        <v>4</v>
      </c>
      <c r="E65" s="3">
        <v>42208</v>
      </c>
      <c r="F65" s="3">
        <v>44111</v>
      </c>
      <c r="G65" s="3">
        <v>45995</v>
      </c>
      <c r="K65">
        <f t="shared" si="0"/>
        <v>2015</v>
      </c>
      <c r="L65">
        <f t="shared" si="1"/>
        <v>7</v>
      </c>
      <c r="M65">
        <f t="shared" si="2"/>
        <v>23</v>
      </c>
      <c r="N65">
        <f t="shared" si="3"/>
        <v>5</v>
      </c>
      <c r="O65">
        <f t="shared" si="4"/>
        <v>1347</v>
      </c>
      <c r="P65" s="47">
        <f t="shared" si="5"/>
        <v>44293</v>
      </c>
      <c r="Q65" s="47">
        <f t="shared" si="6"/>
        <v>44135</v>
      </c>
      <c r="R65">
        <f t="shared" si="7"/>
        <v>4</v>
      </c>
      <c r="S65" t="str">
        <f t="shared" si="8"/>
        <v>07-Oct-2020</v>
      </c>
      <c r="T65" t="str">
        <f t="shared" si="9"/>
        <v>First Half</v>
      </c>
      <c r="U65">
        <f t="shared" si="10"/>
        <v>5.1583333333333332</v>
      </c>
      <c r="V65">
        <f t="shared" ca="1" si="11"/>
        <v>9</v>
      </c>
      <c r="W65">
        <f t="shared" si="12"/>
        <v>5</v>
      </c>
      <c r="X65" t="str">
        <f t="shared" si="13"/>
        <v>YES</v>
      </c>
      <c r="Y65" t="str">
        <f t="shared" si="14"/>
        <v>Oct</v>
      </c>
      <c r="Z65" s="47">
        <f t="shared" si="15"/>
        <v>44476</v>
      </c>
    </row>
    <row r="66" spans="2:26" x14ac:dyDescent="0.25">
      <c r="B66" t="s">
        <v>6372</v>
      </c>
      <c r="C66" t="s">
        <v>6803</v>
      </c>
      <c r="D66" t="s">
        <v>2</v>
      </c>
      <c r="E66" s="3">
        <v>43348</v>
      </c>
      <c r="F66" s="3">
        <v>43821</v>
      </c>
      <c r="G66" s="3">
        <v>46789</v>
      </c>
      <c r="K66">
        <f t="shared" si="0"/>
        <v>2018</v>
      </c>
      <c r="L66">
        <f t="shared" si="1"/>
        <v>9</v>
      </c>
      <c r="M66">
        <f t="shared" si="2"/>
        <v>5</v>
      </c>
      <c r="N66">
        <f t="shared" si="3"/>
        <v>8</v>
      </c>
      <c r="O66">
        <f t="shared" si="4"/>
        <v>2120</v>
      </c>
      <c r="P66" s="47">
        <f t="shared" si="5"/>
        <v>44004</v>
      </c>
      <c r="Q66" s="47">
        <f t="shared" si="6"/>
        <v>43830</v>
      </c>
      <c r="R66">
        <f t="shared" si="7"/>
        <v>1</v>
      </c>
      <c r="S66" t="str">
        <f t="shared" si="8"/>
        <v>22-Dec-2019</v>
      </c>
      <c r="T66" t="str">
        <f t="shared" si="9"/>
        <v>Second Half</v>
      </c>
      <c r="U66">
        <f t="shared" si="10"/>
        <v>8.1222222222222218</v>
      </c>
      <c r="V66">
        <f t="shared" ca="1" si="11"/>
        <v>6</v>
      </c>
      <c r="W66">
        <f t="shared" si="12"/>
        <v>8</v>
      </c>
      <c r="X66" t="str">
        <f t="shared" si="13"/>
        <v>YES</v>
      </c>
      <c r="Y66" t="str">
        <f t="shared" si="14"/>
        <v>Dec</v>
      </c>
      <c r="Z66" s="47">
        <f t="shared" si="15"/>
        <v>44187</v>
      </c>
    </row>
    <row r="67" spans="2:26" x14ac:dyDescent="0.25">
      <c r="B67" t="s">
        <v>6375</v>
      </c>
      <c r="C67" t="s">
        <v>6807</v>
      </c>
      <c r="D67" t="s">
        <v>6</v>
      </c>
      <c r="E67" s="3">
        <v>39535</v>
      </c>
      <c r="F67" s="3">
        <v>42571</v>
      </c>
      <c r="G67" s="3">
        <v>43506</v>
      </c>
      <c r="K67">
        <f t="shared" si="0"/>
        <v>2008</v>
      </c>
      <c r="L67">
        <f t="shared" si="1"/>
        <v>3</v>
      </c>
      <c r="M67">
        <f t="shared" si="2"/>
        <v>28</v>
      </c>
      <c r="N67">
        <f t="shared" si="3"/>
        <v>2</v>
      </c>
      <c r="O67">
        <f t="shared" si="4"/>
        <v>668</v>
      </c>
      <c r="P67" s="47">
        <f t="shared" si="5"/>
        <v>42755</v>
      </c>
      <c r="Q67" s="47">
        <f t="shared" si="6"/>
        <v>42582</v>
      </c>
      <c r="R67">
        <f t="shared" si="7"/>
        <v>4</v>
      </c>
      <c r="S67" t="str">
        <f t="shared" si="8"/>
        <v>20-Jul-2016</v>
      </c>
      <c r="T67" t="str">
        <f t="shared" si="9"/>
        <v>Second Half</v>
      </c>
      <c r="U67">
        <f t="shared" si="10"/>
        <v>2.5555555555555554</v>
      </c>
      <c r="V67">
        <f t="shared" ca="1" si="11"/>
        <v>17</v>
      </c>
      <c r="W67">
        <f t="shared" si="12"/>
        <v>2</v>
      </c>
      <c r="X67" t="str">
        <f t="shared" si="13"/>
        <v>NO</v>
      </c>
      <c r="Y67" t="str">
        <f t="shared" si="14"/>
        <v>Jul</v>
      </c>
      <c r="Z67" s="47">
        <f t="shared" si="15"/>
        <v>42936</v>
      </c>
    </row>
    <row r="68" spans="2:26" x14ac:dyDescent="0.25">
      <c r="B68" t="s">
        <v>6378</v>
      </c>
      <c r="C68" t="s">
        <v>6804</v>
      </c>
      <c r="D68" t="s">
        <v>4</v>
      </c>
      <c r="E68" s="3">
        <v>41186</v>
      </c>
      <c r="F68" s="3">
        <v>42105</v>
      </c>
      <c r="G68" s="3">
        <v>43039</v>
      </c>
      <c r="K68">
        <f t="shared" si="0"/>
        <v>2012</v>
      </c>
      <c r="L68">
        <f t="shared" si="1"/>
        <v>10</v>
      </c>
      <c r="M68">
        <f t="shared" si="2"/>
        <v>4</v>
      </c>
      <c r="N68">
        <f t="shared" si="3"/>
        <v>2</v>
      </c>
      <c r="O68">
        <f t="shared" si="4"/>
        <v>667</v>
      </c>
      <c r="P68" s="47">
        <f t="shared" si="5"/>
        <v>42288</v>
      </c>
      <c r="Q68" s="47">
        <f t="shared" si="6"/>
        <v>42124</v>
      </c>
      <c r="R68">
        <f t="shared" si="7"/>
        <v>7</v>
      </c>
      <c r="S68" t="str">
        <f t="shared" si="8"/>
        <v>11-Apr-2015</v>
      </c>
      <c r="T68" t="str">
        <f t="shared" si="9"/>
        <v>First Half</v>
      </c>
      <c r="U68">
        <f t="shared" si="10"/>
        <v>2.5555555555555554</v>
      </c>
      <c r="V68">
        <f t="shared" ca="1" si="11"/>
        <v>12</v>
      </c>
      <c r="W68">
        <f t="shared" si="12"/>
        <v>2</v>
      </c>
      <c r="X68" t="str">
        <f t="shared" si="13"/>
        <v>NO</v>
      </c>
      <c r="Y68" t="str">
        <f t="shared" si="14"/>
        <v>Apr</v>
      </c>
      <c r="Z68" s="47">
        <f t="shared" si="15"/>
        <v>42471</v>
      </c>
    </row>
    <row r="69" spans="2:26" x14ac:dyDescent="0.25">
      <c r="B69" t="s">
        <v>6381</v>
      </c>
      <c r="C69" t="s">
        <v>6807</v>
      </c>
      <c r="D69" t="s">
        <v>6</v>
      </c>
      <c r="E69" s="3">
        <v>42435</v>
      </c>
      <c r="F69" s="3">
        <v>42695</v>
      </c>
      <c r="G69" s="3">
        <v>43679</v>
      </c>
      <c r="K69">
        <f t="shared" ref="K69:K123" si="16">YEAR(E69)</f>
        <v>2016</v>
      </c>
      <c r="L69">
        <f t="shared" ref="L69:L123" si="17">MONTH(E69)</f>
        <v>3</v>
      </c>
      <c r="M69">
        <f t="shared" ref="M69:M123" si="18">DAY(E69)</f>
        <v>6</v>
      </c>
      <c r="N69">
        <f t="shared" ref="N69:N123" si="19">DATEDIF(F69,G69,"Y")</f>
        <v>2</v>
      </c>
      <c r="O69">
        <f t="shared" ref="O69:O123" si="20">NETWORKDAYS(F69,G69)</f>
        <v>705</v>
      </c>
      <c r="P69" s="47">
        <f t="shared" ref="P69:P123" si="21">EDATE(F69,6)</f>
        <v>42876</v>
      </c>
      <c r="Q69" s="47">
        <f t="shared" ref="Q69:Q123" si="22">EOMONTH(F69,0)</f>
        <v>42704</v>
      </c>
      <c r="R69">
        <f t="shared" ref="R69:R123" si="23">WEEKDAY(F69)</f>
        <v>2</v>
      </c>
      <c r="S69" t="str">
        <f t="shared" ref="S69:S123" si="24">TEXT(F69,"dd-mmm-yyyy")</f>
        <v>21-Nov-2016</v>
      </c>
      <c r="T69" t="str">
        <f t="shared" ref="T69:T123" si="25">IF(DAY(F69)&lt;15,"First Half","Second Half")</f>
        <v>Second Half</v>
      </c>
      <c r="U69">
        <f t="shared" ref="U69:U123" si="26">YEARFRAC(F69,G69)</f>
        <v>2.6972222222222224</v>
      </c>
      <c r="V69">
        <f t="shared" ref="V69:V123" ca="1" si="27">DATEDIF(E69,TODAY(),"Y")</f>
        <v>9</v>
      </c>
      <c r="W69">
        <f t="shared" ref="W69:W123" si="28">DATEDIF(F69,G69,"Y")</f>
        <v>2</v>
      </c>
      <c r="X69" t="str">
        <f t="shared" ref="X69:X123" si="29">IF(DATEDIF(F69,G69,"Y")&gt;=5,"YES","NO")</f>
        <v>NO</v>
      </c>
      <c r="Y69" t="str">
        <f t="shared" ref="Y69:Y123" si="30">TEXT(F69,"MMM")</f>
        <v>Nov</v>
      </c>
      <c r="Z69" s="47">
        <f t="shared" ref="Z69:Z123" si="31">EDATE(F69,12)</f>
        <v>43060</v>
      </c>
    </row>
    <row r="70" spans="2:26" x14ac:dyDescent="0.25">
      <c r="B70" t="s">
        <v>6384</v>
      </c>
      <c r="C70" t="s">
        <v>6808</v>
      </c>
      <c r="D70" t="s">
        <v>4</v>
      </c>
      <c r="E70" s="3">
        <v>43834</v>
      </c>
      <c r="F70" s="3">
        <v>43643</v>
      </c>
      <c r="G70" s="3">
        <v>45884</v>
      </c>
      <c r="K70">
        <f t="shared" si="16"/>
        <v>2020</v>
      </c>
      <c r="L70">
        <f t="shared" si="17"/>
        <v>1</v>
      </c>
      <c r="M70">
        <f t="shared" si="18"/>
        <v>4</v>
      </c>
      <c r="N70">
        <f t="shared" si="19"/>
        <v>6</v>
      </c>
      <c r="O70">
        <f t="shared" si="20"/>
        <v>1602</v>
      </c>
      <c r="P70" s="47">
        <f t="shared" si="21"/>
        <v>43826</v>
      </c>
      <c r="Q70" s="47">
        <f t="shared" si="22"/>
        <v>43646</v>
      </c>
      <c r="R70">
        <f t="shared" si="23"/>
        <v>5</v>
      </c>
      <c r="S70" t="str">
        <f t="shared" si="24"/>
        <v>27-Jun-2019</v>
      </c>
      <c r="T70" t="str">
        <f t="shared" si="25"/>
        <v>Second Half</v>
      </c>
      <c r="U70">
        <f t="shared" si="26"/>
        <v>6.1333333333333337</v>
      </c>
      <c r="V70">
        <f t="shared" ca="1" si="27"/>
        <v>5</v>
      </c>
      <c r="W70">
        <f t="shared" si="28"/>
        <v>6</v>
      </c>
      <c r="X70" t="str">
        <f t="shared" si="29"/>
        <v>YES</v>
      </c>
      <c r="Y70" t="str">
        <f t="shared" si="30"/>
        <v>Jun</v>
      </c>
      <c r="Z70" s="47">
        <f t="shared" si="31"/>
        <v>44009</v>
      </c>
    </row>
    <row r="71" spans="2:26" x14ac:dyDescent="0.25">
      <c r="B71" t="s">
        <v>6387</v>
      </c>
      <c r="C71" t="s">
        <v>6589</v>
      </c>
      <c r="D71" t="s">
        <v>4</v>
      </c>
      <c r="E71" s="3">
        <v>41643</v>
      </c>
      <c r="F71" s="3">
        <v>42363</v>
      </c>
      <c r="G71" s="3">
        <v>44443</v>
      </c>
      <c r="K71">
        <f t="shared" si="16"/>
        <v>2014</v>
      </c>
      <c r="L71">
        <f t="shared" si="17"/>
        <v>1</v>
      </c>
      <c r="M71">
        <f t="shared" si="18"/>
        <v>4</v>
      </c>
      <c r="N71">
        <f t="shared" si="19"/>
        <v>5</v>
      </c>
      <c r="O71">
        <f t="shared" si="20"/>
        <v>1486</v>
      </c>
      <c r="P71" s="47">
        <f t="shared" si="21"/>
        <v>42546</v>
      </c>
      <c r="Q71" s="47">
        <f t="shared" si="22"/>
        <v>42369</v>
      </c>
      <c r="R71">
        <f t="shared" si="23"/>
        <v>6</v>
      </c>
      <c r="S71" t="str">
        <f t="shared" si="24"/>
        <v>25-Dec-2015</v>
      </c>
      <c r="T71" t="str">
        <f t="shared" si="25"/>
        <v>Second Half</v>
      </c>
      <c r="U71">
        <f t="shared" si="26"/>
        <v>5.6916666666666664</v>
      </c>
      <c r="V71">
        <f t="shared" ca="1" si="27"/>
        <v>11</v>
      </c>
      <c r="W71">
        <f t="shared" si="28"/>
        <v>5</v>
      </c>
      <c r="X71" t="str">
        <f t="shared" si="29"/>
        <v>YES</v>
      </c>
      <c r="Y71" t="str">
        <f t="shared" si="30"/>
        <v>Dec</v>
      </c>
      <c r="Z71" s="47">
        <f t="shared" si="31"/>
        <v>42729</v>
      </c>
    </row>
    <row r="72" spans="2:26" x14ac:dyDescent="0.25">
      <c r="B72" t="s">
        <v>6390</v>
      </c>
      <c r="C72" t="s">
        <v>6589</v>
      </c>
      <c r="D72" t="s">
        <v>2</v>
      </c>
      <c r="E72" s="3">
        <v>39051</v>
      </c>
      <c r="F72" s="3">
        <v>42890</v>
      </c>
      <c r="G72" s="3">
        <v>44285</v>
      </c>
      <c r="K72">
        <f t="shared" si="16"/>
        <v>2006</v>
      </c>
      <c r="L72">
        <f t="shared" si="17"/>
        <v>11</v>
      </c>
      <c r="M72">
        <f t="shared" si="18"/>
        <v>30</v>
      </c>
      <c r="N72">
        <f t="shared" si="19"/>
        <v>3</v>
      </c>
      <c r="O72">
        <f t="shared" si="20"/>
        <v>997</v>
      </c>
      <c r="P72" s="47">
        <f t="shared" si="21"/>
        <v>43073</v>
      </c>
      <c r="Q72" s="47">
        <f t="shared" si="22"/>
        <v>42916</v>
      </c>
      <c r="R72">
        <f t="shared" si="23"/>
        <v>1</v>
      </c>
      <c r="S72" t="str">
        <f t="shared" si="24"/>
        <v>04-Jun-2017</v>
      </c>
      <c r="T72" t="str">
        <f t="shared" si="25"/>
        <v>First Half</v>
      </c>
      <c r="U72">
        <f t="shared" si="26"/>
        <v>3.8222222222222224</v>
      </c>
      <c r="V72">
        <f t="shared" ca="1" si="27"/>
        <v>18</v>
      </c>
      <c r="W72">
        <f t="shared" si="28"/>
        <v>3</v>
      </c>
      <c r="X72" t="str">
        <f t="shared" si="29"/>
        <v>NO</v>
      </c>
      <c r="Y72" t="str">
        <f t="shared" si="30"/>
        <v>Jun</v>
      </c>
      <c r="Z72" s="47">
        <f t="shared" si="31"/>
        <v>43255</v>
      </c>
    </row>
    <row r="73" spans="2:26" x14ac:dyDescent="0.25">
      <c r="B73" t="s">
        <v>6393</v>
      </c>
      <c r="C73" t="s">
        <v>6589</v>
      </c>
      <c r="D73" t="s">
        <v>4</v>
      </c>
      <c r="E73" s="3">
        <v>40466</v>
      </c>
      <c r="F73" s="3">
        <v>45085</v>
      </c>
      <c r="G73" s="3">
        <v>47285</v>
      </c>
      <c r="K73">
        <f t="shared" si="16"/>
        <v>2010</v>
      </c>
      <c r="L73">
        <f t="shared" si="17"/>
        <v>10</v>
      </c>
      <c r="M73">
        <f t="shared" si="18"/>
        <v>15</v>
      </c>
      <c r="N73">
        <f t="shared" si="19"/>
        <v>6</v>
      </c>
      <c r="O73">
        <f t="shared" si="20"/>
        <v>1572</v>
      </c>
      <c r="P73" s="47">
        <f t="shared" si="21"/>
        <v>45268</v>
      </c>
      <c r="Q73" s="47">
        <f t="shared" si="22"/>
        <v>45107</v>
      </c>
      <c r="R73">
        <f t="shared" si="23"/>
        <v>5</v>
      </c>
      <c r="S73" t="str">
        <f t="shared" si="24"/>
        <v>08-Jun-2023</v>
      </c>
      <c r="T73" t="str">
        <f t="shared" si="25"/>
        <v>First Half</v>
      </c>
      <c r="U73">
        <f t="shared" si="26"/>
        <v>6.0222222222222221</v>
      </c>
      <c r="V73">
        <f t="shared" ca="1" si="27"/>
        <v>14</v>
      </c>
      <c r="W73">
        <f t="shared" si="28"/>
        <v>6</v>
      </c>
      <c r="X73" t="str">
        <f t="shared" si="29"/>
        <v>YES</v>
      </c>
      <c r="Y73" t="str">
        <f t="shared" si="30"/>
        <v>Jun</v>
      </c>
      <c r="Z73" s="47">
        <f t="shared" si="31"/>
        <v>45451</v>
      </c>
    </row>
    <row r="74" spans="2:26" x14ac:dyDescent="0.25">
      <c r="B74" t="s">
        <v>6396</v>
      </c>
      <c r="C74" t="s">
        <v>6803</v>
      </c>
      <c r="D74" t="s">
        <v>3</v>
      </c>
      <c r="E74" s="3">
        <v>41612</v>
      </c>
      <c r="F74" s="3">
        <v>44431</v>
      </c>
      <c r="G74" s="3">
        <v>45516</v>
      </c>
      <c r="K74">
        <f t="shared" si="16"/>
        <v>2013</v>
      </c>
      <c r="L74">
        <f t="shared" si="17"/>
        <v>12</v>
      </c>
      <c r="M74">
        <f t="shared" si="18"/>
        <v>4</v>
      </c>
      <c r="N74">
        <f t="shared" si="19"/>
        <v>2</v>
      </c>
      <c r="O74">
        <f t="shared" si="20"/>
        <v>776</v>
      </c>
      <c r="P74" s="47">
        <f t="shared" si="21"/>
        <v>44615</v>
      </c>
      <c r="Q74" s="47">
        <f t="shared" si="22"/>
        <v>44439</v>
      </c>
      <c r="R74">
        <f t="shared" si="23"/>
        <v>2</v>
      </c>
      <c r="S74" t="str">
        <f t="shared" si="24"/>
        <v>23-Aug-2021</v>
      </c>
      <c r="T74" t="str">
        <f t="shared" si="25"/>
        <v>Second Half</v>
      </c>
      <c r="U74">
        <f t="shared" si="26"/>
        <v>2.9694444444444446</v>
      </c>
      <c r="V74">
        <f t="shared" ca="1" si="27"/>
        <v>11</v>
      </c>
      <c r="W74">
        <f t="shared" si="28"/>
        <v>2</v>
      </c>
      <c r="X74" t="str">
        <f t="shared" si="29"/>
        <v>NO</v>
      </c>
      <c r="Y74" t="str">
        <f t="shared" si="30"/>
        <v>Aug</v>
      </c>
      <c r="Z74" s="47">
        <f t="shared" si="31"/>
        <v>44796</v>
      </c>
    </row>
    <row r="75" spans="2:26" x14ac:dyDescent="0.25">
      <c r="B75" t="s">
        <v>6399</v>
      </c>
      <c r="C75" t="s">
        <v>6805</v>
      </c>
      <c r="D75" t="s">
        <v>4</v>
      </c>
      <c r="E75" s="3">
        <v>40416</v>
      </c>
      <c r="F75" s="3">
        <v>43231</v>
      </c>
      <c r="G75" s="3">
        <v>45667</v>
      </c>
      <c r="K75">
        <f t="shared" si="16"/>
        <v>2010</v>
      </c>
      <c r="L75">
        <f t="shared" si="17"/>
        <v>8</v>
      </c>
      <c r="M75">
        <f t="shared" si="18"/>
        <v>26</v>
      </c>
      <c r="N75">
        <f t="shared" si="19"/>
        <v>6</v>
      </c>
      <c r="O75">
        <f t="shared" si="20"/>
        <v>1741</v>
      </c>
      <c r="P75" s="47">
        <f t="shared" si="21"/>
        <v>43415</v>
      </c>
      <c r="Q75" s="47">
        <f t="shared" si="22"/>
        <v>43251</v>
      </c>
      <c r="R75">
        <f t="shared" si="23"/>
        <v>6</v>
      </c>
      <c r="S75" t="str">
        <f t="shared" si="24"/>
        <v>11-May-2018</v>
      </c>
      <c r="T75" t="str">
        <f t="shared" si="25"/>
        <v>First Half</v>
      </c>
      <c r="U75">
        <f t="shared" si="26"/>
        <v>6.6638888888888888</v>
      </c>
      <c r="V75">
        <f t="shared" ca="1" si="27"/>
        <v>14</v>
      </c>
      <c r="W75">
        <f t="shared" si="28"/>
        <v>6</v>
      </c>
      <c r="X75" t="str">
        <f t="shared" si="29"/>
        <v>YES</v>
      </c>
      <c r="Y75" t="str">
        <f t="shared" si="30"/>
        <v>May</v>
      </c>
      <c r="Z75" s="47">
        <f t="shared" si="31"/>
        <v>43596</v>
      </c>
    </row>
    <row r="76" spans="2:26" x14ac:dyDescent="0.25">
      <c r="B76" t="s">
        <v>6402</v>
      </c>
      <c r="C76" t="s">
        <v>6805</v>
      </c>
      <c r="D76" t="s">
        <v>4</v>
      </c>
      <c r="E76" s="3">
        <v>43499</v>
      </c>
      <c r="F76" s="3">
        <v>45443</v>
      </c>
      <c r="G76" s="3">
        <v>47169</v>
      </c>
      <c r="K76">
        <f t="shared" si="16"/>
        <v>2019</v>
      </c>
      <c r="L76">
        <f t="shared" si="17"/>
        <v>2</v>
      </c>
      <c r="M76">
        <f t="shared" si="18"/>
        <v>3</v>
      </c>
      <c r="N76">
        <f t="shared" si="19"/>
        <v>4</v>
      </c>
      <c r="O76">
        <f t="shared" si="20"/>
        <v>1233</v>
      </c>
      <c r="P76" s="47">
        <f t="shared" si="21"/>
        <v>45626</v>
      </c>
      <c r="Q76" s="47">
        <f t="shared" si="22"/>
        <v>45443</v>
      </c>
      <c r="R76">
        <f t="shared" si="23"/>
        <v>6</v>
      </c>
      <c r="S76" t="str">
        <f t="shared" si="24"/>
        <v>31-May-2024</v>
      </c>
      <c r="T76" t="str">
        <f t="shared" si="25"/>
        <v>Second Half</v>
      </c>
      <c r="U76">
        <f t="shared" si="26"/>
        <v>4.7222222222222223</v>
      </c>
      <c r="V76">
        <f t="shared" ca="1" si="27"/>
        <v>6</v>
      </c>
      <c r="W76">
        <f t="shared" si="28"/>
        <v>4</v>
      </c>
      <c r="X76" t="str">
        <f t="shared" si="29"/>
        <v>NO</v>
      </c>
      <c r="Y76" t="str">
        <f t="shared" si="30"/>
        <v>May</v>
      </c>
      <c r="Z76" s="47">
        <f t="shared" si="31"/>
        <v>45808</v>
      </c>
    </row>
    <row r="77" spans="2:26" x14ac:dyDescent="0.25">
      <c r="B77" t="s">
        <v>6405</v>
      </c>
      <c r="C77" t="s">
        <v>6802</v>
      </c>
      <c r="D77" t="s">
        <v>2</v>
      </c>
      <c r="E77" s="3">
        <v>41245</v>
      </c>
      <c r="F77" s="3">
        <v>44333</v>
      </c>
      <c r="G77" s="3">
        <v>45575</v>
      </c>
      <c r="K77">
        <f t="shared" si="16"/>
        <v>2012</v>
      </c>
      <c r="L77">
        <f t="shared" si="17"/>
        <v>12</v>
      </c>
      <c r="M77">
        <f t="shared" si="18"/>
        <v>2</v>
      </c>
      <c r="N77">
        <f t="shared" si="19"/>
        <v>3</v>
      </c>
      <c r="O77">
        <f t="shared" si="20"/>
        <v>889</v>
      </c>
      <c r="P77" s="47">
        <f t="shared" si="21"/>
        <v>44517</v>
      </c>
      <c r="Q77" s="47">
        <f t="shared" si="22"/>
        <v>44347</v>
      </c>
      <c r="R77">
        <f t="shared" si="23"/>
        <v>2</v>
      </c>
      <c r="S77" t="str">
        <f t="shared" si="24"/>
        <v>17-May-2021</v>
      </c>
      <c r="T77" t="str">
        <f t="shared" si="25"/>
        <v>Second Half</v>
      </c>
      <c r="U77">
        <f t="shared" si="26"/>
        <v>3.3972222222222221</v>
      </c>
      <c r="V77">
        <f t="shared" ca="1" si="27"/>
        <v>12</v>
      </c>
      <c r="W77">
        <f t="shared" si="28"/>
        <v>3</v>
      </c>
      <c r="X77" t="str">
        <f t="shared" si="29"/>
        <v>NO</v>
      </c>
      <c r="Y77" t="str">
        <f t="shared" si="30"/>
        <v>May</v>
      </c>
      <c r="Z77" s="47">
        <f t="shared" si="31"/>
        <v>44698</v>
      </c>
    </row>
    <row r="78" spans="2:26" x14ac:dyDescent="0.25">
      <c r="B78" t="s">
        <v>6407</v>
      </c>
      <c r="C78" t="s">
        <v>6801</v>
      </c>
      <c r="D78" t="s">
        <v>5</v>
      </c>
      <c r="E78" s="3">
        <v>43968</v>
      </c>
      <c r="F78" s="3">
        <v>44856</v>
      </c>
      <c r="G78" s="3">
        <v>47463</v>
      </c>
      <c r="K78">
        <f t="shared" si="16"/>
        <v>2020</v>
      </c>
      <c r="L78">
        <f t="shared" si="17"/>
        <v>5</v>
      </c>
      <c r="M78">
        <f t="shared" si="18"/>
        <v>17</v>
      </c>
      <c r="N78">
        <f t="shared" si="19"/>
        <v>7</v>
      </c>
      <c r="O78">
        <f t="shared" si="20"/>
        <v>1862</v>
      </c>
      <c r="P78" s="47">
        <f t="shared" si="21"/>
        <v>45038</v>
      </c>
      <c r="Q78" s="47">
        <f t="shared" si="22"/>
        <v>44865</v>
      </c>
      <c r="R78">
        <f t="shared" si="23"/>
        <v>7</v>
      </c>
      <c r="S78" t="str">
        <f t="shared" si="24"/>
        <v>22-Oct-2022</v>
      </c>
      <c r="T78" t="str">
        <f t="shared" si="25"/>
        <v>Second Half</v>
      </c>
      <c r="U78">
        <f t="shared" si="26"/>
        <v>7.1361111111111111</v>
      </c>
      <c r="V78">
        <f t="shared" ca="1" si="27"/>
        <v>5</v>
      </c>
      <c r="W78">
        <f t="shared" si="28"/>
        <v>7</v>
      </c>
      <c r="X78" t="str">
        <f t="shared" si="29"/>
        <v>YES</v>
      </c>
      <c r="Y78" t="str">
        <f t="shared" si="30"/>
        <v>Oct</v>
      </c>
      <c r="Z78" s="47">
        <f t="shared" si="31"/>
        <v>45221</v>
      </c>
    </row>
    <row r="79" spans="2:26" x14ac:dyDescent="0.25">
      <c r="B79" t="s">
        <v>6410</v>
      </c>
      <c r="C79" t="s">
        <v>6808</v>
      </c>
      <c r="D79" t="s">
        <v>6601</v>
      </c>
      <c r="E79" s="3">
        <v>41658</v>
      </c>
      <c r="F79" s="3">
        <v>45476</v>
      </c>
      <c r="G79" s="3">
        <v>46160</v>
      </c>
      <c r="K79">
        <f t="shared" si="16"/>
        <v>2014</v>
      </c>
      <c r="L79">
        <f t="shared" si="17"/>
        <v>1</v>
      </c>
      <c r="M79">
        <f t="shared" si="18"/>
        <v>19</v>
      </c>
      <c r="N79">
        <f t="shared" si="19"/>
        <v>1</v>
      </c>
      <c r="O79">
        <f t="shared" si="20"/>
        <v>489</v>
      </c>
      <c r="P79" s="47">
        <f t="shared" si="21"/>
        <v>45660</v>
      </c>
      <c r="Q79" s="47">
        <f t="shared" si="22"/>
        <v>45504</v>
      </c>
      <c r="R79">
        <f t="shared" si="23"/>
        <v>4</v>
      </c>
      <c r="S79" t="str">
        <f t="shared" si="24"/>
        <v>03-Jul-2024</v>
      </c>
      <c r="T79" t="str">
        <f t="shared" si="25"/>
        <v>First Half</v>
      </c>
      <c r="U79">
        <f t="shared" si="26"/>
        <v>1.875</v>
      </c>
      <c r="V79">
        <f t="shared" ca="1" si="27"/>
        <v>11</v>
      </c>
      <c r="W79">
        <f t="shared" si="28"/>
        <v>1</v>
      </c>
      <c r="X79" t="str">
        <f t="shared" si="29"/>
        <v>NO</v>
      </c>
      <c r="Y79" t="str">
        <f t="shared" si="30"/>
        <v>Jul</v>
      </c>
      <c r="Z79" s="47">
        <f t="shared" si="31"/>
        <v>45841</v>
      </c>
    </row>
    <row r="80" spans="2:26" x14ac:dyDescent="0.25">
      <c r="B80" t="s">
        <v>6413</v>
      </c>
      <c r="C80" t="s">
        <v>6804</v>
      </c>
      <c r="D80" t="s">
        <v>2</v>
      </c>
      <c r="E80" s="3">
        <v>42418</v>
      </c>
      <c r="F80" s="3">
        <v>42898</v>
      </c>
      <c r="G80" s="3">
        <v>44148</v>
      </c>
      <c r="K80">
        <f t="shared" si="16"/>
        <v>2016</v>
      </c>
      <c r="L80">
        <f t="shared" si="17"/>
        <v>2</v>
      </c>
      <c r="M80">
        <f t="shared" si="18"/>
        <v>18</v>
      </c>
      <c r="N80">
        <f t="shared" si="19"/>
        <v>3</v>
      </c>
      <c r="O80">
        <f t="shared" si="20"/>
        <v>895</v>
      </c>
      <c r="P80" s="47">
        <f t="shared" si="21"/>
        <v>43081</v>
      </c>
      <c r="Q80" s="47">
        <f t="shared" si="22"/>
        <v>42916</v>
      </c>
      <c r="R80">
        <f t="shared" si="23"/>
        <v>2</v>
      </c>
      <c r="S80" t="str">
        <f t="shared" si="24"/>
        <v>12-Jun-2017</v>
      </c>
      <c r="T80" t="str">
        <f t="shared" si="25"/>
        <v>First Half</v>
      </c>
      <c r="U80">
        <f t="shared" si="26"/>
        <v>3.4194444444444443</v>
      </c>
      <c r="V80">
        <f t="shared" ca="1" si="27"/>
        <v>9</v>
      </c>
      <c r="W80">
        <f t="shared" si="28"/>
        <v>3</v>
      </c>
      <c r="X80" t="str">
        <f t="shared" si="29"/>
        <v>NO</v>
      </c>
      <c r="Y80" t="str">
        <f t="shared" si="30"/>
        <v>Jun</v>
      </c>
      <c r="Z80" s="47">
        <f t="shared" si="31"/>
        <v>43263</v>
      </c>
    </row>
    <row r="81" spans="2:26" x14ac:dyDescent="0.25">
      <c r="B81" t="s">
        <v>6416</v>
      </c>
      <c r="C81" t="s">
        <v>6804</v>
      </c>
      <c r="D81" t="s">
        <v>2</v>
      </c>
      <c r="E81" s="3">
        <v>42656</v>
      </c>
      <c r="F81" s="3">
        <v>44450</v>
      </c>
      <c r="G81" s="3">
        <v>46014</v>
      </c>
      <c r="K81">
        <f t="shared" si="16"/>
        <v>2016</v>
      </c>
      <c r="L81">
        <f t="shared" si="17"/>
        <v>10</v>
      </c>
      <c r="M81">
        <f t="shared" si="18"/>
        <v>13</v>
      </c>
      <c r="N81">
        <f t="shared" si="19"/>
        <v>4</v>
      </c>
      <c r="O81">
        <f t="shared" si="20"/>
        <v>1117</v>
      </c>
      <c r="P81" s="47">
        <f t="shared" si="21"/>
        <v>44631</v>
      </c>
      <c r="Q81" s="47">
        <f t="shared" si="22"/>
        <v>44469</v>
      </c>
      <c r="R81">
        <f t="shared" si="23"/>
        <v>7</v>
      </c>
      <c r="S81" t="str">
        <f t="shared" si="24"/>
        <v>11-Sep-2021</v>
      </c>
      <c r="T81" t="str">
        <f t="shared" si="25"/>
        <v>First Half</v>
      </c>
      <c r="U81">
        <f t="shared" si="26"/>
        <v>4.2833333333333332</v>
      </c>
      <c r="V81">
        <f t="shared" ca="1" si="27"/>
        <v>8</v>
      </c>
      <c r="W81">
        <f t="shared" si="28"/>
        <v>4</v>
      </c>
      <c r="X81" t="str">
        <f t="shared" si="29"/>
        <v>NO</v>
      </c>
      <c r="Y81" t="str">
        <f t="shared" si="30"/>
        <v>Sep</v>
      </c>
      <c r="Z81" s="47">
        <f t="shared" si="31"/>
        <v>44815</v>
      </c>
    </row>
    <row r="82" spans="2:26" x14ac:dyDescent="0.25">
      <c r="B82" t="s">
        <v>6419</v>
      </c>
      <c r="C82" t="s">
        <v>6801</v>
      </c>
      <c r="D82" t="s">
        <v>4</v>
      </c>
      <c r="E82" s="3">
        <v>42470</v>
      </c>
      <c r="F82" s="3">
        <v>43064</v>
      </c>
      <c r="G82" s="3">
        <v>43695</v>
      </c>
      <c r="K82">
        <f t="shared" si="16"/>
        <v>2016</v>
      </c>
      <c r="L82">
        <f t="shared" si="17"/>
        <v>4</v>
      </c>
      <c r="M82">
        <f t="shared" si="18"/>
        <v>10</v>
      </c>
      <c r="N82">
        <f t="shared" si="19"/>
        <v>1</v>
      </c>
      <c r="O82">
        <f t="shared" si="20"/>
        <v>450</v>
      </c>
      <c r="P82" s="47">
        <f t="shared" si="21"/>
        <v>43245</v>
      </c>
      <c r="Q82" s="47">
        <f t="shared" si="22"/>
        <v>43069</v>
      </c>
      <c r="R82">
        <f t="shared" si="23"/>
        <v>7</v>
      </c>
      <c r="S82" t="str">
        <f t="shared" si="24"/>
        <v>25-Nov-2017</v>
      </c>
      <c r="T82" t="str">
        <f t="shared" si="25"/>
        <v>Second Half</v>
      </c>
      <c r="U82">
        <f t="shared" si="26"/>
        <v>1.7305555555555556</v>
      </c>
      <c r="V82">
        <f t="shared" ca="1" si="27"/>
        <v>9</v>
      </c>
      <c r="W82">
        <f t="shared" si="28"/>
        <v>1</v>
      </c>
      <c r="X82" t="str">
        <f t="shared" si="29"/>
        <v>NO</v>
      </c>
      <c r="Y82" t="str">
        <f t="shared" si="30"/>
        <v>Nov</v>
      </c>
      <c r="Z82" s="47">
        <f t="shared" si="31"/>
        <v>43429</v>
      </c>
    </row>
    <row r="83" spans="2:26" x14ac:dyDescent="0.25">
      <c r="B83" t="s">
        <v>6422</v>
      </c>
      <c r="C83" t="s">
        <v>143</v>
      </c>
      <c r="D83" t="s">
        <v>5</v>
      </c>
      <c r="E83" s="3">
        <v>41741</v>
      </c>
      <c r="F83" s="3">
        <v>45120</v>
      </c>
      <c r="G83" s="3">
        <v>45967</v>
      </c>
      <c r="K83">
        <f t="shared" si="16"/>
        <v>2014</v>
      </c>
      <c r="L83">
        <f t="shared" si="17"/>
        <v>4</v>
      </c>
      <c r="M83">
        <f t="shared" si="18"/>
        <v>12</v>
      </c>
      <c r="N83">
        <f t="shared" si="19"/>
        <v>2</v>
      </c>
      <c r="O83">
        <f t="shared" si="20"/>
        <v>606</v>
      </c>
      <c r="P83" s="47">
        <f t="shared" si="21"/>
        <v>45304</v>
      </c>
      <c r="Q83" s="47">
        <f t="shared" si="22"/>
        <v>45138</v>
      </c>
      <c r="R83">
        <f t="shared" si="23"/>
        <v>5</v>
      </c>
      <c r="S83" t="str">
        <f t="shared" si="24"/>
        <v>13-Jul-2023</v>
      </c>
      <c r="T83" t="str">
        <f t="shared" si="25"/>
        <v>First Half</v>
      </c>
      <c r="U83">
        <f t="shared" si="26"/>
        <v>2.3138888888888891</v>
      </c>
      <c r="V83">
        <f t="shared" ca="1" si="27"/>
        <v>11</v>
      </c>
      <c r="W83">
        <f t="shared" si="28"/>
        <v>2</v>
      </c>
      <c r="X83" t="str">
        <f t="shared" si="29"/>
        <v>NO</v>
      </c>
      <c r="Y83" t="str">
        <f t="shared" si="30"/>
        <v>Jul</v>
      </c>
      <c r="Z83" s="47">
        <f t="shared" si="31"/>
        <v>45486</v>
      </c>
    </row>
    <row r="84" spans="2:26" x14ac:dyDescent="0.25">
      <c r="B84" t="s">
        <v>6425</v>
      </c>
      <c r="C84" t="s">
        <v>6807</v>
      </c>
      <c r="D84" t="s">
        <v>4</v>
      </c>
      <c r="E84" s="3">
        <v>40010</v>
      </c>
      <c r="F84" s="3">
        <v>42368</v>
      </c>
      <c r="G84" s="3">
        <v>43980</v>
      </c>
      <c r="K84">
        <f t="shared" si="16"/>
        <v>2009</v>
      </c>
      <c r="L84">
        <f t="shared" si="17"/>
        <v>7</v>
      </c>
      <c r="M84">
        <f t="shared" si="18"/>
        <v>16</v>
      </c>
      <c r="N84">
        <f t="shared" si="19"/>
        <v>4</v>
      </c>
      <c r="O84">
        <f t="shared" si="20"/>
        <v>1153</v>
      </c>
      <c r="P84" s="47">
        <f t="shared" si="21"/>
        <v>42551</v>
      </c>
      <c r="Q84" s="47">
        <f t="shared" si="22"/>
        <v>42369</v>
      </c>
      <c r="R84">
        <f t="shared" si="23"/>
        <v>4</v>
      </c>
      <c r="S84" t="str">
        <f t="shared" si="24"/>
        <v>30-Dec-2015</v>
      </c>
      <c r="T84" t="str">
        <f t="shared" si="25"/>
        <v>Second Half</v>
      </c>
      <c r="U84">
        <f t="shared" si="26"/>
        <v>4.4138888888888888</v>
      </c>
      <c r="V84">
        <f t="shared" ca="1" si="27"/>
        <v>15</v>
      </c>
      <c r="W84">
        <f t="shared" si="28"/>
        <v>4</v>
      </c>
      <c r="X84" t="str">
        <f t="shared" si="29"/>
        <v>NO</v>
      </c>
      <c r="Y84" t="str">
        <f t="shared" si="30"/>
        <v>Dec</v>
      </c>
      <c r="Z84" s="47">
        <f t="shared" si="31"/>
        <v>42734</v>
      </c>
    </row>
    <row r="85" spans="2:26" x14ac:dyDescent="0.25">
      <c r="B85" t="s">
        <v>6428</v>
      </c>
      <c r="C85" t="s">
        <v>6806</v>
      </c>
      <c r="D85" t="s">
        <v>2</v>
      </c>
      <c r="E85" s="3">
        <v>40773</v>
      </c>
      <c r="F85" s="3">
        <v>44346</v>
      </c>
      <c r="G85" s="3">
        <v>45101</v>
      </c>
      <c r="K85">
        <f t="shared" si="16"/>
        <v>2011</v>
      </c>
      <c r="L85">
        <f t="shared" si="17"/>
        <v>8</v>
      </c>
      <c r="M85">
        <f t="shared" si="18"/>
        <v>18</v>
      </c>
      <c r="N85">
        <f t="shared" si="19"/>
        <v>2</v>
      </c>
      <c r="O85">
        <f t="shared" si="20"/>
        <v>540</v>
      </c>
      <c r="P85" s="47">
        <f t="shared" si="21"/>
        <v>44530</v>
      </c>
      <c r="Q85" s="47">
        <f t="shared" si="22"/>
        <v>44347</v>
      </c>
      <c r="R85">
        <f t="shared" si="23"/>
        <v>1</v>
      </c>
      <c r="S85" t="str">
        <f t="shared" si="24"/>
        <v>30-May-2021</v>
      </c>
      <c r="T85" t="str">
        <f t="shared" si="25"/>
        <v>Second Half</v>
      </c>
      <c r="U85">
        <f t="shared" si="26"/>
        <v>2.0666666666666669</v>
      </c>
      <c r="V85">
        <f t="shared" ca="1" si="27"/>
        <v>13</v>
      </c>
      <c r="W85">
        <f t="shared" si="28"/>
        <v>2</v>
      </c>
      <c r="X85" t="str">
        <f t="shared" si="29"/>
        <v>NO</v>
      </c>
      <c r="Y85" t="str">
        <f t="shared" si="30"/>
        <v>May</v>
      </c>
      <c r="Z85" s="47">
        <f t="shared" si="31"/>
        <v>44711</v>
      </c>
    </row>
    <row r="86" spans="2:26" x14ac:dyDescent="0.25">
      <c r="B86" t="s">
        <v>6431</v>
      </c>
      <c r="C86" t="s">
        <v>6803</v>
      </c>
      <c r="D86" t="s">
        <v>2</v>
      </c>
      <c r="E86" s="3">
        <v>43702</v>
      </c>
      <c r="F86" s="3">
        <v>44385</v>
      </c>
      <c r="G86" s="3">
        <v>46686</v>
      </c>
      <c r="K86">
        <f t="shared" si="16"/>
        <v>2019</v>
      </c>
      <c r="L86">
        <f t="shared" si="17"/>
        <v>8</v>
      </c>
      <c r="M86">
        <f t="shared" si="18"/>
        <v>25</v>
      </c>
      <c r="N86">
        <f t="shared" si="19"/>
        <v>6</v>
      </c>
      <c r="O86">
        <f t="shared" si="20"/>
        <v>1644</v>
      </c>
      <c r="P86" s="47">
        <f t="shared" si="21"/>
        <v>44569</v>
      </c>
      <c r="Q86" s="47">
        <f t="shared" si="22"/>
        <v>44408</v>
      </c>
      <c r="R86">
        <f t="shared" si="23"/>
        <v>5</v>
      </c>
      <c r="S86" t="str">
        <f t="shared" si="24"/>
        <v>08-Jul-2021</v>
      </c>
      <c r="T86" t="str">
        <f t="shared" si="25"/>
        <v>First Half</v>
      </c>
      <c r="U86">
        <f t="shared" si="26"/>
        <v>6.3</v>
      </c>
      <c r="V86">
        <f t="shared" ca="1" si="27"/>
        <v>5</v>
      </c>
      <c r="W86">
        <f t="shared" si="28"/>
        <v>6</v>
      </c>
      <c r="X86" t="str">
        <f t="shared" si="29"/>
        <v>YES</v>
      </c>
      <c r="Y86" t="str">
        <f t="shared" si="30"/>
        <v>Jul</v>
      </c>
      <c r="Z86" s="47">
        <f t="shared" si="31"/>
        <v>44750</v>
      </c>
    </row>
    <row r="87" spans="2:26" x14ac:dyDescent="0.25">
      <c r="B87" t="s">
        <v>6434</v>
      </c>
      <c r="C87" t="s">
        <v>6589</v>
      </c>
      <c r="D87" t="s">
        <v>5</v>
      </c>
      <c r="E87" s="3">
        <v>41042</v>
      </c>
      <c r="F87" s="3">
        <v>44586</v>
      </c>
      <c r="G87" s="3">
        <v>47195</v>
      </c>
      <c r="K87">
        <f t="shared" si="16"/>
        <v>2012</v>
      </c>
      <c r="L87">
        <f t="shared" si="17"/>
        <v>5</v>
      </c>
      <c r="M87">
        <f t="shared" si="18"/>
        <v>13</v>
      </c>
      <c r="N87">
        <f t="shared" si="19"/>
        <v>7</v>
      </c>
      <c r="O87">
        <f t="shared" si="20"/>
        <v>1864</v>
      </c>
      <c r="P87" s="47">
        <f t="shared" si="21"/>
        <v>44767</v>
      </c>
      <c r="Q87" s="47">
        <f t="shared" si="22"/>
        <v>44592</v>
      </c>
      <c r="R87">
        <f t="shared" si="23"/>
        <v>3</v>
      </c>
      <c r="S87" t="str">
        <f t="shared" si="24"/>
        <v>25-Jan-2022</v>
      </c>
      <c r="T87" t="str">
        <f t="shared" si="25"/>
        <v>Second Half</v>
      </c>
      <c r="U87">
        <f t="shared" si="26"/>
        <v>7.1472222222222221</v>
      </c>
      <c r="V87">
        <f t="shared" ca="1" si="27"/>
        <v>13</v>
      </c>
      <c r="W87">
        <f t="shared" si="28"/>
        <v>7</v>
      </c>
      <c r="X87" t="str">
        <f t="shared" si="29"/>
        <v>YES</v>
      </c>
      <c r="Y87" t="str">
        <f t="shared" si="30"/>
        <v>Jan</v>
      </c>
      <c r="Z87" s="47">
        <f t="shared" si="31"/>
        <v>44951</v>
      </c>
    </row>
    <row r="88" spans="2:26" x14ac:dyDescent="0.25">
      <c r="B88" t="s">
        <v>6437</v>
      </c>
      <c r="C88" t="s">
        <v>6802</v>
      </c>
      <c r="D88" t="s">
        <v>5</v>
      </c>
      <c r="E88" s="3">
        <v>39331</v>
      </c>
      <c r="F88" s="3">
        <v>42097</v>
      </c>
      <c r="G88" s="3">
        <v>43641</v>
      </c>
      <c r="K88">
        <f t="shared" si="16"/>
        <v>2007</v>
      </c>
      <c r="L88">
        <f t="shared" si="17"/>
        <v>9</v>
      </c>
      <c r="M88">
        <f t="shared" si="18"/>
        <v>6</v>
      </c>
      <c r="N88">
        <f t="shared" si="19"/>
        <v>4</v>
      </c>
      <c r="O88">
        <f t="shared" si="20"/>
        <v>1103</v>
      </c>
      <c r="P88" s="47">
        <f t="shared" si="21"/>
        <v>42280</v>
      </c>
      <c r="Q88" s="47">
        <f t="shared" si="22"/>
        <v>42124</v>
      </c>
      <c r="R88">
        <f t="shared" si="23"/>
        <v>6</v>
      </c>
      <c r="S88" t="str">
        <f t="shared" si="24"/>
        <v>03-Apr-2015</v>
      </c>
      <c r="T88" t="str">
        <f t="shared" si="25"/>
        <v>First Half</v>
      </c>
      <c r="U88">
        <f t="shared" si="26"/>
        <v>4.2277777777777779</v>
      </c>
      <c r="V88">
        <f t="shared" ca="1" si="27"/>
        <v>17</v>
      </c>
      <c r="W88">
        <f t="shared" si="28"/>
        <v>4</v>
      </c>
      <c r="X88" t="str">
        <f t="shared" si="29"/>
        <v>NO</v>
      </c>
      <c r="Y88" t="str">
        <f t="shared" si="30"/>
        <v>Apr</v>
      </c>
      <c r="Z88" s="47">
        <f t="shared" si="31"/>
        <v>42463</v>
      </c>
    </row>
    <row r="89" spans="2:26" x14ac:dyDescent="0.25">
      <c r="B89" t="s">
        <v>6440</v>
      </c>
      <c r="C89" t="s">
        <v>6805</v>
      </c>
      <c r="D89" t="s">
        <v>4</v>
      </c>
      <c r="E89" s="3">
        <v>43388</v>
      </c>
      <c r="F89" s="3">
        <v>42654</v>
      </c>
      <c r="G89" s="3">
        <v>44497</v>
      </c>
      <c r="K89">
        <f t="shared" si="16"/>
        <v>2018</v>
      </c>
      <c r="L89">
        <f t="shared" si="17"/>
        <v>10</v>
      </c>
      <c r="M89">
        <f t="shared" si="18"/>
        <v>15</v>
      </c>
      <c r="N89">
        <f t="shared" si="19"/>
        <v>5</v>
      </c>
      <c r="O89">
        <f t="shared" si="20"/>
        <v>1318</v>
      </c>
      <c r="P89" s="47">
        <f t="shared" si="21"/>
        <v>42836</v>
      </c>
      <c r="Q89" s="47">
        <f t="shared" si="22"/>
        <v>42674</v>
      </c>
      <c r="R89">
        <f t="shared" si="23"/>
        <v>3</v>
      </c>
      <c r="S89" t="str">
        <f t="shared" si="24"/>
        <v>11-Oct-2016</v>
      </c>
      <c r="T89" t="str">
        <f t="shared" si="25"/>
        <v>First Half</v>
      </c>
      <c r="U89">
        <f t="shared" si="26"/>
        <v>5.0472222222222225</v>
      </c>
      <c r="V89">
        <f t="shared" ca="1" si="27"/>
        <v>6</v>
      </c>
      <c r="W89">
        <f t="shared" si="28"/>
        <v>5</v>
      </c>
      <c r="X89" t="str">
        <f t="shared" si="29"/>
        <v>YES</v>
      </c>
      <c r="Y89" t="str">
        <f t="shared" si="30"/>
        <v>Oct</v>
      </c>
      <c r="Z89" s="47">
        <f t="shared" si="31"/>
        <v>43019</v>
      </c>
    </row>
    <row r="90" spans="2:26" x14ac:dyDescent="0.25">
      <c r="B90" t="s">
        <v>6443</v>
      </c>
      <c r="C90" t="s">
        <v>6803</v>
      </c>
      <c r="D90" t="s">
        <v>3</v>
      </c>
      <c r="E90" s="3">
        <v>42951</v>
      </c>
      <c r="F90" s="3">
        <v>42641</v>
      </c>
      <c r="G90" s="3">
        <v>44930</v>
      </c>
      <c r="K90">
        <f t="shared" si="16"/>
        <v>2017</v>
      </c>
      <c r="L90">
        <f t="shared" si="17"/>
        <v>8</v>
      </c>
      <c r="M90">
        <f t="shared" si="18"/>
        <v>4</v>
      </c>
      <c r="N90">
        <f t="shared" si="19"/>
        <v>6</v>
      </c>
      <c r="O90">
        <f t="shared" si="20"/>
        <v>1636</v>
      </c>
      <c r="P90" s="47">
        <f t="shared" si="21"/>
        <v>42822</v>
      </c>
      <c r="Q90" s="47">
        <f t="shared" si="22"/>
        <v>42643</v>
      </c>
      <c r="R90">
        <f t="shared" si="23"/>
        <v>4</v>
      </c>
      <c r="S90" t="str">
        <f t="shared" si="24"/>
        <v>28-Sep-2016</v>
      </c>
      <c r="T90" t="str">
        <f t="shared" si="25"/>
        <v>Second Half</v>
      </c>
      <c r="U90">
        <f t="shared" si="26"/>
        <v>6.2666666666666666</v>
      </c>
      <c r="V90">
        <f t="shared" ca="1" si="27"/>
        <v>7</v>
      </c>
      <c r="W90">
        <f t="shared" si="28"/>
        <v>6</v>
      </c>
      <c r="X90" t="str">
        <f t="shared" si="29"/>
        <v>YES</v>
      </c>
      <c r="Y90" t="str">
        <f t="shared" si="30"/>
        <v>Sep</v>
      </c>
      <c r="Z90" s="47">
        <f t="shared" si="31"/>
        <v>43006</v>
      </c>
    </row>
    <row r="91" spans="2:26" x14ac:dyDescent="0.25">
      <c r="B91" t="s">
        <v>6446</v>
      </c>
      <c r="C91" t="s">
        <v>6589</v>
      </c>
      <c r="D91" t="s">
        <v>4</v>
      </c>
      <c r="E91" s="3">
        <v>43193</v>
      </c>
      <c r="F91" s="3">
        <v>43056</v>
      </c>
      <c r="G91" s="3">
        <v>45162</v>
      </c>
      <c r="K91">
        <f t="shared" si="16"/>
        <v>2018</v>
      </c>
      <c r="L91">
        <f t="shared" si="17"/>
        <v>4</v>
      </c>
      <c r="M91">
        <f t="shared" si="18"/>
        <v>3</v>
      </c>
      <c r="N91">
        <f t="shared" si="19"/>
        <v>5</v>
      </c>
      <c r="O91">
        <f t="shared" si="20"/>
        <v>1505</v>
      </c>
      <c r="P91" s="47">
        <f t="shared" si="21"/>
        <v>43237</v>
      </c>
      <c r="Q91" s="47">
        <f t="shared" si="22"/>
        <v>43069</v>
      </c>
      <c r="R91">
        <f t="shared" si="23"/>
        <v>6</v>
      </c>
      <c r="S91" t="str">
        <f t="shared" si="24"/>
        <v>17-Nov-2017</v>
      </c>
      <c r="T91" t="str">
        <f t="shared" si="25"/>
        <v>Second Half</v>
      </c>
      <c r="U91">
        <f t="shared" si="26"/>
        <v>5.7694444444444448</v>
      </c>
      <c r="V91">
        <f t="shared" ca="1" si="27"/>
        <v>7</v>
      </c>
      <c r="W91">
        <f t="shared" si="28"/>
        <v>5</v>
      </c>
      <c r="X91" t="str">
        <f t="shared" si="29"/>
        <v>YES</v>
      </c>
      <c r="Y91" t="str">
        <f t="shared" si="30"/>
        <v>Nov</v>
      </c>
      <c r="Z91" s="47">
        <f t="shared" si="31"/>
        <v>43421</v>
      </c>
    </row>
    <row r="92" spans="2:26" x14ac:dyDescent="0.25">
      <c r="B92" t="s">
        <v>6448</v>
      </c>
      <c r="C92" t="s">
        <v>6807</v>
      </c>
      <c r="D92" t="s">
        <v>2</v>
      </c>
      <c r="E92" s="3">
        <v>41172</v>
      </c>
      <c r="F92" s="3">
        <v>43104</v>
      </c>
      <c r="G92" s="3">
        <v>43968</v>
      </c>
      <c r="K92">
        <f t="shared" si="16"/>
        <v>2012</v>
      </c>
      <c r="L92">
        <f t="shared" si="17"/>
        <v>9</v>
      </c>
      <c r="M92">
        <f t="shared" si="18"/>
        <v>20</v>
      </c>
      <c r="N92">
        <f t="shared" si="19"/>
        <v>2</v>
      </c>
      <c r="O92">
        <f t="shared" si="20"/>
        <v>617</v>
      </c>
      <c r="P92" s="47">
        <f t="shared" si="21"/>
        <v>43285</v>
      </c>
      <c r="Q92" s="47">
        <f t="shared" si="22"/>
        <v>43131</v>
      </c>
      <c r="R92">
        <f t="shared" si="23"/>
        <v>5</v>
      </c>
      <c r="S92" t="str">
        <f t="shared" si="24"/>
        <v>04-Jan-2018</v>
      </c>
      <c r="T92" t="str">
        <f t="shared" si="25"/>
        <v>First Half</v>
      </c>
      <c r="U92">
        <f t="shared" si="26"/>
        <v>2.3694444444444445</v>
      </c>
      <c r="V92">
        <f t="shared" ca="1" si="27"/>
        <v>12</v>
      </c>
      <c r="W92">
        <f t="shared" si="28"/>
        <v>2</v>
      </c>
      <c r="X92" t="str">
        <f t="shared" si="29"/>
        <v>NO</v>
      </c>
      <c r="Y92" t="str">
        <f t="shared" si="30"/>
        <v>Jan</v>
      </c>
      <c r="Z92" s="47">
        <f t="shared" si="31"/>
        <v>43469</v>
      </c>
    </row>
    <row r="93" spans="2:26" x14ac:dyDescent="0.25">
      <c r="B93" t="s">
        <v>6451</v>
      </c>
      <c r="C93" t="s">
        <v>6808</v>
      </c>
      <c r="D93" t="s">
        <v>5</v>
      </c>
      <c r="E93" s="3">
        <v>43889</v>
      </c>
      <c r="F93" s="3">
        <v>42624</v>
      </c>
      <c r="G93" s="3">
        <v>45399</v>
      </c>
      <c r="K93">
        <f t="shared" si="16"/>
        <v>2020</v>
      </c>
      <c r="L93">
        <f t="shared" si="17"/>
        <v>2</v>
      </c>
      <c r="M93">
        <f t="shared" si="18"/>
        <v>28</v>
      </c>
      <c r="N93">
        <f t="shared" si="19"/>
        <v>7</v>
      </c>
      <c r="O93">
        <f t="shared" si="20"/>
        <v>1983</v>
      </c>
      <c r="P93" s="47">
        <f t="shared" si="21"/>
        <v>42805</v>
      </c>
      <c r="Q93" s="47">
        <f t="shared" si="22"/>
        <v>42643</v>
      </c>
      <c r="R93">
        <f t="shared" si="23"/>
        <v>1</v>
      </c>
      <c r="S93" t="str">
        <f t="shared" si="24"/>
        <v>11-Sep-2016</v>
      </c>
      <c r="T93" t="str">
        <f t="shared" si="25"/>
        <v>First Half</v>
      </c>
      <c r="U93">
        <f t="shared" si="26"/>
        <v>7.6</v>
      </c>
      <c r="V93">
        <f t="shared" ca="1" si="27"/>
        <v>5</v>
      </c>
      <c r="W93">
        <f t="shared" si="28"/>
        <v>7</v>
      </c>
      <c r="X93" t="str">
        <f t="shared" si="29"/>
        <v>YES</v>
      </c>
      <c r="Y93" t="str">
        <f t="shared" si="30"/>
        <v>Sep</v>
      </c>
      <c r="Z93" s="47">
        <f t="shared" si="31"/>
        <v>42989</v>
      </c>
    </row>
    <row r="94" spans="2:26" x14ac:dyDescent="0.25">
      <c r="B94" t="s">
        <v>6454</v>
      </c>
      <c r="C94" t="s">
        <v>6804</v>
      </c>
      <c r="D94" t="s">
        <v>5</v>
      </c>
      <c r="E94" s="3">
        <v>39223</v>
      </c>
      <c r="F94" s="3">
        <v>43797</v>
      </c>
      <c r="G94" s="3">
        <v>44262</v>
      </c>
      <c r="K94">
        <f t="shared" si="16"/>
        <v>2007</v>
      </c>
      <c r="L94">
        <f t="shared" si="17"/>
        <v>5</v>
      </c>
      <c r="M94">
        <f t="shared" si="18"/>
        <v>21</v>
      </c>
      <c r="N94">
        <f t="shared" si="19"/>
        <v>1</v>
      </c>
      <c r="O94">
        <f t="shared" si="20"/>
        <v>332</v>
      </c>
      <c r="P94" s="47">
        <f t="shared" si="21"/>
        <v>43979</v>
      </c>
      <c r="Q94" s="47">
        <f t="shared" si="22"/>
        <v>43799</v>
      </c>
      <c r="R94">
        <f t="shared" si="23"/>
        <v>5</v>
      </c>
      <c r="S94" t="str">
        <f t="shared" si="24"/>
        <v>28-Nov-2019</v>
      </c>
      <c r="T94" t="str">
        <f t="shared" si="25"/>
        <v>Second Half</v>
      </c>
      <c r="U94">
        <f t="shared" si="26"/>
        <v>1.2749999999999999</v>
      </c>
      <c r="V94">
        <f t="shared" ca="1" si="27"/>
        <v>18</v>
      </c>
      <c r="W94">
        <f t="shared" si="28"/>
        <v>1</v>
      </c>
      <c r="X94" t="str">
        <f t="shared" si="29"/>
        <v>NO</v>
      </c>
      <c r="Y94" t="str">
        <f t="shared" si="30"/>
        <v>Nov</v>
      </c>
      <c r="Z94" s="47">
        <f t="shared" si="31"/>
        <v>44163</v>
      </c>
    </row>
    <row r="95" spans="2:26" x14ac:dyDescent="0.25">
      <c r="B95" t="s">
        <v>6457</v>
      </c>
      <c r="C95" t="s">
        <v>143</v>
      </c>
      <c r="D95" t="s">
        <v>2</v>
      </c>
      <c r="E95" s="3">
        <v>42124</v>
      </c>
      <c r="F95" s="3">
        <v>44202</v>
      </c>
      <c r="G95" s="3">
        <v>46835</v>
      </c>
      <c r="K95">
        <f t="shared" si="16"/>
        <v>2015</v>
      </c>
      <c r="L95">
        <f t="shared" si="17"/>
        <v>4</v>
      </c>
      <c r="M95">
        <f t="shared" si="18"/>
        <v>30</v>
      </c>
      <c r="N95">
        <f t="shared" si="19"/>
        <v>7</v>
      </c>
      <c r="O95">
        <f t="shared" si="20"/>
        <v>1882</v>
      </c>
      <c r="P95" s="47">
        <f t="shared" si="21"/>
        <v>44383</v>
      </c>
      <c r="Q95" s="47">
        <f t="shared" si="22"/>
        <v>44227</v>
      </c>
      <c r="R95">
        <f t="shared" si="23"/>
        <v>4</v>
      </c>
      <c r="S95" t="str">
        <f t="shared" si="24"/>
        <v>06-Jan-2021</v>
      </c>
      <c r="T95" t="str">
        <f t="shared" si="25"/>
        <v>First Half</v>
      </c>
      <c r="U95">
        <f t="shared" si="26"/>
        <v>7.2138888888888886</v>
      </c>
      <c r="V95">
        <f t="shared" ca="1" si="27"/>
        <v>10</v>
      </c>
      <c r="W95">
        <f t="shared" si="28"/>
        <v>7</v>
      </c>
      <c r="X95" t="str">
        <f t="shared" si="29"/>
        <v>YES</v>
      </c>
      <c r="Y95" t="str">
        <f t="shared" si="30"/>
        <v>Jan</v>
      </c>
      <c r="Z95" s="47">
        <f t="shared" si="31"/>
        <v>44567</v>
      </c>
    </row>
    <row r="96" spans="2:26" x14ac:dyDescent="0.25">
      <c r="B96" t="s">
        <v>6460</v>
      </c>
      <c r="C96" t="s">
        <v>6805</v>
      </c>
      <c r="D96" t="s">
        <v>6601</v>
      </c>
      <c r="E96" s="3">
        <v>39248</v>
      </c>
      <c r="F96" s="3">
        <v>44951</v>
      </c>
      <c r="G96" s="3">
        <v>46786</v>
      </c>
      <c r="K96">
        <f t="shared" si="16"/>
        <v>2007</v>
      </c>
      <c r="L96">
        <f t="shared" si="17"/>
        <v>6</v>
      </c>
      <c r="M96">
        <f t="shared" si="18"/>
        <v>15</v>
      </c>
      <c r="N96">
        <f t="shared" si="19"/>
        <v>5</v>
      </c>
      <c r="O96">
        <f t="shared" si="20"/>
        <v>1312</v>
      </c>
      <c r="P96" s="47">
        <f t="shared" si="21"/>
        <v>45132</v>
      </c>
      <c r="Q96" s="47">
        <f t="shared" si="22"/>
        <v>44957</v>
      </c>
      <c r="R96">
        <f t="shared" si="23"/>
        <v>4</v>
      </c>
      <c r="S96" t="str">
        <f t="shared" si="24"/>
        <v>25-Jan-2023</v>
      </c>
      <c r="T96" t="str">
        <f t="shared" si="25"/>
        <v>Second Half</v>
      </c>
      <c r="U96">
        <f t="shared" si="26"/>
        <v>5.0222222222222221</v>
      </c>
      <c r="V96">
        <f t="shared" ca="1" si="27"/>
        <v>18</v>
      </c>
      <c r="W96">
        <f t="shared" si="28"/>
        <v>5</v>
      </c>
      <c r="X96" t="str">
        <f t="shared" si="29"/>
        <v>YES</v>
      </c>
      <c r="Y96" t="str">
        <f t="shared" si="30"/>
        <v>Jan</v>
      </c>
      <c r="Z96" s="47">
        <f t="shared" si="31"/>
        <v>45316</v>
      </c>
    </row>
    <row r="97" spans="2:26" x14ac:dyDescent="0.25">
      <c r="B97" t="s">
        <v>6463</v>
      </c>
      <c r="C97" t="s">
        <v>6808</v>
      </c>
      <c r="D97" t="s">
        <v>4</v>
      </c>
      <c r="E97" s="3">
        <v>43652</v>
      </c>
      <c r="F97" s="3">
        <v>42076</v>
      </c>
      <c r="G97" s="3">
        <v>43613</v>
      </c>
      <c r="K97">
        <f t="shared" si="16"/>
        <v>2019</v>
      </c>
      <c r="L97">
        <f t="shared" si="17"/>
        <v>7</v>
      </c>
      <c r="M97">
        <f t="shared" si="18"/>
        <v>6</v>
      </c>
      <c r="N97">
        <f t="shared" si="19"/>
        <v>4</v>
      </c>
      <c r="O97">
        <f t="shared" si="20"/>
        <v>1098</v>
      </c>
      <c r="P97" s="47">
        <f t="shared" si="21"/>
        <v>42260</v>
      </c>
      <c r="Q97" s="47">
        <f t="shared" si="22"/>
        <v>42094</v>
      </c>
      <c r="R97">
        <f t="shared" si="23"/>
        <v>6</v>
      </c>
      <c r="S97" t="str">
        <f t="shared" si="24"/>
        <v>13-Mar-2015</v>
      </c>
      <c r="T97" t="str">
        <f t="shared" si="25"/>
        <v>First Half</v>
      </c>
      <c r="U97">
        <f t="shared" si="26"/>
        <v>4.208333333333333</v>
      </c>
      <c r="V97">
        <f t="shared" ca="1" si="27"/>
        <v>5</v>
      </c>
      <c r="W97">
        <f t="shared" si="28"/>
        <v>4</v>
      </c>
      <c r="X97" t="str">
        <f t="shared" si="29"/>
        <v>NO</v>
      </c>
      <c r="Y97" t="str">
        <f t="shared" si="30"/>
        <v>Mar</v>
      </c>
      <c r="Z97" s="47">
        <f t="shared" si="31"/>
        <v>42442</v>
      </c>
    </row>
    <row r="98" spans="2:26" x14ac:dyDescent="0.25">
      <c r="B98" t="s">
        <v>6466</v>
      </c>
      <c r="C98" t="s">
        <v>6804</v>
      </c>
      <c r="D98" t="s">
        <v>6601</v>
      </c>
      <c r="E98" s="3">
        <v>40833</v>
      </c>
      <c r="F98" s="3">
        <v>44668</v>
      </c>
      <c r="G98" s="3">
        <v>47133</v>
      </c>
      <c r="K98">
        <f t="shared" si="16"/>
        <v>2011</v>
      </c>
      <c r="L98">
        <f t="shared" si="17"/>
        <v>10</v>
      </c>
      <c r="M98">
        <f t="shared" si="18"/>
        <v>17</v>
      </c>
      <c r="N98">
        <f t="shared" si="19"/>
        <v>6</v>
      </c>
      <c r="O98">
        <f t="shared" si="20"/>
        <v>1761</v>
      </c>
      <c r="P98" s="47">
        <f t="shared" si="21"/>
        <v>44851</v>
      </c>
      <c r="Q98" s="47">
        <f t="shared" si="22"/>
        <v>44681</v>
      </c>
      <c r="R98">
        <f t="shared" si="23"/>
        <v>1</v>
      </c>
      <c r="S98" t="str">
        <f t="shared" si="24"/>
        <v>17-Apr-2022</v>
      </c>
      <c r="T98" t="str">
        <f t="shared" si="25"/>
        <v>Second Half</v>
      </c>
      <c r="U98">
        <f t="shared" si="26"/>
        <v>6.7444444444444445</v>
      </c>
      <c r="V98">
        <f t="shared" ca="1" si="27"/>
        <v>13</v>
      </c>
      <c r="W98">
        <f t="shared" si="28"/>
        <v>6</v>
      </c>
      <c r="X98" t="str">
        <f t="shared" si="29"/>
        <v>YES</v>
      </c>
      <c r="Y98" t="str">
        <f t="shared" si="30"/>
        <v>Apr</v>
      </c>
      <c r="Z98" s="47">
        <f t="shared" si="31"/>
        <v>45033</v>
      </c>
    </row>
    <row r="99" spans="2:26" x14ac:dyDescent="0.25">
      <c r="B99" t="s">
        <v>6469</v>
      </c>
      <c r="C99" t="s">
        <v>6806</v>
      </c>
      <c r="D99" t="s">
        <v>6</v>
      </c>
      <c r="E99" s="3">
        <v>41806</v>
      </c>
      <c r="F99" s="3">
        <v>43483</v>
      </c>
      <c r="G99" s="3">
        <v>46242</v>
      </c>
      <c r="K99">
        <f t="shared" si="16"/>
        <v>2014</v>
      </c>
      <c r="L99">
        <f t="shared" si="17"/>
        <v>6</v>
      </c>
      <c r="M99">
        <f t="shared" si="18"/>
        <v>16</v>
      </c>
      <c r="N99">
        <f t="shared" si="19"/>
        <v>7</v>
      </c>
      <c r="O99">
        <f t="shared" si="20"/>
        <v>1971</v>
      </c>
      <c r="P99" s="47">
        <f t="shared" si="21"/>
        <v>43664</v>
      </c>
      <c r="Q99" s="47">
        <f t="shared" si="22"/>
        <v>43496</v>
      </c>
      <c r="R99">
        <f t="shared" si="23"/>
        <v>6</v>
      </c>
      <c r="S99" t="str">
        <f t="shared" si="24"/>
        <v>18-Jan-2019</v>
      </c>
      <c r="T99" t="str">
        <f t="shared" si="25"/>
        <v>Second Half</v>
      </c>
      <c r="U99">
        <f t="shared" si="26"/>
        <v>7.5555555555555554</v>
      </c>
      <c r="V99">
        <f t="shared" ca="1" si="27"/>
        <v>11</v>
      </c>
      <c r="W99">
        <f t="shared" si="28"/>
        <v>7</v>
      </c>
      <c r="X99" t="str">
        <f t="shared" si="29"/>
        <v>YES</v>
      </c>
      <c r="Y99" t="str">
        <f t="shared" si="30"/>
        <v>Jan</v>
      </c>
      <c r="Z99" s="47">
        <f t="shared" si="31"/>
        <v>43848</v>
      </c>
    </row>
    <row r="100" spans="2:26" x14ac:dyDescent="0.25">
      <c r="B100" t="s">
        <v>6472</v>
      </c>
      <c r="C100" t="s">
        <v>6806</v>
      </c>
      <c r="D100" t="s">
        <v>6601</v>
      </c>
      <c r="E100" s="3">
        <v>41551</v>
      </c>
      <c r="F100" s="3">
        <v>44017</v>
      </c>
      <c r="G100" s="3">
        <v>44487</v>
      </c>
      <c r="K100">
        <f t="shared" si="16"/>
        <v>2013</v>
      </c>
      <c r="L100">
        <f t="shared" si="17"/>
        <v>10</v>
      </c>
      <c r="M100">
        <f t="shared" si="18"/>
        <v>4</v>
      </c>
      <c r="N100">
        <f t="shared" si="19"/>
        <v>1</v>
      </c>
      <c r="O100">
        <f t="shared" si="20"/>
        <v>336</v>
      </c>
      <c r="P100" s="47">
        <f t="shared" si="21"/>
        <v>44201</v>
      </c>
      <c r="Q100" s="47">
        <f t="shared" si="22"/>
        <v>44043</v>
      </c>
      <c r="R100">
        <f t="shared" si="23"/>
        <v>1</v>
      </c>
      <c r="S100" t="str">
        <f t="shared" si="24"/>
        <v>05-Jul-2020</v>
      </c>
      <c r="T100" t="str">
        <f t="shared" si="25"/>
        <v>First Half</v>
      </c>
      <c r="U100">
        <f t="shared" si="26"/>
        <v>1.2861111111111112</v>
      </c>
      <c r="V100">
        <f t="shared" ca="1" si="27"/>
        <v>11</v>
      </c>
      <c r="W100">
        <f t="shared" si="28"/>
        <v>1</v>
      </c>
      <c r="X100" t="str">
        <f t="shared" si="29"/>
        <v>NO</v>
      </c>
      <c r="Y100" t="str">
        <f t="shared" si="30"/>
        <v>Jul</v>
      </c>
      <c r="Z100" s="47">
        <f t="shared" si="31"/>
        <v>44382</v>
      </c>
    </row>
    <row r="101" spans="2:26" x14ac:dyDescent="0.25">
      <c r="B101" t="s">
        <v>6475</v>
      </c>
      <c r="C101" t="s">
        <v>6803</v>
      </c>
      <c r="D101" t="s">
        <v>6</v>
      </c>
      <c r="E101" s="3">
        <v>39919</v>
      </c>
      <c r="F101" s="3">
        <v>43729</v>
      </c>
      <c r="G101" s="3">
        <v>44075</v>
      </c>
      <c r="K101">
        <f t="shared" si="16"/>
        <v>2009</v>
      </c>
      <c r="L101">
        <f t="shared" si="17"/>
        <v>4</v>
      </c>
      <c r="M101">
        <f t="shared" si="18"/>
        <v>16</v>
      </c>
      <c r="N101">
        <f t="shared" si="19"/>
        <v>0</v>
      </c>
      <c r="O101">
        <f t="shared" si="20"/>
        <v>247</v>
      </c>
      <c r="P101" s="47">
        <f t="shared" si="21"/>
        <v>43911</v>
      </c>
      <c r="Q101" s="47">
        <f t="shared" si="22"/>
        <v>43738</v>
      </c>
      <c r="R101">
        <f t="shared" si="23"/>
        <v>7</v>
      </c>
      <c r="S101" t="str">
        <f t="shared" si="24"/>
        <v>21-Sep-2019</v>
      </c>
      <c r="T101" t="str">
        <f t="shared" si="25"/>
        <v>Second Half</v>
      </c>
      <c r="U101">
        <f t="shared" si="26"/>
        <v>0.94444444444444442</v>
      </c>
      <c r="V101">
        <f t="shared" ca="1" si="27"/>
        <v>16</v>
      </c>
      <c r="W101">
        <f t="shared" si="28"/>
        <v>0</v>
      </c>
      <c r="X101" t="str">
        <f t="shared" si="29"/>
        <v>NO</v>
      </c>
      <c r="Y101" t="str">
        <f t="shared" si="30"/>
        <v>Sep</v>
      </c>
      <c r="Z101" s="47">
        <f t="shared" si="31"/>
        <v>44095</v>
      </c>
    </row>
    <row r="102" spans="2:26" x14ac:dyDescent="0.25">
      <c r="B102" t="s">
        <v>6478</v>
      </c>
      <c r="C102" t="s">
        <v>6589</v>
      </c>
      <c r="D102" t="s">
        <v>3</v>
      </c>
      <c r="E102" s="3">
        <v>39306</v>
      </c>
      <c r="F102" s="3">
        <v>43566</v>
      </c>
      <c r="G102" s="3">
        <v>45298</v>
      </c>
      <c r="K102">
        <f t="shared" si="16"/>
        <v>2007</v>
      </c>
      <c r="L102">
        <f t="shared" si="17"/>
        <v>8</v>
      </c>
      <c r="M102">
        <f t="shared" si="18"/>
        <v>12</v>
      </c>
      <c r="N102">
        <f t="shared" si="19"/>
        <v>4</v>
      </c>
      <c r="O102">
        <f t="shared" si="20"/>
        <v>1237</v>
      </c>
      <c r="P102" s="47">
        <f t="shared" si="21"/>
        <v>43749</v>
      </c>
      <c r="Q102" s="47">
        <f t="shared" si="22"/>
        <v>43585</v>
      </c>
      <c r="R102">
        <f t="shared" si="23"/>
        <v>5</v>
      </c>
      <c r="S102" t="str">
        <f t="shared" si="24"/>
        <v>11-Apr-2019</v>
      </c>
      <c r="T102" t="str">
        <f t="shared" si="25"/>
        <v>First Half</v>
      </c>
      <c r="U102">
        <f t="shared" si="26"/>
        <v>4.7388888888888889</v>
      </c>
      <c r="V102">
        <f t="shared" ca="1" si="27"/>
        <v>17</v>
      </c>
      <c r="W102">
        <f t="shared" si="28"/>
        <v>4</v>
      </c>
      <c r="X102" t="str">
        <f t="shared" si="29"/>
        <v>NO</v>
      </c>
      <c r="Y102" t="str">
        <f t="shared" si="30"/>
        <v>Apr</v>
      </c>
      <c r="Z102" s="47">
        <f t="shared" si="31"/>
        <v>43932</v>
      </c>
    </row>
    <row r="103" spans="2:26" x14ac:dyDescent="0.25">
      <c r="B103" t="s">
        <v>6481</v>
      </c>
      <c r="C103" t="s">
        <v>6806</v>
      </c>
      <c r="D103" t="s">
        <v>5</v>
      </c>
      <c r="E103" s="3">
        <v>41303</v>
      </c>
      <c r="F103" s="3">
        <v>45185</v>
      </c>
      <c r="G103" s="3">
        <v>48070</v>
      </c>
      <c r="K103">
        <f t="shared" si="16"/>
        <v>2013</v>
      </c>
      <c r="L103">
        <f t="shared" si="17"/>
        <v>1</v>
      </c>
      <c r="M103">
        <f t="shared" si="18"/>
        <v>29</v>
      </c>
      <c r="N103">
        <f t="shared" si="19"/>
        <v>7</v>
      </c>
      <c r="O103">
        <f t="shared" si="20"/>
        <v>2060</v>
      </c>
      <c r="P103" s="47">
        <f t="shared" si="21"/>
        <v>45367</v>
      </c>
      <c r="Q103" s="47">
        <f t="shared" si="22"/>
        <v>45199</v>
      </c>
      <c r="R103">
        <f t="shared" si="23"/>
        <v>7</v>
      </c>
      <c r="S103" t="str">
        <f t="shared" si="24"/>
        <v>16-Sep-2023</v>
      </c>
      <c r="T103" t="str">
        <f t="shared" si="25"/>
        <v>Second Half</v>
      </c>
      <c r="U103">
        <f t="shared" si="26"/>
        <v>7.9</v>
      </c>
      <c r="V103">
        <f t="shared" ca="1" si="27"/>
        <v>12</v>
      </c>
      <c r="W103">
        <f t="shared" si="28"/>
        <v>7</v>
      </c>
      <c r="X103" t="str">
        <f t="shared" si="29"/>
        <v>YES</v>
      </c>
      <c r="Y103" t="str">
        <f t="shared" si="30"/>
        <v>Sep</v>
      </c>
      <c r="Z103" s="47">
        <f t="shared" si="31"/>
        <v>45551</v>
      </c>
    </row>
    <row r="104" spans="2:26" x14ac:dyDescent="0.25">
      <c r="B104" t="s">
        <v>6484</v>
      </c>
      <c r="C104" t="s">
        <v>143</v>
      </c>
      <c r="D104" t="s">
        <v>6</v>
      </c>
      <c r="E104" s="3">
        <v>40866</v>
      </c>
      <c r="F104" s="3">
        <v>44383</v>
      </c>
      <c r="G104" s="3">
        <v>46853</v>
      </c>
      <c r="K104">
        <f t="shared" si="16"/>
        <v>2011</v>
      </c>
      <c r="L104">
        <f t="shared" si="17"/>
        <v>11</v>
      </c>
      <c r="M104">
        <f t="shared" si="18"/>
        <v>19</v>
      </c>
      <c r="N104">
        <f t="shared" si="19"/>
        <v>6</v>
      </c>
      <c r="O104">
        <f t="shared" si="20"/>
        <v>1765</v>
      </c>
      <c r="P104" s="47">
        <f t="shared" si="21"/>
        <v>44567</v>
      </c>
      <c r="Q104" s="47">
        <f t="shared" si="22"/>
        <v>44408</v>
      </c>
      <c r="R104">
        <f t="shared" si="23"/>
        <v>3</v>
      </c>
      <c r="S104" t="str">
        <f t="shared" si="24"/>
        <v>06-Jul-2021</v>
      </c>
      <c r="T104" t="str">
        <f t="shared" si="25"/>
        <v>First Half</v>
      </c>
      <c r="U104">
        <f t="shared" si="26"/>
        <v>6.7611111111111111</v>
      </c>
      <c r="V104">
        <f t="shared" ca="1" si="27"/>
        <v>13</v>
      </c>
      <c r="W104">
        <f t="shared" si="28"/>
        <v>6</v>
      </c>
      <c r="X104" t="str">
        <f t="shared" si="29"/>
        <v>YES</v>
      </c>
      <c r="Y104" t="str">
        <f t="shared" si="30"/>
        <v>Jul</v>
      </c>
      <c r="Z104" s="47">
        <f t="shared" si="31"/>
        <v>44748</v>
      </c>
    </row>
    <row r="105" spans="2:26" x14ac:dyDescent="0.25">
      <c r="B105" t="s">
        <v>6487</v>
      </c>
      <c r="C105" t="s">
        <v>6801</v>
      </c>
      <c r="D105" t="s">
        <v>4</v>
      </c>
      <c r="E105" s="3">
        <v>42503</v>
      </c>
      <c r="F105" s="3">
        <v>43172</v>
      </c>
      <c r="G105" s="3">
        <v>45013</v>
      </c>
      <c r="K105">
        <f t="shared" si="16"/>
        <v>2016</v>
      </c>
      <c r="L105">
        <f t="shared" si="17"/>
        <v>5</v>
      </c>
      <c r="M105">
        <f t="shared" si="18"/>
        <v>13</v>
      </c>
      <c r="N105">
        <f t="shared" si="19"/>
        <v>5</v>
      </c>
      <c r="O105">
        <f t="shared" si="20"/>
        <v>1316</v>
      </c>
      <c r="P105" s="47">
        <f t="shared" si="21"/>
        <v>43356</v>
      </c>
      <c r="Q105" s="47">
        <f t="shared" si="22"/>
        <v>43190</v>
      </c>
      <c r="R105">
        <f t="shared" si="23"/>
        <v>3</v>
      </c>
      <c r="S105" t="str">
        <f t="shared" si="24"/>
        <v>13-Mar-2018</v>
      </c>
      <c r="T105" t="str">
        <f t="shared" si="25"/>
        <v>First Half</v>
      </c>
      <c r="U105">
        <f t="shared" si="26"/>
        <v>5.041666666666667</v>
      </c>
      <c r="V105">
        <f t="shared" ca="1" si="27"/>
        <v>9</v>
      </c>
      <c r="W105">
        <f t="shared" si="28"/>
        <v>5</v>
      </c>
      <c r="X105" t="str">
        <f t="shared" si="29"/>
        <v>YES</v>
      </c>
      <c r="Y105" t="str">
        <f t="shared" si="30"/>
        <v>Mar</v>
      </c>
      <c r="Z105" s="47">
        <f t="shared" si="31"/>
        <v>43537</v>
      </c>
    </row>
    <row r="106" spans="2:26" x14ac:dyDescent="0.25">
      <c r="B106" t="s">
        <v>6490</v>
      </c>
      <c r="C106" t="s">
        <v>6803</v>
      </c>
      <c r="D106" t="s">
        <v>5</v>
      </c>
      <c r="E106" s="3">
        <v>41376</v>
      </c>
      <c r="F106" s="3">
        <v>43215</v>
      </c>
      <c r="G106" s="3">
        <v>44501</v>
      </c>
      <c r="K106">
        <f t="shared" si="16"/>
        <v>2013</v>
      </c>
      <c r="L106">
        <f t="shared" si="17"/>
        <v>4</v>
      </c>
      <c r="M106">
        <f t="shared" si="18"/>
        <v>12</v>
      </c>
      <c r="N106">
        <f t="shared" si="19"/>
        <v>3</v>
      </c>
      <c r="O106">
        <f t="shared" si="20"/>
        <v>919</v>
      </c>
      <c r="P106" s="47">
        <f t="shared" si="21"/>
        <v>43398</v>
      </c>
      <c r="Q106" s="47">
        <f t="shared" si="22"/>
        <v>43220</v>
      </c>
      <c r="R106">
        <f t="shared" si="23"/>
        <v>4</v>
      </c>
      <c r="S106" t="str">
        <f t="shared" si="24"/>
        <v>25-Apr-2018</v>
      </c>
      <c r="T106" t="str">
        <f t="shared" si="25"/>
        <v>Second Half</v>
      </c>
      <c r="U106">
        <f t="shared" si="26"/>
        <v>3.5166666666666666</v>
      </c>
      <c r="V106">
        <f t="shared" ca="1" si="27"/>
        <v>12</v>
      </c>
      <c r="W106">
        <f t="shared" si="28"/>
        <v>3</v>
      </c>
      <c r="X106" t="str">
        <f t="shared" si="29"/>
        <v>NO</v>
      </c>
      <c r="Y106" t="str">
        <f t="shared" si="30"/>
        <v>Apr</v>
      </c>
      <c r="Z106" s="47">
        <f t="shared" si="31"/>
        <v>43580</v>
      </c>
    </row>
    <row r="107" spans="2:26" x14ac:dyDescent="0.25">
      <c r="B107" t="s">
        <v>6493</v>
      </c>
      <c r="C107" t="s">
        <v>6802</v>
      </c>
      <c r="D107" t="s">
        <v>6</v>
      </c>
      <c r="E107" s="3">
        <v>39230</v>
      </c>
      <c r="F107" s="3">
        <v>43761</v>
      </c>
      <c r="G107" s="3">
        <v>46340</v>
      </c>
      <c r="K107">
        <f t="shared" si="16"/>
        <v>2007</v>
      </c>
      <c r="L107">
        <f t="shared" si="17"/>
        <v>5</v>
      </c>
      <c r="M107">
        <f t="shared" si="18"/>
        <v>28</v>
      </c>
      <c r="N107">
        <f t="shared" si="19"/>
        <v>7</v>
      </c>
      <c r="O107">
        <f t="shared" si="20"/>
        <v>1843</v>
      </c>
      <c r="P107" s="47">
        <f t="shared" si="21"/>
        <v>43944</v>
      </c>
      <c r="Q107" s="47">
        <f t="shared" si="22"/>
        <v>43769</v>
      </c>
      <c r="R107">
        <f t="shared" si="23"/>
        <v>4</v>
      </c>
      <c r="S107" t="str">
        <f t="shared" si="24"/>
        <v>23-Oct-2019</v>
      </c>
      <c r="T107" t="str">
        <f t="shared" si="25"/>
        <v>Second Half</v>
      </c>
      <c r="U107">
        <f t="shared" si="26"/>
        <v>7.0583333333333336</v>
      </c>
      <c r="V107">
        <f t="shared" ca="1" si="27"/>
        <v>18</v>
      </c>
      <c r="W107">
        <f t="shared" si="28"/>
        <v>7</v>
      </c>
      <c r="X107" t="str">
        <f t="shared" si="29"/>
        <v>YES</v>
      </c>
      <c r="Y107" t="str">
        <f t="shared" si="30"/>
        <v>Oct</v>
      </c>
      <c r="Z107" s="47">
        <f t="shared" si="31"/>
        <v>44127</v>
      </c>
    </row>
    <row r="108" spans="2:26" x14ac:dyDescent="0.25">
      <c r="B108" t="s">
        <v>6496</v>
      </c>
      <c r="C108" t="s">
        <v>6805</v>
      </c>
      <c r="D108" t="s">
        <v>3</v>
      </c>
      <c r="E108" s="3">
        <v>42982</v>
      </c>
      <c r="F108" s="3">
        <v>42422</v>
      </c>
      <c r="G108" s="3">
        <v>44386</v>
      </c>
      <c r="K108">
        <f t="shared" si="16"/>
        <v>2017</v>
      </c>
      <c r="L108">
        <f t="shared" si="17"/>
        <v>9</v>
      </c>
      <c r="M108">
        <f t="shared" si="18"/>
        <v>4</v>
      </c>
      <c r="N108">
        <f t="shared" si="19"/>
        <v>5</v>
      </c>
      <c r="O108">
        <f t="shared" si="20"/>
        <v>1405</v>
      </c>
      <c r="P108" s="47">
        <f t="shared" si="21"/>
        <v>42604</v>
      </c>
      <c r="Q108" s="47">
        <f t="shared" si="22"/>
        <v>42429</v>
      </c>
      <c r="R108">
        <f t="shared" si="23"/>
        <v>2</v>
      </c>
      <c r="S108" t="str">
        <f t="shared" si="24"/>
        <v>22-Feb-2016</v>
      </c>
      <c r="T108" t="str">
        <f t="shared" si="25"/>
        <v>Second Half</v>
      </c>
      <c r="U108">
        <f t="shared" si="26"/>
        <v>5.3805555555555555</v>
      </c>
      <c r="V108">
        <f t="shared" ca="1" si="27"/>
        <v>7</v>
      </c>
      <c r="W108">
        <f t="shared" si="28"/>
        <v>5</v>
      </c>
      <c r="X108" t="str">
        <f t="shared" si="29"/>
        <v>YES</v>
      </c>
      <c r="Y108" t="str">
        <f t="shared" si="30"/>
        <v>Feb</v>
      </c>
      <c r="Z108" s="47">
        <f t="shared" si="31"/>
        <v>42788</v>
      </c>
    </row>
    <row r="109" spans="2:26" x14ac:dyDescent="0.25">
      <c r="B109" t="s">
        <v>6499</v>
      </c>
      <c r="C109" t="s">
        <v>6803</v>
      </c>
      <c r="D109" t="s">
        <v>6</v>
      </c>
      <c r="E109" s="3">
        <v>43971</v>
      </c>
      <c r="F109" s="3">
        <v>44948</v>
      </c>
      <c r="G109" s="3">
        <v>46884</v>
      </c>
      <c r="K109">
        <f t="shared" si="16"/>
        <v>2020</v>
      </c>
      <c r="L109">
        <f t="shared" si="17"/>
        <v>5</v>
      </c>
      <c r="M109">
        <f t="shared" si="18"/>
        <v>20</v>
      </c>
      <c r="N109">
        <f t="shared" si="19"/>
        <v>5</v>
      </c>
      <c r="O109">
        <f t="shared" si="20"/>
        <v>1384</v>
      </c>
      <c r="P109" s="47">
        <f t="shared" si="21"/>
        <v>45129</v>
      </c>
      <c r="Q109" s="47">
        <f t="shared" si="22"/>
        <v>44957</v>
      </c>
      <c r="R109">
        <f t="shared" si="23"/>
        <v>1</v>
      </c>
      <c r="S109" t="str">
        <f t="shared" si="24"/>
        <v>22-Jan-2023</v>
      </c>
      <c r="T109" t="str">
        <f t="shared" si="25"/>
        <v>Second Half</v>
      </c>
      <c r="U109">
        <f t="shared" si="26"/>
        <v>5.302777777777778</v>
      </c>
      <c r="V109">
        <f t="shared" ca="1" si="27"/>
        <v>5</v>
      </c>
      <c r="W109">
        <f t="shared" si="28"/>
        <v>5</v>
      </c>
      <c r="X109" t="str">
        <f t="shared" si="29"/>
        <v>YES</v>
      </c>
      <c r="Y109" t="str">
        <f t="shared" si="30"/>
        <v>Jan</v>
      </c>
      <c r="Z109" s="47">
        <f t="shared" si="31"/>
        <v>45313</v>
      </c>
    </row>
    <row r="110" spans="2:26" x14ac:dyDescent="0.25">
      <c r="B110" t="s">
        <v>6502</v>
      </c>
      <c r="C110" t="s">
        <v>6806</v>
      </c>
      <c r="D110" t="s">
        <v>4</v>
      </c>
      <c r="E110" s="3">
        <v>40033</v>
      </c>
      <c r="F110" s="3">
        <v>44605</v>
      </c>
      <c r="G110" s="3">
        <v>46514</v>
      </c>
      <c r="K110">
        <f t="shared" si="16"/>
        <v>2009</v>
      </c>
      <c r="L110">
        <f t="shared" si="17"/>
        <v>8</v>
      </c>
      <c r="M110">
        <f t="shared" si="18"/>
        <v>8</v>
      </c>
      <c r="N110">
        <f t="shared" si="19"/>
        <v>5</v>
      </c>
      <c r="O110">
        <f t="shared" si="20"/>
        <v>1365</v>
      </c>
      <c r="P110" s="47">
        <f t="shared" si="21"/>
        <v>44786</v>
      </c>
      <c r="Q110" s="47">
        <f t="shared" si="22"/>
        <v>44620</v>
      </c>
      <c r="R110">
        <f t="shared" si="23"/>
        <v>1</v>
      </c>
      <c r="S110" t="str">
        <f t="shared" si="24"/>
        <v>13-Feb-2022</v>
      </c>
      <c r="T110" t="str">
        <f t="shared" si="25"/>
        <v>First Half</v>
      </c>
      <c r="U110">
        <f t="shared" si="26"/>
        <v>5.2333333333333334</v>
      </c>
      <c r="V110">
        <f t="shared" ca="1" si="27"/>
        <v>15</v>
      </c>
      <c r="W110">
        <f t="shared" si="28"/>
        <v>5</v>
      </c>
      <c r="X110" t="str">
        <f t="shared" si="29"/>
        <v>YES</v>
      </c>
      <c r="Y110" t="str">
        <f t="shared" si="30"/>
        <v>Feb</v>
      </c>
      <c r="Z110" s="47">
        <f t="shared" si="31"/>
        <v>44970</v>
      </c>
    </row>
    <row r="111" spans="2:26" x14ac:dyDescent="0.25">
      <c r="B111" t="s">
        <v>6505</v>
      </c>
      <c r="C111" t="s">
        <v>6801</v>
      </c>
      <c r="D111" t="s">
        <v>6601</v>
      </c>
      <c r="E111" s="3">
        <v>40894</v>
      </c>
      <c r="F111" s="3">
        <v>43306</v>
      </c>
      <c r="G111" s="3">
        <v>44417</v>
      </c>
      <c r="K111">
        <f t="shared" si="16"/>
        <v>2011</v>
      </c>
      <c r="L111">
        <f t="shared" si="17"/>
        <v>12</v>
      </c>
      <c r="M111">
        <f t="shared" si="18"/>
        <v>17</v>
      </c>
      <c r="N111">
        <f t="shared" si="19"/>
        <v>3</v>
      </c>
      <c r="O111">
        <f t="shared" si="20"/>
        <v>794</v>
      </c>
      <c r="P111" s="47">
        <f t="shared" si="21"/>
        <v>43490</v>
      </c>
      <c r="Q111" s="47">
        <f t="shared" si="22"/>
        <v>43312</v>
      </c>
      <c r="R111">
        <f t="shared" si="23"/>
        <v>4</v>
      </c>
      <c r="S111" t="str">
        <f t="shared" si="24"/>
        <v>25-Jul-2018</v>
      </c>
      <c r="T111" t="str">
        <f t="shared" si="25"/>
        <v>Second Half</v>
      </c>
      <c r="U111">
        <f t="shared" si="26"/>
        <v>3.0388888888888888</v>
      </c>
      <c r="V111">
        <f t="shared" ca="1" si="27"/>
        <v>13</v>
      </c>
      <c r="W111">
        <f t="shared" si="28"/>
        <v>3</v>
      </c>
      <c r="X111" t="str">
        <f t="shared" si="29"/>
        <v>NO</v>
      </c>
      <c r="Y111" t="str">
        <f t="shared" si="30"/>
        <v>Jul</v>
      </c>
      <c r="Z111" s="47">
        <f t="shared" si="31"/>
        <v>43671</v>
      </c>
    </row>
    <row r="112" spans="2:26" x14ac:dyDescent="0.25">
      <c r="B112" t="s">
        <v>6508</v>
      </c>
      <c r="C112" t="s">
        <v>6803</v>
      </c>
      <c r="D112" t="s">
        <v>2</v>
      </c>
      <c r="E112" s="3">
        <v>40967</v>
      </c>
      <c r="F112" s="3">
        <v>43704</v>
      </c>
      <c r="G112" s="3">
        <v>45127</v>
      </c>
      <c r="K112">
        <f t="shared" si="16"/>
        <v>2012</v>
      </c>
      <c r="L112">
        <f t="shared" si="17"/>
        <v>2</v>
      </c>
      <c r="M112">
        <f t="shared" si="18"/>
        <v>28</v>
      </c>
      <c r="N112">
        <f t="shared" si="19"/>
        <v>3</v>
      </c>
      <c r="O112">
        <f t="shared" si="20"/>
        <v>1018</v>
      </c>
      <c r="P112" s="47">
        <f t="shared" si="21"/>
        <v>43888</v>
      </c>
      <c r="Q112" s="47">
        <f t="shared" si="22"/>
        <v>43708</v>
      </c>
      <c r="R112">
        <f t="shared" si="23"/>
        <v>3</v>
      </c>
      <c r="S112" t="str">
        <f t="shared" si="24"/>
        <v>27-Aug-2019</v>
      </c>
      <c r="T112" t="str">
        <f t="shared" si="25"/>
        <v>Second Half</v>
      </c>
      <c r="U112">
        <f t="shared" si="26"/>
        <v>3.8972222222222221</v>
      </c>
      <c r="V112">
        <f t="shared" ca="1" si="27"/>
        <v>13</v>
      </c>
      <c r="W112">
        <f t="shared" si="28"/>
        <v>3</v>
      </c>
      <c r="X112" t="str">
        <f t="shared" si="29"/>
        <v>NO</v>
      </c>
      <c r="Y112" t="str">
        <f t="shared" si="30"/>
        <v>Aug</v>
      </c>
      <c r="Z112" s="47">
        <f t="shared" si="31"/>
        <v>44070</v>
      </c>
    </row>
    <row r="113" spans="2:26" x14ac:dyDescent="0.25">
      <c r="B113" t="s">
        <v>6511</v>
      </c>
      <c r="C113" t="s">
        <v>6806</v>
      </c>
      <c r="D113" t="s">
        <v>2</v>
      </c>
      <c r="E113" s="3">
        <v>41799</v>
      </c>
      <c r="F113" s="3">
        <v>42289</v>
      </c>
      <c r="G113" s="3">
        <v>42956</v>
      </c>
      <c r="K113">
        <f t="shared" si="16"/>
        <v>2014</v>
      </c>
      <c r="L113">
        <f t="shared" si="17"/>
        <v>6</v>
      </c>
      <c r="M113">
        <f t="shared" si="18"/>
        <v>9</v>
      </c>
      <c r="N113">
        <f t="shared" si="19"/>
        <v>1</v>
      </c>
      <c r="O113">
        <f t="shared" si="20"/>
        <v>478</v>
      </c>
      <c r="P113" s="47">
        <f t="shared" si="21"/>
        <v>42472</v>
      </c>
      <c r="Q113" s="47">
        <f t="shared" si="22"/>
        <v>42308</v>
      </c>
      <c r="R113">
        <f t="shared" si="23"/>
        <v>2</v>
      </c>
      <c r="S113" t="str">
        <f t="shared" si="24"/>
        <v>12-Oct-2015</v>
      </c>
      <c r="T113" t="str">
        <f t="shared" si="25"/>
        <v>First Half</v>
      </c>
      <c r="U113">
        <f t="shared" si="26"/>
        <v>1.825</v>
      </c>
      <c r="V113">
        <f t="shared" ca="1" si="27"/>
        <v>11</v>
      </c>
      <c r="W113">
        <f t="shared" si="28"/>
        <v>1</v>
      </c>
      <c r="X113" t="str">
        <f t="shared" si="29"/>
        <v>NO</v>
      </c>
      <c r="Y113" t="str">
        <f t="shared" si="30"/>
        <v>Oct</v>
      </c>
      <c r="Z113" s="47">
        <f t="shared" si="31"/>
        <v>42655</v>
      </c>
    </row>
    <row r="114" spans="2:26" x14ac:dyDescent="0.25">
      <c r="B114" t="s">
        <v>6514</v>
      </c>
      <c r="C114" t="s">
        <v>6807</v>
      </c>
      <c r="D114" t="s">
        <v>2</v>
      </c>
      <c r="E114" s="3">
        <v>41933</v>
      </c>
      <c r="F114" s="3">
        <v>42983</v>
      </c>
      <c r="G114" s="3">
        <v>44329</v>
      </c>
      <c r="K114">
        <f t="shared" si="16"/>
        <v>2014</v>
      </c>
      <c r="L114">
        <f t="shared" si="17"/>
        <v>10</v>
      </c>
      <c r="M114">
        <f t="shared" si="18"/>
        <v>21</v>
      </c>
      <c r="N114">
        <f t="shared" si="19"/>
        <v>3</v>
      </c>
      <c r="O114">
        <f t="shared" si="20"/>
        <v>963</v>
      </c>
      <c r="P114" s="47">
        <f t="shared" si="21"/>
        <v>43164</v>
      </c>
      <c r="Q114" s="47">
        <f t="shared" si="22"/>
        <v>43008</v>
      </c>
      <c r="R114">
        <f t="shared" si="23"/>
        <v>3</v>
      </c>
      <c r="S114" t="str">
        <f t="shared" si="24"/>
        <v>05-Sep-2017</v>
      </c>
      <c r="T114" t="str">
        <f t="shared" si="25"/>
        <v>First Half</v>
      </c>
      <c r="U114">
        <f t="shared" si="26"/>
        <v>3.6888888888888891</v>
      </c>
      <c r="V114">
        <f t="shared" ca="1" si="27"/>
        <v>10</v>
      </c>
      <c r="W114">
        <f t="shared" si="28"/>
        <v>3</v>
      </c>
      <c r="X114" t="str">
        <f t="shared" si="29"/>
        <v>NO</v>
      </c>
      <c r="Y114" t="str">
        <f t="shared" si="30"/>
        <v>Sep</v>
      </c>
      <c r="Z114" s="47">
        <f t="shared" si="31"/>
        <v>43348</v>
      </c>
    </row>
    <row r="115" spans="2:26" x14ac:dyDescent="0.25">
      <c r="B115" t="s">
        <v>6517</v>
      </c>
      <c r="C115" t="s">
        <v>6803</v>
      </c>
      <c r="D115" t="s">
        <v>2</v>
      </c>
      <c r="E115" s="3">
        <v>42722</v>
      </c>
      <c r="F115" s="3">
        <v>44686</v>
      </c>
      <c r="G115" s="3">
        <v>45928</v>
      </c>
      <c r="K115">
        <f t="shared" si="16"/>
        <v>2016</v>
      </c>
      <c r="L115">
        <f t="shared" si="17"/>
        <v>12</v>
      </c>
      <c r="M115">
        <f t="shared" si="18"/>
        <v>18</v>
      </c>
      <c r="N115">
        <f t="shared" si="19"/>
        <v>3</v>
      </c>
      <c r="O115">
        <f t="shared" si="20"/>
        <v>887</v>
      </c>
      <c r="P115" s="47">
        <f t="shared" si="21"/>
        <v>44870</v>
      </c>
      <c r="Q115" s="47">
        <f t="shared" si="22"/>
        <v>44712</v>
      </c>
      <c r="R115">
        <f t="shared" si="23"/>
        <v>5</v>
      </c>
      <c r="S115" t="str">
        <f t="shared" si="24"/>
        <v>05-May-2022</v>
      </c>
      <c r="T115" t="str">
        <f t="shared" si="25"/>
        <v>First Half</v>
      </c>
      <c r="U115">
        <f t="shared" si="26"/>
        <v>3.3972222222222221</v>
      </c>
      <c r="V115">
        <f t="shared" ca="1" si="27"/>
        <v>8</v>
      </c>
      <c r="W115">
        <f t="shared" si="28"/>
        <v>3</v>
      </c>
      <c r="X115" t="str">
        <f t="shared" si="29"/>
        <v>NO</v>
      </c>
      <c r="Y115" t="str">
        <f t="shared" si="30"/>
        <v>May</v>
      </c>
      <c r="Z115" s="47">
        <f t="shared" si="31"/>
        <v>45051</v>
      </c>
    </row>
    <row r="116" spans="2:26" x14ac:dyDescent="0.25">
      <c r="B116" t="s">
        <v>6520</v>
      </c>
      <c r="C116" t="s">
        <v>6807</v>
      </c>
      <c r="D116" t="s">
        <v>6</v>
      </c>
      <c r="E116" s="3">
        <v>41066</v>
      </c>
      <c r="F116" s="3">
        <v>43257</v>
      </c>
      <c r="G116" s="3">
        <v>44253</v>
      </c>
      <c r="K116">
        <f t="shared" si="16"/>
        <v>2012</v>
      </c>
      <c r="L116">
        <f t="shared" si="17"/>
        <v>6</v>
      </c>
      <c r="M116">
        <f t="shared" si="18"/>
        <v>6</v>
      </c>
      <c r="N116">
        <f t="shared" si="19"/>
        <v>2</v>
      </c>
      <c r="O116">
        <f t="shared" si="20"/>
        <v>713</v>
      </c>
      <c r="P116" s="47">
        <f t="shared" si="21"/>
        <v>43440</v>
      </c>
      <c r="Q116" s="47">
        <f t="shared" si="22"/>
        <v>43281</v>
      </c>
      <c r="R116">
        <f t="shared" si="23"/>
        <v>4</v>
      </c>
      <c r="S116" t="str">
        <f t="shared" si="24"/>
        <v>06-Jun-2018</v>
      </c>
      <c r="T116" t="str">
        <f t="shared" si="25"/>
        <v>First Half</v>
      </c>
      <c r="U116">
        <f t="shared" si="26"/>
        <v>2.7222222222222223</v>
      </c>
      <c r="V116">
        <f t="shared" ca="1" si="27"/>
        <v>13</v>
      </c>
      <c r="W116">
        <f t="shared" si="28"/>
        <v>2</v>
      </c>
      <c r="X116" t="str">
        <f t="shared" si="29"/>
        <v>NO</v>
      </c>
      <c r="Y116" t="str">
        <f t="shared" si="30"/>
        <v>Jun</v>
      </c>
      <c r="Z116" s="47">
        <f t="shared" si="31"/>
        <v>43622</v>
      </c>
    </row>
    <row r="117" spans="2:26" x14ac:dyDescent="0.25">
      <c r="B117" t="s">
        <v>6523</v>
      </c>
      <c r="C117" t="s">
        <v>6808</v>
      </c>
      <c r="D117" t="s">
        <v>2</v>
      </c>
      <c r="E117" s="3">
        <v>40266</v>
      </c>
      <c r="F117" s="3">
        <v>43404</v>
      </c>
      <c r="G117" s="3">
        <v>45667</v>
      </c>
      <c r="K117">
        <f t="shared" si="16"/>
        <v>2010</v>
      </c>
      <c r="L117">
        <f t="shared" si="17"/>
        <v>3</v>
      </c>
      <c r="M117">
        <f t="shared" si="18"/>
        <v>29</v>
      </c>
      <c r="N117">
        <f t="shared" si="19"/>
        <v>6</v>
      </c>
      <c r="O117">
        <f t="shared" si="20"/>
        <v>1618</v>
      </c>
      <c r="P117" s="47">
        <f t="shared" si="21"/>
        <v>43585</v>
      </c>
      <c r="Q117" s="47">
        <f t="shared" si="22"/>
        <v>43404</v>
      </c>
      <c r="R117">
        <f t="shared" si="23"/>
        <v>4</v>
      </c>
      <c r="S117" t="str">
        <f t="shared" si="24"/>
        <v>31-Oct-2018</v>
      </c>
      <c r="T117" t="str">
        <f t="shared" si="25"/>
        <v>Second Half</v>
      </c>
      <c r="U117">
        <f t="shared" si="26"/>
        <v>6.1944444444444446</v>
      </c>
      <c r="V117">
        <f t="shared" ca="1" si="27"/>
        <v>15</v>
      </c>
      <c r="W117">
        <f t="shared" si="28"/>
        <v>6</v>
      </c>
      <c r="X117" t="str">
        <f t="shared" si="29"/>
        <v>YES</v>
      </c>
      <c r="Y117" t="str">
        <f t="shared" si="30"/>
        <v>Oct</v>
      </c>
      <c r="Z117" s="47">
        <f t="shared" si="31"/>
        <v>43769</v>
      </c>
    </row>
    <row r="118" spans="2:26" x14ac:dyDescent="0.25">
      <c r="B118" t="s">
        <v>6526</v>
      </c>
      <c r="C118" t="s">
        <v>6804</v>
      </c>
      <c r="D118" t="s">
        <v>6</v>
      </c>
      <c r="E118" s="3">
        <v>42053</v>
      </c>
      <c r="F118" s="3">
        <v>42910</v>
      </c>
      <c r="G118" s="3">
        <v>44180</v>
      </c>
      <c r="K118">
        <f t="shared" si="16"/>
        <v>2015</v>
      </c>
      <c r="L118">
        <f t="shared" si="17"/>
        <v>2</v>
      </c>
      <c r="M118">
        <f t="shared" si="18"/>
        <v>18</v>
      </c>
      <c r="N118">
        <f t="shared" si="19"/>
        <v>3</v>
      </c>
      <c r="O118">
        <f t="shared" si="20"/>
        <v>907</v>
      </c>
      <c r="P118" s="47">
        <f t="shared" si="21"/>
        <v>43093</v>
      </c>
      <c r="Q118" s="47">
        <f t="shared" si="22"/>
        <v>42916</v>
      </c>
      <c r="R118">
        <f t="shared" si="23"/>
        <v>7</v>
      </c>
      <c r="S118" t="str">
        <f t="shared" si="24"/>
        <v>24-Jun-2017</v>
      </c>
      <c r="T118" t="str">
        <f t="shared" si="25"/>
        <v>Second Half</v>
      </c>
      <c r="U118">
        <f t="shared" si="26"/>
        <v>3.4750000000000001</v>
      </c>
      <c r="V118">
        <f t="shared" ca="1" si="27"/>
        <v>10</v>
      </c>
      <c r="W118">
        <f t="shared" si="28"/>
        <v>3</v>
      </c>
      <c r="X118" t="str">
        <f t="shared" si="29"/>
        <v>NO</v>
      </c>
      <c r="Y118" t="str">
        <f t="shared" si="30"/>
        <v>Jun</v>
      </c>
      <c r="Z118" s="47">
        <f t="shared" si="31"/>
        <v>43275</v>
      </c>
    </row>
    <row r="119" spans="2:26" x14ac:dyDescent="0.25">
      <c r="B119" t="s">
        <v>6529</v>
      </c>
      <c r="C119" t="s">
        <v>6805</v>
      </c>
      <c r="D119" t="s">
        <v>6</v>
      </c>
      <c r="E119" s="3">
        <v>43206</v>
      </c>
      <c r="F119" s="3">
        <v>43160</v>
      </c>
      <c r="G119" s="3">
        <v>44468</v>
      </c>
      <c r="K119">
        <f t="shared" si="16"/>
        <v>2018</v>
      </c>
      <c r="L119">
        <f t="shared" si="17"/>
        <v>4</v>
      </c>
      <c r="M119">
        <f t="shared" si="18"/>
        <v>16</v>
      </c>
      <c r="N119">
        <f t="shared" si="19"/>
        <v>3</v>
      </c>
      <c r="O119">
        <f t="shared" si="20"/>
        <v>935</v>
      </c>
      <c r="P119" s="47">
        <f t="shared" si="21"/>
        <v>43344</v>
      </c>
      <c r="Q119" s="47">
        <f t="shared" si="22"/>
        <v>43190</v>
      </c>
      <c r="R119">
        <f t="shared" si="23"/>
        <v>5</v>
      </c>
      <c r="S119" t="str">
        <f t="shared" si="24"/>
        <v>01-Mar-2018</v>
      </c>
      <c r="T119" t="str">
        <f t="shared" si="25"/>
        <v>First Half</v>
      </c>
      <c r="U119">
        <f t="shared" si="26"/>
        <v>3.5777777777777779</v>
      </c>
      <c r="V119">
        <f t="shared" ca="1" si="27"/>
        <v>7</v>
      </c>
      <c r="W119">
        <f t="shared" si="28"/>
        <v>3</v>
      </c>
      <c r="X119" t="str">
        <f t="shared" si="29"/>
        <v>NO</v>
      </c>
      <c r="Y119" t="str">
        <f t="shared" si="30"/>
        <v>Mar</v>
      </c>
      <c r="Z119" s="47">
        <f t="shared" si="31"/>
        <v>43525</v>
      </c>
    </row>
    <row r="120" spans="2:26" x14ac:dyDescent="0.25">
      <c r="B120" t="s">
        <v>6532</v>
      </c>
      <c r="C120" t="s">
        <v>6803</v>
      </c>
      <c r="D120" t="s">
        <v>5</v>
      </c>
      <c r="E120" s="3">
        <v>42261</v>
      </c>
      <c r="F120" s="3">
        <v>42373</v>
      </c>
      <c r="G120" s="3">
        <v>42825</v>
      </c>
      <c r="K120">
        <f t="shared" si="16"/>
        <v>2015</v>
      </c>
      <c r="L120">
        <f t="shared" si="17"/>
        <v>9</v>
      </c>
      <c r="M120">
        <f t="shared" si="18"/>
        <v>14</v>
      </c>
      <c r="N120">
        <f t="shared" si="19"/>
        <v>1</v>
      </c>
      <c r="O120">
        <f t="shared" si="20"/>
        <v>325</v>
      </c>
      <c r="P120" s="47">
        <f t="shared" si="21"/>
        <v>42555</v>
      </c>
      <c r="Q120" s="47">
        <f t="shared" si="22"/>
        <v>42400</v>
      </c>
      <c r="R120">
        <f t="shared" si="23"/>
        <v>2</v>
      </c>
      <c r="S120" t="str">
        <f t="shared" si="24"/>
        <v>04-Jan-2016</v>
      </c>
      <c r="T120" t="str">
        <f t="shared" si="25"/>
        <v>First Half</v>
      </c>
      <c r="U120">
        <f t="shared" si="26"/>
        <v>1.2416666666666667</v>
      </c>
      <c r="V120">
        <f t="shared" ca="1" si="27"/>
        <v>9</v>
      </c>
      <c r="W120">
        <f t="shared" si="28"/>
        <v>1</v>
      </c>
      <c r="X120" t="str">
        <f t="shared" si="29"/>
        <v>NO</v>
      </c>
      <c r="Y120" t="str">
        <f t="shared" si="30"/>
        <v>Jan</v>
      </c>
      <c r="Z120" s="47">
        <f t="shared" si="31"/>
        <v>42739</v>
      </c>
    </row>
    <row r="121" spans="2:26" x14ac:dyDescent="0.25">
      <c r="B121" t="s">
        <v>6535</v>
      </c>
      <c r="C121" t="s">
        <v>6808</v>
      </c>
      <c r="D121" t="s">
        <v>2</v>
      </c>
      <c r="E121" s="3">
        <v>39140</v>
      </c>
      <c r="F121" s="3">
        <v>42394</v>
      </c>
      <c r="G121" s="3">
        <v>43348</v>
      </c>
      <c r="K121">
        <f t="shared" si="16"/>
        <v>2007</v>
      </c>
      <c r="L121">
        <f t="shared" si="17"/>
        <v>2</v>
      </c>
      <c r="M121">
        <f t="shared" si="18"/>
        <v>27</v>
      </c>
      <c r="N121">
        <f t="shared" si="19"/>
        <v>2</v>
      </c>
      <c r="O121">
        <f t="shared" si="20"/>
        <v>683</v>
      </c>
      <c r="P121" s="47">
        <f t="shared" si="21"/>
        <v>42576</v>
      </c>
      <c r="Q121" s="47">
        <f t="shared" si="22"/>
        <v>42400</v>
      </c>
      <c r="R121">
        <f t="shared" si="23"/>
        <v>2</v>
      </c>
      <c r="S121" t="str">
        <f t="shared" si="24"/>
        <v>25-Jan-2016</v>
      </c>
      <c r="T121" t="str">
        <f t="shared" si="25"/>
        <v>Second Half</v>
      </c>
      <c r="U121">
        <f t="shared" si="26"/>
        <v>2.6111111111111112</v>
      </c>
      <c r="V121">
        <f t="shared" ca="1" si="27"/>
        <v>18</v>
      </c>
      <c r="W121">
        <f t="shared" si="28"/>
        <v>2</v>
      </c>
      <c r="X121" t="str">
        <f t="shared" si="29"/>
        <v>NO</v>
      </c>
      <c r="Y121" t="str">
        <f t="shared" si="30"/>
        <v>Jan</v>
      </c>
      <c r="Z121" s="47">
        <f t="shared" si="31"/>
        <v>42760</v>
      </c>
    </row>
    <row r="122" spans="2:26" x14ac:dyDescent="0.25">
      <c r="B122" t="s">
        <v>6538</v>
      </c>
      <c r="C122" t="s">
        <v>6803</v>
      </c>
      <c r="D122" t="s">
        <v>4</v>
      </c>
      <c r="E122" s="3">
        <v>39978</v>
      </c>
      <c r="F122" s="3">
        <v>44830</v>
      </c>
      <c r="G122" s="3">
        <v>46402</v>
      </c>
      <c r="K122">
        <f t="shared" si="16"/>
        <v>2009</v>
      </c>
      <c r="L122">
        <f t="shared" si="17"/>
        <v>6</v>
      </c>
      <c r="M122">
        <f t="shared" si="18"/>
        <v>14</v>
      </c>
      <c r="N122">
        <f t="shared" si="19"/>
        <v>4</v>
      </c>
      <c r="O122">
        <f t="shared" si="20"/>
        <v>1125</v>
      </c>
      <c r="P122" s="47">
        <f t="shared" si="21"/>
        <v>45011</v>
      </c>
      <c r="Q122" s="47">
        <f t="shared" si="22"/>
        <v>44834</v>
      </c>
      <c r="R122">
        <f t="shared" si="23"/>
        <v>2</v>
      </c>
      <c r="S122" t="str">
        <f t="shared" si="24"/>
        <v>26-Sep-2022</v>
      </c>
      <c r="T122" t="str">
        <f t="shared" si="25"/>
        <v>Second Half</v>
      </c>
      <c r="U122">
        <f t="shared" si="26"/>
        <v>4.302777777777778</v>
      </c>
      <c r="V122">
        <f t="shared" ca="1" si="27"/>
        <v>16</v>
      </c>
      <c r="W122">
        <f t="shared" si="28"/>
        <v>4</v>
      </c>
      <c r="X122" t="str">
        <f t="shared" si="29"/>
        <v>NO</v>
      </c>
      <c r="Y122" t="str">
        <f t="shared" si="30"/>
        <v>Sep</v>
      </c>
      <c r="Z122" s="47">
        <f t="shared" si="31"/>
        <v>45195</v>
      </c>
    </row>
    <row r="123" spans="2:26" x14ac:dyDescent="0.25">
      <c r="B123" t="s">
        <v>6541</v>
      </c>
      <c r="C123" t="s">
        <v>6804</v>
      </c>
      <c r="D123" t="s">
        <v>2</v>
      </c>
      <c r="E123" s="3">
        <v>39761</v>
      </c>
      <c r="F123" s="3">
        <v>44412</v>
      </c>
      <c r="G123" s="3">
        <v>47120</v>
      </c>
      <c r="K123">
        <f t="shared" si="16"/>
        <v>2008</v>
      </c>
      <c r="L123">
        <f t="shared" si="17"/>
        <v>11</v>
      </c>
      <c r="M123">
        <f t="shared" si="18"/>
        <v>9</v>
      </c>
      <c r="N123">
        <f t="shared" si="19"/>
        <v>7</v>
      </c>
      <c r="O123">
        <f t="shared" si="20"/>
        <v>1935</v>
      </c>
      <c r="P123" s="47">
        <f t="shared" si="21"/>
        <v>44596</v>
      </c>
      <c r="Q123" s="47">
        <f t="shared" si="22"/>
        <v>44439</v>
      </c>
      <c r="R123">
        <f t="shared" si="23"/>
        <v>4</v>
      </c>
      <c r="S123" t="str">
        <f t="shared" si="24"/>
        <v>04-Aug-2021</v>
      </c>
      <c r="T123" t="str">
        <f t="shared" si="25"/>
        <v>First Half</v>
      </c>
      <c r="U123">
        <f t="shared" si="26"/>
        <v>7.4111111111111114</v>
      </c>
      <c r="V123">
        <f t="shared" ca="1" si="27"/>
        <v>16</v>
      </c>
      <c r="W123">
        <f t="shared" si="28"/>
        <v>7</v>
      </c>
      <c r="X123" t="str">
        <f t="shared" si="29"/>
        <v>YES</v>
      </c>
      <c r="Y123" t="str">
        <f t="shared" si="30"/>
        <v>Aug</v>
      </c>
      <c r="Z123" s="47">
        <f t="shared" si="31"/>
        <v>44777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23"/>
  <sheetViews>
    <sheetView showGridLines="0" topLeftCell="E1" workbookViewId="0">
      <selection activeCell="V4" sqref="V4"/>
    </sheetView>
  </sheetViews>
  <sheetFormatPr defaultRowHeight="15" x14ac:dyDescent="0.25"/>
  <cols>
    <col min="1" max="1" width="18.85546875" customWidth="1"/>
    <col min="2" max="2" width="19.28515625" customWidth="1"/>
    <col min="3" max="3" width="13.7109375" customWidth="1"/>
    <col min="4" max="4" width="13" customWidth="1"/>
    <col min="5" max="5" width="12.85546875" customWidth="1"/>
    <col min="6" max="6" width="17.42578125" customWidth="1"/>
    <col min="8" max="8" width="5.85546875" customWidth="1"/>
    <col min="9" max="9" width="16.42578125" customWidth="1"/>
    <col min="10" max="10" width="12.85546875" customWidth="1"/>
    <col min="11" max="11" width="14.140625" customWidth="1"/>
    <col min="13" max="13" width="17.5703125" customWidth="1"/>
    <col min="14" max="14" width="16.140625" customWidth="1"/>
    <col min="15" max="15" width="21.140625" customWidth="1"/>
    <col min="16" max="16" width="14.28515625" customWidth="1"/>
    <col min="17" max="17" width="11.28515625" customWidth="1"/>
    <col min="18" max="18" width="25" customWidth="1"/>
    <col min="19" max="19" width="10.7109375" customWidth="1"/>
    <col min="21" max="21" width="13" customWidth="1"/>
    <col min="22" max="22" width="23.140625" customWidth="1"/>
  </cols>
  <sheetData>
    <row r="1" spans="1:28" x14ac:dyDescent="0.25">
      <c r="A1" s="52" t="s">
        <v>6840</v>
      </c>
      <c r="B1" s="39"/>
      <c r="C1" s="39"/>
      <c r="D1" s="39"/>
      <c r="E1" s="14"/>
    </row>
    <row r="2" spans="1:28" x14ac:dyDescent="0.25">
      <c r="A2" s="51" t="s">
        <v>6584</v>
      </c>
      <c r="B2" s="51" t="s">
        <v>7</v>
      </c>
      <c r="C2" s="51" t="s">
        <v>1</v>
      </c>
      <c r="D2" s="51" t="s">
        <v>6586</v>
      </c>
      <c r="E2" s="51" t="s">
        <v>6799</v>
      </c>
      <c r="F2" s="51" t="s">
        <v>6835</v>
      </c>
      <c r="G2" s="51" t="s">
        <v>130</v>
      </c>
      <c r="I2" s="51" t="s">
        <v>6835</v>
      </c>
      <c r="J2" s="51" t="s">
        <v>6178</v>
      </c>
    </row>
    <row r="3" spans="1:28" x14ac:dyDescent="0.25">
      <c r="A3" t="s">
        <v>6184</v>
      </c>
      <c r="B3" t="s">
        <v>6589</v>
      </c>
      <c r="C3" t="s">
        <v>4</v>
      </c>
      <c r="D3" t="s">
        <v>135</v>
      </c>
      <c r="E3" s="3">
        <v>45600</v>
      </c>
      <c r="F3" t="s">
        <v>6836</v>
      </c>
      <c r="G3">
        <v>39412</v>
      </c>
      <c r="I3" s="13" t="s">
        <v>6836</v>
      </c>
      <c r="J3" s="18">
        <v>20</v>
      </c>
      <c r="L3" s="53" t="s">
        <v>6843</v>
      </c>
      <c r="M3" s="53" t="s">
        <v>6841</v>
      </c>
      <c r="N3" s="53" t="s">
        <v>6842</v>
      </c>
      <c r="O3" s="53" t="s">
        <v>6850</v>
      </c>
      <c r="P3" s="54" t="s">
        <v>6849</v>
      </c>
      <c r="Q3" s="54" t="s">
        <v>6745</v>
      </c>
      <c r="R3" s="54" t="s">
        <v>6848</v>
      </c>
      <c r="S3" s="54" t="s">
        <v>6845</v>
      </c>
      <c r="T3" s="54" t="s">
        <v>6846</v>
      </c>
      <c r="U3" s="54" t="s">
        <v>6847</v>
      </c>
      <c r="V3" s="54" t="s">
        <v>6844</v>
      </c>
    </row>
    <row r="4" spans="1:28" x14ac:dyDescent="0.25">
      <c r="A4" t="s">
        <v>6189</v>
      </c>
      <c r="B4" t="s">
        <v>6801</v>
      </c>
      <c r="C4" t="s">
        <v>5</v>
      </c>
      <c r="D4" t="s">
        <v>6593</v>
      </c>
      <c r="E4" s="3">
        <v>42572</v>
      </c>
      <c r="F4" t="s">
        <v>6837</v>
      </c>
      <c r="G4">
        <v>78861</v>
      </c>
      <c r="I4" s="13" t="s">
        <v>6839</v>
      </c>
      <c r="J4" s="18">
        <v>15</v>
      </c>
      <c r="L4" s="35" t="str">
        <f>LOOKUP(I8,B3:B122,C3:C122)</f>
        <v>Finance</v>
      </c>
      <c r="M4" s="35">
        <f>VLOOKUP(F3, $I$3:$J$6, 2, FALSE)</f>
        <v>20</v>
      </c>
      <c r="N4" s="35" t="str">
        <f>_xlfn.XLOOKUP("EMP0008", A2:A122, B2:B122)</f>
        <v>Sara</v>
      </c>
      <c r="O4" s="35">
        <f>INDEX(G3:G122, MATCH("EMP0003", A3:A122, 0))</f>
        <v>70888</v>
      </c>
      <c r="P4" s="35">
        <f>_xlfn.XMATCH("EMP0003", A3:A122)</f>
        <v>3</v>
      </c>
      <c r="Q4" s="35" t="str">
        <f>CHOOSE(2, "A", "B", "C")</f>
        <v>B</v>
      </c>
      <c r="R4" s="35" t="b">
        <f>ISNUMBER(SEARCH("Sneha", B3))</f>
        <v>0</v>
      </c>
      <c r="S4" s="79" t="str" cm="1">
        <f t="array" ref="S4:S9">_xlfn.UNIQUE(D3:D122)</f>
        <v>Delhi</v>
      </c>
      <c r="T4" s="35" cm="1">
        <f t="array" ref="T4:T123">_xlfn._xlws.SORT(G3:G122)</f>
        <v>25053</v>
      </c>
      <c r="U4" t="str" cm="1">
        <f t="array" ref="U4:U123">_xlfn.SORTBY(B3:B122, G3:G122, -1)</f>
        <v>Amit</v>
      </c>
      <c r="V4" t="str" cm="1">
        <f t="array" ref="V4:AB14">_xlfn._xlws.FILTER(A3:G122, B3:B122="Sneha")</f>
        <v>EMP0004</v>
      </c>
      <c r="W4" t="str">
        <v>Sneha</v>
      </c>
      <c r="X4" t="str">
        <v>IT</v>
      </c>
      <c r="Y4" t="str">
        <v>Chennai</v>
      </c>
      <c r="Z4">
        <v>45173</v>
      </c>
      <c r="AA4" t="str">
        <v>D</v>
      </c>
      <c r="AB4">
        <v>40432</v>
      </c>
    </row>
    <row r="5" spans="1:28" x14ac:dyDescent="0.25">
      <c r="A5" t="s">
        <v>6192</v>
      </c>
      <c r="B5" t="s">
        <v>6589</v>
      </c>
      <c r="C5" t="s">
        <v>6</v>
      </c>
      <c r="D5" t="s">
        <v>134</v>
      </c>
      <c r="E5" s="3">
        <v>43307</v>
      </c>
      <c r="F5" t="s">
        <v>6836</v>
      </c>
      <c r="G5">
        <v>70888</v>
      </c>
      <c r="I5" s="13" t="s">
        <v>6837</v>
      </c>
      <c r="J5" s="18">
        <v>10</v>
      </c>
      <c r="S5" s="79" t="str">
        <v>Hyderabad</v>
      </c>
      <c r="T5" s="35">
        <v>25677</v>
      </c>
      <c r="U5" t="str">
        <v>Sneha</v>
      </c>
      <c r="V5" t="str">
        <v>EMP0010</v>
      </c>
      <c r="W5" t="str">
        <v>Sneha</v>
      </c>
      <c r="X5" t="str">
        <v>Sales</v>
      </c>
      <c r="Y5" t="str">
        <v>Chennai</v>
      </c>
      <c r="Z5">
        <v>44888</v>
      </c>
      <c r="AA5" t="str">
        <v>B</v>
      </c>
      <c r="AB5">
        <v>36230</v>
      </c>
    </row>
    <row r="6" spans="1:28" x14ac:dyDescent="0.25">
      <c r="A6" t="s">
        <v>6195</v>
      </c>
      <c r="B6" t="s">
        <v>6805</v>
      </c>
      <c r="C6" t="s">
        <v>6</v>
      </c>
      <c r="D6" t="s">
        <v>136</v>
      </c>
      <c r="E6" s="3">
        <v>45173</v>
      </c>
      <c r="F6" t="s">
        <v>6838</v>
      </c>
      <c r="G6">
        <v>40432</v>
      </c>
      <c r="I6" s="19" t="s">
        <v>6838</v>
      </c>
      <c r="J6" s="24">
        <v>5</v>
      </c>
      <c r="S6" s="79" t="str">
        <v>Bangalore</v>
      </c>
      <c r="T6" s="35">
        <v>26911</v>
      </c>
      <c r="U6" t="str">
        <v>Ravi</v>
      </c>
      <c r="V6" t="str">
        <v>EMP0013</v>
      </c>
      <c r="W6" t="str">
        <v>Sneha</v>
      </c>
      <c r="X6" t="str">
        <v>IT</v>
      </c>
      <c r="Y6" t="str">
        <v>Hyderabad</v>
      </c>
      <c r="Z6">
        <v>44238</v>
      </c>
      <c r="AA6" t="str">
        <v>A</v>
      </c>
      <c r="AB6">
        <v>75702</v>
      </c>
    </row>
    <row r="7" spans="1:28" x14ac:dyDescent="0.25">
      <c r="A7" t="s">
        <v>6199</v>
      </c>
      <c r="B7" t="s">
        <v>6801</v>
      </c>
      <c r="C7" t="s">
        <v>6</v>
      </c>
      <c r="D7" t="s">
        <v>134</v>
      </c>
      <c r="E7" s="3">
        <v>42604</v>
      </c>
      <c r="F7" t="s">
        <v>6836</v>
      </c>
      <c r="G7">
        <v>50835</v>
      </c>
      <c r="S7" s="79" t="str">
        <v>Chennai</v>
      </c>
      <c r="T7" s="35">
        <v>27114</v>
      </c>
      <c r="U7" t="str">
        <v>Bob</v>
      </c>
      <c r="V7" t="str">
        <v>EMP0021</v>
      </c>
      <c r="W7" t="str">
        <v>Sneha</v>
      </c>
      <c r="X7" t="str">
        <v>Marketing</v>
      </c>
      <c r="Y7" t="str">
        <v>Hyderabad</v>
      </c>
      <c r="Z7">
        <v>42241</v>
      </c>
      <c r="AA7" t="str">
        <v>A</v>
      </c>
      <c r="AB7">
        <v>75769</v>
      </c>
    </row>
    <row r="8" spans="1:28" x14ac:dyDescent="0.25">
      <c r="A8" t="s">
        <v>6202</v>
      </c>
      <c r="B8" t="s">
        <v>6803</v>
      </c>
      <c r="C8" t="s">
        <v>3</v>
      </c>
      <c r="D8" t="s">
        <v>135</v>
      </c>
      <c r="E8" s="3">
        <v>45404</v>
      </c>
      <c r="F8" t="s">
        <v>6838</v>
      </c>
      <c r="G8">
        <v>54927</v>
      </c>
      <c r="I8" s="51" t="s">
        <v>6805</v>
      </c>
      <c r="S8" s="79" t="str">
        <v>Mumbai</v>
      </c>
      <c r="T8" s="35">
        <v>27281</v>
      </c>
      <c r="U8" t="str">
        <v>Ravi</v>
      </c>
      <c r="V8" t="str">
        <v>EMP0035</v>
      </c>
      <c r="W8" t="str">
        <v>Sneha</v>
      </c>
      <c r="X8" t="str">
        <v>IT</v>
      </c>
      <c r="Y8" t="str">
        <v>Bangalore</v>
      </c>
      <c r="Z8">
        <v>44436</v>
      </c>
      <c r="AA8" t="str">
        <v>C</v>
      </c>
      <c r="AB8">
        <v>25677</v>
      </c>
    </row>
    <row r="9" spans="1:28" x14ac:dyDescent="0.25">
      <c r="A9" t="s">
        <v>6205</v>
      </c>
      <c r="B9" t="s">
        <v>6589</v>
      </c>
      <c r="C9" t="s">
        <v>5</v>
      </c>
      <c r="D9" t="s">
        <v>135</v>
      </c>
      <c r="E9" s="3">
        <v>42463</v>
      </c>
      <c r="F9" t="s">
        <v>6836</v>
      </c>
      <c r="G9">
        <v>39472</v>
      </c>
      <c r="I9" s="51" t="s">
        <v>1</v>
      </c>
      <c r="J9" s="51" t="s">
        <v>6586</v>
      </c>
      <c r="S9" s="79" t="str">
        <v>Pune</v>
      </c>
      <c r="T9" s="35">
        <v>27899</v>
      </c>
      <c r="U9" t="str">
        <v>Alice</v>
      </c>
      <c r="V9" t="str">
        <v>EMP0041</v>
      </c>
      <c r="W9" t="str">
        <v>Sneha</v>
      </c>
      <c r="X9" t="str">
        <v>IT</v>
      </c>
      <c r="Y9" t="str">
        <v>Mumbai</v>
      </c>
      <c r="Z9">
        <v>42064</v>
      </c>
      <c r="AA9" t="str">
        <v>A</v>
      </c>
      <c r="AB9">
        <v>31573</v>
      </c>
    </row>
    <row r="10" spans="1:28" x14ac:dyDescent="0.25">
      <c r="A10" t="s">
        <v>6209</v>
      </c>
      <c r="B10" t="s">
        <v>6802</v>
      </c>
      <c r="C10" t="s">
        <v>6601</v>
      </c>
      <c r="D10" t="s">
        <v>136</v>
      </c>
      <c r="E10" s="3">
        <v>44504</v>
      </c>
      <c r="F10" t="s">
        <v>6838</v>
      </c>
      <c r="G10">
        <v>70700</v>
      </c>
      <c r="I10" t="str" cm="1">
        <f t="array" ref="I10:I15">_xlfn.UNIQUE(C3:C122,FALSE)</f>
        <v>Finance</v>
      </c>
      <c r="J10" t="str" cm="1">
        <f t="array" ref="J10:J15">_xlfn.UNIQUE(D3:D122)</f>
        <v>Delhi</v>
      </c>
      <c r="T10" s="35">
        <v>28185</v>
      </c>
      <c r="U10" t="str">
        <v>Amit</v>
      </c>
      <c r="V10" t="str">
        <v>EMP0043</v>
      </c>
      <c r="W10" t="str">
        <v>Sneha</v>
      </c>
      <c r="X10" t="str">
        <v>IT</v>
      </c>
      <c r="Y10" t="str">
        <v>Bangalore</v>
      </c>
      <c r="Z10">
        <v>42113</v>
      </c>
      <c r="AA10" t="str">
        <v>A</v>
      </c>
      <c r="AB10">
        <v>83439</v>
      </c>
    </row>
    <row r="11" spans="1:28" x14ac:dyDescent="0.25">
      <c r="A11" t="s">
        <v>6212</v>
      </c>
      <c r="B11" t="s">
        <v>6804</v>
      </c>
      <c r="C11" t="s">
        <v>6</v>
      </c>
      <c r="D11" t="s">
        <v>135</v>
      </c>
      <c r="E11" s="3">
        <v>43858</v>
      </c>
      <c r="F11" t="s">
        <v>6837</v>
      </c>
      <c r="G11">
        <v>49593</v>
      </c>
      <c r="I11" t="str">
        <v>Marketing</v>
      </c>
      <c r="J11" t="str">
        <v>Hyderabad</v>
      </c>
      <c r="T11" s="35">
        <v>28741</v>
      </c>
      <c r="U11" t="str">
        <v>Michael</v>
      </c>
      <c r="V11" t="str">
        <v>EMP0050</v>
      </c>
      <c r="W11" t="str">
        <v>Sneha</v>
      </c>
      <c r="X11" t="str">
        <v>Marketing</v>
      </c>
      <c r="Y11" t="str">
        <v>Hyderabad</v>
      </c>
      <c r="Z11">
        <v>42566</v>
      </c>
      <c r="AA11" t="str">
        <v>C</v>
      </c>
      <c r="AB11">
        <v>73345</v>
      </c>
    </row>
    <row r="12" spans="1:28" x14ac:dyDescent="0.25">
      <c r="A12" t="s">
        <v>6216</v>
      </c>
      <c r="B12" t="s">
        <v>6805</v>
      </c>
      <c r="C12" t="s">
        <v>2</v>
      </c>
      <c r="D12" t="s">
        <v>136</v>
      </c>
      <c r="E12" s="3">
        <v>44888</v>
      </c>
      <c r="F12" t="s">
        <v>6839</v>
      </c>
      <c r="G12">
        <v>36230</v>
      </c>
      <c r="I12" t="str">
        <v>IT</v>
      </c>
      <c r="J12" t="str">
        <v>Bangalore</v>
      </c>
      <c r="T12" s="35">
        <v>29313</v>
      </c>
      <c r="U12" t="str">
        <v>Komal</v>
      </c>
      <c r="V12" t="str">
        <v>EMP0056</v>
      </c>
      <c r="W12" t="str">
        <v>Sneha</v>
      </c>
      <c r="X12" t="str">
        <v>HR</v>
      </c>
      <c r="Y12" t="str">
        <v>Bangalore</v>
      </c>
      <c r="Z12">
        <v>42493</v>
      </c>
      <c r="AA12" t="str">
        <v>C</v>
      </c>
      <c r="AB12">
        <v>31258</v>
      </c>
    </row>
    <row r="13" spans="1:28" x14ac:dyDescent="0.25">
      <c r="A13" t="s">
        <v>6219</v>
      </c>
      <c r="B13" t="s">
        <v>6806</v>
      </c>
      <c r="C13" t="s">
        <v>4</v>
      </c>
      <c r="D13" t="s">
        <v>136</v>
      </c>
      <c r="E13" s="3">
        <v>42912</v>
      </c>
      <c r="F13" t="s">
        <v>6836</v>
      </c>
      <c r="G13">
        <v>44729</v>
      </c>
      <c r="I13" t="str">
        <v>HR</v>
      </c>
      <c r="J13" t="str">
        <v>Chennai</v>
      </c>
      <c r="T13" s="35">
        <v>29688</v>
      </c>
      <c r="U13" t="str">
        <v>Komal</v>
      </c>
      <c r="V13" t="str">
        <v>EMP0080</v>
      </c>
      <c r="W13" t="str">
        <v>Sneha</v>
      </c>
      <c r="X13" t="str">
        <v>Finance</v>
      </c>
      <c r="Y13" t="str">
        <v>Bangalore</v>
      </c>
      <c r="Z13">
        <v>42435</v>
      </c>
      <c r="AA13" t="str">
        <v>C</v>
      </c>
      <c r="AB13">
        <v>55284</v>
      </c>
    </row>
    <row r="14" spans="1:28" x14ac:dyDescent="0.25">
      <c r="A14" t="s">
        <v>6222</v>
      </c>
      <c r="B14" t="s">
        <v>6802</v>
      </c>
      <c r="C14" t="s">
        <v>6</v>
      </c>
      <c r="D14" t="s">
        <v>6593</v>
      </c>
      <c r="E14" s="3">
        <v>43126</v>
      </c>
      <c r="F14" t="s">
        <v>6838</v>
      </c>
      <c r="G14">
        <v>67563</v>
      </c>
      <c r="I14" t="str">
        <v>Admin</v>
      </c>
      <c r="J14" t="str">
        <v>Mumbai</v>
      </c>
      <c r="T14" s="35">
        <v>30189</v>
      </c>
      <c r="U14" t="str">
        <v>John</v>
      </c>
      <c r="V14" t="str">
        <v>EMP0108</v>
      </c>
      <c r="W14" t="str">
        <v>Sneha</v>
      </c>
      <c r="X14" t="str">
        <v>Admin</v>
      </c>
      <c r="Y14" t="str">
        <v>Bangalore</v>
      </c>
      <c r="Z14">
        <v>45076</v>
      </c>
      <c r="AA14" t="str">
        <v>C</v>
      </c>
      <c r="AB14">
        <v>31012</v>
      </c>
    </row>
    <row r="15" spans="1:28" x14ac:dyDescent="0.25">
      <c r="A15" t="s">
        <v>6225</v>
      </c>
      <c r="B15" t="s">
        <v>6805</v>
      </c>
      <c r="C15" t="s">
        <v>6</v>
      </c>
      <c r="D15" t="s">
        <v>6593</v>
      </c>
      <c r="E15" s="3">
        <v>44238</v>
      </c>
      <c r="F15" t="s">
        <v>6836</v>
      </c>
      <c r="G15">
        <v>75702</v>
      </c>
      <c r="I15" t="str">
        <v>Sales</v>
      </c>
      <c r="J15" t="str">
        <v>Pune</v>
      </c>
      <c r="T15" s="35">
        <v>30506</v>
      </c>
      <c r="U15" t="str">
        <v>Amit</v>
      </c>
    </row>
    <row r="16" spans="1:28" x14ac:dyDescent="0.25">
      <c r="A16" t="s">
        <v>6228</v>
      </c>
      <c r="B16" t="s">
        <v>143</v>
      </c>
      <c r="C16" t="s">
        <v>4</v>
      </c>
      <c r="D16" t="s">
        <v>134</v>
      </c>
      <c r="E16" s="3">
        <v>42685</v>
      </c>
      <c r="F16" t="s">
        <v>6837</v>
      </c>
      <c r="G16">
        <v>55743</v>
      </c>
      <c r="T16" s="35">
        <v>30538</v>
      </c>
      <c r="U16" t="str">
        <v>Michael</v>
      </c>
    </row>
    <row r="17" spans="1:21" x14ac:dyDescent="0.25">
      <c r="A17" t="s">
        <v>6231</v>
      </c>
      <c r="B17" t="s">
        <v>6808</v>
      </c>
      <c r="C17" t="s">
        <v>5</v>
      </c>
      <c r="D17" t="s">
        <v>6593</v>
      </c>
      <c r="E17" s="3">
        <v>44137</v>
      </c>
      <c r="F17" t="s">
        <v>6839</v>
      </c>
      <c r="G17">
        <v>32289</v>
      </c>
      <c r="T17" s="35">
        <v>31012</v>
      </c>
      <c r="U17" t="str">
        <v>Sneha</v>
      </c>
    </row>
    <row r="18" spans="1:21" x14ac:dyDescent="0.25">
      <c r="A18" t="s">
        <v>6233</v>
      </c>
      <c r="B18" t="s">
        <v>6801</v>
      </c>
      <c r="C18" t="s">
        <v>3</v>
      </c>
      <c r="D18" t="s">
        <v>138</v>
      </c>
      <c r="E18" s="3">
        <v>42469</v>
      </c>
      <c r="F18" t="s">
        <v>6836</v>
      </c>
      <c r="G18">
        <v>55447</v>
      </c>
      <c r="T18" s="35">
        <v>31258</v>
      </c>
      <c r="U18" t="str">
        <v>Sneha</v>
      </c>
    </row>
    <row r="19" spans="1:21" x14ac:dyDescent="0.25">
      <c r="A19" t="s">
        <v>6236</v>
      </c>
      <c r="B19" t="s">
        <v>6807</v>
      </c>
      <c r="C19" t="s">
        <v>2</v>
      </c>
      <c r="D19" t="s">
        <v>136</v>
      </c>
      <c r="E19" s="3">
        <v>42533</v>
      </c>
      <c r="F19" t="s">
        <v>6839</v>
      </c>
      <c r="G19">
        <v>64658</v>
      </c>
      <c r="T19" s="35">
        <v>31573</v>
      </c>
      <c r="U19" t="str">
        <v>Bob</v>
      </c>
    </row>
    <row r="20" spans="1:21" x14ac:dyDescent="0.25">
      <c r="A20" t="s">
        <v>6238</v>
      </c>
      <c r="B20" t="s">
        <v>6806</v>
      </c>
      <c r="C20" t="s">
        <v>6601</v>
      </c>
      <c r="D20" t="s">
        <v>6593</v>
      </c>
      <c r="E20" s="3">
        <v>42748</v>
      </c>
      <c r="F20" t="s">
        <v>6839</v>
      </c>
      <c r="G20">
        <v>80994</v>
      </c>
      <c r="T20" s="35">
        <v>31661</v>
      </c>
      <c r="U20" t="str">
        <v>Michael</v>
      </c>
    </row>
    <row r="21" spans="1:21" x14ac:dyDescent="0.25">
      <c r="A21" t="s">
        <v>6241</v>
      </c>
      <c r="B21" t="s">
        <v>6806</v>
      </c>
      <c r="C21" t="s">
        <v>3</v>
      </c>
      <c r="D21" t="s">
        <v>6593</v>
      </c>
      <c r="E21" s="3">
        <v>45640</v>
      </c>
      <c r="F21" t="s">
        <v>6836</v>
      </c>
      <c r="G21">
        <v>30506</v>
      </c>
      <c r="T21" s="35">
        <v>31878</v>
      </c>
      <c r="U21" t="str">
        <v>Sara</v>
      </c>
    </row>
    <row r="22" spans="1:21" x14ac:dyDescent="0.25">
      <c r="A22" t="s">
        <v>6244</v>
      </c>
      <c r="B22" t="s">
        <v>6801</v>
      </c>
      <c r="C22" t="s">
        <v>5</v>
      </c>
      <c r="D22" t="s">
        <v>6593</v>
      </c>
      <c r="E22" s="3">
        <v>45235</v>
      </c>
      <c r="F22" t="s">
        <v>6839</v>
      </c>
      <c r="G22">
        <v>52973</v>
      </c>
      <c r="T22" s="35">
        <v>32280</v>
      </c>
      <c r="U22" t="str">
        <v>Sneha</v>
      </c>
    </row>
    <row r="23" spans="1:21" x14ac:dyDescent="0.25">
      <c r="A23" t="s">
        <v>6247</v>
      </c>
      <c r="B23" t="s">
        <v>6805</v>
      </c>
      <c r="C23" t="s">
        <v>5</v>
      </c>
      <c r="D23" t="s">
        <v>6593</v>
      </c>
      <c r="E23" s="3">
        <v>42241</v>
      </c>
      <c r="F23" t="s">
        <v>6836</v>
      </c>
      <c r="G23">
        <v>75769</v>
      </c>
      <c r="T23" s="35">
        <v>32289</v>
      </c>
      <c r="U23" t="str">
        <v>Komal</v>
      </c>
    </row>
    <row r="24" spans="1:21" x14ac:dyDescent="0.25">
      <c r="A24" t="s">
        <v>6250</v>
      </c>
      <c r="B24" t="s">
        <v>6589</v>
      </c>
      <c r="C24" t="s">
        <v>2</v>
      </c>
      <c r="D24" t="s">
        <v>134</v>
      </c>
      <c r="E24" s="3">
        <v>44691</v>
      </c>
      <c r="F24" t="s">
        <v>6839</v>
      </c>
      <c r="G24">
        <v>38318</v>
      </c>
      <c r="T24" s="35">
        <v>34007</v>
      </c>
      <c r="U24" t="str">
        <v>Amit</v>
      </c>
    </row>
    <row r="25" spans="1:21" x14ac:dyDescent="0.25">
      <c r="A25" t="s">
        <v>6253</v>
      </c>
      <c r="B25" t="s">
        <v>6802</v>
      </c>
      <c r="C25" t="s">
        <v>5</v>
      </c>
      <c r="D25" t="s">
        <v>134</v>
      </c>
      <c r="E25" s="3">
        <v>43141</v>
      </c>
      <c r="F25" t="s">
        <v>6839</v>
      </c>
      <c r="G25">
        <v>38703</v>
      </c>
      <c r="T25" s="35">
        <v>34322</v>
      </c>
      <c r="U25" t="str">
        <v>Priya</v>
      </c>
    </row>
    <row r="26" spans="1:21" x14ac:dyDescent="0.25">
      <c r="A26" t="s">
        <v>6256</v>
      </c>
      <c r="B26" t="s">
        <v>143</v>
      </c>
      <c r="C26" t="s">
        <v>5</v>
      </c>
      <c r="D26" t="s">
        <v>138</v>
      </c>
      <c r="E26" s="3">
        <v>44128</v>
      </c>
      <c r="F26" t="s">
        <v>6839</v>
      </c>
      <c r="G26">
        <v>40077</v>
      </c>
      <c r="T26" s="35">
        <v>34370</v>
      </c>
      <c r="U26" t="str">
        <v>Bob</v>
      </c>
    </row>
    <row r="27" spans="1:21" x14ac:dyDescent="0.25">
      <c r="A27" t="s">
        <v>6259</v>
      </c>
      <c r="B27" t="s">
        <v>6802</v>
      </c>
      <c r="C27" t="s">
        <v>6</v>
      </c>
      <c r="D27" t="s">
        <v>136</v>
      </c>
      <c r="E27" s="3">
        <v>44355</v>
      </c>
      <c r="F27" t="s">
        <v>6838</v>
      </c>
      <c r="G27">
        <v>36022</v>
      </c>
      <c r="T27" s="35">
        <v>34742</v>
      </c>
      <c r="U27" t="str">
        <v>Bob</v>
      </c>
    </row>
    <row r="28" spans="1:21" x14ac:dyDescent="0.25">
      <c r="A28" t="s">
        <v>6262</v>
      </c>
      <c r="B28" t="s">
        <v>143</v>
      </c>
      <c r="C28" t="s">
        <v>4</v>
      </c>
      <c r="D28" t="s">
        <v>136</v>
      </c>
      <c r="E28" s="3">
        <v>42203</v>
      </c>
      <c r="F28" t="s">
        <v>6836</v>
      </c>
      <c r="G28">
        <v>43158</v>
      </c>
      <c r="T28" s="35">
        <v>35020</v>
      </c>
      <c r="U28" t="str">
        <v>Bob</v>
      </c>
    </row>
    <row r="29" spans="1:21" x14ac:dyDescent="0.25">
      <c r="A29" t="s">
        <v>6265</v>
      </c>
      <c r="B29" t="s">
        <v>143</v>
      </c>
      <c r="C29" t="s">
        <v>6601</v>
      </c>
      <c r="D29" t="s">
        <v>136</v>
      </c>
      <c r="E29" s="3">
        <v>42568</v>
      </c>
      <c r="F29" t="s">
        <v>6839</v>
      </c>
      <c r="G29">
        <v>60676</v>
      </c>
      <c r="T29" s="35">
        <v>35765</v>
      </c>
      <c r="U29" t="str">
        <v>Ravi</v>
      </c>
    </row>
    <row r="30" spans="1:21" x14ac:dyDescent="0.25">
      <c r="A30" t="s">
        <v>6268</v>
      </c>
      <c r="B30" t="s">
        <v>6589</v>
      </c>
      <c r="C30" t="s">
        <v>2</v>
      </c>
      <c r="D30" t="s">
        <v>138</v>
      </c>
      <c r="E30" s="3">
        <v>45362</v>
      </c>
      <c r="F30" t="s">
        <v>6839</v>
      </c>
      <c r="G30">
        <v>52039</v>
      </c>
      <c r="T30" s="35">
        <v>36022</v>
      </c>
      <c r="U30" t="str">
        <v>Sara</v>
      </c>
    </row>
    <row r="31" spans="1:21" x14ac:dyDescent="0.25">
      <c r="A31" t="s">
        <v>6271</v>
      </c>
      <c r="B31" t="s">
        <v>6802</v>
      </c>
      <c r="C31" t="s">
        <v>4</v>
      </c>
      <c r="D31" t="s">
        <v>135</v>
      </c>
      <c r="E31" s="3">
        <v>42728</v>
      </c>
      <c r="F31" t="s">
        <v>6837</v>
      </c>
      <c r="G31">
        <v>43330</v>
      </c>
      <c r="T31" s="35">
        <v>36230</v>
      </c>
      <c r="U31" t="str">
        <v>Bob</v>
      </c>
    </row>
    <row r="32" spans="1:21" x14ac:dyDescent="0.25">
      <c r="A32" t="s">
        <v>6274</v>
      </c>
      <c r="B32" t="s">
        <v>6807</v>
      </c>
      <c r="C32" t="s">
        <v>4</v>
      </c>
      <c r="D32" t="s">
        <v>6593</v>
      </c>
      <c r="E32" s="3">
        <v>43581</v>
      </c>
      <c r="F32" t="s">
        <v>6838</v>
      </c>
      <c r="G32">
        <v>55193</v>
      </c>
      <c r="T32" s="35">
        <v>36331</v>
      </c>
      <c r="U32" t="str">
        <v>John</v>
      </c>
    </row>
    <row r="33" spans="1:21" x14ac:dyDescent="0.25">
      <c r="A33" t="s">
        <v>6277</v>
      </c>
      <c r="B33" t="s">
        <v>6807</v>
      </c>
      <c r="C33" t="s">
        <v>3</v>
      </c>
      <c r="D33" t="s">
        <v>136</v>
      </c>
      <c r="E33" s="3">
        <v>45600</v>
      </c>
      <c r="F33" t="s">
        <v>6838</v>
      </c>
      <c r="G33">
        <v>71659</v>
      </c>
      <c r="T33" s="35">
        <v>37104</v>
      </c>
      <c r="U33" t="str">
        <v>Bob</v>
      </c>
    </row>
    <row r="34" spans="1:21" x14ac:dyDescent="0.25">
      <c r="A34" t="s">
        <v>6280</v>
      </c>
      <c r="B34" t="s">
        <v>6801</v>
      </c>
      <c r="C34" t="s">
        <v>6</v>
      </c>
      <c r="D34" t="s">
        <v>134</v>
      </c>
      <c r="E34" s="3">
        <v>43971</v>
      </c>
      <c r="F34" t="s">
        <v>6836</v>
      </c>
      <c r="G34">
        <v>46411</v>
      </c>
      <c r="T34" s="35">
        <v>37523</v>
      </c>
      <c r="U34" t="str">
        <v>Sara</v>
      </c>
    </row>
    <row r="35" spans="1:21" x14ac:dyDescent="0.25">
      <c r="A35" t="s">
        <v>6283</v>
      </c>
      <c r="B35" t="s">
        <v>143</v>
      </c>
      <c r="C35" t="s">
        <v>6</v>
      </c>
      <c r="D35" t="s">
        <v>135</v>
      </c>
      <c r="E35" s="3">
        <v>43175</v>
      </c>
      <c r="F35" t="s">
        <v>6839</v>
      </c>
      <c r="G35">
        <v>49902</v>
      </c>
      <c r="T35" s="35">
        <v>38318</v>
      </c>
      <c r="U35" t="str">
        <v>Amit</v>
      </c>
    </row>
    <row r="36" spans="1:21" x14ac:dyDescent="0.25">
      <c r="A36" t="s">
        <v>6286</v>
      </c>
      <c r="B36" t="s">
        <v>143</v>
      </c>
      <c r="C36" t="s">
        <v>2</v>
      </c>
      <c r="D36" t="s">
        <v>135</v>
      </c>
      <c r="E36" s="3">
        <v>42655</v>
      </c>
      <c r="F36" t="s">
        <v>6837</v>
      </c>
      <c r="G36">
        <v>71361</v>
      </c>
      <c r="T36" s="35">
        <v>38472</v>
      </c>
      <c r="U36" t="str">
        <v>John</v>
      </c>
    </row>
    <row r="37" spans="1:21" x14ac:dyDescent="0.25">
      <c r="A37" t="s">
        <v>6289</v>
      </c>
      <c r="B37" t="s">
        <v>6805</v>
      </c>
      <c r="C37" t="s">
        <v>6</v>
      </c>
      <c r="D37" t="s">
        <v>134</v>
      </c>
      <c r="E37" s="3">
        <v>44436</v>
      </c>
      <c r="F37" t="s">
        <v>6837</v>
      </c>
      <c r="G37">
        <v>25677</v>
      </c>
      <c r="T37" s="35">
        <v>38493</v>
      </c>
      <c r="U37" t="str">
        <v>Alice</v>
      </c>
    </row>
    <row r="38" spans="1:21" x14ac:dyDescent="0.25">
      <c r="A38" t="s">
        <v>6292</v>
      </c>
      <c r="B38" t="s">
        <v>6801</v>
      </c>
      <c r="C38" t="s">
        <v>3</v>
      </c>
      <c r="D38" t="s">
        <v>134</v>
      </c>
      <c r="E38" s="3">
        <v>45082</v>
      </c>
      <c r="F38" t="s">
        <v>6837</v>
      </c>
      <c r="G38">
        <v>31878</v>
      </c>
      <c r="T38" s="35">
        <v>38578</v>
      </c>
      <c r="U38" t="str">
        <v>Michael</v>
      </c>
    </row>
    <row r="39" spans="1:21" x14ac:dyDescent="0.25">
      <c r="A39" t="s">
        <v>6295</v>
      </c>
      <c r="B39" t="s">
        <v>6803</v>
      </c>
      <c r="C39" t="s">
        <v>4</v>
      </c>
      <c r="D39" t="s">
        <v>135</v>
      </c>
      <c r="E39" s="3">
        <v>44000</v>
      </c>
      <c r="F39" t="s">
        <v>6838</v>
      </c>
      <c r="G39">
        <v>27899</v>
      </c>
      <c r="T39" s="35">
        <v>38703</v>
      </c>
      <c r="U39" t="str">
        <v>Priya</v>
      </c>
    </row>
    <row r="40" spans="1:21" x14ac:dyDescent="0.25">
      <c r="A40" t="s">
        <v>6298</v>
      </c>
      <c r="B40" t="s">
        <v>6589</v>
      </c>
      <c r="C40" t="s">
        <v>4</v>
      </c>
      <c r="D40" t="s">
        <v>138</v>
      </c>
      <c r="E40" s="3">
        <v>43911</v>
      </c>
      <c r="F40" t="s">
        <v>6837</v>
      </c>
      <c r="G40">
        <v>83130</v>
      </c>
      <c r="T40" s="35">
        <v>39334</v>
      </c>
      <c r="U40" t="str">
        <v>Michael</v>
      </c>
    </row>
    <row r="41" spans="1:21" x14ac:dyDescent="0.25">
      <c r="A41" t="s">
        <v>6301</v>
      </c>
      <c r="B41" t="s">
        <v>6804</v>
      </c>
      <c r="C41" t="s">
        <v>3</v>
      </c>
      <c r="D41" t="s">
        <v>134</v>
      </c>
      <c r="E41" s="3">
        <v>43401</v>
      </c>
      <c r="F41" t="s">
        <v>6836</v>
      </c>
      <c r="G41">
        <v>61586</v>
      </c>
      <c r="T41" s="35">
        <v>39412</v>
      </c>
      <c r="U41" t="str">
        <v>Priya</v>
      </c>
    </row>
    <row r="42" spans="1:21" x14ac:dyDescent="0.25">
      <c r="A42" t="s">
        <v>6304</v>
      </c>
      <c r="B42" t="s">
        <v>6807</v>
      </c>
      <c r="C42" t="s">
        <v>4</v>
      </c>
      <c r="D42" t="s">
        <v>135</v>
      </c>
      <c r="E42" s="3">
        <v>42562</v>
      </c>
      <c r="F42" t="s">
        <v>6837</v>
      </c>
      <c r="G42">
        <v>39334</v>
      </c>
      <c r="T42" s="35">
        <v>39472</v>
      </c>
      <c r="U42" t="str">
        <v>Michael</v>
      </c>
    </row>
    <row r="43" spans="1:21" x14ac:dyDescent="0.25">
      <c r="A43" t="s">
        <v>6307</v>
      </c>
      <c r="B43" t="s">
        <v>6805</v>
      </c>
      <c r="C43" t="s">
        <v>6</v>
      </c>
      <c r="D43" t="s">
        <v>138</v>
      </c>
      <c r="E43" s="3">
        <v>42064</v>
      </c>
      <c r="F43" t="s">
        <v>6836</v>
      </c>
      <c r="G43">
        <v>31573</v>
      </c>
      <c r="T43" s="35">
        <v>40077</v>
      </c>
      <c r="U43" t="str">
        <v>Sara</v>
      </c>
    </row>
    <row r="44" spans="1:21" x14ac:dyDescent="0.25">
      <c r="A44" t="s">
        <v>6310</v>
      </c>
      <c r="B44" t="s">
        <v>6808</v>
      </c>
      <c r="C44" t="s">
        <v>6</v>
      </c>
      <c r="D44" t="s">
        <v>134</v>
      </c>
      <c r="E44" s="3">
        <v>42435</v>
      </c>
      <c r="F44" t="s">
        <v>6839</v>
      </c>
      <c r="G44">
        <v>37104</v>
      </c>
      <c r="T44" s="35">
        <v>40350</v>
      </c>
      <c r="U44" t="str">
        <v>John</v>
      </c>
    </row>
    <row r="45" spans="1:21" x14ac:dyDescent="0.25">
      <c r="A45" t="s">
        <v>6313</v>
      </c>
      <c r="B45" t="s">
        <v>6805</v>
      </c>
      <c r="C45" t="s">
        <v>6</v>
      </c>
      <c r="D45" t="s">
        <v>134</v>
      </c>
      <c r="E45" s="3">
        <v>42113</v>
      </c>
      <c r="F45" t="s">
        <v>6836</v>
      </c>
      <c r="G45">
        <v>83439</v>
      </c>
      <c r="T45" s="35">
        <v>40432</v>
      </c>
      <c r="U45" t="str">
        <v>Bob</v>
      </c>
    </row>
    <row r="46" spans="1:21" x14ac:dyDescent="0.25">
      <c r="A46" t="s">
        <v>6316</v>
      </c>
      <c r="B46" t="s">
        <v>6589</v>
      </c>
      <c r="C46" t="s">
        <v>5</v>
      </c>
      <c r="D46" t="s">
        <v>134</v>
      </c>
      <c r="E46" s="3">
        <v>44823</v>
      </c>
      <c r="F46" t="s">
        <v>6839</v>
      </c>
      <c r="G46">
        <v>82639</v>
      </c>
      <c r="T46" s="35">
        <v>42987</v>
      </c>
      <c r="U46" t="str">
        <v>Komal</v>
      </c>
    </row>
    <row r="47" spans="1:21" x14ac:dyDescent="0.25">
      <c r="A47" t="s">
        <v>6319</v>
      </c>
      <c r="B47" t="s">
        <v>6803</v>
      </c>
      <c r="C47" t="s">
        <v>3</v>
      </c>
      <c r="D47" t="s">
        <v>6593</v>
      </c>
      <c r="E47" s="3">
        <v>44114</v>
      </c>
      <c r="F47" t="s">
        <v>6836</v>
      </c>
      <c r="G47">
        <v>61124</v>
      </c>
      <c r="T47" s="35">
        <v>43158</v>
      </c>
      <c r="U47" t="str">
        <v>Bob</v>
      </c>
    </row>
    <row r="48" spans="1:21" x14ac:dyDescent="0.25">
      <c r="A48" t="s">
        <v>6322</v>
      </c>
      <c r="B48" t="s">
        <v>6801</v>
      </c>
      <c r="C48" t="s">
        <v>5</v>
      </c>
      <c r="D48" t="s">
        <v>136</v>
      </c>
      <c r="E48" s="3">
        <v>45502</v>
      </c>
      <c r="F48" t="s">
        <v>6838</v>
      </c>
      <c r="G48">
        <v>31661</v>
      </c>
      <c r="T48" s="35">
        <v>43330</v>
      </c>
      <c r="U48" t="str">
        <v>Ravi</v>
      </c>
    </row>
    <row r="49" spans="1:21" x14ac:dyDescent="0.25">
      <c r="A49" t="s">
        <v>6325</v>
      </c>
      <c r="B49" t="s">
        <v>143</v>
      </c>
      <c r="C49" t="s">
        <v>6</v>
      </c>
      <c r="D49" t="s">
        <v>6593</v>
      </c>
      <c r="E49" s="3">
        <v>42419</v>
      </c>
      <c r="F49" t="s">
        <v>6838</v>
      </c>
      <c r="G49">
        <v>70899</v>
      </c>
      <c r="T49" s="35">
        <v>43453</v>
      </c>
      <c r="U49" t="str">
        <v>Alice</v>
      </c>
    </row>
    <row r="50" spans="1:21" x14ac:dyDescent="0.25">
      <c r="A50" t="s">
        <v>6328</v>
      </c>
      <c r="B50" t="s">
        <v>143</v>
      </c>
      <c r="C50" t="s">
        <v>5</v>
      </c>
      <c r="D50" t="s">
        <v>138</v>
      </c>
      <c r="E50" s="3">
        <v>43503</v>
      </c>
      <c r="F50" t="s">
        <v>6838</v>
      </c>
      <c r="G50">
        <v>50558</v>
      </c>
      <c r="T50" s="35">
        <v>44729</v>
      </c>
      <c r="U50" t="str">
        <v>Bob</v>
      </c>
    </row>
    <row r="51" spans="1:21" x14ac:dyDescent="0.25">
      <c r="A51" t="s">
        <v>6331</v>
      </c>
      <c r="B51" t="s">
        <v>143</v>
      </c>
      <c r="C51" t="s">
        <v>2</v>
      </c>
      <c r="D51" t="s">
        <v>135</v>
      </c>
      <c r="E51" s="3">
        <v>44000</v>
      </c>
      <c r="F51" t="s">
        <v>6838</v>
      </c>
      <c r="G51">
        <v>30538</v>
      </c>
      <c r="T51" s="35">
        <v>45860</v>
      </c>
      <c r="U51" t="str">
        <v>Sara</v>
      </c>
    </row>
    <row r="52" spans="1:21" x14ac:dyDescent="0.25">
      <c r="A52" t="s">
        <v>6334</v>
      </c>
      <c r="B52" t="s">
        <v>6805</v>
      </c>
      <c r="C52" t="s">
        <v>5</v>
      </c>
      <c r="D52" t="s">
        <v>6593</v>
      </c>
      <c r="E52" s="3">
        <v>42566</v>
      </c>
      <c r="F52" t="s">
        <v>6837</v>
      </c>
      <c r="G52">
        <v>73345</v>
      </c>
      <c r="T52" s="35">
        <v>46052</v>
      </c>
      <c r="U52" t="str">
        <v>Ravi</v>
      </c>
    </row>
    <row r="53" spans="1:21" x14ac:dyDescent="0.25">
      <c r="A53" t="s">
        <v>6336</v>
      </c>
      <c r="B53" t="s">
        <v>143</v>
      </c>
      <c r="C53" t="s">
        <v>4</v>
      </c>
      <c r="D53" t="s">
        <v>134</v>
      </c>
      <c r="E53" s="3">
        <v>42934</v>
      </c>
      <c r="F53" t="s">
        <v>6838</v>
      </c>
      <c r="G53">
        <v>68146</v>
      </c>
      <c r="T53" s="35">
        <v>46411</v>
      </c>
      <c r="U53" t="str">
        <v>John</v>
      </c>
    </row>
    <row r="54" spans="1:21" x14ac:dyDescent="0.25">
      <c r="A54" t="s">
        <v>6339</v>
      </c>
      <c r="B54" t="s">
        <v>6806</v>
      </c>
      <c r="C54" t="s">
        <v>6601</v>
      </c>
      <c r="D54" t="s">
        <v>134</v>
      </c>
      <c r="E54" s="3">
        <v>43156</v>
      </c>
      <c r="F54" t="s">
        <v>6838</v>
      </c>
      <c r="G54">
        <v>35020</v>
      </c>
      <c r="T54" s="35">
        <v>47146</v>
      </c>
      <c r="U54" t="str">
        <v>Amit</v>
      </c>
    </row>
    <row r="55" spans="1:21" x14ac:dyDescent="0.25">
      <c r="A55" t="s">
        <v>6342</v>
      </c>
      <c r="B55" t="s">
        <v>6806</v>
      </c>
      <c r="C55" t="s">
        <v>5</v>
      </c>
      <c r="D55" t="s">
        <v>6593</v>
      </c>
      <c r="E55" s="3">
        <v>43655</v>
      </c>
      <c r="F55" t="s">
        <v>6836</v>
      </c>
      <c r="G55">
        <v>35765</v>
      </c>
      <c r="T55" s="35">
        <v>48288</v>
      </c>
      <c r="U55" t="str">
        <v>Bob</v>
      </c>
    </row>
    <row r="56" spans="1:21" x14ac:dyDescent="0.25">
      <c r="A56" t="s">
        <v>6345</v>
      </c>
      <c r="B56" t="s">
        <v>6589</v>
      </c>
      <c r="C56" t="s">
        <v>5</v>
      </c>
      <c r="D56" t="s">
        <v>135</v>
      </c>
      <c r="E56" s="3">
        <v>43994</v>
      </c>
      <c r="F56" t="s">
        <v>6838</v>
      </c>
      <c r="G56">
        <v>57397</v>
      </c>
      <c r="T56" s="35">
        <v>48458</v>
      </c>
      <c r="U56" t="str">
        <v>Bob</v>
      </c>
    </row>
    <row r="57" spans="1:21" x14ac:dyDescent="0.25">
      <c r="A57" t="s">
        <v>6348</v>
      </c>
      <c r="B57" t="s">
        <v>6808</v>
      </c>
      <c r="C57" t="s">
        <v>6601</v>
      </c>
      <c r="D57" t="s">
        <v>136</v>
      </c>
      <c r="E57" s="3">
        <v>45294</v>
      </c>
      <c r="F57" t="s">
        <v>6836</v>
      </c>
      <c r="G57">
        <v>27281</v>
      </c>
      <c r="T57" s="35">
        <v>48740</v>
      </c>
      <c r="U57" t="str">
        <v>Amit</v>
      </c>
    </row>
    <row r="58" spans="1:21" x14ac:dyDescent="0.25">
      <c r="A58" t="s">
        <v>6351</v>
      </c>
      <c r="B58" t="s">
        <v>6805</v>
      </c>
      <c r="C58" t="s">
        <v>3</v>
      </c>
      <c r="D58" t="s">
        <v>134</v>
      </c>
      <c r="E58" s="3">
        <v>42493</v>
      </c>
      <c r="F58" t="s">
        <v>6837</v>
      </c>
      <c r="G58">
        <v>31258</v>
      </c>
      <c r="T58" s="35">
        <v>49593</v>
      </c>
      <c r="U58" t="str">
        <v>Sneha</v>
      </c>
    </row>
    <row r="59" spans="1:21" x14ac:dyDescent="0.25">
      <c r="A59" t="s">
        <v>6354</v>
      </c>
      <c r="B59" t="s">
        <v>143</v>
      </c>
      <c r="C59" t="s">
        <v>4</v>
      </c>
      <c r="D59" t="s">
        <v>6593</v>
      </c>
      <c r="E59" s="3">
        <v>44211</v>
      </c>
      <c r="F59" t="s">
        <v>6836</v>
      </c>
      <c r="G59">
        <v>60992</v>
      </c>
      <c r="T59" s="35">
        <v>49902</v>
      </c>
      <c r="U59" t="str">
        <v>Priya</v>
      </c>
    </row>
    <row r="60" spans="1:21" x14ac:dyDescent="0.25">
      <c r="A60" t="s">
        <v>6357</v>
      </c>
      <c r="B60" t="s">
        <v>6801</v>
      </c>
      <c r="C60" t="s">
        <v>5</v>
      </c>
      <c r="D60" t="s">
        <v>138</v>
      </c>
      <c r="E60" s="3">
        <v>42798</v>
      </c>
      <c r="F60" t="s">
        <v>6838</v>
      </c>
      <c r="G60">
        <v>72448</v>
      </c>
      <c r="T60" s="35">
        <v>50381</v>
      </c>
      <c r="U60" t="str">
        <v>John</v>
      </c>
    </row>
    <row r="61" spans="1:21" x14ac:dyDescent="0.25">
      <c r="A61" t="s">
        <v>6360</v>
      </c>
      <c r="B61" t="s">
        <v>6589</v>
      </c>
      <c r="C61" t="s">
        <v>4</v>
      </c>
      <c r="D61" t="s">
        <v>6612</v>
      </c>
      <c r="E61" s="3">
        <v>45627</v>
      </c>
      <c r="F61" t="s">
        <v>6839</v>
      </c>
      <c r="G61">
        <v>59970</v>
      </c>
      <c r="T61" s="35">
        <v>50558</v>
      </c>
      <c r="U61" t="str">
        <v>Amit</v>
      </c>
    </row>
    <row r="62" spans="1:21" x14ac:dyDescent="0.25">
      <c r="A62" t="s">
        <v>6363</v>
      </c>
      <c r="B62" t="s">
        <v>6808</v>
      </c>
      <c r="C62" t="s">
        <v>4</v>
      </c>
      <c r="D62" t="s">
        <v>134</v>
      </c>
      <c r="E62" s="3">
        <v>44840</v>
      </c>
      <c r="F62" t="s">
        <v>6839</v>
      </c>
      <c r="G62">
        <v>66026</v>
      </c>
      <c r="T62" s="35">
        <v>50835</v>
      </c>
      <c r="U62" t="str">
        <v>Ravi</v>
      </c>
    </row>
    <row r="63" spans="1:21" x14ac:dyDescent="0.25">
      <c r="A63" t="s">
        <v>6366</v>
      </c>
      <c r="B63" t="s">
        <v>143</v>
      </c>
      <c r="C63" t="s">
        <v>5</v>
      </c>
      <c r="D63" t="s">
        <v>6593</v>
      </c>
      <c r="E63" s="3">
        <v>45628</v>
      </c>
      <c r="F63" t="s">
        <v>6838</v>
      </c>
      <c r="G63">
        <v>28185</v>
      </c>
      <c r="T63" s="35">
        <v>51053</v>
      </c>
      <c r="U63" t="str">
        <v>Ravi</v>
      </c>
    </row>
    <row r="64" spans="1:21" x14ac:dyDescent="0.25">
      <c r="A64" t="s">
        <v>6369</v>
      </c>
      <c r="B64" t="s">
        <v>6807</v>
      </c>
      <c r="C64" t="s">
        <v>6</v>
      </c>
      <c r="D64" t="s">
        <v>138</v>
      </c>
      <c r="E64" s="3">
        <v>45166</v>
      </c>
      <c r="F64" t="s">
        <v>6838</v>
      </c>
      <c r="G64">
        <v>30189</v>
      </c>
      <c r="T64" s="35">
        <v>52039</v>
      </c>
      <c r="U64" t="str">
        <v>Sara</v>
      </c>
    </row>
    <row r="65" spans="1:21" x14ac:dyDescent="0.25">
      <c r="A65" t="s">
        <v>6372</v>
      </c>
      <c r="B65" t="s">
        <v>143</v>
      </c>
      <c r="C65" t="s">
        <v>6601</v>
      </c>
      <c r="D65" t="s">
        <v>138</v>
      </c>
      <c r="E65" s="3">
        <v>43266</v>
      </c>
      <c r="F65" t="s">
        <v>6839</v>
      </c>
      <c r="G65">
        <v>82859</v>
      </c>
      <c r="T65" s="35">
        <v>52522</v>
      </c>
      <c r="U65" t="str">
        <v>Amit</v>
      </c>
    </row>
    <row r="66" spans="1:21" x14ac:dyDescent="0.25">
      <c r="A66" t="s">
        <v>6375</v>
      </c>
      <c r="B66" t="s">
        <v>6808</v>
      </c>
      <c r="C66" t="s">
        <v>6</v>
      </c>
      <c r="D66" t="s">
        <v>134</v>
      </c>
      <c r="E66" s="3">
        <v>44687</v>
      </c>
      <c r="F66" t="s">
        <v>6837</v>
      </c>
      <c r="G66">
        <v>59447</v>
      </c>
      <c r="T66" s="35">
        <v>52973</v>
      </c>
      <c r="U66" t="str">
        <v>Bob</v>
      </c>
    </row>
    <row r="67" spans="1:21" x14ac:dyDescent="0.25">
      <c r="A67" t="s">
        <v>6378</v>
      </c>
      <c r="B67" t="s">
        <v>6801</v>
      </c>
      <c r="C67" t="s">
        <v>6</v>
      </c>
      <c r="D67" t="s">
        <v>134</v>
      </c>
      <c r="E67" s="3">
        <v>43572</v>
      </c>
      <c r="F67" t="s">
        <v>6836</v>
      </c>
      <c r="G67">
        <v>48740</v>
      </c>
      <c r="T67" s="35">
        <v>54927</v>
      </c>
      <c r="U67" t="str">
        <v>Priya</v>
      </c>
    </row>
    <row r="68" spans="1:21" x14ac:dyDescent="0.25">
      <c r="A68" t="s">
        <v>6381</v>
      </c>
      <c r="B68" t="s">
        <v>6808</v>
      </c>
      <c r="C68" t="s">
        <v>6601</v>
      </c>
      <c r="D68" t="s">
        <v>6593</v>
      </c>
      <c r="E68" s="3">
        <v>44883</v>
      </c>
      <c r="F68" t="s">
        <v>6839</v>
      </c>
      <c r="G68">
        <v>34370</v>
      </c>
      <c r="T68" s="35">
        <v>55193</v>
      </c>
      <c r="U68" t="str">
        <v>Bob</v>
      </c>
    </row>
    <row r="69" spans="1:21" x14ac:dyDescent="0.25">
      <c r="A69" t="s">
        <v>6384</v>
      </c>
      <c r="B69" t="s">
        <v>6803</v>
      </c>
      <c r="C69" t="s">
        <v>4</v>
      </c>
      <c r="D69" t="s">
        <v>135</v>
      </c>
      <c r="E69" s="3">
        <v>45361</v>
      </c>
      <c r="F69" t="s">
        <v>6837</v>
      </c>
      <c r="G69">
        <v>78876</v>
      </c>
      <c r="T69" s="35">
        <v>55284</v>
      </c>
      <c r="U69" t="str">
        <v>Michael</v>
      </c>
    </row>
    <row r="70" spans="1:21" x14ac:dyDescent="0.25">
      <c r="A70" t="s">
        <v>6387</v>
      </c>
      <c r="B70" t="s">
        <v>6803</v>
      </c>
      <c r="C70" t="s">
        <v>4</v>
      </c>
      <c r="D70" t="s">
        <v>6593</v>
      </c>
      <c r="E70" s="3">
        <v>44113</v>
      </c>
      <c r="F70" t="s">
        <v>6839</v>
      </c>
      <c r="G70">
        <v>57283</v>
      </c>
      <c r="T70" s="35">
        <v>55447</v>
      </c>
      <c r="U70" t="str">
        <v>Amit</v>
      </c>
    </row>
    <row r="71" spans="1:21" x14ac:dyDescent="0.25">
      <c r="A71" t="s">
        <v>6390</v>
      </c>
      <c r="B71" t="s">
        <v>6589</v>
      </c>
      <c r="C71" t="s">
        <v>6</v>
      </c>
      <c r="D71" t="s">
        <v>134</v>
      </c>
      <c r="E71" s="3">
        <v>45157</v>
      </c>
      <c r="F71" t="s">
        <v>6839</v>
      </c>
      <c r="G71">
        <v>52522</v>
      </c>
      <c r="T71" s="35">
        <v>55743</v>
      </c>
      <c r="U71" t="str">
        <v>John</v>
      </c>
    </row>
    <row r="72" spans="1:21" x14ac:dyDescent="0.25">
      <c r="A72" t="s">
        <v>6393</v>
      </c>
      <c r="B72" t="s">
        <v>6807</v>
      </c>
      <c r="C72" t="s">
        <v>2</v>
      </c>
      <c r="D72" t="s">
        <v>135</v>
      </c>
      <c r="E72" s="3">
        <v>43153</v>
      </c>
      <c r="F72" t="s">
        <v>6836</v>
      </c>
      <c r="G72">
        <v>62252</v>
      </c>
      <c r="T72" s="35">
        <v>55746</v>
      </c>
      <c r="U72" t="str">
        <v>Sara</v>
      </c>
    </row>
    <row r="73" spans="1:21" x14ac:dyDescent="0.25">
      <c r="A73" t="s">
        <v>6396</v>
      </c>
      <c r="B73" t="s">
        <v>6804</v>
      </c>
      <c r="C73" t="s">
        <v>6601</v>
      </c>
      <c r="D73" t="s">
        <v>134</v>
      </c>
      <c r="E73" s="3">
        <v>45345</v>
      </c>
      <c r="F73" t="s">
        <v>6836</v>
      </c>
      <c r="G73">
        <v>65705</v>
      </c>
      <c r="T73" s="35">
        <v>56567</v>
      </c>
      <c r="U73" t="str">
        <v>Michael</v>
      </c>
    </row>
    <row r="74" spans="1:21" x14ac:dyDescent="0.25">
      <c r="A74" t="s">
        <v>6399</v>
      </c>
      <c r="B74" t="s">
        <v>6807</v>
      </c>
      <c r="C74" t="s">
        <v>6601</v>
      </c>
      <c r="D74" t="s">
        <v>135</v>
      </c>
      <c r="E74" s="3">
        <v>42784</v>
      </c>
      <c r="F74" t="s">
        <v>6836</v>
      </c>
      <c r="G74">
        <v>25053</v>
      </c>
      <c r="T74" s="35">
        <v>57283</v>
      </c>
      <c r="U74" t="str">
        <v>Amit</v>
      </c>
    </row>
    <row r="75" spans="1:21" x14ac:dyDescent="0.25">
      <c r="A75" t="s">
        <v>6402</v>
      </c>
      <c r="B75" t="s">
        <v>6806</v>
      </c>
      <c r="C75" t="s">
        <v>6601</v>
      </c>
      <c r="D75" t="s">
        <v>135</v>
      </c>
      <c r="E75" s="3">
        <v>45509</v>
      </c>
      <c r="F75" t="s">
        <v>6838</v>
      </c>
      <c r="G75">
        <v>60789</v>
      </c>
      <c r="T75" s="35">
        <v>57397</v>
      </c>
      <c r="U75" t="str">
        <v>Komal</v>
      </c>
    </row>
    <row r="76" spans="1:21" x14ac:dyDescent="0.25">
      <c r="A76" t="s">
        <v>6405</v>
      </c>
      <c r="B76" t="s">
        <v>6589</v>
      </c>
      <c r="C76" t="s">
        <v>5</v>
      </c>
      <c r="D76" t="s">
        <v>136</v>
      </c>
      <c r="E76" s="3">
        <v>44772</v>
      </c>
      <c r="F76" t="s">
        <v>6836</v>
      </c>
      <c r="G76">
        <v>32280</v>
      </c>
      <c r="T76" s="35">
        <v>58116</v>
      </c>
      <c r="U76" t="str">
        <v>John</v>
      </c>
    </row>
    <row r="77" spans="1:21" x14ac:dyDescent="0.25">
      <c r="A77" t="s">
        <v>6407</v>
      </c>
      <c r="B77" t="s">
        <v>6804</v>
      </c>
      <c r="C77" t="s">
        <v>2</v>
      </c>
      <c r="D77" t="s">
        <v>6593</v>
      </c>
      <c r="E77" s="3">
        <v>43428</v>
      </c>
      <c r="F77" t="s">
        <v>6838</v>
      </c>
      <c r="G77">
        <v>38578</v>
      </c>
      <c r="T77" s="35">
        <v>59384</v>
      </c>
      <c r="U77" t="str">
        <v>Komal</v>
      </c>
    </row>
    <row r="78" spans="1:21" x14ac:dyDescent="0.25">
      <c r="A78" t="s">
        <v>6410</v>
      </c>
      <c r="B78" t="s">
        <v>6806</v>
      </c>
      <c r="C78" t="s">
        <v>6</v>
      </c>
      <c r="D78" t="s">
        <v>138</v>
      </c>
      <c r="E78" s="3">
        <v>44084</v>
      </c>
      <c r="F78" t="s">
        <v>6838</v>
      </c>
      <c r="G78">
        <v>73211</v>
      </c>
      <c r="T78" s="35">
        <v>59447</v>
      </c>
      <c r="U78" t="str">
        <v>John</v>
      </c>
    </row>
    <row r="79" spans="1:21" x14ac:dyDescent="0.25">
      <c r="A79" t="s">
        <v>6413</v>
      </c>
      <c r="B79" t="s">
        <v>6802</v>
      </c>
      <c r="C79" t="s">
        <v>4</v>
      </c>
      <c r="D79" t="s">
        <v>134</v>
      </c>
      <c r="E79" s="3">
        <v>45025</v>
      </c>
      <c r="F79" t="s">
        <v>6839</v>
      </c>
      <c r="G79">
        <v>48288</v>
      </c>
      <c r="T79" s="35">
        <v>59970</v>
      </c>
      <c r="U79" t="str">
        <v>Sara</v>
      </c>
    </row>
    <row r="80" spans="1:21" x14ac:dyDescent="0.25">
      <c r="A80" t="s">
        <v>6416</v>
      </c>
      <c r="B80" t="s">
        <v>143</v>
      </c>
      <c r="C80" t="s">
        <v>6601</v>
      </c>
      <c r="D80" t="s">
        <v>6612</v>
      </c>
      <c r="E80" s="3">
        <v>43515</v>
      </c>
      <c r="F80" t="s">
        <v>6838</v>
      </c>
      <c r="G80">
        <v>69609</v>
      </c>
      <c r="T80" s="35">
        <v>60676</v>
      </c>
      <c r="U80" t="str">
        <v>Bob</v>
      </c>
    </row>
    <row r="81" spans="1:21" x14ac:dyDescent="0.25">
      <c r="A81" t="s">
        <v>6419</v>
      </c>
      <c r="B81" t="s">
        <v>6807</v>
      </c>
      <c r="C81" t="s">
        <v>4</v>
      </c>
      <c r="D81" t="s">
        <v>136</v>
      </c>
      <c r="E81" s="3">
        <v>44344</v>
      </c>
      <c r="F81" t="s">
        <v>6836</v>
      </c>
      <c r="G81">
        <v>29688</v>
      </c>
      <c r="T81" s="35">
        <v>60789</v>
      </c>
      <c r="U81" t="str">
        <v>Sara</v>
      </c>
    </row>
    <row r="82" spans="1:21" x14ac:dyDescent="0.25">
      <c r="A82" t="s">
        <v>6422</v>
      </c>
      <c r="B82" t="s">
        <v>6805</v>
      </c>
      <c r="C82" t="s">
        <v>4</v>
      </c>
      <c r="D82" t="s">
        <v>134</v>
      </c>
      <c r="E82" s="3">
        <v>42435</v>
      </c>
      <c r="F82" t="s">
        <v>6837</v>
      </c>
      <c r="G82">
        <v>55284</v>
      </c>
      <c r="T82" s="35">
        <v>60992</v>
      </c>
      <c r="U82" t="str">
        <v>Sneha</v>
      </c>
    </row>
    <row r="83" spans="1:21" x14ac:dyDescent="0.25">
      <c r="A83" t="s">
        <v>6425</v>
      </c>
      <c r="B83" t="s">
        <v>6806</v>
      </c>
      <c r="C83" t="s">
        <v>6601</v>
      </c>
      <c r="D83" t="s">
        <v>134</v>
      </c>
      <c r="E83" s="3">
        <v>45508</v>
      </c>
      <c r="F83" t="s">
        <v>6836</v>
      </c>
      <c r="G83">
        <v>79752</v>
      </c>
      <c r="T83" s="35">
        <v>61124</v>
      </c>
      <c r="U83" t="str">
        <v>Sara</v>
      </c>
    </row>
    <row r="84" spans="1:21" x14ac:dyDescent="0.25">
      <c r="A84" t="s">
        <v>6428</v>
      </c>
      <c r="B84" t="s">
        <v>6806</v>
      </c>
      <c r="C84" t="s">
        <v>3</v>
      </c>
      <c r="D84" t="s">
        <v>135</v>
      </c>
      <c r="E84" s="3">
        <v>44003</v>
      </c>
      <c r="F84" t="s">
        <v>6838</v>
      </c>
      <c r="G84">
        <v>46052</v>
      </c>
      <c r="T84" s="35">
        <v>61395</v>
      </c>
      <c r="U84" t="str">
        <v>Bob</v>
      </c>
    </row>
    <row r="85" spans="1:21" x14ac:dyDescent="0.25">
      <c r="A85" t="s">
        <v>6431</v>
      </c>
      <c r="B85" t="s">
        <v>6803</v>
      </c>
      <c r="C85" t="s">
        <v>6</v>
      </c>
      <c r="D85" t="s">
        <v>136</v>
      </c>
      <c r="E85" s="3">
        <v>44882</v>
      </c>
      <c r="F85" t="s">
        <v>6838</v>
      </c>
      <c r="G85">
        <v>69252</v>
      </c>
      <c r="T85" s="35">
        <v>61586</v>
      </c>
      <c r="U85" t="str">
        <v>Ravi</v>
      </c>
    </row>
    <row r="86" spans="1:21" x14ac:dyDescent="0.25">
      <c r="A86" t="s">
        <v>6434</v>
      </c>
      <c r="B86" t="s">
        <v>6802</v>
      </c>
      <c r="C86" t="s">
        <v>2</v>
      </c>
      <c r="D86" t="s">
        <v>136</v>
      </c>
      <c r="E86" s="3">
        <v>44231</v>
      </c>
      <c r="F86" t="s">
        <v>6839</v>
      </c>
      <c r="G86">
        <v>42987</v>
      </c>
      <c r="T86" s="35">
        <v>62252</v>
      </c>
      <c r="U86" t="str">
        <v>Ravi</v>
      </c>
    </row>
    <row r="87" spans="1:21" x14ac:dyDescent="0.25">
      <c r="A87" t="s">
        <v>6437</v>
      </c>
      <c r="B87" t="s">
        <v>6804</v>
      </c>
      <c r="C87" t="s">
        <v>6</v>
      </c>
      <c r="D87" t="s">
        <v>136</v>
      </c>
      <c r="E87" s="3">
        <v>45547</v>
      </c>
      <c r="F87" t="s">
        <v>6837</v>
      </c>
      <c r="G87">
        <v>29313</v>
      </c>
      <c r="T87" s="35">
        <v>62833</v>
      </c>
      <c r="U87" t="str">
        <v>Priya</v>
      </c>
    </row>
    <row r="88" spans="1:21" x14ac:dyDescent="0.25">
      <c r="A88" t="s">
        <v>6440</v>
      </c>
      <c r="B88" t="s">
        <v>143</v>
      </c>
      <c r="C88" t="s">
        <v>6601</v>
      </c>
      <c r="D88" t="s">
        <v>138</v>
      </c>
      <c r="E88" s="3">
        <v>42577</v>
      </c>
      <c r="F88" t="s">
        <v>6837</v>
      </c>
      <c r="G88">
        <v>36331</v>
      </c>
      <c r="T88" s="35">
        <v>64658</v>
      </c>
      <c r="U88" t="str">
        <v>Sara</v>
      </c>
    </row>
    <row r="89" spans="1:21" x14ac:dyDescent="0.25">
      <c r="A89" t="s">
        <v>6443</v>
      </c>
      <c r="B89" t="s">
        <v>6801</v>
      </c>
      <c r="C89" t="s">
        <v>6601</v>
      </c>
      <c r="D89" t="s">
        <v>138</v>
      </c>
      <c r="E89" s="3">
        <v>45002</v>
      </c>
      <c r="F89" t="s">
        <v>6836</v>
      </c>
      <c r="G89">
        <v>56567</v>
      </c>
      <c r="T89" s="35">
        <v>65705</v>
      </c>
      <c r="U89" t="str">
        <v>Michael</v>
      </c>
    </row>
    <row r="90" spans="1:21" x14ac:dyDescent="0.25">
      <c r="A90" t="s">
        <v>6446</v>
      </c>
      <c r="B90" t="s">
        <v>143</v>
      </c>
      <c r="C90" t="s">
        <v>6</v>
      </c>
      <c r="D90" t="s">
        <v>138</v>
      </c>
      <c r="E90" s="3">
        <v>44664</v>
      </c>
      <c r="F90" t="s">
        <v>6837</v>
      </c>
      <c r="G90">
        <v>55746</v>
      </c>
      <c r="T90" s="35">
        <v>66026</v>
      </c>
      <c r="U90" t="str">
        <v>Priya</v>
      </c>
    </row>
    <row r="91" spans="1:21" x14ac:dyDescent="0.25">
      <c r="A91" t="s">
        <v>6448</v>
      </c>
      <c r="B91" t="s">
        <v>6807</v>
      </c>
      <c r="C91" t="s">
        <v>2</v>
      </c>
      <c r="D91" t="s">
        <v>135</v>
      </c>
      <c r="E91" s="3">
        <v>42619</v>
      </c>
      <c r="F91" t="s">
        <v>6838</v>
      </c>
      <c r="G91">
        <v>38493</v>
      </c>
      <c r="T91" s="35">
        <v>66675</v>
      </c>
      <c r="U91" t="str">
        <v>Sara</v>
      </c>
    </row>
    <row r="92" spans="1:21" x14ac:dyDescent="0.25">
      <c r="A92" t="s">
        <v>6451</v>
      </c>
      <c r="B92" t="s">
        <v>6802</v>
      </c>
      <c r="C92" t="s">
        <v>6</v>
      </c>
      <c r="D92" t="s">
        <v>135</v>
      </c>
      <c r="E92" s="3">
        <v>43234</v>
      </c>
      <c r="F92" t="s">
        <v>6837</v>
      </c>
      <c r="G92">
        <v>58116</v>
      </c>
      <c r="T92" s="35">
        <v>66874</v>
      </c>
      <c r="U92" t="str">
        <v>Ravi</v>
      </c>
    </row>
    <row r="93" spans="1:21" x14ac:dyDescent="0.25">
      <c r="A93" t="s">
        <v>6454</v>
      </c>
      <c r="B93" t="s">
        <v>6804</v>
      </c>
      <c r="C93" t="s">
        <v>2</v>
      </c>
      <c r="D93" t="s">
        <v>6593</v>
      </c>
      <c r="E93" s="3">
        <v>42321</v>
      </c>
      <c r="F93" t="s">
        <v>6839</v>
      </c>
      <c r="G93">
        <v>62833</v>
      </c>
      <c r="T93" s="35">
        <v>67563</v>
      </c>
      <c r="U93" t="str">
        <v>Komal</v>
      </c>
    </row>
    <row r="94" spans="1:21" x14ac:dyDescent="0.25">
      <c r="A94" t="s">
        <v>6457</v>
      </c>
      <c r="B94" t="s">
        <v>6804</v>
      </c>
      <c r="C94" t="s">
        <v>3</v>
      </c>
      <c r="D94" t="s">
        <v>134</v>
      </c>
      <c r="E94" s="3">
        <v>44222</v>
      </c>
      <c r="F94" t="s">
        <v>6837</v>
      </c>
      <c r="G94">
        <v>73659</v>
      </c>
      <c r="T94" s="35">
        <v>68146</v>
      </c>
      <c r="U94" t="str">
        <v>Alice</v>
      </c>
    </row>
    <row r="95" spans="1:21" x14ac:dyDescent="0.25">
      <c r="A95" t="s">
        <v>6460</v>
      </c>
      <c r="B95" t="s">
        <v>143</v>
      </c>
      <c r="C95" t="s">
        <v>6</v>
      </c>
      <c r="D95" t="s">
        <v>138</v>
      </c>
      <c r="E95" s="3">
        <v>42287</v>
      </c>
      <c r="F95" t="s">
        <v>6839</v>
      </c>
      <c r="G95">
        <v>59384</v>
      </c>
      <c r="T95" s="35">
        <v>69252</v>
      </c>
      <c r="U95" t="str">
        <v>Bob</v>
      </c>
    </row>
    <row r="96" spans="1:21" x14ac:dyDescent="0.25">
      <c r="A96" t="s">
        <v>6463</v>
      </c>
      <c r="B96" t="s">
        <v>6804</v>
      </c>
      <c r="C96" t="s">
        <v>3</v>
      </c>
      <c r="D96" t="s">
        <v>135</v>
      </c>
      <c r="E96" s="3">
        <v>42428</v>
      </c>
      <c r="F96" t="s">
        <v>6839</v>
      </c>
      <c r="G96">
        <v>76069</v>
      </c>
      <c r="T96" s="35">
        <v>69609</v>
      </c>
      <c r="U96" t="str">
        <v>Sneha</v>
      </c>
    </row>
    <row r="97" spans="1:21" x14ac:dyDescent="0.25">
      <c r="A97" t="s">
        <v>6466</v>
      </c>
      <c r="B97" t="s">
        <v>6802</v>
      </c>
      <c r="C97" t="s">
        <v>2</v>
      </c>
      <c r="D97" t="s">
        <v>6612</v>
      </c>
      <c r="E97" s="3">
        <v>45198</v>
      </c>
      <c r="F97" t="s">
        <v>6839</v>
      </c>
      <c r="G97">
        <v>38472</v>
      </c>
      <c r="T97" s="35">
        <v>70700</v>
      </c>
      <c r="U97" t="str">
        <v>Sara</v>
      </c>
    </row>
    <row r="98" spans="1:21" x14ac:dyDescent="0.25">
      <c r="A98" t="s">
        <v>6469</v>
      </c>
      <c r="B98" t="s">
        <v>6808</v>
      </c>
      <c r="C98" t="s">
        <v>5</v>
      </c>
      <c r="D98" t="s">
        <v>136</v>
      </c>
      <c r="E98" s="3">
        <v>45222</v>
      </c>
      <c r="F98" t="s">
        <v>6837</v>
      </c>
      <c r="G98">
        <v>34322</v>
      </c>
      <c r="T98" s="35">
        <v>70888</v>
      </c>
      <c r="U98" t="str">
        <v>Komal</v>
      </c>
    </row>
    <row r="99" spans="1:21" x14ac:dyDescent="0.25">
      <c r="A99" t="s">
        <v>6472</v>
      </c>
      <c r="B99" t="s">
        <v>6802</v>
      </c>
      <c r="C99" t="s">
        <v>4</v>
      </c>
      <c r="D99" t="s">
        <v>138</v>
      </c>
      <c r="E99" s="3">
        <v>43754</v>
      </c>
      <c r="F99" t="s">
        <v>6837</v>
      </c>
      <c r="G99">
        <v>40350</v>
      </c>
      <c r="T99" s="35">
        <v>70899</v>
      </c>
      <c r="U99" t="str">
        <v>Komal</v>
      </c>
    </row>
    <row r="100" spans="1:21" x14ac:dyDescent="0.25">
      <c r="A100" t="s">
        <v>6475</v>
      </c>
      <c r="B100" t="s">
        <v>6803</v>
      </c>
      <c r="C100" t="s">
        <v>6601</v>
      </c>
      <c r="D100" t="s">
        <v>135</v>
      </c>
      <c r="E100" s="3">
        <v>42503</v>
      </c>
      <c r="F100" t="s">
        <v>6836</v>
      </c>
      <c r="G100">
        <v>45860</v>
      </c>
      <c r="T100" s="35">
        <v>71298</v>
      </c>
      <c r="U100" t="str">
        <v>Priya</v>
      </c>
    </row>
    <row r="101" spans="1:21" x14ac:dyDescent="0.25">
      <c r="A101" t="s">
        <v>6478</v>
      </c>
      <c r="B101" t="s">
        <v>6803</v>
      </c>
      <c r="C101" t="s">
        <v>3</v>
      </c>
      <c r="D101" t="s">
        <v>135</v>
      </c>
      <c r="E101" s="3">
        <v>43223</v>
      </c>
      <c r="F101" t="s">
        <v>6836</v>
      </c>
      <c r="G101">
        <v>43453</v>
      </c>
      <c r="T101" s="35">
        <v>71361</v>
      </c>
      <c r="U101" t="str">
        <v>Alice</v>
      </c>
    </row>
    <row r="102" spans="1:21" x14ac:dyDescent="0.25">
      <c r="A102" t="s">
        <v>6481</v>
      </c>
      <c r="B102" t="s">
        <v>6808</v>
      </c>
      <c r="C102" t="s">
        <v>3</v>
      </c>
      <c r="D102" t="s">
        <v>134</v>
      </c>
      <c r="E102" s="3">
        <v>42950</v>
      </c>
      <c r="F102" t="s">
        <v>6838</v>
      </c>
      <c r="G102">
        <v>26911</v>
      </c>
      <c r="T102" s="35">
        <v>71659</v>
      </c>
      <c r="U102" t="str">
        <v>Alice</v>
      </c>
    </row>
    <row r="103" spans="1:21" x14ac:dyDescent="0.25">
      <c r="A103" t="s">
        <v>6484</v>
      </c>
      <c r="B103" t="s">
        <v>6802</v>
      </c>
      <c r="C103" t="s">
        <v>3</v>
      </c>
      <c r="D103" t="s">
        <v>138</v>
      </c>
      <c r="E103" s="3">
        <v>45585</v>
      </c>
      <c r="F103" t="s">
        <v>6839</v>
      </c>
      <c r="G103">
        <v>61395</v>
      </c>
      <c r="T103" s="35">
        <v>72448</v>
      </c>
      <c r="U103" t="str">
        <v>John</v>
      </c>
    </row>
    <row r="104" spans="1:21" x14ac:dyDescent="0.25">
      <c r="A104" t="s">
        <v>6487</v>
      </c>
      <c r="B104" t="s">
        <v>6804</v>
      </c>
      <c r="C104" t="s">
        <v>6</v>
      </c>
      <c r="D104" t="s">
        <v>6593</v>
      </c>
      <c r="E104" s="3">
        <v>42879</v>
      </c>
      <c r="F104" t="s">
        <v>6836</v>
      </c>
      <c r="G104">
        <v>47146</v>
      </c>
      <c r="T104" s="35">
        <v>73211</v>
      </c>
      <c r="U104" t="str">
        <v>Alice</v>
      </c>
    </row>
    <row r="105" spans="1:21" x14ac:dyDescent="0.25">
      <c r="A105" t="s">
        <v>6490</v>
      </c>
      <c r="B105" t="s">
        <v>6803</v>
      </c>
      <c r="C105" t="s">
        <v>6601</v>
      </c>
      <c r="D105" t="s">
        <v>138</v>
      </c>
      <c r="E105" s="3">
        <v>43266</v>
      </c>
      <c r="F105" t="s">
        <v>6836</v>
      </c>
      <c r="G105">
        <v>34007</v>
      </c>
      <c r="T105" s="35">
        <v>73345</v>
      </c>
      <c r="U105" t="str">
        <v>Ravi</v>
      </c>
    </row>
    <row r="106" spans="1:21" x14ac:dyDescent="0.25">
      <c r="A106" t="s">
        <v>6493</v>
      </c>
      <c r="B106" t="s">
        <v>6801</v>
      </c>
      <c r="C106" t="s">
        <v>6601</v>
      </c>
      <c r="D106" t="s">
        <v>135</v>
      </c>
      <c r="E106" s="3">
        <v>45281</v>
      </c>
      <c r="F106" t="s">
        <v>6839</v>
      </c>
      <c r="G106">
        <v>81727</v>
      </c>
      <c r="T106" s="35">
        <v>73378</v>
      </c>
      <c r="U106" t="str">
        <v>Amit</v>
      </c>
    </row>
    <row r="107" spans="1:21" x14ac:dyDescent="0.25">
      <c r="A107" t="s">
        <v>6496</v>
      </c>
      <c r="B107" t="s">
        <v>143</v>
      </c>
      <c r="C107" t="s">
        <v>5</v>
      </c>
      <c r="D107" t="s">
        <v>138</v>
      </c>
      <c r="E107" s="3">
        <v>43713</v>
      </c>
      <c r="F107" t="s">
        <v>6837</v>
      </c>
      <c r="G107">
        <v>74860</v>
      </c>
      <c r="T107" s="35">
        <v>73659</v>
      </c>
      <c r="U107" t="str">
        <v>Amit</v>
      </c>
    </row>
    <row r="108" spans="1:21" x14ac:dyDescent="0.25">
      <c r="A108" t="s">
        <v>6499</v>
      </c>
      <c r="B108" t="s">
        <v>6806</v>
      </c>
      <c r="C108" t="s">
        <v>5</v>
      </c>
      <c r="D108" t="s">
        <v>136</v>
      </c>
      <c r="E108" s="3">
        <v>44780</v>
      </c>
      <c r="F108" t="s">
        <v>6837</v>
      </c>
      <c r="G108">
        <v>37523</v>
      </c>
      <c r="T108" s="35">
        <v>74860</v>
      </c>
      <c r="U108" t="str">
        <v>Sneha</v>
      </c>
    </row>
    <row r="109" spans="1:21" x14ac:dyDescent="0.25">
      <c r="A109" t="s">
        <v>6502</v>
      </c>
      <c r="B109" t="s">
        <v>6803</v>
      </c>
      <c r="C109" t="s">
        <v>4</v>
      </c>
      <c r="D109" t="s">
        <v>138</v>
      </c>
      <c r="E109" s="3">
        <v>44546</v>
      </c>
      <c r="F109" t="s">
        <v>6839</v>
      </c>
      <c r="G109">
        <v>48458</v>
      </c>
      <c r="T109" s="35">
        <v>75702</v>
      </c>
      <c r="U109" t="str">
        <v>Sneha</v>
      </c>
    </row>
    <row r="110" spans="1:21" x14ac:dyDescent="0.25">
      <c r="A110" t="s">
        <v>6505</v>
      </c>
      <c r="B110" t="s">
        <v>6805</v>
      </c>
      <c r="C110" t="s">
        <v>6601</v>
      </c>
      <c r="D110" t="s">
        <v>134</v>
      </c>
      <c r="E110" s="3">
        <v>45076</v>
      </c>
      <c r="F110" t="s">
        <v>6837</v>
      </c>
      <c r="G110">
        <v>31012</v>
      </c>
      <c r="T110" s="35">
        <v>75769</v>
      </c>
      <c r="U110" t="str">
        <v>Sneha</v>
      </c>
    </row>
    <row r="111" spans="1:21" x14ac:dyDescent="0.25">
      <c r="A111" t="s">
        <v>6508</v>
      </c>
      <c r="B111" t="s">
        <v>6808</v>
      </c>
      <c r="C111" t="s">
        <v>4</v>
      </c>
      <c r="D111" t="s">
        <v>135</v>
      </c>
      <c r="E111" s="3">
        <v>44296</v>
      </c>
      <c r="F111" t="s">
        <v>6838</v>
      </c>
      <c r="G111">
        <v>82156</v>
      </c>
      <c r="T111" s="35">
        <v>76069</v>
      </c>
      <c r="U111" t="str">
        <v>Bob</v>
      </c>
    </row>
    <row r="112" spans="1:21" x14ac:dyDescent="0.25">
      <c r="A112" t="s">
        <v>6511</v>
      </c>
      <c r="B112" t="s">
        <v>6804</v>
      </c>
      <c r="C112" t="s">
        <v>6</v>
      </c>
      <c r="D112" t="s">
        <v>135</v>
      </c>
      <c r="E112" s="3">
        <v>44308</v>
      </c>
      <c r="F112" t="s">
        <v>6838</v>
      </c>
      <c r="G112">
        <v>81449</v>
      </c>
      <c r="T112" s="35">
        <v>78861</v>
      </c>
      <c r="U112" t="str">
        <v>Komal</v>
      </c>
    </row>
    <row r="113" spans="1:21" x14ac:dyDescent="0.25">
      <c r="A113" t="s">
        <v>6514</v>
      </c>
      <c r="B113" t="s">
        <v>6803</v>
      </c>
      <c r="C113" t="s">
        <v>2</v>
      </c>
      <c r="D113" t="s">
        <v>6612</v>
      </c>
      <c r="E113" s="3">
        <v>43557</v>
      </c>
      <c r="F113" t="s">
        <v>6837</v>
      </c>
      <c r="G113">
        <v>66675</v>
      </c>
      <c r="T113" s="35">
        <v>78876</v>
      </c>
      <c r="U113" t="str">
        <v>Priya</v>
      </c>
    </row>
    <row r="114" spans="1:21" x14ac:dyDescent="0.25">
      <c r="A114" t="s">
        <v>6517</v>
      </c>
      <c r="B114" t="s">
        <v>6807</v>
      </c>
      <c r="C114" t="s">
        <v>5</v>
      </c>
      <c r="D114" t="s">
        <v>134</v>
      </c>
      <c r="E114" s="3">
        <v>42024</v>
      </c>
      <c r="F114" t="s">
        <v>6839</v>
      </c>
      <c r="G114">
        <v>34742</v>
      </c>
      <c r="T114" s="35">
        <v>79752</v>
      </c>
      <c r="U114" t="str">
        <v>Priya</v>
      </c>
    </row>
    <row r="115" spans="1:21" x14ac:dyDescent="0.25">
      <c r="A115" t="s">
        <v>6520</v>
      </c>
      <c r="B115" t="s">
        <v>6801</v>
      </c>
      <c r="C115" t="s">
        <v>4</v>
      </c>
      <c r="D115" t="s">
        <v>134</v>
      </c>
      <c r="E115" s="3">
        <v>43410</v>
      </c>
      <c r="F115" t="s">
        <v>6838</v>
      </c>
      <c r="G115">
        <v>84844</v>
      </c>
      <c r="T115" s="35">
        <v>80994</v>
      </c>
      <c r="U115" t="str">
        <v>Michael</v>
      </c>
    </row>
    <row r="116" spans="1:21" x14ac:dyDescent="0.25">
      <c r="A116" t="s">
        <v>6523</v>
      </c>
      <c r="B116" t="s">
        <v>143</v>
      </c>
      <c r="C116" t="s">
        <v>5</v>
      </c>
      <c r="D116" t="s">
        <v>134</v>
      </c>
      <c r="E116" s="3">
        <v>44426</v>
      </c>
      <c r="F116" t="s">
        <v>6837</v>
      </c>
      <c r="G116">
        <v>28741</v>
      </c>
      <c r="T116" s="35">
        <v>81449</v>
      </c>
      <c r="U116" t="str">
        <v>Bob</v>
      </c>
    </row>
    <row r="117" spans="1:21" x14ac:dyDescent="0.25">
      <c r="A117" t="s">
        <v>6526</v>
      </c>
      <c r="B117" t="s">
        <v>6802</v>
      </c>
      <c r="C117" t="s">
        <v>2</v>
      </c>
      <c r="D117" t="s">
        <v>135</v>
      </c>
      <c r="E117" s="3">
        <v>43908</v>
      </c>
      <c r="F117" t="s">
        <v>6838</v>
      </c>
      <c r="G117">
        <v>51053</v>
      </c>
      <c r="T117" s="35">
        <v>81727</v>
      </c>
      <c r="U117" t="str">
        <v>Bob</v>
      </c>
    </row>
    <row r="118" spans="1:21" x14ac:dyDescent="0.25">
      <c r="A118" t="s">
        <v>6529</v>
      </c>
      <c r="B118" t="s">
        <v>6801</v>
      </c>
      <c r="C118" t="s">
        <v>2</v>
      </c>
      <c r="D118" t="s">
        <v>138</v>
      </c>
      <c r="E118" s="3">
        <v>45524</v>
      </c>
      <c r="F118" t="s">
        <v>6838</v>
      </c>
      <c r="G118">
        <v>66874</v>
      </c>
      <c r="T118" s="35">
        <v>82156</v>
      </c>
      <c r="U118" t="str">
        <v>John</v>
      </c>
    </row>
    <row r="119" spans="1:21" x14ac:dyDescent="0.25">
      <c r="A119" t="s">
        <v>6532</v>
      </c>
      <c r="B119" t="s">
        <v>6802</v>
      </c>
      <c r="C119" t="s">
        <v>4</v>
      </c>
      <c r="D119" t="s">
        <v>134</v>
      </c>
      <c r="E119" s="3">
        <v>43963</v>
      </c>
      <c r="F119" t="s">
        <v>6839</v>
      </c>
      <c r="G119">
        <v>27114</v>
      </c>
      <c r="T119" s="35">
        <v>82639</v>
      </c>
      <c r="U119" t="str">
        <v>Alice</v>
      </c>
    </row>
    <row r="120" spans="1:21" x14ac:dyDescent="0.25">
      <c r="A120" t="s">
        <v>6535</v>
      </c>
      <c r="B120" t="s">
        <v>6802</v>
      </c>
      <c r="C120" t="s">
        <v>6</v>
      </c>
      <c r="D120" t="s">
        <v>138</v>
      </c>
      <c r="E120" s="3">
        <v>44903</v>
      </c>
      <c r="F120" t="s">
        <v>6836</v>
      </c>
      <c r="G120">
        <v>73378</v>
      </c>
      <c r="T120" s="35">
        <v>82859</v>
      </c>
      <c r="U120" t="str">
        <v>Sara</v>
      </c>
    </row>
    <row r="121" spans="1:21" x14ac:dyDescent="0.25">
      <c r="A121" t="s">
        <v>6538</v>
      </c>
      <c r="B121" t="s">
        <v>143</v>
      </c>
      <c r="C121" t="s">
        <v>2</v>
      </c>
      <c r="D121" t="s">
        <v>134</v>
      </c>
      <c r="E121" s="3">
        <v>42325</v>
      </c>
      <c r="F121" t="s">
        <v>6836</v>
      </c>
      <c r="G121">
        <v>71298</v>
      </c>
      <c r="T121" s="35">
        <v>83130</v>
      </c>
      <c r="U121" t="str">
        <v>Alice</v>
      </c>
    </row>
    <row r="122" spans="1:21" x14ac:dyDescent="0.25">
      <c r="A122" t="s">
        <v>6541</v>
      </c>
      <c r="B122" t="s">
        <v>6807</v>
      </c>
      <c r="C122" t="s">
        <v>4</v>
      </c>
      <c r="D122" t="s">
        <v>135</v>
      </c>
      <c r="E122" s="3">
        <v>42752</v>
      </c>
      <c r="F122" t="s">
        <v>6838</v>
      </c>
      <c r="G122">
        <v>50381</v>
      </c>
      <c r="T122" s="35">
        <v>83439</v>
      </c>
      <c r="U122" t="str">
        <v>Sneha</v>
      </c>
    </row>
    <row r="123" spans="1:21" x14ac:dyDescent="0.25">
      <c r="T123" s="35">
        <v>84844</v>
      </c>
      <c r="U123" t="str">
        <v>Priya</v>
      </c>
    </row>
  </sheetData>
  <dataValidations count="1">
    <dataValidation type="list" allowBlank="1" showInputMessage="1" showErrorMessage="1" sqref="I8" xr:uid="{6BA57303-689D-4A7D-BA63-1844BD108336}">
      <formula1>$B$3:$B$122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633A-561F-4F16-9D87-22C16BEA207E}">
  <dimension ref="A1:X141"/>
  <sheetViews>
    <sheetView showGridLines="0" topLeftCell="A30" workbookViewId="0">
      <selection activeCell="C116" sqref="C116"/>
    </sheetView>
  </sheetViews>
  <sheetFormatPr defaultRowHeight="15" x14ac:dyDescent="0.25"/>
  <cols>
    <col min="1" max="1" width="24.7109375" customWidth="1"/>
    <col min="2" max="2" width="14.7109375" customWidth="1"/>
    <col min="3" max="3" width="15.85546875" customWidth="1"/>
    <col min="4" max="5" width="15.7109375" customWidth="1"/>
    <col min="6" max="6" width="18.42578125" customWidth="1"/>
    <col min="7" max="7" width="12.28515625" customWidth="1"/>
    <col min="8" max="9" width="15.140625" customWidth="1"/>
    <col min="10" max="10" width="17.7109375" customWidth="1"/>
    <col min="11" max="11" width="13.85546875" customWidth="1"/>
    <col min="12" max="12" width="16.85546875" customWidth="1"/>
    <col min="13" max="13" width="13.7109375" customWidth="1"/>
    <col min="14" max="14" width="13.85546875" customWidth="1"/>
    <col min="15" max="15" width="16.85546875" customWidth="1"/>
    <col min="16" max="17" width="15.140625" customWidth="1"/>
    <col min="18" max="18" width="16.140625" customWidth="1"/>
    <col min="19" max="19" width="15.7109375" customWidth="1"/>
    <col min="20" max="20" width="12.28515625" customWidth="1"/>
    <col min="21" max="21" width="15.28515625" customWidth="1"/>
    <col min="22" max="22" width="17.28515625" customWidth="1"/>
    <col min="23" max="23" width="17.7109375" customWidth="1"/>
    <col min="24" max="24" width="11.5703125" customWidth="1"/>
  </cols>
  <sheetData>
    <row r="1" spans="1:9" ht="18.75" x14ac:dyDescent="0.3">
      <c r="A1" s="58" t="s">
        <v>6877</v>
      </c>
    </row>
    <row r="3" spans="1:9" ht="15.75" x14ac:dyDescent="0.25">
      <c r="B3" s="55" t="s">
        <v>6859</v>
      </c>
      <c r="C3" s="55" t="s">
        <v>6852</v>
      </c>
      <c r="D3" s="55" t="s">
        <v>6552</v>
      </c>
      <c r="E3" s="55" t="s">
        <v>6853</v>
      </c>
      <c r="F3" s="55" t="s">
        <v>6854</v>
      </c>
      <c r="H3" s="55" t="s">
        <v>6851</v>
      </c>
      <c r="I3" s="55" t="s">
        <v>6854</v>
      </c>
    </row>
    <row r="4" spans="1:9" x14ac:dyDescent="0.25">
      <c r="B4" t="s">
        <v>6855</v>
      </c>
      <c r="C4" s="56">
        <v>124300</v>
      </c>
      <c r="D4" s="47">
        <v>44754</v>
      </c>
      <c r="E4" s="57">
        <v>5436.33</v>
      </c>
      <c r="F4" s="57">
        <f>E4*0.2</f>
        <v>1087.2660000000001</v>
      </c>
      <c r="H4" t="s">
        <v>6856</v>
      </c>
      <c r="I4" s="57">
        <f>VLOOKUP(H4,Table2[#All],5,FALSE)</f>
        <v>1239.48324</v>
      </c>
    </row>
    <row r="5" spans="1:9" x14ac:dyDescent="0.25">
      <c r="B5" t="s">
        <v>6856</v>
      </c>
      <c r="C5" s="56">
        <f>C4*1.2</f>
        <v>149160</v>
      </c>
      <c r="D5" s="47">
        <v>44751</v>
      </c>
      <c r="E5" s="57">
        <v>6197.4161999999997</v>
      </c>
      <c r="F5" s="57">
        <f t="shared" ref="F5:F25" si="0">E5*0.2</f>
        <v>1239.48324</v>
      </c>
    </row>
    <row r="6" spans="1:9" x14ac:dyDescent="0.25">
      <c r="B6" t="s">
        <v>6857</v>
      </c>
      <c r="C6" s="56">
        <f>C5*1.02</f>
        <v>152143.20000000001</v>
      </c>
      <c r="D6" s="47">
        <v>44753</v>
      </c>
      <c r="E6" s="57">
        <v>7065.0544679999994</v>
      </c>
      <c r="F6" s="57">
        <f t="shared" si="0"/>
        <v>1413.0108935999999</v>
      </c>
    </row>
    <row r="7" spans="1:9" x14ac:dyDescent="0.25">
      <c r="B7" t="s">
        <v>6858</v>
      </c>
      <c r="C7" s="56">
        <f>C6*0.8</f>
        <v>121714.56000000001</v>
      </c>
      <c r="D7" s="47">
        <v>44748</v>
      </c>
      <c r="E7" s="57">
        <v>8054.1620935199981</v>
      </c>
      <c r="F7" s="57">
        <f t="shared" si="0"/>
        <v>1610.8324187039998</v>
      </c>
    </row>
    <row r="8" spans="1:9" x14ac:dyDescent="0.25">
      <c r="B8" t="s">
        <v>6859</v>
      </c>
      <c r="C8" s="56">
        <f>C7*0.9</f>
        <v>109543.10400000001</v>
      </c>
      <c r="D8" s="47">
        <v>44752</v>
      </c>
      <c r="E8" s="57">
        <v>9181.7447866127968</v>
      </c>
      <c r="F8" s="57">
        <f t="shared" si="0"/>
        <v>1836.3489573225595</v>
      </c>
    </row>
    <row r="9" spans="1:9" x14ac:dyDescent="0.25">
      <c r="B9" t="s">
        <v>6860</v>
      </c>
      <c r="C9" s="56">
        <f>C8*1.1</f>
        <v>120497.41440000002</v>
      </c>
      <c r="D9" s="47">
        <v>44755</v>
      </c>
      <c r="E9" s="57">
        <v>10467.189056738587</v>
      </c>
      <c r="F9" s="57">
        <f t="shared" si="0"/>
        <v>2093.4378113477173</v>
      </c>
    </row>
    <row r="10" spans="1:9" x14ac:dyDescent="0.25">
      <c r="B10" t="s">
        <v>6861</v>
      </c>
      <c r="C10" s="56">
        <f>C9*1.02</f>
        <v>122907.36268800002</v>
      </c>
      <c r="D10" s="47">
        <v>44757</v>
      </c>
      <c r="E10" s="57">
        <v>2446.3485000000001</v>
      </c>
      <c r="F10" s="57">
        <f t="shared" si="0"/>
        <v>489.26970000000006</v>
      </c>
    </row>
    <row r="11" spans="1:9" x14ac:dyDescent="0.25">
      <c r="B11" t="s">
        <v>6862</v>
      </c>
      <c r="C11" s="56">
        <f>C10*0.8</f>
        <v>98325.890150400024</v>
      </c>
      <c r="D11" s="47">
        <v>44754</v>
      </c>
      <c r="E11" s="57">
        <v>2690.9833500000004</v>
      </c>
      <c r="F11" s="57">
        <f t="shared" si="0"/>
        <v>538.19667000000015</v>
      </c>
    </row>
    <row r="12" spans="1:9" x14ac:dyDescent="0.25">
      <c r="B12" t="s">
        <v>6863</v>
      </c>
      <c r="C12" s="56">
        <f>C11*0.9</f>
        <v>88493.30113536003</v>
      </c>
      <c r="D12" s="47">
        <v>44756</v>
      </c>
      <c r="E12" s="57">
        <v>2960.0816850000001</v>
      </c>
      <c r="F12" s="57">
        <f t="shared" si="0"/>
        <v>592.01633700000002</v>
      </c>
    </row>
    <row r="13" spans="1:9" x14ac:dyDescent="0.25">
      <c r="B13" t="s">
        <v>6864</v>
      </c>
      <c r="C13" s="56">
        <f>C12*1.1</f>
        <v>97342.631248896039</v>
      </c>
      <c r="D13" s="47">
        <v>44751</v>
      </c>
      <c r="E13" s="57">
        <v>3256.0898535000001</v>
      </c>
      <c r="F13" s="57">
        <f t="shared" si="0"/>
        <v>651.21797070000002</v>
      </c>
    </row>
    <row r="14" spans="1:9" x14ac:dyDescent="0.25">
      <c r="B14" t="s">
        <v>6865</v>
      </c>
      <c r="C14" s="56">
        <f>C13*1.02</f>
        <v>99289.483873873964</v>
      </c>
      <c r="D14" s="47">
        <v>44755</v>
      </c>
      <c r="E14" s="57">
        <v>3581.6988388500008</v>
      </c>
      <c r="F14" s="57">
        <f t="shared" si="0"/>
        <v>716.33976777000021</v>
      </c>
    </row>
    <row r="15" spans="1:9" x14ac:dyDescent="0.25">
      <c r="B15" t="s">
        <v>6866</v>
      </c>
      <c r="C15" s="56">
        <f>C14*0.8</f>
        <v>79431.587099099183</v>
      </c>
      <c r="D15" s="47">
        <v>44758</v>
      </c>
      <c r="E15" s="57">
        <v>3939.8687227350015</v>
      </c>
      <c r="F15" s="57">
        <f t="shared" si="0"/>
        <v>787.97374454700036</v>
      </c>
    </row>
    <row r="16" spans="1:9" x14ac:dyDescent="0.25">
      <c r="B16" t="s">
        <v>6867</v>
      </c>
      <c r="C16" s="56">
        <f>C15*0.9</f>
        <v>71488.42838918927</v>
      </c>
      <c r="D16" s="47">
        <v>44760</v>
      </c>
      <c r="E16" s="57">
        <v>4333.855595008502</v>
      </c>
      <c r="F16" s="57">
        <f t="shared" si="0"/>
        <v>866.77111900170041</v>
      </c>
    </row>
    <row r="17" spans="1:24" x14ac:dyDescent="0.25">
      <c r="B17" t="s">
        <v>6868</v>
      </c>
      <c r="C17" s="56">
        <f>C16*1.1</f>
        <v>78637.271228108206</v>
      </c>
      <c r="D17" s="47">
        <v>44757</v>
      </c>
      <c r="E17" s="57">
        <v>4767.2411545093528</v>
      </c>
      <c r="F17" s="57">
        <f t="shared" si="0"/>
        <v>953.4482309018706</v>
      </c>
    </row>
    <row r="18" spans="1:24" x14ac:dyDescent="0.25">
      <c r="B18" t="s">
        <v>6869</v>
      </c>
      <c r="C18" s="56">
        <f>C17*1.02</f>
        <v>80210.016652670369</v>
      </c>
      <c r="D18" s="47">
        <v>44759</v>
      </c>
      <c r="E18" s="57">
        <v>5243.9652699602884</v>
      </c>
      <c r="F18" s="57">
        <f t="shared" si="0"/>
        <v>1048.7930539920578</v>
      </c>
    </row>
    <row r="19" spans="1:24" x14ac:dyDescent="0.25">
      <c r="B19" t="s">
        <v>6870</v>
      </c>
      <c r="C19" s="56">
        <f>C18*0.8</f>
        <v>64168.013322136299</v>
      </c>
      <c r="D19" s="47">
        <v>44754</v>
      </c>
      <c r="E19" s="57">
        <v>5768.3617969563174</v>
      </c>
      <c r="F19" s="57">
        <f t="shared" si="0"/>
        <v>1153.6723593912636</v>
      </c>
    </row>
    <row r="20" spans="1:24" x14ac:dyDescent="0.25">
      <c r="B20" t="s">
        <v>6871</v>
      </c>
      <c r="C20" s="56">
        <f>C19*0.9</f>
        <v>57751.211989922667</v>
      </c>
      <c r="D20" s="47">
        <v>44758</v>
      </c>
      <c r="E20" s="57">
        <v>5191.525617260686</v>
      </c>
      <c r="F20" s="57">
        <f t="shared" si="0"/>
        <v>1038.3051234521372</v>
      </c>
    </row>
    <row r="21" spans="1:24" x14ac:dyDescent="0.25">
      <c r="B21" t="s">
        <v>6872</v>
      </c>
      <c r="C21" s="56">
        <f>C20*1.1</f>
        <v>63526.333188914941</v>
      </c>
      <c r="D21" s="47">
        <v>44761</v>
      </c>
      <c r="E21" s="57">
        <v>6748.9833024388909</v>
      </c>
      <c r="F21" s="57">
        <f t="shared" si="0"/>
        <v>1349.7966604877784</v>
      </c>
    </row>
    <row r="22" spans="1:24" x14ac:dyDescent="0.25">
      <c r="B22" t="s">
        <v>6873</v>
      </c>
      <c r="C22" s="56">
        <f>C21*1.02</f>
        <v>64796.85985269324</v>
      </c>
      <c r="D22" s="47">
        <v>44763</v>
      </c>
      <c r="E22" s="57">
        <v>8773.6782931705584</v>
      </c>
      <c r="F22" s="57">
        <f t="shared" si="0"/>
        <v>1754.7356586341118</v>
      </c>
    </row>
    <row r="23" spans="1:24" x14ac:dyDescent="0.25">
      <c r="B23" t="s">
        <v>6874</v>
      </c>
      <c r="C23" s="56">
        <f>C22*0.8</f>
        <v>51837.487882154594</v>
      </c>
      <c r="D23" s="47">
        <v>44760</v>
      </c>
      <c r="E23" s="57">
        <v>11405.781781121728</v>
      </c>
      <c r="F23" s="57">
        <f t="shared" si="0"/>
        <v>2281.1563562243459</v>
      </c>
    </row>
    <row r="24" spans="1:24" x14ac:dyDescent="0.25">
      <c r="B24" t="s">
        <v>6875</v>
      </c>
      <c r="C24" s="56">
        <f>C23*0.9</f>
        <v>46653.739093939133</v>
      </c>
      <c r="D24" s="47">
        <v>44762</v>
      </c>
      <c r="E24" s="57">
        <v>6650</v>
      </c>
      <c r="F24" s="57">
        <f t="shared" si="0"/>
        <v>1330</v>
      </c>
    </row>
    <row r="25" spans="1:24" x14ac:dyDescent="0.25">
      <c r="B25" t="s">
        <v>6876</v>
      </c>
      <c r="C25" s="56">
        <f>C24*1.1</f>
        <v>51319.113003333048</v>
      </c>
      <c r="D25" s="47">
        <v>44757</v>
      </c>
      <c r="E25" s="57">
        <v>7341</v>
      </c>
      <c r="F25" s="57">
        <f t="shared" si="0"/>
        <v>1468.2</v>
      </c>
    </row>
    <row r="29" spans="1:24" ht="21" x14ac:dyDescent="0.35">
      <c r="A29" s="67" t="s">
        <v>6878</v>
      </c>
    </row>
    <row r="31" spans="1:24" ht="15.75" x14ac:dyDescent="0.25">
      <c r="B31" s="59" t="s">
        <v>6851</v>
      </c>
      <c r="C31" t="s">
        <v>6855</v>
      </c>
      <c r="D31" t="s">
        <v>6856</v>
      </c>
      <c r="E31" t="s">
        <v>6857</v>
      </c>
      <c r="F31" t="s">
        <v>6858</v>
      </c>
      <c r="G31" t="s">
        <v>6859</v>
      </c>
      <c r="H31" t="s">
        <v>6860</v>
      </c>
      <c r="I31" t="s">
        <v>6861</v>
      </c>
      <c r="J31" t="s">
        <v>6862</v>
      </c>
      <c r="K31" t="s">
        <v>6863</v>
      </c>
      <c r="L31" t="s">
        <v>6864</v>
      </c>
      <c r="M31" t="s">
        <v>6865</v>
      </c>
      <c r="N31" t="s">
        <v>6866</v>
      </c>
      <c r="O31" t="s">
        <v>6867</v>
      </c>
      <c r="P31" t="s">
        <v>6868</v>
      </c>
      <c r="Q31" t="s">
        <v>6869</v>
      </c>
      <c r="R31" t="s">
        <v>6870</v>
      </c>
      <c r="S31" t="s">
        <v>6871</v>
      </c>
      <c r="T31" t="s">
        <v>6872</v>
      </c>
      <c r="U31" t="s">
        <v>6873</v>
      </c>
      <c r="V31" t="s">
        <v>6874</v>
      </c>
      <c r="W31" t="s">
        <v>6875</v>
      </c>
      <c r="X31" t="s">
        <v>6876</v>
      </c>
    </row>
    <row r="32" spans="1:24" ht="15.75" x14ac:dyDescent="0.25">
      <c r="B32" s="59" t="s">
        <v>6852</v>
      </c>
      <c r="C32" s="56">
        <v>124300</v>
      </c>
      <c r="D32" s="56">
        <v>149160</v>
      </c>
      <c r="E32" s="56">
        <v>152143.20000000001</v>
      </c>
      <c r="F32" s="56">
        <v>121714.56000000001</v>
      </c>
      <c r="G32" s="56">
        <v>109543.10400000001</v>
      </c>
      <c r="H32" s="56">
        <v>120497.41440000002</v>
      </c>
      <c r="I32" s="56">
        <v>122907.36268800002</v>
      </c>
      <c r="J32" s="56">
        <v>98325.890150400024</v>
      </c>
      <c r="K32" s="56">
        <v>88493.30113536003</v>
      </c>
      <c r="L32" s="56">
        <v>97342.631248896039</v>
      </c>
      <c r="M32" s="56">
        <v>99289.483873873964</v>
      </c>
      <c r="N32" s="56">
        <v>79431.587099099183</v>
      </c>
      <c r="O32" s="56">
        <v>71488.42838918927</v>
      </c>
      <c r="P32" s="56">
        <v>78637.271228108206</v>
      </c>
      <c r="Q32" s="56">
        <v>80210.016652670369</v>
      </c>
      <c r="R32" s="56">
        <v>64168.013322136299</v>
      </c>
      <c r="S32" s="56">
        <v>57751.211989922667</v>
      </c>
      <c r="T32" s="56">
        <v>63526.333188914941</v>
      </c>
      <c r="U32" s="56">
        <v>64796.85985269324</v>
      </c>
      <c r="V32" s="56">
        <v>51837.487882154594</v>
      </c>
      <c r="W32" s="56">
        <v>46653.739093939133</v>
      </c>
      <c r="X32" s="56">
        <v>51319.113003333048</v>
      </c>
    </row>
    <row r="33" spans="1:24" ht="15.75" x14ac:dyDescent="0.25">
      <c r="B33" s="59" t="s">
        <v>6552</v>
      </c>
      <c r="C33" s="47">
        <v>44754</v>
      </c>
      <c r="D33" s="47">
        <v>44751</v>
      </c>
      <c r="E33" s="47">
        <v>44753</v>
      </c>
      <c r="F33" s="47">
        <v>44748</v>
      </c>
      <c r="G33" s="47">
        <v>44752</v>
      </c>
      <c r="H33" s="47">
        <v>44755</v>
      </c>
      <c r="I33" s="47">
        <v>44757</v>
      </c>
      <c r="J33" s="47">
        <v>44754</v>
      </c>
      <c r="K33" s="47">
        <v>44756</v>
      </c>
      <c r="L33" s="47">
        <v>44751</v>
      </c>
      <c r="M33" s="47">
        <v>44755</v>
      </c>
      <c r="N33" s="47">
        <v>44758</v>
      </c>
      <c r="O33" s="47">
        <v>44760</v>
      </c>
      <c r="P33" s="47">
        <v>44757</v>
      </c>
      <c r="Q33" s="47">
        <v>44759</v>
      </c>
      <c r="R33" s="47">
        <v>44754</v>
      </c>
      <c r="S33" s="47">
        <v>44758</v>
      </c>
      <c r="T33" s="47">
        <v>44761</v>
      </c>
      <c r="U33" s="47">
        <v>44763</v>
      </c>
      <c r="V33" s="47">
        <v>44760</v>
      </c>
      <c r="W33" s="47">
        <v>44762</v>
      </c>
      <c r="X33" s="47">
        <v>44757</v>
      </c>
    </row>
    <row r="34" spans="1:24" ht="15.75" x14ac:dyDescent="0.25">
      <c r="B34" s="59" t="s">
        <v>6853</v>
      </c>
      <c r="C34" s="57">
        <v>5436.33</v>
      </c>
      <c r="D34" s="57">
        <v>6197.4161999999997</v>
      </c>
      <c r="E34" s="57">
        <v>7065.0544679999994</v>
      </c>
      <c r="F34" s="57">
        <v>8054.1620935199981</v>
      </c>
      <c r="G34" s="57">
        <v>9181.7447866127968</v>
      </c>
      <c r="H34" s="57">
        <v>10467.189056738587</v>
      </c>
      <c r="I34" s="57">
        <v>2446.3485000000001</v>
      </c>
      <c r="J34" s="57">
        <v>2690.9833500000004</v>
      </c>
      <c r="K34" s="57">
        <v>2960.0816850000001</v>
      </c>
      <c r="L34" s="57">
        <v>3256.0898535000001</v>
      </c>
      <c r="M34" s="57">
        <v>3581.6988388500008</v>
      </c>
      <c r="N34" s="57">
        <v>3939.8687227350015</v>
      </c>
      <c r="O34" s="57">
        <v>4333.855595008502</v>
      </c>
      <c r="P34" s="57">
        <v>4767.2411545093528</v>
      </c>
      <c r="Q34" s="57">
        <v>5243.9652699602884</v>
      </c>
      <c r="R34" s="57">
        <v>5768.3617969563174</v>
      </c>
      <c r="S34" s="57">
        <v>5191.525617260686</v>
      </c>
      <c r="T34" s="57">
        <v>6748.9833024388909</v>
      </c>
      <c r="U34" s="57">
        <v>8773.6782931705584</v>
      </c>
      <c r="V34" s="57">
        <v>11405.781781121728</v>
      </c>
      <c r="W34" s="57">
        <v>6650</v>
      </c>
      <c r="X34" s="57">
        <v>7341</v>
      </c>
    </row>
    <row r="35" spans="1:24" ht="15.75" x14ac:dyDescent="0.25">
      <c r="B35" s="59" t="s">
        <v>6854</v>
      </c>
      <c r="C35" s="57">
        <v>1087.2660000000001</v>
      </c>
      <c r="D35" s="57">
        <v>1239.48324</v>
      </c>
      <c r="E35" s="57">
        <v>1413.0108935999999</v>
      </c>
      <c r="F35" s="57">
        <v>1610.8324187039998</v>
      </c>
      <c r="G35" s="57">
        <v>1836.3489573225595</v>
      </c>
      <c r="H35" s="57">
        <v>2093.4378113477173</v>
      </c>
      <c r="I35" s="57">
        <v>489.26970000000006</v>
      </c>
      <c r="J35" s="57">
        <v>538.19667000000015</v>
      </c>
      <c r="K35" s="57">
        <v>592.01633700000002</v>
      </c>
      <c r="L35" s="57">
        <v>651.21797070000002</v>
      </c>
      <c r="M35" s="57">
        <v>716.33976777000021</v>
      </c>
      <c r="N35" s="57">
        <v>787.97374454700036</v>
      </c>
      <c r="O35" s="57">
        <v>866.77111900170041</v>
      </c>
      <c r="P35" s="57">
        <v>953.4482309018706</v>
      </c>
      <c r="Q35" s="57">
        <v>1048.7930539920578</v>
      </c>
      <c r="R35" s="57">
        <v>1153.6723593912636</v>
      </c>
      <c r="S35" s="57">
        <v>1038.3051234521372</v>
      </c>
      <c r="T35" s="57">
        <v>1349.7966604877784</v>
      </c>
      <c r="U35" s="57">
        <v>1754.7356586341118</v>
      </c>
      <c r="V35" s="57">
        <v>2281.1563562243459</v>
      </c>
      <c r="W35" s="57">
        <v>1330</v>
      </c>
      <c r="X35" s="57">
        <v>1468.2</v>
      </c>
    </row>
    <row r="38" spans="1:24" ht="15.75" x14ac:dyDescent="0.25">
      <c r="B38" s="60" t="s">
        <v>6851</v>
      </c>
      <c r="C38" s="60" t="s">
        <v>6854</v>
      </c>
    </row>
    <row r="39" spans="1:24" x14ac:dyDescent="0.25">
      <c r="B39" t="s">
        <v>6856</v>
      </c>
      <c r="C39" s="57">
        <f>HLOOKUP(B39,Table4[#All],5,FALSE)</f>
        <v>1239.48324</v>
      </c>
    </row>
    <row r="45" spans="1:24" ht="18.75" x14ac:dyDescent="0.3">
      <c r="A45" s="68" t="s">
        <v>6881</v>
      </c>
    </row>
    <row r="46" spans="1:24" ht="15.75" x14ac:dyDescent="0.25">
      <c r="B46" s="65" t="s">
        <v>6852</v>
      </c>
      <c r="C46" s="65" t="s">
        <v>6552</v>
      </c>
      <c r="D46" s="65" t="s">
        <v>6853</v>
      </c>
      <c r="E46" s="65" t="s">
        <v>6854</v>
      </c>
      <c r="F46" s="65" t="s">
        <v>6851</v>
      </c>
      <c r="H46" s="82" t="s">
        <v>6879</v>
      </c>
      <c r="I46" s="82"/>
    </row>
    <row r="47" spans="1:24" ht="15.75" x14ac:dyDescent="0.25">
      <c r="B47" s="61">
        <v>124300</v>
      </c>
      <c r="C47" s="62">
        <v>44754</v>
      </c>
      <c r="D47" s="63">
        <v>5436.33</v>
      </c>
      <c r="E47" s="63">
        <f>D47*0.2</f>
        <v>1087.2660000000001</v>
      </c>
      <c r="F47" t="s">
        <v>6855</v>
      </c>
      <c r="H47" s="64" t="s">
        <v>6851</v>
      </c>
      <c r="I47" s="64" t="s">
        <v>6854</v>
      </c>
    </row>
    <row r="48" spans="1:24" x14ac:dyDescent="0.25">
      <c r="B48" s="61">
        <f>B47*1.2</f>
        <v>149160</v>
      </c>
      <c r="C48" s="62">
        <v>44751</v>
      </c>
      <c r="D48" s="63">
        <v>6197.4161999999997</v>
      </c>
      <c r="E48" s="63">
        <f t="shared" ref="E48:E68" si="1">D48*0.2</f>
        <v>1239.48324</v>
      </c>
      <c r="F48" t="s">
        <v>6856</v>
      </c>
      <c r="H48" t="s">
        <v>6856</v>
      </c>
      <c r="I48" s="57" t="e">
        <f>VLOOKUP(H48,Table5[#All],-1,FALSE)</f>
        <v>#N/A</v>
      </c>
    </row>
    <row r="49" spans="2:9" x14ac:dyDescent="0.25">
      <c r="B49" s="61">
        <f>B48*1.02</f>
        <v>152143.20000000001</v>
      </c>
      <c r="C49" s="62">
        <v>44753</v>
      </c>
      <c r="D49" s="63">
        <v>7065.0544679999994</v>
      </c>
      <c r="E49" s="63">
        <f t="shared" si="1"/>
        <v>1413.0108935999999</v>
      </c>
      <c r="F49" t="s">
        <v>6857</v>
      </c>
    </row>
    <row r="50" spans="2:9" ht="15.75" x14ac:dyDescent="0.25">
      <c r="B50" s="61">
        <f>B49*0.8</f>
        <v>121714.56000000001</v>
      </c>
      <c r="C50" s="62">
        <v>44748</v>
      </c>
      <c r="D50" s="63">
        <v>8054.1620935199981</v>
      </c>
      <c r="E50" s="63">
        <f t="shared" si="1"/>
        <v>1610.8324187039998</v>
      </c>
      <c r="F50" t="s">
        <v>6858</v>
      </c>
      <c r="H50" s="82" t="s">
        <v>6880</v>
      </c>
      <c r="I50" s="82"/>
    </row>
    <row r="51" spans="2:9" ht="15.75" x14ac:dyDescent="0.25">
      <c r="B51" s="61">
        <f>B50*0.9</f>
        <v>109543.10400000001</v>
      </c>
      <c r="C51" s="62">
        <v>44752</v>
      </c>
      <c r="D51" s="63">
        <v>9181.7447866127968</v>
      </c>
      <c r="E51" s="63">
        <f t="shared" si="1"/>
        <v>1836.3489573225595</v>
      </c>
      <c r="F51" t="s">
        <v>6859</v>
      </c>
      <c r="H51" s="64" t="s">
        <v>6851</v>
      </c>
      <c r="I51" s="64" t="s">
        <v>6854</v>
      </c>
    </row>
    <row r="52" spans="2:9" x14ac:dyDescent="0.25">
      <c r="B52" s="61">
        <f>B51*1.1</f>
        <v>120497.41440000002</v>
      </c>
      <c r="C52" s="62">
        <v>44755</v>
      </c>
      <c r="D52" s="63">
        <v>10467.189056738587</v>
      </c>
      <c r="E52" s="63">
        <f t="shared" si="1"/>
        <v>2093.4378113477173</v>
      </c>
      <c r="F52" t="s">
        <v>6860</v>
      </c>
      <c r="H52" t="s">
        <v>6806</v>
      </c>
      <c r="I52" s="57" t="str">
        <f>_xlfn.XLOOKUP(H52,Table5[Salesperson],Table5[Commission],"Not in the list")</f>
        <v>Not in the list</v>
      </c>
    </row>
    <row r="53" spans="2:9" x14ac:dyDescent="0.25">
      <c r="B53" s="61">
        <f>B52*1.02</f>
        <v>122907.36268800002</v>
      </c>
      <c r="C53" s="62">
        <v>44757</v>
      </c>
      <c r="D53" s="63">
        <v>2446.3485000000001</v>
      </c>
      <c r="E53" s="63">
        <f t="shared" si="1"/>
        <v>489.26970000000006</v>
      </c>
      <c r="F53" t="s">
        <v>6861</v>
      </c>
    </row>
    <row r="54" spans="2:9" x14ac:dyDescent="0.25">
      <c r="B54" s="61">
        <f>B53*0.8</f>
        <v>98325.890150400024</v>
      </c>
      <c r="C54" s="62">
        <v>44754</v>
      </c>
      <c r="D54" s="63">
        <v>2690.9833500000004</v>
      </c>
      <c r="E54" s="63">
        <f t="shared" si="1"/>
        <v>538.19667000000015</v>
      </c>
      <c r="F54" t="s">
        <v>6862</v>
      </c>
    </row>
    <row r="55" spans="2:9" x14ac:dyDescent="0.25">
      <c r="B55" s="61">
        <f>B54*0.9</f>
        <v>88493.30113536003</v>
      </c>
      <c r="C55" s="62">
        <v>44756</v>
      </c>
      <c r="D55" s="63">
        <v>2960.0816850000001</v>
      </c>
      <c r="E55" s="63">
        <f t="shared" si="1"/>
        <v>592.01633700000002</v>
      </c>
      <c r="F55" t="s">
        <v>6863</v>
      </c>
    </row>
    <row r="56" spans="2:9" x14ac:dyDescent="0.25">
      <c r="B56" s="61">
        <f>B55*1.1</f>
        <v>97342.631248896039</v>
      </c>
      <c r="C56" s="62">
        <v>44751</v>
      </c>
      <c r="D56" s="63">
        <v>3256.0898535000001</v>
      </c>
      <c r="E56" s="63">
        <f t="shared" si="1"/>
        <v>651.21797070000002</v>
      </c>
      <c r="F56" t="s">
        <v>6864</v>
      </c>
    </row>
    <row r="57" spans="2:9" x14ac:dyDescent="0.25">
      <c r="B57" s="61">
        <f>B56*1.02</f>
        <v>99289.483873873964</v>
      </c>
      <c r="C57" s="62">
        <v>44755</v>
      </c>
      <c r="D57" s="63">
        <v>3581.6988388500008</v>
      </c>
      <c r="E57" s="63">
        <f t="shared" si="1"/>
        <v>716.33976777000021</v>
      </c>
      <c r="F57" t="s">
        <v>6865</v>
      </c>
    </row>
    <row r="58" spans="2:9" x14ac:dyDescent="0.25">
      <c r="B58" s="61">
        <f>B57*0.8</f>
        <v>79431.587099099183</v>
      </c>
      <c r="C58" s="62">
        <v>44758</v>
      </c>
      <c r="D58" s="63">
        <v>3939.8687227350015</v>
      </c>
      <c r="E58" s="63">
        <f t="shared" si="1"/>
        <v>787.97374454700036</v>
      </c>
      <c r="F58" t="s">
        <v>6866</v>
      </c>
    </row>
    <row r="59" spans="2:9" x14ac:dyDescent="0.25">
      <c r="B59" s="61">
        <f>B58*0.9</f>
        <v>71488.42838918927</v>
      </c>
      <c r="C59" s="62">
        <v>44760</v>
      </c>
      <c r="D59" s="63">
        <v>4333.855595008502</v>
      </c>
      <c r="E59" s="63">
        <f t="shared" si="1"/>
        <v>866.77111900170041</v>
      </c>
      <c r="F59" t="s">
        <v>6867</v>
      </c>
    </row>
    <row r="60" spans="2:9" x14ac:dyDescent="0.25">
      <c r="B60" s="61">
        <f>B59*1.1</f>
        <v>78637.271228108206</v>
      </c>
      <c r="C60" s="62">
        <v>44757</v>
      </c>
      <c r="D60" s="63">
        <v>4767.2411545093528</v>
      </c>
      <c r="E60" s="63">
        <f t="shared" si="1"/>
        <v>953.4482309018706</v>
      </c>
      <c r="F60" t="s">
        <v>6868</v>
      </c>
    </row>
    <row r="61" spans="2:9" x14ac:dyDescent="0.25">
      <c r="B61" s="61">
        <f>B60*1.02</f>
        <v>80210.016652670369</v>
      </c>
      <c r="C61" s="62">
        <v>44759</v>
      </c>
      <c r="D61" s="63">
        <v>5243.9652699602884</v>
      </c>
      <c r="E61" s="63">
        <f t="shared" si="1"/>
        <v>1048.7930539920578</v>
      </c>
      <c r="F61" t="s">
        <v>6869</v>
      </c>
    </row>
    <row r="62" spans="2:9" x14ac:dyDescent="0.25">
      <c r="B62" s="61">
        <f>B61*0.8</f>
        <v>64168.013322136299</v>
      </c>
      <c r="C62" s="62">
        <v>44754</v>
      </c>
      <c r="D62" s="63">
        <v>5768.3617969563174</v>
      </c>
      <c r="E62" s="63">
        <f t="shared" si="1"/>
        <v>1153.6723593912636</v>
      </c>
      <c r="F62" t="s">
        <v>6870</v>
      </c>
    </row>
    <row r="63" spans="2:9" x14ac:dyDescent="0.25">
      <c r="B63" s="61">
        <f>B62*0.9</f>
        <v>57751.211989922667</v>
      </c>
      <c r="C63" s="62">
        <v>44758</v>
      </c>
      <c r="D63" s="63">
        <v>5191.525617260686</v>
      </c>
      <c r="E63" s="63">
        <f t="shared" si="1"/>
        <v>1038.3051234521372</v>
      </c>
      <c r="F63" t="s">
        <v>6871</v>
      </c>
    </row>
    <row r="64" spans="2:9" x14ac:dyDescent="0.25">
      <c r="B64" s="61">
        <f>B63*1.1</f>
        <v>63526.333188914941</v>
      </c>
      <c r="C64" s="62">
        <v>44761</v>
      </c>
      <c r="D64" s="63">
        <v>6748.9833024388909</v>
      </c>
      <c r="E64" s="63">
        <f t="shared" si="1"/>
        <v>1349.7966604877784</v>
      </c>
      <c r="F64" t="s">
        <v>6872</v>
      </c>
    </row>
    <row r="65" spans="1:10" x14ac:dyDescent="0.25">
      <c r="B65" s="61">
        <f>B64*1.02</f>
        <v>64796.85985269324</v>
      </c>
      <c r="C65" s="62">
        <v>44763</v>
      </c>
      <c r="D65" s="63">
        <v>8773.6782931705584</v>
      </c>
      <c r="E65" s="63">
        <f t="shared" si="1"/>
        <v>1754.7356586341118</v>
      </c>
      <c r="F65" t="s">
        <v>6873</v>
      </c>
    </row>
    <row r="66" spans="1:10" x14ac:dyDescent="0.25">
      <c r="B66" s="61">
        <f>B65*0.8</f>
        <v>51837.487882154594</v>
      </c>
      <c r="C66" s="62">
        <v>44760</v>
      </c>
      <c r="D66" s="63">
        <v>11405.781781121728</v>
      </c>
      <c r="E66" s="63">
        <f t="shared" si="1"/>
        <v>2281.1563562243459</v>
      </c>
      <c r="F66" t="s">
        <v>6874</v>
      </c>
    </row>
    <row r="67" spans="1:10" x14ac:dyDescent="0.25">
      <c r="B67" s="61">
        <f>B66*0.9</f>
        <v>46653.739093939133</v>
      </c>
      <c r="C67" s="62">
        <v>44762</v>
      </c>
      <c r="D67" s="63">
        <v>6650</v>
      </c>
      <c r="E67" s="63">
        <f t="shared" si="1"/>
        <v>1330</v>
      </c>
      <c r="F67" t="s">
        <v>6875</v>
      </c>
    </row>
    <row r="68" spans="1:10" x14ac:dyDescent="0.25">
      <c r="B68" s="61">
        <f>B67*1.1</f>
        <v>51319.113003333048</v>
      </c>
      <c r="C68" s="62">
        <v>44757</v>
      </c>
      <c r="D68" s="63">
        <v>7341</v>
      </c>
      <c r="E68" s="63">
        <f t="shared" si="1"/>
        <v>1468.2</v>
      </c>
      <c r="F68" t="s">
        <v>6876</v>
      </c>
    </row>
    <row r="72" spans="1:10" ht="18.75" x14ac:dyDescent="0.3">
      <c r="A72" s="70" t="s">
        <v>6882</v>
      </c>
    </row>
    <row r="74" spans="1:10" ht="15.75" x14ac:dyDescent="0.25">
      <c r="B74" s="66" t="s">
        <v>6851</v>
      </c>
      <c r="C74" s="66" t="s">
        <v>6852</v>
      </c>
      <c r="D74" s="66" t="s">
        <v>6552</v>
      </c>
      <c r="E74" s="66" t="s">
        <v>6853</v>
      </c>
      <c r="F74" s="66" t="s">
        <v>6854</v>
      </c>
      <c r="H74" s="69" t="s">
        <v>6851</v>
      </c>
      <c r="I74" s="69" t="s">
        <v>6853</v>
      </c>
      <c r="J74" s="69" t="s">
        <v>6854</v>
      </c>
    </row>
    <row r="75" spans="1:10" x14ac:dyDescent="0.25">
      <c r="B75" t="s">
        <v>6855</v>
      </c>
      <c r="C75" s="61">
        <v>124300</v>
      </c>
      <c r="D75" s="62">
        <v>44754</v>
      </c>
      <c r="E75" s="63">
        <v>5436.33</v>
      </c>
      <c r="F75" s="63">
        <f>E75*0.2</f>
        <v>1087.2660000000001</v>
      </c>
      <c r="H75" t="s">
        <v>6856</v>
      </c>
      <c r="I75" s="57" cm="1">
        <f t="array" ref="I75:J75">_xlfn.XLOOKUP(H75,Table6[Salesperson],Table6[[Sale Amount]:[Commission]])</f>
        <v>6197.4161999999997</v>
      </c>
      <c r="J75" s="57">
        <v>1239.48324</v>
      </c>
    </row>
    <row r="76" spans="1:10" x14ac:dyDescent="0.25">
      <c r="B76" t="s">
        <v>6856</v>
      </c>
      <c r="C76" s="61">
        <f>C75*1.2</f>
        <v>149160</v>
      </c>
      <c r="D76" s="62">
        <v>44751</v>
      </c>
      <c r="E76" s="63">
        <v>6197.4161999999997</v>
      </c>
      <c r="F76" s="63">
        <f t="shared" ref="F76:F96" si="2">E76*0.2</f>
        <v>1239.48324</v>
      </c>
    </row>
    <row r="77" spans="1:10" x14ac:dyDescent="0.25">
      <c r="B77" t="s">
        <v>6857</v>
      </c>
      <c r="C77" s="61">
        <f>C76*1.02</f>
        <v>152143.20000000001</v>
      </c>
      <c r="D77" s="62">
        <v>44753</v>
      </c>
      <c r="E77" s="63">
        <v>7065.0544679999994</v>
      </c>
      <c r="F77" s="63">
        <f t="shared" si="2"/>
        <v>1413.0108935999999</v>
      </c>
    </row>
    <row r="78" spans="1:10" x14ac:dyDescent="0.25">
      <c r="B78" t="s">
        <v>6858</v>
      </c>
      <c r="C78" s="61">
        <f>C77*0.8</f>
        <v>121714.56000000001</v>
      </c>
      <c r="D78" s="62">
        <v>44748</v>
      </c>
      <c r="E78" s="63">
        <v>8054.1620935199981</v>
      </c>
      <c r="F78" s="63">
        <f t="shared" si="2"/>
        <v>1610.8324187039998</v>
      </c>
    </row>
    <row r="79" spans="1:10" x14ac:dyDescent="0.25">
      <c r="B79" t="s">
        <v>6856</v>
      </c>
      <c r="C79" s="61">
        <f>C78*0.9</f>
        <v>109543.10400000001</v>
      </c>
      <c r="D79" s="62">
        <v>44752</v>
      </c>
      <c r="E79" s="63">
        <v>9181.7447866127968</v>
      </c>
      <c r="F79" s="63">
        <f t="shared" si="2"/>
        <v>1836.3489573225595</v>
      </c>
    </row>
    <row r="80" spans="1:10" x14ac:dyDescent="0.25">
      <c r="B80" t="s">
        <v>6860</v>
      </c>
      <c r="C80" s="61">
        <f>C79*1.1</f>
        <v>120497.41440000002</v>
      </c>
      <c r="D80" s="62">
        <v>44755</v>
      </c>
      <c r="E80" s="63">
        <v>10467.189056738587</v>
      </c>
      <c r="F80" s="63">
        <f t="shared" si="2"/>
        <v>2093.4378113477173</v>
      </c>
    </row>
    <row r="81" spans="2:6" x14ac:dyDescent="0.25">
      <c r="B81" t="s">
        <v>6861</v>
      </c>
      <c r="C81" s="61">
        <f>C80*1.02</f>
        <v>122907.36268800002</v>
      </c>
      <c r="D81" s="62">
        <v>44757</v>
      </c>
      <c r="E81" s="63">
        <v>2446.3485000000001</v>
      </c>
      <c r="F81" s="63">
        <f t="shared" si="2"/>
        <v>489.26970000000006</v>
      </c>
    </row>
    <row r="82" spans="2:6" x14ac:dyDescent="0.25">
      <c r="B82" t="s">
        <v>6862</v>
      </c>
      <c r="C82" s="61">
        <f>C81*0.8</f>
        <v>98325.890150400024</v>
      </c>
      <c r="D82" s="62">
        <v>44754</v>
      </c>
      <c r="E82" s="63">
        <v>2690.9833500000004</v>
      </c>
      <c r="F82" s="63">
        <f t="shared" si="2"/>
        <v>538.19667000000015</v>
      </c>
    </row>
    <row r="83" spans="2:6" x14ac:dyDescent="0.25">
      <c r="B83" t="s">
        <v>6863</v>
      </c>
      <c r="C83" s="61">
        <f>C82*0.9</f>
        <v>88493.30113536003</v>
      </c>
      <c r="D83" s="62">
        <v>44756</v>
      </c>
      <c r="E83" s="63">
        <v>2960.0816850000001</v>
      </c>
      <c r="F83" s="63">
        <f t="shared" si="2"/>
        <v>592.01633700000002</v>
      </c>
    </row>
    <row r="84" spans="2:6" x14ac:dyDescent="0.25">
      <c r="B84" t="s">
        <v>6864</v>
      </c>
      <c r="C84" s="61">
        <f>C83*1.1</f>
        <v>97342.631248896039</v>
      </c>
      <c r="D84" s="62">
        <v>44751</v>
      </c>
      <c r="E84" s="63">
        <v>3256.0898535000001</v>
      </c>
      <c r="F84" s="63">
        <f t="shared" si="2"/>
        <v>651.21797070000002</v>
      </c>
    </row>
    <row r="85" spans="2:6" x14ac:dyDescent="0.25">
      <c r="B85" t="s">
        <v>6865</v>
      </c>
      <c r="C85" s="61">
        <f>C84*1.02</f>
        <v>99289.483873873964</v>
      </c>
      <c r="D85" s="62">
        <v>44755</v>
      </c>
      <c r="E85" s="63">
        <v>3581.6988388500008</v>
      </c>
      <c r="F85" s="63">
        <f t="shared" si="2"/>
        <v>716.33976777000021</v>
      </c>
    </row>
    <row r="86" spans="2:6" x14ac:dyDescent="0.25">
      <c r="B86" t="s">
        <v>6866</v>
      </c>
      <c r="C86" s="61">
        <f>C85*0.8</f>
        <v>79431.587099099183</v>
      </c>
      <c r="D86" s="62">
        <v>44758</v>
      </c>
      <c r="E86" s="63">
        <v>3939.8687227350015</v>
      </c>
      <c r="F86" s="63">
        <f t="shared" si="2"/>
        <v>787.97374454700036</v>
      </c>
    </row>
    <row r="87" spans="2:6" x14ac:dyDescent="0.25">
      <c r="B87" t="s">
        <v>6867</v>
      </c>
      <c r="C87" s="61">
        <f>C86*0.9</f>
        <v>71488.42838918927</v>
      </c>
      <c r="D87" s="62">
        <v>44760</v>
      </c>
      <c r="E87" s="63">
        <v>4333.855595008502</v>
      </c>
      <c r="F87" s="63">
        <f t="shared" si="2"/>
        <v>866.77111900170041</v>
      </c>
    </row>
    <row r="88" spans="2:6" x14ac:dyDescent="0.25">
      <c r="B88" t="s">
        <v>6868</v>
      </c>
      <c r="C88" s="61">
        <f>C87*1.1</f>
        <v>78637.271228108206</v>
      </c>
      <c r="D88" s="62">
        <v>44757</v>
      </c>
      <c r="E88" s="63">
        <v>4767.2411545093528</v>
      </c>
      <c r="F88" s="63">
        <f t="shared" si="2"/>
        <v>953.4482309018706</v>
      </c>
    </row>
    <row r="89" spans="2:6" x14ac:dyDescent="0.25">
      <c r="B89" t="s">
        <v>6869</v>
      </c>
      <c r="C89" s="61">
        <f>C88*1.02</f>
        <v>80210.016652670369</v>
      </c>
      <c r="D89" s="62">
        <v>44759</v>
      </c>
      <c r="E89" s="63">
        <v>5243.9652699602884</v>
      </c>
      <c r="F89" s="63">
        <f t="shared" si="2"/>
        <v>1048.7930539920578</v>
      </c>
    </row>
    <row r="90" spans="2:6" x14ac:dyDescent="0.25">
      <c r="B90" t="s">
        <v>6870</v>
      </c>
      <c r="C90" s="61">
        <f>C89*0.8</f>
        <v>64168.013322136299</v>
      </c>
      <c r="D90" s="62">
        <v>44754</v>
      </c>
      <c r="E90" s="63">
        <v>5768.3617969563174</v>
      </c>
      <c r="F90" s="63">
        <f t="shared" si="2"/>
        <v>1153.6723593912636</v>
      </c>
    </row>
    <row r="91" spans="2:6" x14ac:dyDescent="0.25">
      <c r="B91" t="s">
        <v>6871</v>
      </c>
      <c r="C91" s="61">
        <f>C90*0.9</f>
        <v>57751.211989922667</v>
      </c>
      <c r="D91" s="62">
        <v>44758</v>
      </c>
      <c r="E91" s="63">
        <v>5191.525617260686</v>
      </c>
      <c r="F91" s="63">
        <f t="shared" si="2"/>
        <v>1038.3051234521372</v>
      </c>
    </row>
    <row r="92" spans="2:6" x14ac:dyDescent="0.25">
      <c r="B92" t="s">
        <v>6872</v>
      </c>
      <c r="C92" s="61">
        <f>C91*1.1</f>
        <v>63526.333188914941</v>
      </c>
      <c r="D92" s="62">
        <v>44761</v>
      </c>
      <c r="E92" s="63">
        <v>6748.9833024388909</v>
      </c>
      <c r="F92" s="63">
        <f t="shared" si="2"/>
        <v>1349.7966604877784</v>
      </c>
    </row>
    <row r="93" spans="2:6" x14ac:dyDescent="0.25">
      <c r="B93" t="s">
        <v>6873</v>
      </c>
      <c r="C93" s="61">
        <f>C92*1.02</f>
        <v>64796.85985269324</v>
      </c>
      <c r="D93" s="62">
        <v>44763</v>
      </c>
      <c r="E93" s="63">
        <v>8773.6782931705584</v>
      </c>
      <c r="F93" s="63">
        <f t="shared" si="2"/>
        <v>1754.7356586341118</v>
      </c>
    </row>
    <row r="94" spans="2:6" x14ac:dyDescent="0.25">
      <c r="B94" t="s">
        <v>6874</v>
      </c>
      <c r="C94" s="61">
        <f>C93*0.8</f>
        <v>51837.487882154594</v>
      </c>
      <c r="D94" s="62">
        <v>44760</v>
      </c>
      <c r="E94" s="63">
        <v>11405.781781121728</v>
      </c>
      <c r="F94" s="63">
        <f t="shared" si="2"/>
        <v>2281.1563562243459</v>
      </c>
    </row>
    <row r="95" spans="2:6" x14ac:dyDescent="0.25">
      <c r="B95" t="s">
        <v>6875</v>
      </c>
      <c r="C95" s="61">
        <f>C94*0.9</f>
        <v>46653.739093939133</v>
      </c>
      <c r="D95" s="62">
        <v>44762</v>
      </c>
      <c r="E95" s="63">
        <v>6650</v>
      </c>
      <c r="F95" s="63">
        <f t="shared" si="2"/>
        <v>1330</v>
      </c>
    </row>
    <row r="96" spans="2:6" x14ac:dyDescent="0.25">
      <c r="B96" t="s">
        <v>6876</v>
      </c>
      <c r="C96" s="61">
        <f>C95*1.1</f>
        <v>51319.113003333048</v>
      </c>
      <c r="D96" s="62">
        <v>44757</v>
      </c>
      <c r="E96" s="63">
        <v>7341</v>
      </c>
      <c r="F96" s="63">
        <f t="shared" si="2"/>
        <v>1468.2</v>
      </c>
    </row>
    <row r="99" spans="1:9" ht="18.75" x14ac:dyDescent="0.3">
      <c r="A99" s="74" t="s">
        <v>6897</v>
      </c>
    </row>
    <row r="101" spans="1:9" ht="15.75" x14ac:dyDescent="0.25">
      <c r="B101" s="72" t="s">
        <v>6883</v>
      </c>
      <c r="C101" s="72" t="s">
        <v>6852</v>
      </c>
      <c r="D101" s="72" t="s">
        <v>6552</v>
      </c>
      <c r="E101" s="72" t="s">
        <v>6853</v>
      </c>
      <c r="F101" s="72" t="s">
        <v>6854</v>
      </c>
      <c r="H101" s="73" t="s">
        <v>7</v>
      </c>
      <c r="I101" s="73" t="s">
        <v>6853</v>
      </c>
    </row>
    <row r="102" spans="1:9" ht="15.75" x14ac:dyDescent="0.25">
      <c r="B102" s="71" t="s">
        <v>6884</v>
      </c>
      <c r="C102" s="61">
        <v>124300</v>
      </c>
      <c r="D102" s="62">
        <v>44754</v>
      </c>
      <c r="E102" s="63">
        <v>5436.33</v>
      </c>
      <c r="F102" s="63">
        <f>E102*0.2</f>
        <v>1087.2660000000001</v>
      </c>
      <c r="H102" s="35" t="s">
        <v>6896</v>
      </c>
      <c r="I102" s="63">
        <f>_xlfn.XLOOKUP(H102&amp;"*",Table7[Company],Table7[Sale Amount],"Not Found",2)</f>
        <v>6197.4161999999997</v>
      </c>
    </row>
    <row r="103" spans="1:9" ht="15.75" x14ac:dyDescent="0.25">
      <c r="B103" s="71" t="s">
        <v>6885</v>
      </c>
      <c r="C103" s="61">
        <f>C102*1.2</f>
        <v>149160</v>
      </c>
      <c r="D103" s="62">
        <v>44751</v>
      </c>
      <c r="E103" s="63">
        <v>6197.4161999999997</v>
      </c>
      <c r="F103" s="63">
        <f t="shared" ref="F103:F113" si="3">E103*0.2</f>
        <v>1239.48324</v>
      </c>
    </row>
    <row r="104" spans="1:9" ht="15.75" x14ac:dyDescent="0.25">
      <c r="B104" s="71" t="s">
        <v>6886</v>
      </c>
      <c r="C104" s="61">
        <f>C103*1.02</f>
        <v>152143.20000000001</v>
      </c>
      <c r="D104" s="62">
        <v>44753</v>
      </c>
      <c r="E104" s="63">
        <v>7065.0544679999994</v>
      </c>
      <c r="F104" s="63">
        <f t="shared" si="3"/>
        <v>1413.0108935999999</v>
      </c>
    </row>
    <row r="105" spans="1:9" ht="15.75" x14ac:dyDescent="0.25">
      <c r="B105" s="71" t="s">
        <v>6887</v>
      </c>
      <c r="C105" s="61">
        <f>C104*0.8</f>
        <v>121714.56000000001</v>
      </c>
      <c r="D105" s="62">
        <v>44748</v>
      </c>
      <c r="E105" s="63">
        <v>8054.1620935199981</v>
      </c>
      <c r="F105" s="63">
        <f t="shared" si="3"/>
        <v>1610.8324187039998</v>
      </c>
    </row>
    <row r="106" spans="1:9" ht="15.75" x14ac:dyDescent="0.25">
      <c r="B106" s="71" t="s">
        <v>6888</v>
      </c>
      <c r="C106" s="61">
        <f>C105*0.9</f>
        <v>109543.10400000001</v>
      </c>
      <c r="D106" s="62">
        <v>44752</v>
      </c>
      <c r="E106" s="63">
        <v>9181.7447866127968</v>
      </c>
      <c r="F106" s="63">
        <f t="shared" si="3"/>
        <v>1836.3489573225595</v>
      </c>
    </row>
    <row r="107" spans="1:9" ht="15.75" x14ac:dyDescent="0.25">
      <c r="B107" s="71" t="s">
        <v>6889</v>
      </c>
      <c r="C107" s="61">
        <f>C106*1.1</f>
        <v>120497.41440000002</v>
      </c>
      <c r="D107" s="62">
        <v>44755</v>
      </c>
      <c r="E107" s="63">
        <v>10467.189056738587</v>
      </c>
      <c r="F107" s="63">
        <f t="shared" si="3"/>
        <v>2093.4378113477173</v>
      </c>
    </row>
    <row r="108" spans="1:9" ht="15.75" x14ac:dyDescent="0.25">
      <c r="B108" s="71" t="s">
        <v>6890</v>
      </c>
      <c r="C108" s="61">
        <f>C107*1.02</f>
        <v>122907.36268800002</v>
      </c>
      <c r="D108" s="62">
        <v>44757</v>
      </c>
      <c r="E108" s="63">
        <v>2446.3485000000001</v>
      </c>
      <c r="F108" s="63">
        <f t="shared" si="3"/>
        <v>489.26970000000006</v>
      </c>
    </row>
    <row r="109" spans="1:9" ht="15.75" x14ac:dyDescent="0.25">
      <c r="B109" s="71" t="s">
        <v>6891</v>
      </c>
      <c r="C109" s="61">
        <f>C108*0.8</f>
        <v>98325.890150400024</v>
      </c>
      <c r="D109" s="62">
        <v>44754</v>
      </c>
      <c r="E109" s="63">
        <v>2690.9833500000004</v>
      </c>
      <c r="F109" s="63">
        <f t="shared" si="3"/>
        <v>538.19667000000015</v>
      </c>
    </row>
    <row r="110" spans="1:9" ht="15.75" x14ac:dyDescent="0.25">
      <c r="B110" s="71" t="s">
        <v>6892</v>
      </c>
      <c r="C110" s="61">
        <f>C109*0.9</f>
        <v>88493.30113536003</v>
      </c>
      <c r="D110" s="62">
        <v>44756</v>
      </c>
      <c r="E110" s="63">
        <v>2960.0816850000001</v>
      </c>
      <c r="F110" s="63">
        <f t="shared" si="3"/>
        <v>592.01633700000002</v>
      </c>
    </row>
    <row r="111" spans="1:9" ht="15.75" x14ac:dyDescent="0.25">
      <c r="B111" s="71" t="s">
        <v>6893</v>
      </c>
      <c r="C111" s="61">
        <f>C110*1.1</f>
        <v>97342.631248896039</v>
      </c>
      <c r="D111" s="62">
        <v>44751</v>
      </c>
      <c r="E111" s="63">
        <v>3256.0898535000001</v>
      </c>
      <c r="F111" s="63">
        <f t="shared" si="3"/>
        <v>651.21797070000002</v>
      </c>
    </row>
    <row r="112" spans="1:9" ht="15.75" x14ac:dyDescent="0.25">
      <c r="B112" s="71" t="s">
        <v>6894</v>
      </c>
      <c r="C112" s="61">
        <f>C111*1.02</f>
        <v>99289.483873873964</v>
      </c>
      <c r="D112" s="62">
        <v>44755</v>
      </c>
      <c r="E112" s="63">
        <v>3581.6988388500008</v>
      </c>
      <c r="F112" s="63">
        <f t="shared" si="3"/>
        <v>716.33976777000021</v>
      </c>
    </row>
    <row r="113" spans="1:10" ht="15.75" x14ac:dyDescent="0.25">
      <c r="B113" s="71" t="s">
        <v>6895</v>
      </c>
      <c r="C113" s="61">
        <f>C112*0.8</f>
        <v>79431.587099099183</v>
      </c>
      <c r="D113" s="62">
        <v>44758</v>
      </c>
      <c r="E113" s="63">
        <v>3939.8687227350015</v>
      </c>
      <c r="F113" s="63">
        <f t="shared" si="3"/>
        <v>787.97374454700036</v>
      </c>
    </row>
    <row r="117" spans="1:10" ht="18.75" x14ac:dyDescent="0.3">
      <c r="A117" s="81" t="s">
        <v>10958</v>
      </c>
    </row>
    <row r="118" spans="1:10" ht="15.75" x14ac:dyDescent="0.25">
      <c r="B118" s="83" t="s">
        <v>6898</v>
      </c>
      <c r="C118" s="83"/>
      <c r="D118" s="83"/>
      <c r="E118" s="83"/>
      <c r="F118" s="83"/>
      <c r="H118" s="77" t="s">
        <v>6851</v>
      </c>
      <c r="I118" s="77" t="s">
        <v>6811</v>
      </c>
      <c r="J118" s="77" t="s">
        <v>6854</v>
      </c>
    </row>
    <row r="119" spans="1:10" ht="15.75" x14ac:dyDescent="0.25">
      <c r="B119" s="75" t="s">
        <v>6899</v>
      </c>
      <c r="C119" s="76">
        <v>2019</v>
      </c>
      <c r="D119" s="76">
        <v>2020</v>
      </c>
      <c r="E119" s="76">
        <f>D119+1</f>
        <v>2021</v>
      </c>
      <c r="F119" s="76">
        <f t="shared" ref="F119" si="4">E119+1</f>
        <v>2022</v>
      </c>
      <c r="H119" s="35" t="s">
        <v>6856</v>
      </c>
      <c r="I119" s="35">
        <v>2021</v>
      </c>
      <c r="J119" s="63" cm="1">
        <f t="array" ref="J119">_xlfn.XLOOKUP(H119,B120:B141,_xlfn.XLOOKUP(I119,C119:F119,C120:F141))</f>
        <v>1354.1354397</v>
      </c>
    </row>
    <row r="120" spans="1:10" ht="15.75" x14ac:dyDescent="0.25">
      <c r="B120" s="71" t="s">
        <v>6855</v>
      </c>
      <c r="C120" s="63">
        <v>1087.2660000000001</v>
      </c>
      <c r="D120" s="63">
        <v>1250.3559</v>
      </c>
      <c r="E120" s="63">
        <v>1187.838105</v>
      </c>
      <c r="F120" s="63">
        <v>1413.52734495</v>
      </c>
    </row>
    <row r="121" spans="1:10" ht="15.75" x14ac:dyDescent="0.25">
      <c r="B121" s="71" t="s">
        <v>6856</v>
      </c>
      <c r="C121" s="63">
        <v>1239.48324</v>
      </c>
      <c r="D121" s="63">
        <v>1425.405726</v>
      </c>
      <c r="E121" s="63">
        <v>1354.1354397</v>
      </c>
      <c r="F121" s="63">
        <v>1611.4211732429999</v>
      </c>
    </row>
    <row r="122" spans="1:10" ht="15.75" x14ac:dyDescent="0.25">
      <c r="B122" s="71" t="s">
        <v>6857</v>
      </c>
      <c r="C122" s="63">
        <v>1413.0108935999999</v>
      </c>
      <c r="D122" s="63">
        <v>1624.9625276399997</v>
      </c>
      <c r="E122" s="63">
        <v>1543.7144012579997</v>
      </c>
      <c r="F122" s="63">
        <v>1837.0201374970195</v>
      </c>
    </row>
    <row r="123" spans="1:10" ht="15.75" x14ac:dyDescent="0.25">
      <c r="B123" s="71" t="s">
        <v>6858</v>
      </c>
      <c r="C123" s="63">
        <v>1610.8324187039998</v>
      </c>
      <c r="D123" s="63">
        <v>1852.4572815095996</v>
      </c>
      <c r="E123" s="63">
        <v>1759.8344174341196</v>
      </c>
      <c r="F123" s="63">
        <v>2094.202956746602</v>
      </c>
    </row>
    <row r="124" spans="1:10" ht="15.75" x14ac:dyDescent="0.25">
      <c r="B124" s="71" t="s">
        <v>6859</v>
      </c>
      <c r="C124" s="63">
        <v>1836.3489573225595</v>
      </c>
      <c r="D124" s="63">
        <v>2111.801300920943</v>
      </c>
      <c r="E124" s="63">
        <v>2006.2112358748957</v>
      </c>
      <c r="F124" s="63">
        <v>2387.3913706911258</v>
      </c>
    </row>
    <row r="125" spans="1:10" ht="15.75" x14ac:dyDescent="0.25">
      <c r="B125" s="71" t="s">
        <v>6860</v>
      </c>
      <c r="C125" s="63">
        <v>2093.4378113477173</v>
      </c>
      <c r="D125" s="63">
        <v>2407.4534830498746</v>
      </c>
      <c r="E125" s="63">
        <v>2287.0808088973808</v>
      </c>
      <c r="F125" s="63">
        <v>2721.6261625878833</v>
      </c>
    </row>
    <row r="126" spans="1:10" ht="15.75" x14ac:dyDescent="0.25">
      <c r="B126" s="71" t="s">
        <v>6861</v>
      </c>
      <c r="C126" s="63">
        <v>489.26970000000006</v>
      </c>
      <c r="D126" s="63">
        <v>562.66015500000003</v>
      </c>
      <c r="E126" s="63">
        <v>534.52714724999998</v>
      </c>
      <c r="F126" s="63">
        <v>636.0873052275</v>
      </c>
    </row>
    <row r="127" spans="1:10" ht="15.75" x14ac:dyDescent="0.25">
      <c r="B127" s="71" t="s">
        <v>6862</v>
      </c>
      <c r="C127" s="63">
        <v>538.19667000000015</v>
      </c>
      <c r="D127" s="63">
        <v>618.92617050000013</v>
      </c>
      <c r="E127" s="63">
        <v>587.97986197500006</v>
      </c>
      <c r="F127" s="63">
        <v>699.69603575025008</v>
      </c>
    </row>
    <row r="128" spans="1:10" ht="15.75" x14ac:dyDescent="0.25">
      <c r="B128" s="71" t="s">
        <v>6863</v>
      </c>
      <c r="C128" s="63">
        <v>592.01633700000002</v>
      </c>
      <c r="D128" s="63">
        <v>680.81878755000002</v>
      </c>
      <c r="E128" s="63">
        <v>646.77784817249994</v>
      </c>
      <c r="F128" s="63">
        <v>769.66563932527492</v>
      </c>
    </row>
    <row r="129" spans="2:6" ht="15.75" x14ac:dyDescent="0.25">
      <c r="B129" s="71" t="s">
        <v>6864</v>
      </c>
      <c r="C129" s="63">
        <v>651.21797070000002</v>
      </c>
      <c r="D129" s="63">
        <v>748.90066630499996</v>
      </c>
      <c r="E129" s="63">
        <v>711.45563298974992</v>
      </c>
      <c r="F129" s="63">
        <v>846.63220325780242</v>
      </c>
    </row>
    <row r="130" spans="2:6" ht="15.75" x14ac:dyDescent="0.25">
      <c r="B130" s="71" t="s">
        <v>6865</v>
      </c>
      <c r="C130" s="63">
        <v>716.33976777000021</v>
      </c>
      <c r="D130" s="63">
        <v>823.79073293550016</v>
      </c>
      <c r="E130" s="63">
        <v>782.60119628872508</v>
      </c>
      <c r="F130" s="63">
        <v>931.29542358358276</v>
      </c>
    </row>
    <row r="131" spans="2:6" ht="15.75" x14ac:dyDescent="0.25">
      <c r="B131" s="71" t="s">
        <v>6866</v>
      </c>
      <c r="C131" s="63">
        <v>787.97374454700036</v>
      </c>
      <c r="D131" s="63">
        <v>906.16980622905032</v>
      </c>
      <c r="E131" s="63">
        <v>860.86131591759772</v>
      </c>
      <c r="F131" s="63">
        <v>1024.4249659419413</v>
      </c>
    </row>
    <row r="132" spans="2:6" ht="15.75" x14ac:dyDescent="0.25">
      <c r="B132" s="71" t="s">
        <v>6867</v>
      </c>
      <c r="C132" s="63">
        <v>866.77111900170041</v>
      </c>
      <c r="D132" s="63">
        <v>996.78678685195541</v>
      </c>
      <c r="E132" s="63">
        <v>946.94744750935763</v>
      </c>
      <c r="F132" s="63">
        <v>1126.8674625361355</v>
      </c>
    </row>
    <row r="133" spans="2:6" ht="15.75" x14ac:dyDescent="0.25">
      <c r="B133" s="71" t="s">
        <v>6868</v>
      </c>
      <c r="C133" s="63">
        <v>953.4482309018706</v>
      </c>
      <c r="D133" s="63">
        <v>1096.4654655371512</v>
      </c>
      <c r="E133" s="63">
        <v>1041.6421922602935</v>
      </c>
      <c r="F133" s="63">
        <v>1239.5542087897493</v>
      </c>
    </row>
    <row r="134" spans="2:6" ht="15.75" x14ac:dyDescent="0.25">
      <c r="B134" s="71" t="s">
        <v>6869</v>
      </c>
      <c r="C134" s="63">
        <v>1048.7930539920578</v>
      </c>
      <c r="D134" s="63">
        <v>1206.1120120908663</v>
      </c>
      <c r="E134" s="63">
        <v>1145.806411486323</v>
      </c>
      <c r="F134" s="63">
        <v>1363.5096296687243</v>
      </c>
    </row>
    <row r="135" spans="2:6" ht="15.75" x14ac:dyDescent="0.25">
      <c r="B135" s="71" t="s">
        <v>6870</v>
      </c>
      <c r="C135" s="63">
        <v>1153.6723593912636</v>
      </c>
      <c r="D135" s="63">
        <v>1326.7232132999532</v>
      </c>
      <c r="E135" s="63">
        <v>1260.3870526349554</v>
      </c>
      <c r="F135" s="63">
        <v>1499.8605926355967</v>
      </c>
    </row>
    <row r="136" spans="2:6" ht="15.75" x14ac:dyDescent="0.25">
      <c r="B136" s="71" t="s">
        <v>6871</v>
      </c>
      <c r="C136" s="63">
        <v>1038.3051234521372</v>
      </c>
      <c r="D136" s="63">
        <v>1194.0508919699578</v>
      </c>
      <c r="E136" s="63">
        <v>1134.3483473714598</v>
      </c>
      <c r="F136" s="63">
        <v>1349.8745333720371</v>
      </c>
    </row>
    <row r="137" spans="2:6" ht="15.75" x14ac:dyDescent="0.25">
      <c r="B137" s="71" t="s">
        <v>6872</v>
      </c>
      <c r="C137" s="63">
        <v>1349.7966604877784</v>
      </c>
      <c r="D137" s="63">
        <v>1552.266159560945</v>
      </c>
      <c r="E137" s="63">
        <v>1474.6528515828977</v>
      </c>
      <c r="F137" s="63">
        <v>1754.8368933836482</v>
      </c>
    </row>
    <row r="138" spans="2:6" ht="15.75" x14ac:dyDescent="0.25">
      <c r="B138" s="71" t="s">
        <v>6873</v>
      </c>
      <c r="C138" s="63">
        <v>1754.7356586341118</v>
      </c>
      <c r="D138" s="63">
        <v>2017.9460074292285</v>
      </c>
      <c r="E138" s="63">
        <v>1917.0487070577669</v>
      </c>
      <c r="F138" s="63">
        <v>2281.2879613987425</v>
      </c>
    </row>
    <row r="139" spans="2:6" ht="15.75" x14ac:dyDescent="0.25">
      <c r="B139" s="71" t="s">
        <v>6874</v>
      </c>
      <c r="C139" s="63">
        <v>2281.1563562243459</v>
      </c>
      <c r="D139" s="63">
        <v>2623.3298096579974</v>
      </c>
      <c r="E139" s="63">
        <v>2492.1633191750975</v>
      </c>
      <c r="F139" s="63">
        <v>2965.674349818366</v>
      </c>
    </row>
    <row r="140" spans="2:6" ht="15.75" x14ac:dyDescent="0.25">
      <c r="B140" s="71" t="s">
        <v>6875</v>
      </c>
      <c r="C140" s="63">
        <v>1330</v>
      </c>
      <c r="D140" s="63">
        <v>1529.4999999999998</v>
      </c>
      <c r="E140" s="63">
        <v>1453.0249999999996</v>
      </c>
      <c r="F140" s="63">
        <v>1729.0997499999994</v>
      </c>
    </row>
    <row r="141" spans="2:6" ht="15.75" x14ac:dyDescent="0.25">
      <c r="B141" s="71" t="s">
        <v>6876</v>
      </c>
      <c r="C141" s="63">
        <v>1468.2</v>
      </c>
      <c r="D141" s="63">
        <v>1688.4299999999998</v>
      </c>
      <c r="E141" s="63">
        <v>1604.0084999999997</v>
      </c>
      <c r="F141" s="63">
        <v>1908.7701149999996</v>
      </c>
    </row>
  </sheetData>
  <mergeCells count="3">
    <mergeCell ref="H46:I46"/>
    <mergeCell ref="H50:I50"/>
    <mergeCell ref="B118:F118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1"/>
  <sheetViews>
    <sheetView showGridLines="0" workbookViewId="0">
      <selection activeCell="M5" sqref="M5"/>
    </sheetView>
  </sheetViews>
  <sheetFormatPr defaultRowHeight="15" x14ac:dyDescent="0.25"/>
  <cols>
    <col min="1" max="1" width="9.28515625" bestFit="1" customWidth="1"/>
    <col min="2" max="2" width="14.85546875" customWidth="1"/>
    <col min="3" max="3" width="10.85546875" customWidth="1"/>
    <col min="4" max="4" width="12.140625" customWidth="1"/>
    <col min="5" max="5" width="12.28515625" customWidth="1"/>
    <col min="6" max="6" width="13.28515625" bestFit="1" customWidth="1"/>
    <col min="9" max="9" width="17.85546875" customWidth="1"/>
    <col min="11" max="11" width="12" bestFit="1" customWidth="1"/>
    <col min="13" max="13" width="30.7109375" customWidth="1"/>
  </cols>
  <sheetData>
    <row r="1" spans="1:13" x14ac:dyDescent="0.25">
      <c r="A1" s="11" t="s">
        <v>7</v>
      </c>
      <c r="B1" s="11" t="s">
        <v>1</v>
      </c>
      <c r="C1" s="11" t="s">
        <v>130</v>
      </c>
      <c r="D1" s="11" t="s">
        <v>131</v>
      </c>
      <c r="E1" s="11" t="s">
        <v>132</v>
      </c>
      <c r="F1" s="11" t="s">
        <v>133</v>
      </c>
    </row>
    <row r="2" spans="1:13" x14ac:dyDescent="0.25">
      <c r="A2" t="s">
        <v>8</v>
      </c>
      <c r="B2" t="s">
        <v>5</v>
      </c>
      <c r="C2">
        <v>48419</v>
      </c>
      <c r="D2">
        <v>6061</v>
      </c>
      <c r="E2" t="s">
        <v>134</v>
      </c>
      <c r="F2" t="s">
        <v>139</v>
      </c>
      <c r="I2" s="11" t="s">
        <v>6900</v>
      </c>
      <c r="K2" s="56">
        <f>AVERAGE(C2:C121)</f>
        <v>75045.441666666666</v>
      </c>
      <c r="M2" s="78" t="s">
        <v>6906</v>
      </c>
    </row>
    <row r="3" spans="1:13" x14ac:dyDescent="0.25">
      <c r="A3" t="s">
        <v>9</v>
      </c>
      <c r="B3" t="s">
        <v>6</v>
      </c>
      <c r="C3">
        <v>75636</v>
      </c>
      <c r="D3">
        <v>5369</v>
      </c>
      <c r="E3" t="s">
        <v>135</v>
      </c>
      <c r="F3" t="s">
        <v>140</v>
      </c>
      <c r="M3" s="78"/>
    </row>
    <row r="4" spans="1:13" x14ac:dyDescent="0.25">
      <c r="A4" t="s">
        <v>10</v>
      </c>
      <c r="B4" t="s">
        <v>4</v>
      </c>
      <c r="C4">
        <v>75015</v>
      </c>
      <c r="D4">
        <v>7730</v>
      </c>
      <c r="E4" t="s">
        <v>134</v>
      </c>
      <c r="F4" t="s">
        <v>140</v>
      </c>
      <c r="I4" s="11" t="s">
        <v>6901</v>
      </c>
      <c r="K4">
        <f>MEDIAN(C2:C121)</f>
        <v>76334</v>
      </c>
      <c r="M4" s="78" t="s">
        <v>6925</v>
      </c>
    </row>
    <row r="5" spans="1:13" x14ac:dyDescent="0.25">
      <c r="A5" t="s">
        <v>11</v>
      </c>
      <c r="B5" t="s">
        <v>6</v>
      </c>
      <c r="C5">
        <v>79268</v>
      </c>
      <c r="D5">
        <v>2262</v>
      </c>
      <c r="E5" t="s">
        <v>136</v>
      </c>
      <c r="F5" t="s">
        <v>141</v>
      </c>
      <c r="M5" s="78"/>
    </row>
    <row r="6" spans="1:13" x14ac:dyDescent="0.25">
      <c r="A6" t="s">
        <v>12</v>
      </c>
      <c r="B6" t="s">
        <v>6</v>
      </c>
      <c r="C6">
        <v>112939</v>
      </c>
      <c r="D6">
        <v>7883</v>
      </c>
      <c r="E6" t="s">
        <v>137</v>
      </c>
      <c r="F6" t="s">
        <v>140</v>
      </c>
      <c r="I6" s="11" t="s">
        <v>6902</v>
      </c>
      <c r="K6">
        <f>_xlfn.MODE.SNGL(C2:C121,D2:D121)</f>
        <v>6548</v>
      </c>
      <c r="M6" s="78" t="s">
        <v>6916</v>
      </c>
    </row>
    <row r="7" spans="1:13" x14ac:dyDescent="0.25">
      <c r="A7" t="s">
        <v>13</v>
      </c>
      <c r="B7" t="s">
        <v>3</v>
      </c>
      <c r="C7">
        <v>43141</v>
      </c>
      <c r="D7">
        <v>8287</v>
      </c>
      <c r="E7" t="s">
        <v>135</v>
      </c>
      <c r="F7" t="s">
        <v>142</v>
      </c>
      <c r="M7" s="78"/>
    </row>
    <row r="8" spans="1:13" x14ac:dyDescent="0.25">
      <c r="A8" t="s">
        <v>14</v>
      </c>
      <c r="B8" t="s">
        <v>4</v>
      </c>
      <c r="C8">
        <v>105356</v>
      </c>
      <c r="D8">
        <v>8489</v>
      </c>
      <c r="E8" t="s">
        <v>137</v>
      </c>
      <c r="F8" t="s">
        <v>143</v>
      </c>
      <c r="I8" s="11" t="s">
        <v>6903</v>
      </c>
      <c r="K8" s="56">
        <f>_xlfn.STDEV.P(C2:C121)</f>
        <v>27533.657284251163</v>
      </c>
      <c r="M8" s="78" t="s">
        <v>6907</v>
      </c>
    </row>
    <row r="9" spans="1:13" x14ac:dyDescent="0.25">
      <c r="A9" t="s">
        <v>15</v>
      </c>
      <c r="B9" t="s">
        <v>4</v>
      </c>
      <c r="C9">
        <v>96910</v>
      </c>
      <c r="D9">
        <v>2623</v>
      </c>
      <c r="E9" t="s">
        <v>134</v>
      </c>
      <c r="F9" t="s">
        <v>143</v>
      </c>
      <c r="M9" s="78"/>
    </row>
    <row r="10" spans="1:13" x14ac:dyDescent="0.25">
      <c r="A10" t="s">
        <v>16</v>
      </c>
      <c r="B10" t="s">
        <v>4</v>
      </c>
      <c r="C10">
        <v>81044</v>
      </c>
      <c r="D10">
        <v>3016</v>
      </c>
      <c r="E10" t="s">
        <v>134</v>
      </c>
      <c r="F10" t="s">
        <v>139</v>
      </c>
      <c r="I10" s="11" t="s">
        <v>6904</v>
      </c>
      <c r="K10" s="56">
        <f>_xlfn.STDEV.S(C2:C121)</f>
        <v>27649.10289449765</v>
      </c>
      <c r="M10" s="78" t="s">
        <v>6908</v>
      </c>
    </row>
    <row r="11" spans="1:13" x14ac:dyDescent="0.25">
      <c r="A11" t="s">
        <v>17</v>
      </c>
      <c r="B11" t="s">
        <v>6</v>
      </c>
      <c r="C11">
        <v>92214</v>
      </c>
      <c r="D11">
        <v>5643</v>
      </c>
      <c r="E11" t="s">
        <v>135</v>
      </c>
      <c r="F11" t="s">
        <v>140</v>
      </c>
      <c r="M11" s="78"/>
    </row>
    <row r="12" spans="1:13" x14ac:dyDescent="0.25">
      <c r="A12" t="s">
        <v>18</v>
      </c>
      <c r="B12" t="s">
        <v>5</v>
      </c>
      <c r="C12">
        <v>58827</v>
      </c>
      <c r="D12">
        <v>6976</v>
      </c>
      <c r="E12" t="s">
        <v>136</v>
      </c>
      <c r="F12" t="s">
        <v>142</v>
      </c>
      <c r="I12" s="11" t="s">
        <v>6905</v>
      </c>
      <c r="K12" s="56">
        <f>_xlfn.VAR.P(C2:C121)</f>
        <v>758102283.44659722</v>
      </c>
      <c r="M12" s="78" t="s">
        <v>6909</v>
      </c>
    </row>
    <row r="13" spans="1:13" x14ac:dyDescent="0.25">
      <c r="A13" t="s">
        <v>19</v>
      </c>
      <c r="B13" t="s">
        <v>4</v>
      </c>
      <c r="C13">
        <v>80820</v>
      </c>
      <c r="D13">
        <v>4049</v>
      </c>
      <c r="E13" t="s">
        <v>138</v>
      </c>
      <c r="F13" t="s">
        <v>139</v>
      </c>
      <c r="M13" s="78"/>
    </row>
    <row r="14" spans="1:13" x14ac:dyDescent="0.25">
      <c r="A14" t="s">
        <v>20</v>
      </c>
      <c r="B14" t="s">
        <v>6</v>
      </c>
      <c r="C14">
        <v>87623</v>
      </c>
      <c r="D14">
        <v>9040</v>
      </c>
      <c r="E14" t="s">
        <v>135</v>
      </c>
      <c r="F14" t="s">
        <v>141</v>
      </c>
      <c r="I14" s="11" t="s">
        <v>6910</v>
      </c>
      <c r="K14">
        <f>_xlfn.VAR.S(C2:C121)</f>
        <v>764472890.87051833</v>
      </c>
      <c r="M14" s="78" t="s">
        <v>6911</v>
      </c>
    </row>
    <row r="15" spans="1:13" x14ac:dyDescent="0.25">
      <c r="A15" t="s">
        <v>21</v>
      </c>
      <c r="B15" t="s">
        <v>3</v>
      </c>
      <c r="C15">
        <v>106734</v>
      </c>
      <c r="D15">
        <v>7423</v>
      </c>
      <c r="E15" t="s">
        <v>138</v>
      </c>
      <c r="F15" t="s">
        <v>139</v>
      </c>
      <c r="M15" s="78"/>
    </row>
    <row r="16" spans="1:13" x14ac:dyDescent="0.25">
      <c r="A16" t="s">
        <v>22</v>
      </c>
      <c r="B16" t="s">
        <v>5</v>
      </c>
      <c r="C16">
        <v>100450</v>
      </c>
      <c r="D16">
        <v>8397</v>
      </c>
      <c r="E16" t="s">
        <v>138</v>
      </c>
      <c r="F16" t="s">
        <v>139</v>
      </c>
      <c r="I16" s="11" t="s">
        <v>6912</v>
      </c>
      <c r="K16">
        <f>MAX(C2:C121)</f>
        <v>119856</v>
      </c>
      <c r="M16" s="78" t="s">
        <v>6914</v>
      </c>
    </row>
    <row r="17" spans="1:13" x14ac:dyDescent="0.25">
      <c r="A17" t="s">
        <v>23</v>
      </c>
      <c r="B17" t="s">
        <v>3</v>
      </c>
      <c r="C17">
        <v>118426</v>
      </c>
      <c r="D17">
        <v>5723</v>
      </c>
      <c r="E17" t="s">
        <v>136</v>
      </c>
      <c r="F17" t="s">
        <v>140</v>
      </c>
      <c r="M17" s="78"/>
    </row>
    <row r="18" spans="1:13" x14ac:dyDescent="0.25">
      <c r="A18" t="s">
        <v>24</v>
      </c>
      <c r="B18" t="s">
        <v>5</v>
      </c>
      <c r="C18">
        <v>47299</v>
      </c>
      <c r="D18">
        <v>6548</v>
      </c>
      <c r="E18" t="s">
        <v>138</v>
      </c>
      <c r="F18" t="s">
        <v>141</v>
      </c>
      <c r="I18" s="11" t="s">
        <v>6913</v>
      </c>
      <c r="K18">
        <f>MIN(C2:C121)</f>
        <v>25854</v>
      </c>
      <c r="M18" s="78" t="s">
        <v>6915</v>
      </c>
    </row>
    <row r="19" spans="1:13" x14ac:dyDescent="0.25">
      <c r="A19" t="s">
        <v>25</v>
      </c>
      <c r="B19" t="s">
        <v>6</v>
      </c>
      <c r="C19">
        <v>68585</v>
      </c>
      <c r="D19">
        <v>5108</v>
      </c>
      <c r="E19" t="s">
        <v>138</v>
      </c>
      <c r="F19" t="s">
        <v>139</v>
      </c>
      <c r="M19" s="78"/>
    </row>
    <row r="20" spans="1:13" x14ac:dyDescent="0.25">
      <c r="A20" t="s">
        <v>26</v>
      </c>
      <c r="B20" t="s">
        <v>2</v>
      </c>
      <c r="C20">
        <v>89044</v>
      </c>
      <c r="D20">
        <v>7279</v>
      </c>
      <c r="E20" t="s">
        <v>136</v>
      </c>
      <c r="F20" t="s">
        <v>142</v>
      </c>
      <c r="I20" s="11" t="s">
        <v>6917</v>
      </c>
      <c r="K20">
        <f>_xlfn.RANK.EQ(C2,C2:C121)</f>
        <v>94</v>
      </c>
      <c r="M20" s="78" t="s">
        <v>6921</v>
      </c>
    </row>
    <row r="21" spans="1:13" x14ac:dyDescent="0.25">
      <c r="A21" t="s">
        <v>27</v>
      </c>
      <c r="B21" t="s">
        <v>5</v>
      </c>
      <c r="C21">
        <v>67557</v>
      </c>
      <c r="D21">
        <v>6090</v>
      </c>
      <c r="E21" t="s">
        <v>138</v>
      </c>
      <c r="F21" t="s">
        <v>142</v>
      </c>
      <c r="M21" s="78"/>
    </row>
    <row r="22" spans="1:13" x14ac:dyDescent="0.25">
      <c r="A22" t="s">
        <v>28</v>
      </c>
      <c r="B22" t="s">
        <v>3</v>
      </c>
      <c r="C22">
        <v>74080</v>
      </c>
      <c r="D22">
        <v>9158</v>
      </c>
      <c r="E22" t="s">
        <v>138</v>
      </c>
      <c r="F22" t="s">
        <v>143</v>
      </c>
      <c r="I22" s="11" t="s">
        <v>6918</v>
      </c>
      <c r="K22">
        <f>_xlfn.PERCENTILE.INC(C2:C121,0.2)</f>
        <v>47234.400000000001</v>
      </c>
      <c r="M22" s="78" t="s">
        <v>6922</v>
      </c>
    </row>
    <row r="23" spans="1:13" x14ac:dyDescent="0.25">
      <c r="A23" t="s">
        <v>29</v>
      </c>
      <c r="B23" t="s">
        <v>6</v>
      </c>
      <c r="C23">
        <v>27693</v>
      </c>
      <c r="D23">
        <v>4056</v>
      </c>
      <c r="E23" t="s">
        <v>138</v>
      </c>
      <c r="F23" t="s">
        <v>141</v>
      </c>
      <c r="M23" s="78"/>
    </row>
    <row r="24" spans="1:13" x14ac:dyDescent="0.25">
      <c r="A24" t="s">
        <v>30</v>
      </c>
      <c r="B24" t="s">
        <v>5</v>
      </c>
      <c r="C24">
        <v>94163</v>
      </c>
      <c r="D24">
        <v>9400</v>
      </c>
      <c r="E24" t="s">
        <v>135</v>
      </c>
      <c r="F24" t="s">
        <v>141</v>
      </c>
      <c r="I24" s="11" t="s">
        <v>6919</v>
      </c>
      <c r="K24">
        <f>_xlfn.PERCENTRANK.INC(C2:C121,C2)</f>
        <v>0.218</v>
      </c>
      <c r="M24" s="78" t="s">
        <v>6923</v>
      </c>
    </row>
    <row r="25" spans="1:13" x14ac:dyDescent="0.25">
      <c r="A25" t="s">
        <v>31</v>
      </c>
      <c r="B25" t="s">
        <v>2</v>
      </c>
      <c r="C25">
        <v>50939</v>
      </c>
      <c r="D25">
        <v>5170</v>
      </c>
      <c r="E25" t="s">
        <v>135</v>
      </c>
      <c r="F25" t="s">
        <v>143</v>
      </c>
    </row>
    <row r="26" spans="1:13" x14ac:dyDescent="0.25">
      <c r="A26" t="s">
        <v>32</v>
      </c>
      <c r="B26" t="s">
        <v>2</v>
      </c>
      <c r="C26">
        <v>73925</v>
      </c>
      <c r="D26">
        <v>3682</v>
      </c>
      <c r="E26" t="s">
        <v>135</v>
      </c>
      <c r="F26" t="s">
        <v>139</v>
      </c>
      <c r="I26" s="11" t="s">
        <v>6920</v>
      </c>
      <c r="K26">
        <f>_xlfn.QUARTILE.INC(C2:C121,2)</f>
        <v>76334</v>
      </c>
      <c r="M26" s="78" t="s">
        <v>6924</v>
      </c>
    </row>
    <row r="27" spans="1:13" x14ac:dyDescent="0.25">
      <c r="A27" t="s">
        <v>33</v>
      </c>
      <c r="B27" t="s">
        <v>4</v>
      </c>
      <c r="C27">
        <v>67941</v>
      </c>
      <c r="D27">
        <v>8959</v>
      </c>
      <c r="E27" t="s">
        <v>136</v>
      </c>
      <c r="F27" t="s">
        <v>141</v>
      </c>
    </row>
    <row r="28" spans="1:13" x14ac:dyDescent="0.25">
      <c r="A28" t="s">
        <v>34</v>
      </c>
      <c r="B28" t="s">
        <v>4</v>
      </c>
      <c r="C28">
        <v>46834</v>
      </c>
      <c r="D28">
        <v>4255</v>
      </c>
      <c r="E28" t="s">
        <v>134</v>
      </c>
      <c r="F28" t="s">
        <v>142</v>
      </c>
    </row>
    <row r="29" spans="1:13" x14ac:dyDescent="0.25">
      <c r="A29" t="s">
        <v>35</v>
      </c>
      <c r="B29" t="s">
        <v>3</v>
      </c>
      <c r="C29">
        <v>43047</v>
      </c>
      <c r="D29">
        <v>3154</v>
      </c>
      <c r="E29" t="s">
        <v>138</v>
      </c>
      <c r="F29" t="s">
        <v>142</v>
      </c>
    </row>
    <row r="30" spans="1:13" x14ac:dyDescent="0.25">
      <c r="A30" t="s">
        <v>36</v>
      </c>
      <c r="B30" t="s">
        <v>5</v>
      </c>
      <c r="C30">
        <v>51105</v>
      </c>
      <c r="D30">
        <v>6499</v>
      </c>
      <c r="E30" t="s">
        <v>138</v>
      </c>
      <c r="F30" t="s">
        <v>140</v>
      </c>
    </row>
    <row r="31" spans="1:13" x14ac:dyDescent="0.25">
      <c r="A31" t="s">
        <v>37</v>
      </c>
      <c r="B31" t="s">
        <v>5</v>
      </c>
      <c r="C31">
        <v>100766</v>
      </c>
      <c r="D31">
        <v>8295</v>
      </c>
      <c r="E31" t="s">
        <v>136</v>
      </c>
      <c r="F31" t="s">
        <v>141</v>
      </c>
    </row>
    <row r="32" spans="1:13" x14ac:dyDescent="0.25">
      <c r="A32" t="s">
        <v>38</v>
      </c>
      <c r="B32" t="s">
        <v>4</v>
      </c>
      <c r="C32">
        <v>40707</v>
      </c>
      <c r="D32">
        <v>8197</v>
      </c>
      <c r="E32" t="s">
        <v>138</v>
      </c>
      <c r="F32" t="s">
        <v>139</v>
      </c>
    </row>
    <row r="33" spans="1:6" x14ac:dyDescent="0.25">
      <c r="A33" t="s">
        <v>39</v>
      </c>
      <c r="B33" t="s">
        <v>5</v>
      </c>
      <c r="C33">
        <v>46976</v>
      </c>
      <c r="D33">
        <v>5191</v>
      </c>
      <c r="E33" t="s">
        <v>135</v>
      </c>
      <c r="F33" t="s">
        <v>143</v>
      </c>
    </row>
    <row r="34" spans="1:6" x14ac:dyDescent="0.25">
      <c r="A34" t="s">
        <v>40</v>
      </c>
      <c r="B34" t="s">
        <v>5</v>
      </c>
      <c r="C34">
        <v>69262</v>
      </c>
      <c r="D34">
        <v>3696</v>
      </c>
      <c r="E34" t="s">
        <v>134</v>
      </c>
      <c r="F34" t="s">
        <v>143</v>
      </c>
    </row>
    <row r="35" spans="1:6" x14ac:dyDescent="0.25">
      <c r="A35" t="s">
        <v>41</v>
      </c>
      <c r="B35" t="s">
        <v>2</v>
      </c>
      <c r="C35">
        <v>48776</v>
      </c>
      <c r="D35">
        <v>5991</v>
      </c>
      <c r="E35" t="s">
        <v>137</v>
      </c>
      <c r="F35" t="s">
        <v>139</v>
      </c>
    </row>
    <row r="36" spans="1:6" x14ac:dyDescent="0.25">
      <c r="A36" t="s">
        <v>42</v>
      </c>
      <c r="B36" t="s">
        <v>4</v>
      </c>
      <c r="C36">
        <v>55080</v>
      </c>
      <c r="D36">
        <v>6723</v>
      </c>
      <c r="E36" t="s">
        <v>138</v>
      </c>
      <c r="F36" t="s">
        <v>140</v>
      </c>
    </row>
    <row r="37" spans="1:6" x14ac:dyDescent="0.25">
      <c r="A37" t="s">
        <v>43</v>
      </c>
      <c r="B37" t="s">
        <v>6</v>
      </c>
      <c r="C37">
        <v>91842</v>
      </c>
      <c r="D37">
        <v>6682</v>
      </c>
      <c r="E37" t="s">
        <v>135</v>
      </c>
      <c r="F37" t="s">
        <v>143</v>
      </c>
    </row>
    <row r="38" spans="1:6" x14ac:dyDescent="0.25">
      <c r="A38" t="s">
        <v>44</v>
      </c>
      <c r="B38" t="s">
        <v>4</v>
      </c>
      <c r="C38">
        <v>86373</v>
      </c>
      <c r="D38">
        <v>3648</v>
      </c>
      <c r="E38" t="s">
        <v>137</v>
      </c>
      <c r="F38" t="s">
        <v>141</v>
      </c>
    </row>
    <row r="39" spans="1:6" x14ac:dyDescent="0.25">
      <c r="A39" t="s">
        <v>45</v>
      </c>
      <c r="B39" t="s">
        <v>6</v>
      </c>
      <c r="C39">
        <v>31776</v>
      </c>
      <c r="D39">
        <v>7539</v>
      </c>
      <c r="E39" t="s">
        <v>134</v>
      </c>
      <c r="F39" t="s">
        <v>140</v>
      </c>
    </row>
    <row r="40" spans="1:6" x14ac:dyDescent="0.25">
      <c r="A40" t="s">
        <v>46</v>
      </c>
      <c r="B40" t="s">
        <v>2</v>
      </c>
      <c r="C40">
        <v>117787</v>
      </c>
      <c r="D40">
        <v>3445</v>
      </c>
      <c r="E40" t="s">
        <v>137</v>
      </c>
      <c r="F40" t="s">
        <v>141</v>
      </c>
    </row>
    <row r="41" spans="1:6" x14ac:dyDescent="0.25">
      <c r="A41" t="s">
        <v>47</v>
      </c>
      <c r="B41" t="s">
        <v>3</v>
      </c>
      <c r="C41">
        <v>80016</v>
      </c>
      <c r="D41">
        <v>6199</v>
      </c>
      <c r="E41" t="s">
        <v>135</v>
      </c>
      <c r="F41" t="s">
        <v>142</v>
      </c>
    </row>
    <row r="42" spans="1:6" x14ac:dyDescent="0.25">
      <c r="A42" t="s">
        <v>48</v>
      </c>
      <c r="B42" t="s">
        <v>5</v>
      </c>
      <c r="C42">
        <v>34474</v>
      </c>
      <c r="D42">
        <v>5923</v>
      </c>
      <c r="E42" t="s">
        <v>137</v>
      </c>
      <c r="F42" t="s">
        <v>140</v>
      </c>
    </row>
    <row r="43" spans="1:6" x14ac:dyDescent="0.25">
      <c r="A43" t="s">
        <v>49</v>
      </c>
      <c r="B43" t="s">
        <v>2</v>
      </c>
      <c r="C43">
        <v>83053</v>
      </c>
      <c r="D43">
        <v>2253</v>
      </c>
      <c r="E43" t="s">
        <v>136</v>
      </c>
      <c r="F43" t="s">
        <v>143</v>
      </c>
    </row>
    <row r="44" spans="1:6" x14ac:dyDescent="0.25">
      <c r="A44" t="s">
        <v>50</v>
      </c>
      <c r="B44" t="s">
        <v>5</v>
      </c>
      <c r="C44">
        <v>46959</v>
      </c>
      <c r="D44">
        <v>9394</v>
      </c>
      <c r="E44" t="s">
        <v>137</v>
      </c>
      <c r="F44" t="s">
        <v>140</v>
      </c>
    </row>
    <row r="45" spans="1:6" x14ac:dyDescent="0.25">
      <c r="A45" t="s">
        <v>51</v>
      </c>
      <c r="B45" t="s">
        <v>3</v>
      </c>
      <c r="C45">
        <v>30530</v>
      </c>
      <c r="D45">
        <v>5183</v>
      </c>
      <c r="E45" t="s">
        <v>138</v>
      </c>
      <c r="F45" t="s">
        <v>140</v>
      </c>
    </row>
    <row r="46" spans="1:6" x14ac:dyDescent="0.25">
      <c r="A46" t="s">
        <v>52</v>
      </c>
      <c r="B46" t="s">
        <v>3</v>
      </c>
      <c r="C46">
        <v>119856</v>
      </c>
      <c r="D46">
        <v>4557</v>
      </c>
      <c r="E46" t="s">
        <v>138</v>
      </c>
      <c r="F46" t="s">
        <v>140</v>
      </c>
    </row>
    <row r="47" spans="1:6" x14ac:dyDescent="0.25">
      <c r="A47" t="s">
        <v>53</v>
      </c>
      <c r="B47" t="s">
        <v>2</v>
      </c>
      <c r="C47">
        <v>28748</v>
      </c>
      <c r="D47">
        <v>7592</v>
      </c>
      <c r="E47" t="s">
        <v>136</v>
      </c>
      <c r="F47" t="s">
        <v>140</v>
      </c>
    </row>
    <row r="48" spans="1:6" x14ac:dyDescent="0.25">
      <c r="A48" t="s">
        <v>54</v>
      </c>
      <c r="B48" t="s">
        <v>3</v>
      </c>
      <c r="C48">
        <v>38545</v>
      </c>
      <c r="D48">
        <v>2098</v>
      </c>
      <c r="E48" t="s">
        <v>135</v>
      </c>
      <c r="F48" t="s">
        <v>141</v>
      </c>
    </row>
    <row r="49" spans="1:6" x14ac:dyDescent="0.25">
      <c r="A49" t="s">
        <v>55</v>
      </c>
      <c r="B49" t="s">
        <v>6</v>
      </c>
      <c r="C49">
        <v>91199</v>
      </c>
      <c r="D49">
        <v>4200</v>
      </c>
      <c r="E49" t="s">
        <v>138</v>
      </c>
      <c r="F49" t="s">
        <v>142</v>
      </c>
    </row>
    <row r="50" spans="1:6" x14ac:dyDescent="0.25">
      <c r="A50" t="s">
        <v>56</v>
      </c>
      <c r="B50" t="s">
        <v>3</v>
      </c>
      <c r="C50">
        <v>59766</v>
      </c>
      <c r="D50">
        <v>7980</v>
      </c>
      <c r="E50" t="s">
        <v>134</v>
      </c>
      <c r="F50" t="s">
        <v>139</v>
      </c>
    </row>
    <row r="51" spans="1:6" x14ac:dyDescent="0.25">
      <c r="A51" t="s">
        <v>57</v>
      </c>
      <c r="B51" t="s">
        <v>5</v>
      </c>
      <c r="C51">
        <v>98530</v>
      </c>
      <c r="D51">
        <v>4961</v>
      </c>
      <c r="E51" t="s">
        <v>138</v>
      </c>
      <c r="F51" t="s">
        <v>140</v>
      </c>
    </row>
    <row r="52" spans="1:6" x14ac:dyDescent="0.25">
      <c r="A52" t="s">
        <v>58</v>
      </c>
      <c r="B52" t="s">
        <v>5</v>
      </c>
      <c r="C52">
        <v>118557</v>
      </c>
      <c r="D52">
        <v>8015</v>
      </c>
      <c r="E52" t="s">
        <v>138</v>
      </c>
      <c r="F52" t="s">
        <v>143</v>
      </c>
    </row>
    <row r="53" spans="1:6" x14ac:dyDescent="0.25">
      <c r="A53" t="s">
        <v>59</v>
      </c>
      <c r="B53" t="s">
        <v>5</v>
      </c>
      <c r="C53">
        <v>86087</v>
      </c>
      <c r="D53">
        <v>6973</v>
      </c>
      <c r="E53" t="s">
        <v>135</v>
      </c>
      <c r="F53" t="s">
        <v>140</v>
      </c>
    </row>
    <row r="54" spans="1:6" x14ac:dyDescent="0.25">
      <c r="A54" t="s">
        <v>60</v>
      </c>
      <c r="B54" t="s">
        <v>5</v>
      </c>
      <c r="C54">
        <v>93840</v>
      </c>
      <c r="D54">
        <v>6433</v>
      </c>
      <c r="E54" t="s">
        <v>137</v>
      </c>
      <c r="F54" t="s">
        <v>143</v>
      </c>
    </row>
    <row r="55" spans="1:6" x14ac:dyDescent="0.25">
      <c r="A55" t="s">
        <v>61</v>
      </c>
      <c r="B55" t="s">
        <v>6</v>
      </c>
      <c r="C55">
        <v>79384</v>
      </c>
      <c r="D55">
        <v>5777</v>
      </c>
      <c r="E55" t="s">
        <v>138</v>
      </c>
      <c r="F55" t="s">
        <v>141</v>
      </c>
    </row>
    <row r="56" spans="1:6" x14ac:dyDescent="0.25">
      <c r="A56" t="s">
        <v>62</v>
      </c>
      <c r="B56" t="s">
        <v>4</v>
      </c>
      <c r="C56">
        <v>76005</v>
      </c>
      <c r="D56">
        <v>4869</v>
      </c>
      <c r="E56" t="s">
        <v>136</v>
      </c>
      <c r="F56" t="s">
        <v>143</v>
      </c>
    </row>
    <row r="57" spans="1:6" x14ac:dyDescent="0.25">
      <c r="A57" t="s">
        <v>63</v>
      </c>
      <c r="B57" t="s">
        <v>2</v>
      </c>
      <c r="C57">
        <v>71576</v>
      </c>
      <c r="D57">
        <v>5234</v>
      </c>
      <c r="E57" t="s">
        <v>137</v>
      </c>
      <c r="F57" t="s">
        <v>139</v>
      </c>
    </row>
    <row r="58" spans="1:6" x14ac:dyDescent="0.25">
      <c r="A58" t="s">
        <v>64</v>
      </c>
      <c r="B58" t="s">
        <v>5</v>
      </c>
      <c r="C58">
        <v>64353</v>
      </c>
      <c r="D58">
        <v>5791</v>
      </c>
      <c r="E58" t="s">
        <v>134</v>
      </c>
      <c r="F58" t="s">
        <v>142</v>
      </c>
    </row>
    <row r="59" spans="1:6" x14ac:dyDescent="0.25">
      <c r="A59" t="s">
        <v>65</v>
      </c>
      <c r="B59" t="s">
        <v>3</v>
      </c>
      <c r="C59">
        <v>87003</v>
      </c>
      <c r="D59">
        <v>2956</v>
      </c>
      <c r="E59" t="s">
        <v>135</v>
      </c>
      <c r="F59" t="s">
        <v>143</v>
      </c>
    </row>
    <row r="60" spans="1:6" x14ac:dyDescent="0.25">
      <c r="A60" t="s">
        <v>66</v>
      </c>
      <c r="B60" t="s">
        <v>5</v>
      </c>
      <c r="C60">
        <v>108211</v>
      </c>
      <c r="D60">
        <v>7800</v>
      </c>
      <c r="E60" t="s">
        <v>134</v>
      </c>
      <c r="F60" t="s">
        <v>143</v>
      </c>
    </row>
    <row r="61" spans="1:6" x14ac:dyDescent="0.25">
      <c r="A61" t="s">
        <v>67</v>
      </c>
      <c r="B61" t="s">
        <v>3</v>
      </c>
      <c r="C61">
        <v>77733</v>
      </c>
      <c r="D61">
        <v>6067</v>
      </c>
      <c r="E61" t="s">
        <v>137</v>
      </c>
      <c r="F61" t="s">
        <v>142</v>
      </c>
    </row>
    <row r="62" spans="1:6" x14ac:dyDescent="0.25">
      <c r="A62" t="s">
        <v>68</v>
      </c>
      <c r="B62" t="s">
        <v>3</v>
      </c>
      <c r="C62">
        <v>90318</v>
      </c>
      <c r="D62">
        <v>2160</v>
      </c>
      <c r="E62" t="s">
        <v>137</v>
      </c>
      <c r="F62" t="s">
        <v>139</v>
      </c>
    </row>
    <row r="63" spans="1:6" x14ac:dyDescent="0.25">
      <c r="A63" t="s">
        <v>69</v>
      </c>
      <c r="B63" t="s">
        <v>5</v>
      </c>
      <c r="C63">
        <v>114474</v>
      </c>
      <c r="D63">
        <v>7699</v>
      </c>
      <c r="E63" t="s">
        <v>137</v>
      </c>
      <c r="F63" t="s">
        <v>140</v>
      </c>
    </row>
    <row r="64" spans="1:6" x14ac:dyDescent="0.25">
      <c r="A64" t="s">
        <v>70</v>
      </c>
      <c r="B64" t="s">
        <v>6</v>
      </c>
      <c r="C64">
        <v>48664</v>
      </c>
      <c r="D64">
        <v>8944</v>
      </c>
      <c r="E64" t="s">
        <v>134</v>
      </c>
      <c r="F64" t="s">
        <v>143</v>
      </c>
    </row>
    <row r="65" spans="1:6" x14ac:dyDescent="0.25">
      <c r="A65" t="s">
        <v>71</v>
      </c>
      <c r="B65" t="s">
        <v>3</v>
      </c>
      <c r="C65">
        <v>92172</v>
      </c>
      <c r="D65">
        <v>6493</v>
      </c>
      <c r="E65" t="s">
        <v>137</v>
      </c>
      <c r="F65" t="s">
        <v>142</v>
      </c>
    </row>
    <row r="66" spans="1:6" x14ac:dyDescent="0.25">
      <c r="A66" t="s">
        <v>72</v>
      </c>
      <c r="B66" t="s">
        <v>3</v>
      </c>
      <c r="C66">
        <v>110616</v>
      </c>
      <c r="D66">
        <v>3300</v>
      </c>
      <c r="E66" t="s">
        <v>134</v>
      </c>
      <c r="F66" t="s">
        <v>141</v>
      </c>
    </row>
    <row r="67" spans="1:6" x14ac:dyDescent="0.25">
      <c r="A67" t="s">
        <v>73</v>
      </c>
      <c r="B67" t="s">
        <v>5</v>
      </c>
      <c r="C67">
        <v>118264</v>
      </c>
      <c r="D67">
        <v>6911</v>
      </c>
      <c r="E67" t="s">
        <v>137</v>
      </c>
      <c r="F67" t="s">
        <v>142</v>
      </c>
    </row>
    <row r="68" spans="1:6" x14ac:dyDescent="0.25">
      <c r="A68" t="s">
        <v>74</v>
      </c>
      <c r="B68" t="s">
        <v>3</v>
      </c>
      <c r="C68">
        <v>51736</v>
      </c>
      <c r="D68">
        <v>5987</v>
      </c>
      <c r="E68" t="s">
        <v>136</v>
      </c>
      <c r="F68" t="s">
        <v>141</v>
      </c>
    </row>
    <row r="69" spans="1:6" x14ac:dyDescent="0.25">
      <c r="A69" t="s">
        <v>75</v>
      </c>
      <c r="B69" t="s">
        <v>3</v>
      </c>
      <c r="C69">
        <v>119209</v>
      </c>
      <c r="D69">
        <v>3527</v>
      </c>
      <c r="E69" t="s">
        <v>137</v>
      </c>
      <c r="F69" t="s">
        <v>139</v>
      </c>
    </row>
    <row r="70" spans="1:6" x14ac:dyDescent="0.25">
      <c r="A70" t="s">
        <v>76</v>
      </c>
      <c r="B70" t="s">
        <v>5</v>
      </c>
      <c r="C70">
        <v>25854</v>
      </c>
      <c r="D70">
        <v>8015</v>
      </c>
      <c r="E70" t="s">
        <v>134</v>
      </c>
      <c r="F70" t="s">
        <v>140</v>
      </c>
    </row>
    <row r="71" spans="1:6" x14ac:dyDescent="0.25">
      <c r="A71" t="s">
        <v>77</v>
      </c>
      <c r="B71" t="s">
        <v>5</v>
      </c>
      <c r="C71">
        <v>115084</v>
      </c>
      <c r="D71">
        <v>7511</v>
      </c>
      <c r="E71" t="s">
        <v>138</v>
      </c>
      <c r="F71" t="s">
        <v>142</v>
      </c>
    </row>
    <row r="72" spans="1:6" x14ac:dyDescent="0.25">
      <c r="A72" t="s">
        <v>78</v>
      </c>
      <c r="B72" t="s">
        <v>2</v>
      </c>
      <c r="C72">
        <v>63623</v>
      </c>
      <c r="D72">
        <v>7254</v>
      </c>
      <c r="E72" t="s">
        <v>137</v>
      </c>
      <c r="F72" t="s">
        <v>143</v>
      </c>
    </row>
    <row r="73" spans="1:6" x14ac:dyDescent="0.25">
      <c r="A73" t="s">
        <v>79</v>
      </c>
      <c r="B73" t="s">
        <v>6</v>
      </c>
      <c r="C73">
        <v>32392</v>
      </c>
      <c r="D73">
        <v>3218</v>
      </c>
      <c r="E73" t="s">
        <v>138</v>
      </c>
      <c r="F73" t="s">
        <v>139</v>
      </c>
    </row>
    <row r="74" spans="1:6" x14ac:dyDescent="0.25">
      <c r="A74" t="s">
        <v>80</v>
      </c>
      <c r="B74" t="s">
        <v>6</v>
      </c>
      <c r="C74">
        <v>80680</v>
      </c>
      <c r="D74">
        <v>6496</v>
      </c>
      <c r="E74" t="s">
        <v>136</v>
      </c>
      <c r="F74" t="s">
        <v>142</v>
      </c>
    </row>
    <row r="75" spans="1:6" x14ac:dyDescent="0.25">
      <c r="A75" t="s">
        <v>81</v>
      </c>
      <c r="B75" t="s">
        <v>3</v>
      </c>
      <c r="C75">
        <v>71717</v>
      </c>
      <c r="D75">
        <v>6735</v>
      </c>
      <c r="E75" t="s">
        <v>135</v>
      </c>
      <c r="F75" t="s">
        <v>143</v>
      </c>
    </row>
    <row r="76" spans="1:6" x14ac:dyDescent="0.25">
      <c r="A76" t="s">
        <v>82</v>
      </c>
      <c r="B76" t="s">
        <v>6</v>
      </c>
      <c r="C76">
        <v>112092</v>
      </c>
      <c r="D76">
        <v>5104</v>
      </c>
      <c r="E76" t="s">
        <v>136</v>
      </c>
      <c r="F76" t="s">
        <v>142</v>
      </c>
    </row>
    <row r="77" spans="1:6" x14ac:dyDescent="0.25">
      <c r="A77" t="s">
        <v>83</v>
      </c>
      <c r="B77" t="s">
        <v>3</v>
      </c>
      <c r="C77">
        <v>75859</v>
      </c>
      <c r="D77">
        <v>4735</v>
      </c>
      <c r="E77" t="s">
        <v>137</v>
      </c>
      <c r="F77" t="s">
        <v>141</v>
      </c>
    </row>
    <row r="78" spans="1:6" x14ac:dyDescent="0.25">
      <c r="A78" t="s">
        <v>84</v>
      </c>
      <c r="B78" t="s">
        <v>2</v>
      </c>
      <c r="C78">
        <v>51309</v>
      </c>
      <c r="D78">
        <v>6555</v>
      </c>
      <c r="E78" t="s">
        <v>138</v>
      </c>
      <c r="F78" t="s">
        <v>142</v>
      </c>
    </row>
    <row r="79" spans="1:6" x14ac:dyDescent="0.25">
      <c r="A79" t="s">
        <v>85</v>
      </c>
      <c r="B79" t="s">
        <v>5</v>
      </c>
      <c r="C79">
        <v>112455</v>
      </c>
      <c r="D79">
        <v>2954</v>
      </c>
      <c r="E79" t="s">
        <v>138</v>
      </c>
      <c r="F79" t="s">
        <v>142</v>
      </c>
    </row>
    <row r="80" spans="1:6" x14ac:dyDescent="0.25">
      <c r="A80" t="s">
        <v>86</v>
      </c>
      <c r="B80" t="s">
        <v>5</v>
      </c>
      <c r="C80">
        <v>88734</v>
      </c>
      <c r="D80">
        <v>6565</v>
      </c>
      <c r="E80" t="s">
        <v>134</v>
      </c>
      <c r="F80" t="s">
        <v>142</v>
      </c>
    </row>
    <row r="81" spans="1:6" x14ac:dyDescent="0.25">
      <c r="A81" t="s">
        <v>87</v>
      </c>
      <c r="B81" t="s">
        <v>5</v>
      </c>
      <c r="C81">
        <v>95467</v>
      </c>
      <c r="D81">
        <v>5446</v>
      </c>
      <c r="E81" t="s">
        <v>138</v>
      </c>
      <c r="F81" t="s">
        <v>139</v>
      </c>
    </row>
    <row r="82" spans="1:6" x14ac:dyDescent="0.25">
      <c r="A82" t="s">
        <v>88</v>
      </c>
      <c r="B82" t="s">
        <v>6</v>
      </c>
      <c r="C82">
        <v>77662</v>
      </c>
      <c r="D82">
        <v>3045</v>
      </c>
      <c r="E82" t="s">
        <v>134</v>
      </c>
      <c r="F82" t="s">
        <v>142</v>
      </c>
    </row>
    <row r="83" spans="1:6" x14ac:dyDescent="0.25">
      <c r="A83" t="s">
        <v>89</v>
      </c>
      <c r="B83" t="s">
        <v>2</v>
      </c>
      <c r="C83">
        <v>37688</v>
      </c>
      <c r="D83">
        <v>8893</v>
      </c>
      <c r="E83" t="s">
        <v>135</v>
      </c>
      <c r="F83" t="s">
        <v>143</v>
      </c>
    </row>
    <row r="84" spans="1:6" x14ac:dyDescent="0.25">
      <c r="A84" t="s">
        <v>90</v>
      </c>
      <c r="B84" t="s">
        <v>6</v>
      </c>
      <c r="C84">
        <v>50342</v>
      </c>
      <c r="D84">
        <v>3693</v>
      </c>
      <c r="E84" t="s">
        <v>137</v>
      </c>
      <c r="F84" t="s">
        <v>141</v>
      </c>
    </row>
    <row r="85" spans="1:6" x14ac:dyDescent="0.25">
      <c r="A85" t="s">
        <v>91</v>
      </c>
      <c r="B85" t="s">
        <v>6</v>
      </c>
      <c r="C85">
        <v>62157</v>
      </c>
      <c r="D85">
        <v>8181</v>
      </c>
      <c r="E85" t="s">
        <v>134</v>
      </c>
      <c r="F85" t="s">
        <v>141</v>
      </c>
    </row>
    <row r="86" spans="1:6" x14ac:dyDescent="0.25">
      <c r="A86" t="s">
        <v>92</v>
      </c>
      <c r="B86" t="s">
        <v>2</v>
      </c>
      <c r="C86">
        <v>92863</v>
      </c>
      <c r="D86">
        <v>8373</v>
      </c>
      <c r="E86" t="s">
        <v>135</v>
      </c>
      <c r="F86" t="s">
        <v>142</v>
      </c>
    </row>
    <row r="87" spans="1:6" x14ac:dyDescent="0.25">
      <c r="A87" t="s">
        <v>93</v>
      </c>
      <c r="B87" t="s">
        <v>2</v>
      </c>
      <c r="C87">
        <v>77083</v>
      </c>
      <c r="D87">
        <v>5436</v>
      </c>
      <c r="E87" t="s">
        <v>138</v>
      </c>
      <c r="F87" t="s">
        <v>139</v>
      </c>
    </row>
    <row r="88" spans="1:6" x14ac:dyDescent="0.25">
      <c r="A88" t="s">
        <v>94</v>
      </c>
      <c r="B88" t="s">
        <v>2</v>
      </c>
      <c r="C88">
        <v>90733</v>
      </c>
      <c r="D88">
        <v>2562</v>
      </c>
      <c r="E88" t="s">
        <v>138</v>
      </c>
      <c r="F88" t="s">
        <v>139</v>
      </c>
    </row>
    <row r="89" spans="1:6" x14ac:dyDescent="0.25">
      <c r="A89" t="s">
        <v>95</v>
      </c>
      <c r="B89" t="s">
        <v>2</v>
      </c>
      <c r="C89">
        <v>114045</v>
      </c>
      <c r="D89">
        <v>4485</v>
      </c>
      <c r="E89" t="s">
        <v>135</v>
      </c>
      <c r="F89" t="s">
        <v>143</v>
      </c>
    </row>
    <row r="90" spans="1:6" x14ac:dyDescent="0.25">
      <c r="A90" t="s">
        <v>96</v>
      </c>
      <c r="B90" t="s">
        <v>5</v>
      </c>
      <c r="C90">
        <v>59698</v>
      </c>
      <c r="D90">
        <v>7895</v>
      </c>
      <c r="E90" t="s">
        <v>138</v>
      </c>
      <c r="F90" t="s">
        <v>142</v>
      </c>
    </row>
    <row r="91" spans="1:6" x14ac:dyDescent="0.25">
      <c r="A91" t="s">
        <v>97</v>
      </c>
      <c r="B91" t="s">
        <v>4</v>
      </c>
      <c r="C91">
        <v>105623</v>
      </c>
      <c r="D91">
        <v>5354</v>
      </c>
      <c r="E91" t="s">
        <v>135</v>
      </c>
      <c r="F91" t="s">
        <v>141</v>
      </c>
    </row>
    <row r="92" spans="1:6" x14ac:dyDescent="0.25">
      <c r="A92" t="s">
        <v>98</v>
      </c>
      <c r="B92" t="s">
        <v>4</v>
      </c>
      <c r="C92">
        <v>47671</v>
      </c>
      <c r="D92">
        <v>8170</v>
      </c>
      <c r="E92" t="s">
        <v>134</v>
      </c>
      <c r="F92" t="s">
        <v>139</v>
      </c>
    </row>
    <row r="93" spans="1:6" x14ac:dyDescent="0.25">
      <c r="A93" t="s">
        <v>99</v>
      </c>
      <c r="B93" t="s">
        <v>2</v>
      </c>
      <c r="C93">
        <v>50184</v>
      </c>
      <c r="D93">
        <v>2225</v>
      </c>
      <c r="E93" t="s">
        <v>134</v>
      </c>
      <c r="F93" t="s">
        <v>142</v>
      </c>
    </row>
    <row r="94" spans="1:6" x14ac:dyDescent="0.25">
      <c r="A94" t="s">
        <v>100</v>
      </c>
      <c r="B94" t="s">
        <v>4</v>
      </c>
      <c r="C94">
        <v>118384</v>
      </c>
      <c r="D94">
        <v>9444</v>
      </c>
      <c r="E94" t="s">
        <v>135</v>
      </c>
      <c r="F94" t="s">
        <v>139</v>
      </c>
    </row>
    <row r="95" spans="1:6" x14ac:dyDescent="0.25">
      <c r="A95" t="s">
        <v>101</v>
      </c>
      <c r="B95" t="s">
        <v>4</v>
      </c>
      <c r="C95">
        <v>67107</v>
      </c>
      <c r="D95">
        <v>6893</v>
      </c>
      <c r="E95" t="s">
        <v>134</v>
      </c>
      <c r="F95" t="s">
        <v>139</v>
      </c>
    </row>
    <row r="96" spans="1:6" x14ac:dyDescent="0.25">
      <c r="A96" t="s">
        <v>102</v>
      </c>
      <c r="B96" t="s">
        <v>2</v>
      </c>
      <c r="C96">
        <v>111202</v>
      </c>
      <c r="D96">
        <v>9776</v>
      </c>
      <c r="E96" t="s">
        <v>134</v>
      </c>
      <c r="F96" t="s">
        <v>141</v>
      </c>
    </row>
    <row r="97" spans="1:6" x14ac:dyDescent="0.25">
      <c r="A97" t="s">
        <v>103</v>
      </c>
      <c r="B97" t="s">
        <v>4</v>
      </c>
      <c r="C97">
        <v>76663</v>
      </c>
      <c r="D97">
        <v>8427</v>
      </c>
      <c r="E97" t="s">
        <v>134</v>
      </c>
      <c r="F97" t="s">
        <v>140</v>
      </c>
    </row>
    <row r="98" spans="1:6" x14ac:dyDescent="0.25">
      <c r="A98" t="s">
        <v>104</v>
      </c>
      <c r="B98" t="s">
        <v>6</v>
      </c>
      <c r="C98">
        <v>40708</v>
      </c>
      <c r="D98">
        <v>9022</v>
      </c>
      <c r="E98" t="s">
        <v>136</v>
      </c>
      <c r="F98" t="s">
        <v>143</v>
      </c>
    </row>
    <row r="99" spans="1:6" x14ac:dyDescent="0.25">
      <c r="A99" t="s">
        <v>105</v>
      </c>
      <c r="B99" t="s">
        <v>3</v>
      </c>
      <c r="C99">
        <v>116906</v>
      </c>
      <c r="D99">
        <v>2959</v>
      </c>
      <c r="E99" t="s">
        <v>137</v>
      </c>
      <c r="F99" t="s">
        <v>143</v>
      </c>
    </row>
    <row r="100" spans="1:6" x14ac:dyDescent="0.25">
      <c r="A100" t="s">
        <v>106</v>
      </c>
      <c r="B100" t="s">
        <v>3</v>
      </c>
      <c r="C100">
        <v>74811</v>
      </c>
      <c r="D100">
        <v>7600</v>
      </c>
      <c r="E100" t="s">
        <v>138</v>
      </c>
      <c r="F100" t="s">
        <v>141</v>
      </c>
    </row>
    <row r="101" spans="1:6" x14ac:dyDescent="0.25">
      <c r="A101" t="s">
        <v>107</v>
      </c>
      <c r="B101" t="s">
        <v>2</v>
      </c>
      <c r="C101">
        <v>27811</v>
      </c>
      <c r="D101">
        <v>6548</v>
      </c>
      <c r="E101" t="s">
        <v>136</v>
      </c>
      <c r="F101" t="s">
        <v>139</v>
      </c>
    </row>
    <row r="102" spans="1:6" x14ac:dyDescent="0.25">
      <c r="A102" t="s">
        <v>108</v>
      </c>
      <c r="B102" t="s">
        <v>5</v>
      </c>
      <c r="C102">
        <v>81250</v>
      </c>
      <c r="D102">
        <v>5067</v>
      </c>
      <c r="E102" t="s">
        <v>134</v>
      </c>
      <c r="F102" t="s">
        <v>142</v>
      </c>
    </row>
    <row r="103" spans="1:6" x14ac:dyDescent="0.25">
      <c r="A103" t="s">
        <v>109</v>
      </c>
      <c r="B103" t="s">
        <v>2</v>
      </c>
      <c r="C103">
        <v>97082</v>
      </c>
      <c r="D103">
        <v>9996</v>
      </c>
      <c r="E103" t="s">
        <v>135</v>
      </c>
      <c r="F103" t="s">
        <v>139</v>
      </c>
    </row>
    <row r="104" spans="1:6" x14ac:dyDescent="0.25">
      <c r="A104" t="s">
        <v>110</v>
      </c>
      <c r="B104" t="s">
        <v>5</v>
      </c>
      <c r="C104">
        <v>59754</v>
      </c>
      <c r="D104">
        <v>2815</v>
      </c>
      <c r="E104" t="s">
        <v>134</v>
      </c>
      <c r="F104" t="s">
        <v>141</v>
      </c>
    </row>
    <row r="105" spans="1:6" x14ac:dyDescent="0.25">
      <c r="A105" t="s">
        <v>111</v>
      </c>
      <c r="B105" t="s">
        <v>3</v>
      </c>
      <c r="C105">
        <v>36411</v>
      </c>
      <c r="D105">
        <v>6754</v>
      </c>
      <c r="E105" t="s">
        <v>137</v>
      </c>
      <c r="F105" t="s">
        <v>143</v>
      </c>
    </row>
    <row r="106" spans="1:6" x14ac:dyDescent="0.25">
      <c r="A106" t="s">
        <v>112</v>
      </c>
      <c r="B106" t="s">
        <v>2</v>
      </c>
      <c r="C106">
        <v>27911</v>
      </c>
      <c r="D106">
        <v>9683</v>
      </c>
      <c r="E106" t="s">
        <v>134</v>
      </c>
      <c r="F106" t="s">
        <v>139</v>
      </c>
    </row>
    <row r="107" spans="1:6" x14ac:dyDescent="0.25">
      <c r="A107" t="s">
        <v>113</v>
      </c>
      <c r="B107" t="s">
        <v>6</v>
      </c>
      <c r="C107">
        <v>92270</v>
      </c>
      <c r="D107">
        <v>6642</v>
      </c>
      <c r="E107" t="s">
        <v>135</v>
      </c>
      <c r="F107" t="s">
        <v>143</v>
      </c>
    </row>
    <row r="108" spans="1:6" x14ac:dyDescent="0.25">
      <c r="A108" t="s">
        <v>114</v>
      </c>
      <c r="B108" t="s">
        <v>4</v>
      </c>
      <c r="C108">
        <v>108763</v>
      </c>
      <c r="D108">
        <v>7311</v>
      </c>
      <c r="E108" t="s">
        <v>137</v>
      </c>
      <c r="F108" t="s">
        <v>142</v>
      </c>
    </row>
    <row r="109" spans="1:6" x14ac:dyDescent="0.25">
      <c r="A109" t="s">
        <v>115</v>
      </c>
      <c r="B109" t="s">
        <v>5</v>
      </c>
      <c r="C109">
        <v>33680</v>
      </c>
      <c r="D109">
        <v>5120</v>
      </c>
      <c r="E109" t="s">
        <v>134</v>
      </c>
      <c r="F109" t="s">
        <v>143</v>
      </c>
    </row>
    <row r="110" spans="1:6" x14ac:dyDescent="0.25">
      <c r="A110" t="s">
        <v>116</v>
      </c>
      <c r="B110" t="s">
        <v>4</v>
      </c>
      <c r="C110">
        <v>109896</v>
      </c>
      <c r="D110">
        <v>9679</v>
      </c>
      <c r="E110" t="s">
        <v>137</v>
      </c>
      <c r="F110" t="s">
        <v>143</v>
      </c>
    </row>
    <row r="111" spans="1:6" x14ac:dyDescent="0.25">
      <c r="A111" t="s">
        <v>117</v>
      </c>
      <c r="B111" t="s">
        <v>4</v>
      </c>
      <c r="C111">
        <v>108879</v>
      </c>
      <c r="D111">
        <v>2016</v>
      </c>
      <c r="E111" t="s">
        <v>138</v>
      </c>
      <c r="F111" t="s">
        <v>140</v>
      </c>
    </row>
    <row r="112" spans="1:6" x14ac:dyDescent="0.25">
      <c r="A112" t="s">
        <v>118</v>
      </c>
      <c r="B112" t="s">
        <v>2</v>
      </c>
      <c r="C112">
        <v>96295</v>
      </c>
      <c r="D112">
        <v>9339</v>
      </c>
      <c r="E112" t="s">
        <v>138</v>
      </c>
      <c r="F112" t="s">
        <v>140</v>
      </c>
    </row>
    <row r="113" spans="1:6" x14ac:dyDescent="0.25">
      <c r="A113" t="s">
        <v>119</v>
      </c>
      <c r="B113" t="s">
        <v>4</v>
      </c>
      <c r="C113">
        <v>113614</v>
      </c>
      <c r="D113">
        <v>3243</v>
      </c>
      <c r="E113" t="s">
        <v>134</v>
      </c>
      <c r="F113" t="s">
        <v>140</v>
      </c>
    </row>
    <row r="114" spans="1:6" x14ac:dyDescent="0.25">
      <c r="A114" t="s">
        <v>120</v>
      </c>
      <c r="B114" t="s">
        <v>6</v>
      </c>
      <c r="C114">
        <v>36111</v>
      </c>
      <c r="D114">
        <v>4205</v>
      </c>
      <c r="E114" t="s">
        <v>137</v>
      </c>
      <c r="F114" t="s">
        <v>143</v>
      </c>
    </row>
    <row r="115" spans="1:6" x14ac:dyDescent="0.25">
      <c r="A115" t="s">
        <v>121</v>
      </c>
      <c r="B115" t="s">
        <v>4</v>
      </c>
      <c r="C115">
        <v>62504</v>
      </c>
      <c r="D115">
        <v>4524</v>
      </c>
      <c r="E115" t="s">
        <v>135</v>
      </c>
      <c r="F115" t="s">
        <v>141</v>
      </c>
    </row>
    <row r="116" spans="1:6" x14ac:dyDescent="0.25">
      <c r="A116" t="s">
        <v>122</v>
      </c>
      <c r="B116" t="s">
        <v>2</v>
      </c>
      <c r="C116">
        <v>26802</v>
      </c>
      <c r="D116">
        <v>3069</v>
      </c>
      <c r="E116" t="s">
        <v>134</v>
      </c>
      <c r="F116" t="s">
        <v>143</v>
      </c>
    </row>
    <row r="117" spans="1:6" x14ac:dyDescent="0.25">
      <c r="A117" t="s">
        <v>123</v>
      </c>
      <c r="B117" t="s">
        <v>6</v>
      </c>
      <c r="C117">
        <v>33155</v>
      </c>
      <c r="D117">
        <v>5444</v>
      </c>
      <c r="E117" t="s">
        <v>138</v>
      </c>
      <c r="F117" t="s">
        <v>141</v>
      </c>
    </row>
    <row r="118" spans="1:6" x14ac:dyDescent="0.25">
      <c r="A118" t="s">
        <v>124</v>
      </c>
      <c r="B118" t="s">
        <v>3</v>
      </c>
      <c r="C118">
        <v>98656</v>
      </c>
      <c r="D118">
        <v>4565</v>
      </c>
      <c r="E118" t="s">
        <v>138</v>
      </c>
      <c r="F118" t="s">
        <v>141</v>
      </c>
    </row>
    <row r="119" spans="1:6" x14ac:dyDescent="0.25">
      <c r="A119" t="s">
        <v>125</v>
      </c>
      <c r="B119" t="s">
        <v>4</v>
      </c>
      <c r="C119">
        <v>64384</v>
      </c>
      <c r="D119">
        <v>8242</v>
      </c>
      <c r="E119" t="s">
        <v>134</v>
      </c>
      <c r="F119" t="s">
        <v>140</v>
      </c>
    </row>
    <row r="120" spans="1:6" x14ac:dyDescent="0.25">
      <c r="A120" t="s">
        <v>126</v>
      </c>
      <c r="B120" t="s">
        <v>2</v>
      </c>
      <c r="C120">
        <v>72254</v>
      </c>
      <c r="D120">
        <v>7864</v>
      </c>
      <c r="E120" t="s">
        <v>137</v>
      </c>
      <c r="F120" t="s">
        <v>139</v>
      </c>
    </row>
    <row r="121" spans="1:6" x14ac:dyDescent="0.25">
      <c r="A121" t="s">
        <v>127</v>
      </c>
      <c r="B121" t="s">
        <v>3</v>
      </c>
      <c r="C121">
        <v>46918</v>
      </c>
      <c r="D121">
        <v>3060</v>
      </c>
      <c r="E121" t="s">
        <v>138</v>
      </c>
      <c r="F121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8CDEE-9B39-4A2C-97F9-5B774E0DE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Raw_Data</vt:lpstr>
      <vt:lpstr>Data Cleaning</vt:lpstr>
      <vt:lpstr>Text Functions</vt:lpstr>
      <vt:lpstr>Logical Functions</vt:lpstr>
      <vt:lpstr>Math Functions</vt:lpstr>
      <vt:lpstr>Date Functions</vt:lpstr>
      <vt:lpstr>Lookup Functions</vt:lpstr>
      <vt:lpstr>Lookup Functions 2</vt:lpstr>
      <vt:lpstr>Advanced &amp;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Komal digwal</cp:lastModifiedBy>
  <dcterms:created xsi:type="dcterms:W3CDTF">2025-06-24T21:42:20Z</dcterms:created>
  <dcterms:modified xsi:type="dcterms:W3CDTF">2025-07-04T16:09:16Z</dcterms:modified>
</cp:coreProperties>
</file>