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<sst xmlns="http://schemas.openxmlformats.org/spreadsheetml/2006/main" count="186" uniqueCount="101">
  <si>
    <r>
      <rPr>
        <rFont val="Arial"/>
        <b/>
        <color rgb="FFFFFFFF"/>
        <sz val="18.0"/>
      </rPr>
      <t xml:space="preserve">Income Statement of  Anna Coconut Trader
</t>
    </r>
    <r>
      <rPr>
        <rFont val="Arial"/>
        <b/>
        <color rgb="FFFFFFFF"/>
      </rPr>
      <t xml:space="preserve">for the month of January </t>
    </r>
  </si>
  <si>
    <t>Cash Balance Statement of Anna Coconut Trader
for the month of January, 2022</t>
  </si>
  <si>
    <r>
      <rPr>
        <rFont val="Arial"/>
        <b/>
        <color rgb="FFFFFFFF"/>
        <sz val="12.0"/>
      </rPr>
      <t xml:space="preserve">Cash Flow Statement of Anna Coconut trader
</t>
    </r>
    <r>
      <rPr>
        <rFont val="Arial"/>
        <b/>
        <color rgb="FFFFFFFF"/>
        <sz val="8.0"/>
      </rPr>
      <t>for the month of January, 2023</t>
    </r>
  </si>
  <si>
    <r>
      <rPr>
        <rFont val="Arial"/>
        <b/>
        <color rgb="FFFFFFFF"/>
        <sz val="12.0"/>
      </rPr>
      <t xml:space="preserve">Balance Sheet
</t>
    </r>
    <r>
      <rPr>
        <rFont val="Arial"/>
        <b/>
        <color rgb="FFFFFFFF"/>
        <sz val="8.0"/>
      </rPr>
      <t>at the end of March</t>
    </r>
  </si>
  <si>
    <t>Particulars</t>
  </si>
  <si>
    <t>Notes</t>
  </si>
  <si>
    <t>January</t>
  </si>
  <si>
    <t>February</t>
  </si>
  <si>
    <t>March</t>
  </si>
  <si>
    <t>Paid/Received</t>
  </si>
  <si>
    <t>Categories</t>
  </si>
  <si>
    <t>Cash Flow from Operations</t>
  </si>
  <si>
    <t xml:space="preserve">Liabilities </t>
  </si>
  <si>
    <t>Assets</t>
  </si>
  <si>
    <t>Revenue</t>
  </si>
  <si>
    <t xml:space="preserve">Opening Cash </t>
  </si>
  <si>
    <t>Opening Cash</t>
  </si>
  <si>
    <t>Capital</t>
  </si>
  <si>
    <t>Inventory</t>
  </si>
  <si>
    <t>Total operating revenue</t>
  </si>
  <si>
    <t>Cash received from customers</t>
  </si>
  <si>
    <t>Received</t>
  </si>
  <si>
    <t>Operating</t>
  </si>
  <si>
    <t>Profit &amp; Loss</t>
  </si>
  <si>
    <t>Cash</t>
  </si>
  <si>
    <t>Operating Expenses</t>
  </si>
  <si>
    <t>Investment by owners in business</t>
  </si>
  <si>
    <t>Investing</t>
  </si>
  <si>
    <t xml:space="preserve">    - Cash Inflow</t>
  </si>
  <si>
    <t>Payable</t>
  </si>
  <si>
    <t>Receivable</t>
  </si>
  <si>
    <t>EBITDA( Revenue - Op expenses)</t>
  </si>
  <si>
    <t>Cash paid to the vendors</t>
  </si>
  <si>
    <t>Paid</t>
  </si>
  <si>
    <t>Loan</t>
  </si>
  <si>
    <t>Fixed Assets</t>
  </si>
  <si>
    <t>Depreciation</t>
  </si>
  <si>
    <t>Cash paid for salary</t>
  </si>
  <si>
    <t xml:space="preserve">    - Cash outflow</t>
  </si>
  <si>
    <t>EBIT</t>
  </si>
  <si>
    <t>Cash paid for other expenses</t>
  </si>
  <si>
    <t>Interest Paid</t>
  </si>
  <si>
    <t>Fuel expense paid</t>
  </si>
  <si>
    <t>Other Income</t>
  </si>
  <si>
    <t>Electricity bill paid</t>
  </si>
  <si>
    <t>EBT/PBT</t>
  </si>
  <si>
    <t>Tax paid</t>
  </si>
  <si>
    <t>Tax</t>
  </si>
  <si>
    <t>Purchased Building</t>
  </si>
  <si>
    <t>Net Income</t>
  </si>
  <si>
    <t>Purchased mini truck for cash</t>
  </si>
  <si>
    <t>Purchased Warehouse machinery</t>
  </si>
  <si>
    <t>Total operating cash inflow/outflow</t>
  </si>
  <si>
    <t>Interest paid on the loan</t>
  </si>
  <si>
    <t>Financing</t>
  </si>
  <si>
    <t>Cash Flow from Investing</t>
  </si>
  <si>
    <t>Tax on EBT</t>
  </si>
  <si>
    <t>Loan taken from bank</t>
  </si>
  <si>
    <t>Interest received from the bank</t>
  </si>
  <si>
    <t>Cash received for renting out unused space</t>
  </si>
  <si>
    <t>Net Cash Balance</t>
  </si>
  <si>
    <t>Purchase details</t>
  </si>
  <si>
    <t>Total investing cash inflow/outflow</t>
  </si>
  <si>
    <t>Cash Flow from Financing</t>
  </si>
  <si>
    <t>Purchases</t>
  </si>
  <si>
    <t>Cash Purchases</t>
  </si>
  <si>
    <t>Credit Purchases</t>
  </si>
  <si>
    <t>Sales details</t>
  </si>
  <si>
    <t>Total financing cash inflow/outflow</t>
  </si>
  <si>
    <t>Sales</t>
  </si>
  <si>
    <t>Cash Sales</t>
  </si>
  <si>
    <t>Credit Sales</t>
  </si>
  <si>
    <t>Inventories</t>
  </si>
  <si>
    <t>Opening Balance</t>
  </si>
  <si>
    <t>COGS</t>
  </si>
  <si>
    <t>Closing inventories</t>
  </si>
  <si>
    <t>Purchased on 1st Jan</t>
  </si>
  <si>
    <t>Total 3 months Depreciation</t>
  </si>
  <si>
    <t>Value at the end of the month</t>
  </si>
  <si>
    <t>Mini Truck</t>
  </si>
  <si>
    <t>Building</t>
  </si>
  <si>
    <t>Machinery</t>
  </si>
  <si>
    <t>Total</t>
  </si>
  <si>
    <t>Other expenses</t>
  </si>
  <si>
    <t>Salary</t>
  </si>
  <si>
    <t>Fuel expense</t>
  </si>
  <si>
    <t>Electricity</t>
  </si>
  <si>
    <t xml:space="preserve">Other Income </t>
  </si>
  <si>
    <t>Renting out unused space</t>
  </si>
  <si>
    <t>Interest on fixed deposit</t>
  </si>
  <si>
    <t>EBITDA and Operating cash inflow/outflow Ratio</t>
  </si>
  <si>
    <t>EBITDA-Tax</t>
  </si>
  <si>
    <t>Operating cash inflow/outflow</t>
  </si>
  <si>
    <t xml:space="preserve">EBITDA as % of operating cash inflow / outflow </t>
  </si>
  <si>
    <t>Analysis on:</t>
  </si>
  <si>
    <t xml:space="preserve">1. EBITDA as % of operating cash inflow/outflow </t>
  </si>
  <si>
    <t>The EBITDA as % of perting cashflow is increasing in the company due to increase in credit purchase and decrease in credit sales</t>
  </si>
  <si>
    <t>2. How the depreciation is affecting the investing cash flow?</t>
  </si>
  <si>
    <t>Investing cashflow mostly depends on fixed asset invstment and depreciation is decreasing the value of assets which doesnt give any returns for investing. This is the major outflow.</t>
  </si>
  <si>
    <t>3. Compare the  EBITDA and net operating cash flow, and how do they relate to each other in terms of measuring a company's financial performance?</t>
  </si>
  <si>
    <t xml:space="preserve">There are some inflations and deflations in the EBITDA but the operating cashflow is contantly increasing which means the company is having high liquidity and performing with great profits.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</si>
</sst>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rgb="FFFFFFFF"/>
      <name val="Arial"/>
    </font>
    <font>
      <color theme="1"/>
      <name val="Arial"/>
    </font>
    <font>
      <b/>
      <sz val="12.0"/>
      <color rgb="FFFFFFFF"/>
      <name val="Arial"/>
    </font>
    <font/>
    <font>
      <b/>
      <color theme="1"/>
      <name val="Arial"/>
      <scheme val="minor"/>
    </font>
    <font>
      <b/>
      <color theme="1"/>
      <name val="Arial"/>
    </font>
    <font>
      <color rgb="FF000000"/>
      <name val="Arial"/>
    </font>
    <font>
      <b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410B"/>
        <bgColor rgb="FFF4410B"/>
      </patternFill>
    </fill>
    <fill>
      <patternFill patternType="solid">
        <fgColor rgb="FFFB4C0C"/>
        <bgColor rgb="FFFB4C0C"/>
      </patternFill>
    </fill>
    <fill>
      <patternFill patternType="solid">
        <fgColor rgb="FFF7F4E9"/>
        <bgColor rgb="FFF7F4E9"/>
      </patternFill>
    </fill>
  </fills>
  <borders count="26">
    <border/>
    <border>
      <left style="thin">
        <color rgb="FFF7F4E9"/>
      </left>
      <top style="thin">
        <color rgb="FFF7F4E9"/>
      </top>
      <bottom style="thin">
        <color rgb="FFF7F4E9"/>
      </bottom>
    </border>
    <border>
      <top style="thin">
        <color rgb="FFF7F4E9"/>
      </top>
      <bottom style="thin">
        <color rgb="FFF7F4E9"/>
      </bottom>
    </border>
    <border>
      <right style="thin">
        <color rgb="FFF7F4E9"/>
      </right>
      <top style="thin">
        <color rgb="FFF7F4E9"/>
      </top>
      <bottom style="thin">
        <color rgb="FFF7F4E9"/>
      </bottom>
    </border>
    <border>
      <right style="thin">
        <color rgb="FFFF0000"/>
      </right>
      <top style="thin">
        <color rgb="FFF7F4E9"/>
      </top>
      <bottom style="thin">
        <color rgb="FFF7F4E9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F7F4E9"/>
      </bottom>
    </border>
    <border>
      <top style="thin">
        <color rgb="FF000000"/>
      </top>
      <bottom style="thin">
        <color rgb="FFF7F4E9"/>
      </bottom>
    </border>
    <border>
      <right style="thin">
        <color rgb="FF000000"/>
      </right>
      <top style="thin">
        <color rgb="FF000000"/>
      </top>
      <bottom style="thin">
        <color rgb="FFF7F4E9"/>
      </bottom>
    </border>
    <border>
      <left style="thin">
        <color rgb="FFF7F4E9"/>
      </left>
      <right style="thin">
        <color rgb="FFF7F4E9"/>
      </right>
      <top style="thin">
        <color rgb="FFF7F4E9"/>
      </top>
      <bottom style="thin">
        <color rgb="FFF7F4E9"/>
      </bottom>
    </border>
    <border>
      <left style="thin">
        <color rgb="FFF7F4E9"/>
      </left>
      <right style="thin">
        <color rgb="FFF7F4E9"/>
      </right>
      <bottom style="thin">
        <color rgb="FFF7F4E9"/>
      </bottom>
    </border>
    <border>
      <right style="thin">
        <color rgb="FFF7F4E9"/>
      </right>
      <bottom style="thin">
        <color rgb="FFF7F4E9"/>
      </bottom>
    </border>
    <border>
      <left style="thin">
        <color rgb="FFF7F4E9"/>
      </left>
      <bottom style="thin">
        <color rgb="FFF7F4E9"/>
      </bottom>
    </border>
    <border>
      <right style="thin">
        <color rgb="FF000000"/>
      </right>
      <bottom style="thin">
        <color rgb="FFF7F4E9"/>
      </bottom>
    </border>
    <border>
      <bottom style="thin">
        <color rgb="FFF7F4E9"/>
      </bottom>
    </border>
    <border>
      <left style="thin">
        <color rgb="FFF7F4E9"/>
      </left>
      <right style="thin">
        <color rgb="FFF7F4E9"/>
      </right>
    </border>
    <border>
      <right style="thin">
        <color rgb="FFF7F4E9"/>
      </right>
    </border>
    <border>
      <right style="thin">
        <color rgb="FF000000"/>
      </right>
    </border>
    <border>
      <left style="thin">
        <color rgb="FFF7F4E9"/>
      </left>
      <right style="thin">
        <color rgb="FFF7F4E9"/>
      </right>
      <bottom style="double">
        <color rgb="FF000000"/>
      </bottom>
    </border>
    <border>
      <right style="thin">
        <color rgb="FFF7F4E9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 vertical="bottom"/>
    </xf>
    <xf borderId="7" fillId="0" fontId="5" numFmtId="0" xfId="0" applyBorder="1" applyFont="1"/>
    <xf borderId="8" fillId="0" fontId="5" numFmtId="0" xfId="0" applyBorder="1" applyFont="1"/>
    <xf borderId="9" fillId="4" fontId="6" numFmtId="0" xfId="0" applyAlignment="1" applyBorder="1" applyFill="1" applyFont="1">
      <alignment readingOrder="0"/>
    </xf>
    <xf borderId="9" fillId="4" fontId="6" numFmtId="0" xfId="0" applyAlignment="1" applyBorder="1" applyFont="1">
      <alignment horizontal="center" readingOrder="0"/>
    </xf>
    <xf borderId="10" fillId="4" fontId="3" numFmtId="0" xfId="0" applyAlignment="1" applyBorder="1" applyFont="1">
      <alignment vertical="bottom"/>
    </xf>
    <xf borderId="11" fillId="4" fontId="7" numFmtId="0" xfId="0" applyAlignment="1" applyBorder="1" applyFont="1">
      <alignment horizontal="center" vertical="bottom"/>
    </xf>
    <xf borderId="10" fillId="4" fontId="7" numFmtId="0" xfId="0" applyAlignment="1" applyBorder="1" applyFont="1">
      <alignment shrinkToFit="0" vertical="bottom" wrapText="1"/>
    </xf>
    <xf borderId="11" fillId="4" fontId="7" numFmtId="0" xfId="0" applyAlignment="1" applyBorder="1" applyFont="1">
      <alignment horizontal="center" shrinkToFit="0" vertical="bottom" wrapText="1"/>
    </xf>
    <xf borderId="12" fillId="4" fontId="7" numFmtId="0" xfId="0" applyAlignment="1" applyBorder="1" applyFont="1">
      <alignment horizontal="center" vertical="bottom"/>
    </xf>
    <xf borderId="11" fillId="0" fontId="5" numFmtId="0" xfId="0" applyBorder="1" applyFont="1"/>
    <xf borderId="13" fillId="4" fontId="3" numFmtId="0" xfId="0" applyAlignment="1" applyBorder="1" applyFont="1">
      <alignment vertical="bottom"/>
    </xf>
    <xf borderId="14" fillId="4" fontId="7" numFmtId="0" xfId="0" applyAlignment="1" applyBorder="1" applyFont="1">
      <alignment horizontal="center" vertical="bottom"/>
    </xf>
    <xf borderId="9" fillId="4" fontId="1" numFmtId="0" xfId="0" applyAlignment="1" applyBorder="1" applyFont="1">
      <alignment readingOrder="0"/>
    </xf>
    <xf borderId="9" fillId="4" fontId="1" numFmtId="0" xfId="0" applyBorder="1" applyFont="1"/>
    <xf borderId="10" fillId="4" fontId="7" numFmtId="0" xfId="0" applyAlignment="1" applyBorder="1" applyFont="1">
      <alignment vertical="bottom"/>
    </xf>
    <xf borderId="11" fillId="4" fontId="3" numFmtId="0" xfId="0" applyAlignment="1" applyBorder="1" applyFont="1">
      <alignment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11" fillId="4" fontId="3" numFmtId="0" xfId="0" applyAlignment="1" applyBorder="1" applyFont="1">
      <alignment readingOrder="0" vertical="bottom"/>
    </xf>
    <xf borderId="11" fillId="4" fontId="3" numFmtId="2" xfId="0" applyAlignment="1" applyBorder="1" applyFont="1" applyNumberFormat="1">
      <alignment horizontal="right" vertical="bottom"/>
    </xf>
    <xf borderId="13" fillId="4" fontId="3" numFmtId="0" xfId="0" applyAlignment="1" applyBorder="1" applyFont="1">
      <alignment readingOrder="0" vertical="bottom"/>
    </xf>
    <xf borderId="10" fillId="4" fontId="3" numFmtId="0" xfId="0" applyAlignment="1" applyBorder="1" applyFont="1">
      <alignment readingOrder="0" vertical="bottom"/>
    </xf>
    <xf borderId="10" fillId="4" fontId="3" numFmtId="0" xfId="0" applyAlignment="1" applyBorder="1" applyFont="1">
      <alignment shrinkToFit="0" vertical="bottom" wrapText="1"/>
    </xf>
    <xf borderId="15" fillId="4" fontId="3" numFmtId="0" xfId="0" applyAlignment="1" applyBorder="1" applyFont="1">
      <alignment vertical="bottom"/>
    </xf>
    <xf borderId="16" fillId="4" fontId="3" numFmtId="2" xfId="0" applyAlignment="1" applyBorder="1" applyFont="1" applyNumberFormat="1">
      <alignment vertical="bottom"/>
    </xf>
    <xf borderId="17" fillId="4" fontId="3" numFmtId="0" xfId="0" applyAlignment="1" applyBorder="1" applyFont="1">
      <alignment vertical="bottom"/>
    </xf>
    <xf borderId="16" fillId="4" fontId="3" numFmtId="1" xfId="0" applyAlignment="1" applyBorder="1" applyFont="1" applyNumberFormat="1">
      <alignment vertical="bottom"/>
    </xf>
    <xf borderId="18" fillId="4" fontId="3" numFmtId="0" xfId="0" applyAlignment="1" applyBorder="1" applyFont="1">
      <alignment vertical="bottom"/>
    </xf>
    <xf borderId="19" fillId="4" fontId="3" numFmtId="2" xfId="0" applyAlignment="1" applyBorder="1" applyFont="1" applyNumberFormat="1">
      <alignment horizontal="right" vertical="bottom"/>
    </xf>
    <xf borderId="20" fillId="4" fontId="3" numFmtId="0" xfId="0" applyAlignment="1" applyBorder="1" applyFont="1">
      <alignment readingOrder="0" vertical="bottom"/>
    </xf>
    <xf borderId="19" fillId="4" fontId="3" numFmtId="1" xfId="0" applyAlignment="1" applyBorder="1" applyFont="1" applyNumberFormat="1">
      <alignment vertical="bottom"/>
    </xf>
    <xf borderId="19" fillId="4" fontId="7" numFmtId="1" xfId="0" applyAlignment="1" applyBorder="1" applyFont="1" applyNumberFormat="1">
      <alignment horizontal="right" vertical="bottom"/>
    </xf>
    <xf borderId="19" fillId="4" fontId="7" numFmtId="1" xfId="0" applyAlignment="1" applyBorder="1" applyFont="1" applyNumberFormat="1">
      <alignment vertical="bottom"/>
    </xf>
    <xf borderId="0" fillId="0" fontId="1" numFmtId="0" xfId="0" applyFont="1"/>
    <xf borderId="11" fillId="4" fontId="7" numFmtId="0" xfId="0" applyAlignment="1" applyBorder="1" applyFont="1">
      <alignment vertical="bottom"/>
    </xf>
    <xf borderId="21" fillId="4" fontId="1" numFmtId="0" xfId="0" applyBorder="1" applyFont="1"/>
    <xf borderId="21" fillId="4" fontId="1" numFmtId="0" xfId="0" applyAlignment="1" applyBorder="1" applyFont="1">
      <alignment horizontal="center" readingOrder="0"/>
    </xf>
    <xf borderId="21" fillId="4" fontId="1" numFmtId="0" xfId="0" applyAlignment="1" applyBorder="1" applyFont="1">
      <alignment readingOrder="0"/>
    </xf>
    <xf borderId="21" fillId="4" fontId="8" numFmtId="9" xfId="0" applyAlignment="1" applyBorder="1" applyFont="1" applyNumberFormat="1">
      <alignment horizontal="center" readingOrder="0"/>
    </xf>
    <xf borderId="11" fillId="4" fontId="3" numFmtId="0" xfId="0" applyAlignment="1" applyBorder="1" applyFont="1">
      <alignment shrinkToFit="0" vertical="bottom" wrapText="1"/>
    </xf>
    <xf borderId="22" fillId="2" fontId="9" numFmtId="0" xfId="0" applyAlignment="1" applyBorder="1" applyFont="1">
      <alignment vertical="bottom"/>
    </xf>
    <xf borderId="22" fillId="0" fontId="3" numFmtId="0" xfId="0" applyAlignment="1" applyBorder="1" applyFont="1">
      <alignment vertical="bottom"/>
    </xf>
    <xf borderId="23" fillId="4" fontId="3" numFmtId="0" xfId="0" applyAlignment="1" applyBorder="1" applyFont="1">
      <alignment vertical="bottom"/>
    </xf>
    <xf borderId="22" fillId="4" fontId="3" numFmtId="0" xfId="0" applyAlignment="1" applyBorder="1" applyFont="1">
      <alignment horizontal="center" vertical="bottom"/>
    </xf>
    <xf borderId="24" fillId="0" fontId="5" numFmtId="0" xfId="0" applyBorder="1" applyFont="1"/>
    <xf borderId="24" fillId="4" fontId="3" numFmtId="9" xfId="0" applyAlignment="1" applyBorder="1" applyFont="1" applyNumberFormat="1">
      <alignment horizontal="center" vertical="bottom"/>
    </xf>
    <xf borderId="24" fillId="4" fontId="3" numFmtId="0" xfId="0" applyAlignment="1" applyBorder="1" applyFont="1">
      <alignment vertical="bottom"/>
    </xf>
    <xf borderId="21" fillId="4" fontId="1" numFmtId="10" xfId="0" applyBorder="1" applyFont="1" applyNumberFormat="1"/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22" fillId="2" fontId="3" numFmtId="0" xfId="0" applyAlignment="1" applyBorder="1" applyFont="1">
      <alignment vertical="bottom"/>
    </xf>
    <xf borderId="23" fillId="4" fontId="7" numFmtId="0" xfId="0" applyAlignment="1" applyBorder="1" applyFont="1">
      <alignment vertical="bottom"/>
    </xf>
    <xf borderId="24" fillId="4" fontId="7" numFmtId="0" xfId="0" applyAlignment="1" applyBorder="1" applyFont="1">
      <alignment horizontal="center" vertical="bottom"/>
    </xf>
    <xf borderId="23" fillId="2" fontId="7" numFmtId="0" xfId="0" applyAlignment="1" applyBorder="1" applyFont="1">
      <alignment shrinkToFit="0" vertical="bottom" wrapText="1"/>
    </xf>
    <xf borderId="24" fillId="4" fontId="7" numFmtId="0" xfId="0" applyAlignment="1" applyBorder="1" applyFont="1">
      <alignment horizontal="center" shrinkToFit="0" vertical="bottom" wrapText="1"/>
    </xf>
    <xf borderId="17" fillId="4" fontId="7" numFmtId="0" xfId="0" applyAlignment="1" applyBorder="1" applyFont="1">
      <alignment horizontal="center" shrinkToFit="0" vertical="bottom" wrapText="1"/>
    </xf>
    <xf borderId="25" fillId="4" fontId="3" numFmtId="0" xfId="0" applyAlignment="1" applyBorder="1" applyFont="1">
      <alignment horizontal="center" vertical="bottom"/>
    </xf>
    <xf borderId="25" fillId="0" fontId="5" numFmtId="0" xfId="0" applyBorder="1" applyFont="1"/>
    <xf borderId="23" fillId="0" fontId="5" numFmtId="0" xfId="0" applyBorder="1" applyFont="1"/>
    <xf borderId="22" fillId="0" fontId="3" numFmtId="0" xfId="0" applyAlignment="1" applyBorder="1" applyFont="1">
      <alignment readingOrder="0" vertical="bottom"/>
    </xf>
    <xf borderId="23" fillId="2" fontId="9" numFmtId="0" xfId="0" applyAlignment="1" applyBorder="1" applyFont="1">
      <alignment vertical="bottom"/>
    </xf>
    <xf borderId="22" fillId="2" fontId="4" numFmtId="0" xfId="0" applyAlignment="1" applyBorder="1" applyFont="1">
      <alignment readingOrder="0" vertical="bottom"/>
    </xf>
    <xf borderId="22" fillId="0" fontId="5" numFmtId="0" xfId="0" applyBorder="1" applyFont="1"/>
    <xf borderId="21" fillId="0" fontId="3" numFmtId="0" xfId="0" applyAlignment="1" applyBorder="1" applyFont="1">
      <alignment vertical="bottom"/>
    </xf>
    <xf borderId="21" fillId="0" fontId="3" numFmtId="0" xfId="0" applyAlignment="1" applyBorder="1" applyFont="1">
      <alignment horizontal="center" readingOrder="0" vertical="bottom"/>
    </xf>
    <xf borderId="23" fillId="0" fontId="3" numFmtId="0" xfId="0" applyAlignment="1" applyBorder="1" applyFont="1">
      <alignment readingOrder="0" vertical="bottom"/>
    </xf>
    <xf borderId="24" fillId="0" fontId="3" numFmtId="0" xfId="0" applyAlignment="1" applyBorder="1" applyFont="1">
      <alignment horizontal="right" vertical="bottom"/>
    </xf>
    <xf borderId="23" fillId="0" fontId="3" numFmtId="0" xfId="0" applyAlignment="1" applyBorder="1" applyFont="1">
      <alignment vertical="bottom"/>
    </xf>
    <xf borderId="24" fillId="0" fontId="3" numFmtId="10" xfId="0" applyAlignment="1" applyBorder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textRotation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0.38"/>
    <col customWidth="1" min="3" max="3" width="11.5"/>
    <col customWidth="1" min="8" max="8" width="35.63"/>
    <col customWidth="1" min="15" max="15" width="35.0"/>
  </cols>
  <sheetData>
    <row r="1">
      <c r="A1" s="1" t="s">
        <v>0</v>
      </c>
      <c r="B1" s="2"/>
      <c r="C1" s="2"/>
      <c r="D1" s="2"/>
      <c r="E1" s="2"/>
      <c r="H1" s="3" t="s">
        <v>1</v>
      </c>
      <c r="I1" s="4"/>
      <c r="J1" s="5"/>
      <c r="K1" s="5"/>
      <c r="L1" s="5"/>
      <c r="M1" s="5"/>
      <c r="O1" s="6" t="s">
        <v>2</v>
      </c>
      <c r="P1" s="4"/>
      <c r="Q1" s="7"/>
      <c r="R1" s="8"/>
      <c r="S1" s="5"/>
      <c r="U1" s="9" t="s">
        <v>3</v>
      </c>
      <c r="V1" s="10"/>
      <c r="W1" s="10"/>
      <c r="X1" s="10"/>
      <c r="Y1" s="11"/>
    </row>
    <row r="2">
      <c r="A2" s="12" t="s">
        <v>4</v>
      </c>
      <c r="B2" s="13" t="s">
        <v>5</v>
      </c>
      <c r="C2" s="13" t="s">
        <v>6</v>
      </c>
      <c r="D2" s="13" t="s">
        <v>7</v>
      </c>
      <c r="E2" s="13" t="s">
        <v>8</v>
      </c>
      <c r="H2" s="14"/>
      <c r="I2" s="15" t="s">
        <v>9</v>
      </c>
      <c r="J2" s="15" t="s">
        <v>10</v>
      </c>
      <c r="K2" s="15" t="s">
        <v>6</v>
      </c>
      <c r="L2" s="15" t="s">
        <v>7</v>
      </c>
      <c r="M2" s="15" t="s">
        <v>8</v>
      </c>
      <c r="O2" s="16" t="s">
        <v>11</v>
      </c>
      <c r="P2" s="17" t="s">
        <v>5</v>
      </c>
      <c r="Q2" s="15" t="s">
        <v>6</v>
      </c>
      <c r="R2" s="15" t="s">
        <v>7</v>
      </c>
      <c r="S2" s="15" t="s">
        <v>8</v>
      </c>
      <c r="U2" s="18" t="s">
        <v>12</v>
      </c>
      <c r="V2" s="19"/>
      <c r="W2" s="20"/>
      <c r="X2" s="21" t="s">
        <v>13</v>
      </c>
      <c r="Y2" s="19"/>
    </row>
    <row r="3">
      <c r="A3" s="22" t="s">
        <v>14</v>
      </c>
      <c r="B3" s="23"/>
      <c r="C3" s="23">
        <v>4.8067E7</v>
      </c>
      <c r="D3" s="23">
        <v>5.5067E7</v>
      </c>
      <c r="E3" s="23">
        <v>6.9227054E7</v>
      </c>
      <c r="H3" s="24" t="s">
        <v>15</v>
      </c>
      <c r="I3" s="25"/>
      <c r="J3" s="25"/>
      <c r="K3" s="26">
        <v>0.0</v>
      </c>
      <c r="L3" s="27">
        <f t="shared" ref="L3:M3" si="1">K19</f>
        <v>18489098</v>
      </c>
      <c r="M3" s="27">
        <f t="shared" si="1"/>
        <v>40778146.7</v>
      </c>
      <c r="O3" s="16" t="s">
        <v>16</v>
      </c>
      <c r="P3" s="25"/>
      <c r="Q3" s="28">
        <v>0.0</v>
      </c>
      <c r="R3" s="28">
        <f t="shared" ref="R3:S3" si="2">L3</f>
        <v>18489098</v>
      </c>
      <c r="S3" s="28">
        <f t="shared" si="2"/>
        <v>40778146.7</v>
      </c>
      <c r="U3" s="14" t="s">
        <v>17</v>
      </c>
      <c r="V3" s="29"/>
      <c r="W3" s="30">
        <v>1.0E7</v>
      </c>
      <c r="X3" s="25" t="s">
        <v>18</v>
      </c>
      <c r="Y3" s="29">
        <f>D41</f>
        <v>5863688</v>
      </c>
    </row>
    <row r="4">
      <c r="A4" s="22" t="s">
        <v>19</v>
      </c>
      <c r="B4" s="23"/>
      <c r="C4" s="23">
        <v>4.8067E7</v>
      </c>
      <c r="D4" s="23">
        <v>5.5067E7</v>
      </c>
      <c r="E4" s="23">
        <v>6.9227054E7</v>
      </c>
      <c r="H4" s="14" t="s">
        <v>20</v>
      </c>
      <c r="I4" s="28" t="s">
        <v>21</v>
      </c>
      <c r="J4" s="28" t="s">
        <v>22</v>
      </c>
      <c r="K4" s="27">
        <f>C32</f>
        <v>38453600</v>
      </c>
      <c r="L4" s="27">
        <f>E32+C33</f>
        <v>56420350</v>
      </c>
      <c r="M4" s="27">
        <f>G32+E33</f>
        <v>70564398.6</v>
      </c>
      <c r="O4" s="16" t="s">
        <v>11</v>
      </c>
      <c r="P4" s="25"/>
      <c r="Q4" s="25"/>
      <c r="R4" s="25"/>
      <c r="S4" s="25"/>
      <c r="U4" s="14" t="s">
        <v>23</v>
      </c>
      <c r="V4" s="29"/>
      <c r="W4" s="20">
        <f>F13</f>
        <v>58712050</v>
      </c>
      <c r="X4" s="25" t="s">
        <v>24</v>
      </c>
      <c r="Y4" s="29">
        <f>S30</f>
        <v>68938546.2</v>
      </c>
    </row>
    <row r="5">
      <c r="A5" s="22" t="s">
        <v>25</v>
      </c>
      <c r="B5" s="23"/>
      <c r="C5" s="23">
        <v>2.6066535E7</v>
      </c>
      <c r="D5" s="23">
        <v>3.3186814E7</v>
      </c>
      <c r="E5" s="23">
        <v>4.5181271E7</v>
      </c>
      <c r="H5" s="31" t="s">
        <v>26</v>
      </c>
      <c r="I5" s="28" t="s">
        <v>21</v>
      </c>
      <c r="J5" s="28" t="s">
        <v>27</v>
      </c>
      <c r="K5" s="26">
        <v>1.0E7</v>
      </c>
      <c r="L5" s="26">
        <v>0.0</v>
      </c>
      <c r="M5" s="26">
        <v>0.0</v>
      </c>
      <c r="O5" s="32" t="s">
        <v>28</v>
      </c>
      <c r="P5" s="25"/>
      <c r="Q5" s="25">
        <f t="shared" ref="Q5:S5" si="3">Q6</f>
        <v>38453600</v>
      </c>
      <c r="R5" s="25">
        <f t="shared" si="3"/>
        <v>56420350</v>
      </c>
      <c r="S5" s="25">
        <f t="shared" si="3"/>
        <v>70564398.6</v>
      </c>
      <c r="U5" s="14" t="s">
        <v>29</v>
      </c>
      <c r="V5" s="29" t="str">
        <f>I85</f>
        <v/>
      </c>
      <c r="W5" s="20">
        <f>G27</f>
        <v>17173797.6</v>
      </c>
      <c r="X5" s="25" t="s">
        <v>30</v>
      </c>
      <c r="Y5" s="29">
        <f>G33</f>
        <v>6922705.4</v>
      </c>
    </row>
    <row r="6">
      <c r="A6" s="22" t="s">
        <v>31</v>
      </c>
      <c r="B6" s="23"/>
      <c r="C6" s="23">
        <v>2.2000465E7</v>
      </c>
      <c r="D6" s="23">
        <v>2.1880186E7</v>
      </c>
      <c r="E6" s="23">
        <v>2.4045783E7</v>
      </c>
      <c r="H6" s="14" t="s">
        <v>32</v>
      </c>
      <c r="I6" s="28" t="s">
        <v>33</v>
      </c>
      <c r="J6" s="28" t="s">
        <v>22</v>
      </c>
      <c r="K6" s="27">
        <f>C26</f>
        <v>18900000</v>
      </c>
      <c r="L6" s="27">
        <f>E26+C27</f>
        <v>27888068.3</v>
      </c>
      <c r="M6" s="27">
        <f>G26+E27</f>
        <v>36415810.1</v>
      </c>
      <c r="O6" s="14" t="s">
        <v>20</v>
      </c>
      <c r="P6" s="25"/>
      <c r="Q6" s="25">
        <f t="shared" ref="Q6:S6" si="4">K4</f>
        <v>38453600</v>
      </c>
      <c r="R6" s="25">
        <f t="shared" si="4"/>
        <v>56420350</v>
      </c>
      <c r="S6" s="25">
        <f t="shared" si="4"/>
        <v>70564398.6</v>
      </c>
      <c r="U6" s="14" t="s">
        <v>34</v>
      </c>
      <c r="V6" s="29"/>
      <c r="W6" s="20">
        <f>Q26</f>
        <v>2000000</v>
      </c>
      <c r="X6" s="28" t="s">
        <v>35</v>
      </c>
      <c r="Y6" s="29">
        <f>D48</f>
        <v>6160908</v>
      </c>
    </row>
    <row r="7">
      <c r="A7" s="22" t="s">
        <v>36</v>
      </c>
      <c r="B7" s="23"/>
      <c r="C7" s="23">
        <v>268955.0</v>
      </c>
      <c r="D7" s="23">
        <v>268955.0</v>
      </c>
      <c r="E7" s="23">
        <v>268955.0</v>
      </c>
      <c r="H7" s="14" t="s">
        <v>37</v>
      </c>
      <c r="I7" s="28" t="s">
        <v>33</v>
      </c>
      <c r="J7" s="28" t="s">
        <v>22</v>
      </c>
      <c r="K7" s="27">
        <f t="shared" ref="K7:M7" si="5">B54</f>
        <v>994000</v>
      </c>
      <c r="L7" s="27">
        <f t="shared" si="5"/>
        <v>994000</v>
      </c>
      <c r="M7" s="27">
        <f t="shared" si="5"/>
        <v>994000</v>
      </c>
      <c r="O7" s="32" t="s">
        <v>38</v>
      </c>
      <c r="P7" s="25"/>
      <c r="Q7" s="25">
        <f t="shared" ref="Q7:S7" si="6">sum(Q8:Q13)</f>
        <v>24244459</v>
      </c>
      <c r="R7" s="25">
        <f t="shared" si="6"/>
        <v>33292646.3</v>
      </c>
      <c r="S7" s="25">
        <f t="shared" si="6"/>
        <v>42110967.1</v>
      </c>
      <c r="U7" s="33"/>
      <c r="V7" s="34"/>
      <c r="W7" s="35"/>
      <c r="X7" s="36"/>
      <c r="Y7" s="29"/>
    </row>
    <row r="8">
      <c r="A8" s="22" t="s">
        <v>39</v>
      </c>
      <c r="B8" s="23"/>
      <c r="C8" s="23">
        <v>2.173151E7</v>
      </c>
      <c r="D8" s="23">
        <v>2.1611231E7</v>
      </c>
      <c r="E8" s="23">
        <v>2.3776828E7</v>
      </c>
      <c r="H8" s="14" t="s">
        <v>40</v>
      </c>
      <c r="I8" s="28" t="s">
        <v>33</v>
      </c>
      <c r="J8" s="28" t="s">
        <v>22</v>
      </c>
      <c r="K8" s="27">
        <f t="shared" ref="K8:M8" si="7">B53</f>
        <v>1525000</v>
      </c>
      <c r="L8" s="27">
        <f t="shared" si="7"/>
        <v>1595870</v>
      </c>
      <c r="M8" s="27">
        <f t="shared" si="7"/>
        <v>1615870</v>
      </c>
      <c r="O8" s="14" t="s">
        <v>32</v>
      </c>
      <c r="P8" s="25"/>
      <c r="Q8" s="25">
        <f t="shared" ref="Q8:S8" si="8">K6</f>
        <v>18900000</v>
      </c>
      <c r="R8" s="25">
        <f t="shared" si="8"/>
        <v>27888068.3</v>
      </c>
      <c r="S8" s="25">
        <f t="shared" si="8"/>
        <v>36415810.1</v>
      </c>
      <c r="U8" s="37"/>
      <c r="V8" s="38"/>
      <c r="W8" s="39"/>
      <c r="X8" s="40"/>
      <c r="Y8" s="38" t="str">
        <f>L63</f>
        <v/>
      </c>
    </row>
    <row r="9">
      <c r="A9" s="22" t="s">
        <v>41</v>
      </c>
      <c r="B9" s="23"/>
      <c r="C9" s="23">
        <v>840670.0</v>
      </c>
      <c r="D9" s="23">
        <v>940000.0</v>
      </c>
      <c r="E9" s="23">
        <v>400670.0</v>
      </c>
      <c r="H9" s="14" t="s">
        <v>42</v>
      </c>
      <c r="I9" s="28" t="s">
        <v>33</v>
      </c>
      <c r="J9" s="28" t="s">
        <v>22</v>
      </c>
      <c r="K9" s="27">
        <f t="shared" ref="K9:M9" si="9">B55</f>
        <v>373899</v>
      </c>
      <c r="L9" s="27">
        <f t="shared" si="9"/>
        <v>373899</v>
      </c>
      <c r="M9" s="27">
        <f t="shared" si="9"/>
        <v>373899</v>
      </c>
      <c r="O9" s="14" t="s">
        <v>37</v>
      </c>
      <c r="P9" s="25"/>
      <c r="Q9" s="25">
        <f t="shared" ref="Q9:S9" si="10">K7</f>
        <v>994000</v>
      </c>
      <c r="R9" s="25">
        <f t="shared" si="10"/>
        <v>994000</v>
      </c>
      <c r="S9" s="25">
        <f t="shared" si="10"/>
        <v>994000</v>
      </c>
      <c r="U9" s="37"/>
      <c r="V9" s="41"/>
      <c r="W9" s="42">
        <f>SUM(W3:W8)</f>
        <v>87885847.6</v>
      </c>
      <c r="X9" s="40"/>
      <c r="Y9" s="41">
        <f>SUM(Y3:Y8)</f>
        <v>87885847.6</v>
      </c>
    </row>
    <row r="10">
      <c r="A10" s="22" t="s">
        <v>43</v>
      </c>
      <c r="B10" s="23"/>
      <c r="C10" s="23">
        <v>88400.0</v>
      </c>
      <c r="D10" s="23">
        <v>101345.0</v>
      </c>
      <c r="E10" s="23">
        <v>107638.0</v>
      </c>
      <c r="H10" s="14" t="s">
        <v>44</v>
      </c>
      <c r="I10" s="28" t="s">
        <v>33</v>
      </c>
      <c r="J10" s="28" t="s">
        <v>22</v>
      </c>
      <c r="K10" s="27">
        <f t="shared" ref="K10:M10" si="11">B56</f>
        <v>353636</v>
      </c>
      <c r="L10" s="27">
        <f t="shared" si="11"/>
        <v>363551</v>
      </c>
      <c r="M10" s="27">
        <f t="shared" si="11"/>
        <v>363008</v>
      </c>
      <c r="O10" s="14" t="s">
        <v>40</v>
      </c>
      <c r="P10" s="25"/>
      <c r="Q10" s="25">
        <f t="shared" ref="Q10:S10" si="12">K8</f>
        <v>1525000</v>
      </c>
      <c r="R10" s="25">
        <f t="shared" si="12"/>
        <v>1595870</v>
      </c>
      <c r="S10" s="25">
        <f t="shared" si="12"/>
        <v>1615870</v>
      </c>
    </row>
    <row r="11">
      <c r="A11" s="22" t="s">
        <v>45</v>
      </c>
      <c r="B11" s="23"/>
      <c r="C11" s="23">
        <v>2.097924E7</v>
      </c>
      <c r="D11" s="23">
        <v>2.0772576E7</v>
      </c>
      <c r="E11" s="23">
        <v>2.3483796E7</v>
      </c>
      <c r="H11" s="14" t="s">
        <v>46</v>
      </c>
      <c r="I11" s="28" t="s">
        <v>33</v>
      </c>
      <c r="J11" s="28" t="s">
        <v>22</v>
      </c>
      <c r="K11" s="27">
        <f t="shared" ref="K11:M11" si="13">C12</f>
        <v>2097924</v>
      </c>
      <c r="L11" s="27">
        <f t="shared" si="13"/>
        <v>2077258</v>
      </c>
      <c r="M11" s="27">
        <f t="shared" si="13"/>
        <v>2348380</v>
      </c>
      <c r="O11" s="14" t="s">
        <v>42</v>
      </c>
      <c r="P11" s="25"/>
      <c r="Q11" s="25">
        <f t="shared" ref="Q11:S11" si="14">K9</f>
        <v>373899</v>
      </c>
      <c r="R11" s="25">
        <f t="shared" si="14"/>
        <v>373899</v>
      </c>
      <c r="S11" s="25">
        <f t="shared" si="14"/>
        <v>373899</v>
      </c>
    </row>
    <row r="12">
      <c r="A12" s="22" t="s">
        <v>47</v>
      </c>
      <c r="B12" s="23"/>
      <c r="C12" s="23">
        <v>2097924.0</v>
      </c>
      <c r="D12" s="23">
        <v>2077258.0</v>
      </c>
      <c r="E12" s="23">
        <v>2348380.0</v>
      </c>
      <c r="H12" s="14" t="s">
        <v>48</v>
      </c>
      <c r="I12" s="28" t="s">
        <v>33</v>
      </c>
      <c r="J12" s="28" t="s">
        <v>27</v>
      </c>
      <c r="K12" s="27">
        <f t="shared" ref="K12:K14" si="16">B45</f>
        <v>600000</v>
      </c>
      <c r="L12" s="26">
        <v>0.0</v>
      </c>
      <c r="M12" s="26">
        <v>0.0</v>
      </c>
      <c r="O12" s="14" t="s">
        <v>44</v>
      </c>
      <c r="P12" s="25"/>
      <c r="Q12" s="25">
        <f t="shared" ref="Q12:S12" si="15">K10</f>
        <v>353636</v>
      </c>
      <c r="R12" s="25">
        <f t="shared" si="15"/>
        <v>363551</v>
      </c>
      <c r="S12" s="25">
        <f t="shared" si="15"/>
        <v>363008</v>
      </c>
    </row>
    <row r="13">
      <c r="A13" s="22" t="s">
        <v>49</v>
      </c>
      <c r="B13" s="23"/>
      <c r="C13" s="23">
        <v>1.8881316E7</v>
      </c>
      <c r="D13" s="23">
        <v>1.8695318E7</v>
      </c>
      <c r="E13" s="23">
        <v>2.1135416E7</v>
      </c>
      <c r="F13" s="43">
        <f>sum(C13:E13)</f>
        <v>58712050</v>
      </c>
      <c r="H13" s="14" t="s">
        <v>50</v>
      </c>
      <c r="I13" s="28" t="s">
        <v>33</v>
      </c>
      <c r="J13" s="28" t="s">
        <v>27</v>
      </c>
      <c r="K13" s="27">
        <f t="shared" si="16"/>
        <v>2500000</v>
      </c>
      <c r="L13" s="26">
        <v>0.0</v>
      </c>
      <c r="M13" s="26">
        <v>0.0</v>
      </c>
      <c r="O13" s="14" t="s">
        <v>46</v>
      </c>
      <c r="P13" s="25"/>
      <c r="Q13" s="25">
        <f t="shared" ref="Q13:S13" si="17">K11</f>
        <v>2097924</v>
      </c>
      <c r="R13" s="25">
        <f t="shared" si="17"/>
        <v>2077258</v>
      </c>
      <c r="S13" s="25">
        <f t="shared" si="17"/>
        <v>2348380</v>
      </c>
    </row>
    <row r="14">
      <c r="H14" s="14" t="s">
        <v>51</v>
      </c>
      <c r="I14" s="28" t="s">
        <v>33</v>
      </c>
      <c r="J14" s="28" t="s">
        <v>27</v>
      </c>
      <c r="K14" s="27">
        <f t="shared" si="16"/>
        <v>3867773</v>
      </c>
      <c r="L14" s="26">
        <v>0.0</v>
      </c>
      <c r="M14" s="26">
        <v>0.0</v>
      </c>
      <c r="O14" s="16" t="s">
        <v>52</v>
      </c>
      <c r="P14" s="25"/>
      <c r="Q14" s="44">
        <f t="shared" ref="Q14:S14" si="18">Q5-Q7</f>
        <v>14209141</v>
      </c>
      <c r="R14" s="44">
        <f t="shared" si="18"/>
        <v>23127703.7</v>
      </c>
      <c r="S14" s="44">
        <f t="shared" si="18"/>
        <v>28453431.5</v>
      </c>
    </row>
    <row r="15">
      <c r="A15" s="45"/>
      <c r="B15" s="46" t="s">
        <v>47</v>
      </c>
      <c r="H15" s="14" t="s">
        <v>53</v>
      </c>
      <c r="I15" s="28" t="s">
        <v>33</v>
      </c>
      <c r="J15" s="28" t="s">
        <v>54</v>
      </c>
      <c r="K15" s="27">
        <f t="shared" ref="K15:M15" si="19">C9</f>
        <v>840670</v>
      </c>
      <c r="L15" s="27">
        <f t="shared" si="19"/>
        <v>940000</v>
      </c>
      <c r="M15" s="27">
        <f t="shared" si="19"/>
        <v>400670</v>
      </c>
      <c r="O15" s="16" t="s">
        <v>55</v>
      </c>
      <c r="P15" s="25"/>
      <c r="Q15" s="25"/>
      <c r="R15" s="25"/>
      <c r="S15" s="25"/>
    </row>
    <row r="16">
      <c r="A16" s="47" t="s">
        <v>56</v>
      </c>
      <c r="B16" s="48">
        <v>0.1</v>
      </c>
      <c r="H16" s="14" t="s">
        <v>57</v>
      </c>
      <c r="I16" s="28" t="s">
        <v>21</v>
      </c>
      <c r="J16" s="28" t="s">
        <v>54</v>
      </c>
      <c r="K16" s="26">
        <v>2000000.0</v>
      </c>
      <c r="L16" s="26">
        <v>0.0</v>
      </c>
      <c r="M16" s="26">
        <v>0.0</v>
      </c>
      <c r="O16" s="32" t="s">
        <v>28</v>
      </c>
      <c r="P16" s="49"/>
      <c r="Q16" s="49">
        <f t="shared" ref="Q16:S16" si="20">sum(Q17:Q18)</f>
        <v>88400</v>
      </c>
      <c r="R16" s="49">
        <f t="shared" si="20"/>
        <v>101345</v>
      </c>
      <c r="S16" s="49">
        <f t="shared" si="20"/>
        <v>107638</v>
      </c>
    </row>
    <row r="17">
      <c r="H17" s="14" t="s">
        <v>58</v>
      </c>
      <c r="I17" s="28" t="s">
        <v>21</v>
      </c>
      <c r="J17" s="28" t="s">
        <v>27</v>
      </c>
      <c r="K17" s="27">
        <f t="shared" ref="K17:M17" si="21">B62+B63</f>
        <v>26400</v>
      </c>
      <c r="L17" s="27">
        <f t="shared" si="21"/>
        <v>39345</v>
      </c>
      <c r="M17" s="27">
        <f t="shared" si="21"/>
        <v>45638</v>
      </c>
      <c r="O17" s="14" t="s">
        <v>58</v>
      </c>
      <c r="P17" s="25"/>
      <c r="Q17" s="25">
        <f t="shared" ref="Q17:S17" si="22">K17</f>
        <v>26400</v>
      </c>
      <c r="R17" s="25">
        <f t="shared" si="22"/>
        <v>39345</v>
      </c>
      <c r="S17" s="25">
        <f t="shared" si="22"/>
        <v>45638</v>
      </c>
    </row>
    <row r="18">
      <c r="H18" s="14" t="s">
        <v>59</v>
      </c>
      <c r="I18" s="28" t="s">
        <v>21</v>
      </c>
      <c r="J18" s="28" t="s">
        <v>27</v>
      </c>
      <c r="K18" s="27">
        <f t="shared" ref="K18:M18" si="23">B61</f>
        <v>62000</v>
      </c>
      <c r="L18" s="27">
        <f t="shared" si="23"/>
        <v>62000</v>
      </c>
      <c r="M18" s="27">
        <f t="shared" si="23"/>
        <v>62000</v>
      </c>
      <c r="O18" s="14" t="s">
        <v>59</v>
      </c>
      <c r="P18" s="25"/>
      <c r="Q18" s="25">
        <f t="shared" ref="Q18:S18" si="24">K18</f>
        <v>62000</v>
      </c>
      <c r="R18" s="25">
        <f t="shared" si="24"/>
        <v>62000</v>
      </c>
      <c r="S18" s="25">
        <f t="shared" si="24"/>
        <v>62000</v>
      </c>
    </row>
    <row r="19">
      <c r="H19" s="14" t="s">
        <v>60</v>
      </c>
      <c r="I19" s="25"/>
      <c r="J19" s="25"/>
      <c r="K19" s="27">
        <f t="shared" ref="K19:M19" si="25">K3+sum(K4,K5,K16,K17,K18)-sum(K6:K15)</f>
        <v>18489098</v>
      </c>
      <c r="L19" s="27">
        <f t="shared" si="25"/>
        <v>40778146.7</v>
      </c>
      <c r="M19" s="27">
        <f t="shared" si="25"/>
        <v>68938546.2</v>
      </c>
      <c r="O19" s="32" t="s">
        <v>38</v>
      </c>
      <c r="P19" s="25"/>
      <c r="Q19" s="25">
        <f t="shared" ref="Q19:S19" si="26">sum(Q20:Q22)</f>
        <v>6967773</v>
      </c>
      <c r="R19" s="25">
        <f t="shared" si="26"/>
        <v>0</v>
      </c>
      <c r="S19" s="25">
        <f t="shared" si="26"/>
        <v>0</v>
      </c>
    </row>
    <row r="20">
      <c r="O20" s="14" t="s">
        <v>48</v>
      </c>
      <c r="P20" s="25"/>
      <c r="Q20" s="25">
        <f t="shared" ref="Q20:S20" si="27">K12</f>
        <v>600000</v>
      </c>
      <c r="R20" s="25">
        <f t="shared" si="27"/>
        <v>0</v>
      </c>
      <c r="S20" s="25">
        <f t="shared" si="27"/>
        <v>0</v>
      </c>
    </row>
    <row r="21">
      <c r="O21" s="14" t="s">
        <v>50</v>
      </c>
      <c r="P21" s="25"/>
      <c r="Q21" s="25">
        <f t="shared" ref="Q21:S21" si="28">K13</f>
        <v>2500000</v>
      </c>
      <c r="R21" s="25">
        <f t="shared" si="28"/>
        <v>0</v>
      </c>
      <c r="S21" s="25">
        <f t="shared" si="28"/>
        <v>0</v>
      </c>
    </row>
    <row r="22">
      <c r="O22" s="14" t="s">
        <v>51</v>
      </c>
      <c r="P22" s="25"/>
      <c r="Q22" s="25">
        <f t="shared" ref="Q22:S22" si="29">K14</f>
        <v>3867773</v>
      </c>
      <c r="R22" s="25">
        <f t="shared" si="29"/>
        <v>0</v>
      </c>
      <c r="S22" s="25">
        <f t="shared" si="29"/>
        <v>0</v>
      </c>
    </row>
    <row r="23">
      <c r="A23" s="50" t="s">
        <v>61</v>
      </c>
      <c r="B23" s="51"/>
      <c r="C23" s="51"/>
      <c r="D23" s="51"/>
      <c r="E23" s="51"/>
      <c r="F23" s="51"/>
      <c r="G23" s="51"/>
      <c r="O23" s="16" t="s">
        <v>62</v>
      </c>
      <c r="P23" s="25"/>
      <c r="Q23" s="44">
        <f t="shared" ref="Q23:S23" si="30">Q16-Q19</f>
        <v>-6879373</v>
      </c>
      <c r="R23" s="44">
        <f t="shared" si="30"/>
        <v>101345</v>
      </c>
      <c r="S23" s="44">
        <f t="shared" si="30"/>
        <v>107638</v>
      </c>
    </row>
    <row r="24">
      <c r="A24" s="52" t="s">
        <v>4</v>
      </c>
      <c r="B24" s="53" t="s">
        <v>6</v>
      </c>
      <c r="C24" s="54"/>
      <c r="D24" s="53" t="s">
        <v>7</v>
      </c>
      <c r="E24" s="54"/>
      <c r="F24" s="53" t="s">
        <v>8</v>
      </c>
      <c r="G24" s="54"/>
      <c r="O24" s="16" t="s">
        <v>63</v>
      </c>
      <c r="P24" s="25"/>
      <c r="Q24" s="25"/>
      <c r="R24" s="25"/>
      <c r="S24" s="25"/>
    </row>
    <row r="25">
      <c r="A25" s="52" t="s">
        <v>64</v>
      </c>
      <c r="B25" s="55">
        <v>1.0</v>
      </c>
      <c r="C25" s="56">
        <f>B39</f>
        <v>27000000</v>
      </c>
      <c r="D25" s="55">
        <v>1.0</v>
      </c>
      <c r="E25" s="56">
        <f>C39</f>
        <v>30443182</v>
      </c>
      <c r="F25" s="55">
        <v>1.0</v>
      </c>
      <c r="G25" s="56">
        <f>D39</f>
        <v>42934494</v>
      </c>
      <c r="O25" s="32" t="s">
        <v>28</v>
      </c>
      <c r="P25" s="25"/>
      <c r="Q25" s="25">
        <f t="shared" ref="Q25:S25" si="31">Q26</f>
        <v>2000000</v>
      </c>
      <c r="R25" s="25">
        <f t="shared" si="31"/>
        <v>0</v>
      </c>
      <c r="S25" s="25">
        <f t="shared" si="31"/>
        <v>0</v>
      </c>
    </row>
    <row r="26">
      <c r="A26" s="52" t="s">
        <v>65</v>
      </c>
      <c r="B26" s="57">
        <v>0.7</v>
      </c>
      <c r="C26" s="45">
        <f t="shared" ref="C26:C27" si="33">$C$25*B26</f>
        <v>18900000</v>
      </c>
      <c r="D26" s="57">
        <v>0.65</v>
      </c>
      <c r="E26" s="45">
        <f t="shared" ref="E26:E27" si="34">$E$25*D26</f>
        <v>19788068.3</v>
      </c>
      <c r="F26" s="57">
        <v>0.6</v>
      </c>
      <c r="G26" s="56">
        <f t="shared" ref="G26:G27" si="35">$G$25*F26</f>
        <v>25760696.4</v>
      </c>
      <c r="O26" s="14" t="s">
        <v>57</v>
      </c>
      <c r="P26" s="25"/>
      <c r="Q26" s="25">
        <f t="shared" ref="Q26:S26" si="32">K16</f>
        <v>2000000</v>
      </c>
      <c r="R26" s="25">
        <f t="shared" si="32"/>
        <v>0</v>
      </c>
      <c r="S26" s="25">
        <f t="shared" si="32"/>
        <v>0</v>
      </c>
    </row>
    <row r="27">
      <c r="A27" s="52" t="s">
        <v>66</v>
      </c>
      <c r="B27" s="57">
        <v>0.3</v>
      </c>
      <c r="C27" s="45">
        <f t="shared" si="33"/>
        <v>8100000</v>
      </c>
      <c r="D27" s="57">
        <v>0.35</v>
      </c>
      <c r="E27" s="45">
        <f t="shared" si="34"/>
        <v>10655113.7</v>
      </c>
      <c r="F27" s="57">
        <v>0.4</v>
      </c>
      <c r="G27" s="56">
        <f t="shared" si="35"/>
        <v>17173797.6</v>
      </c>
      <c r="O27" s="32" t="s">
        <v>38</v>
      </c>
      <c r="P27" s="25"/>
      <c r="Q27" s="25">
        <f t="shared" ref="Q27:S27" si="36">Q28</f>
        <v>840670</v>
      </c>
      <c r="R27" s="25">
        <f t="shared" si="36"/>
        <v>940000</v>
      </c>
      <c r="S27" s="25">
        <f t="shared" si="36"/>
        <v>400670</v>
      </c>
    </row>
    <row r="28">
      <c r="A28" s="58"/>
      <c r="B28" s="58"/>
      <c r="C28" s="58"/>
      <c r="D28" s="59"/>
      <c r="E28" s="58"/>
      <c r="F28" s="58"/>
      <c r="G28" s="58"/>
      <c r="O28" s="14" t="s">
        <v>53</v>
      </c>
      <c r="P28" s="25"/>
      <c r="Q28" s="25">
        <f t="shared" ref="Q28:S28" si="37">K15</f>
        <v>840670</v>
      </c>
      <c r="R28" s="25">
        <f t="shared" si="37"/>
        <v>940000</v>
      </c>
      <c r="S28" s="25">
        <f t="shared" si="37"/>
        <v>400670</v>
      </c>
    </row>
    <row r="29">
      <c r="A29" s="50" t="s">
        <v>67</v>
      </c>
      <c r="B29" s="51"/>
      <c r="C29" s="51"/>
      <c r="D29" s="51"/>
      <c r="E29" s="51"/>
      <c r="F29" s="51"/>
      <c r="G29" s="51"/>
      <c r="O29" s="16" t="s">
        <v>68</v>
      </c>
      <c r="P29" s="25"/>
      <c r="Q29" s="44">
        <f t="shared" ref="Q29:S29" si="38">Q25-Q27</f>
        <v>1159330</v>
      </c>
      <c r="R29" s="44">
        <f t="shared" si="38"/>
        <v>-940000</v>
      </c>
      <c r="S29" s="44">
        <f t="shared" si="38"/>
        <v>-400670</v>
      </c>
    </row>
    <row r="30">
      <c r="A30" s="52" t="s">
        <v>4</v>
      </c>
      <c r="B30" s="53" t="s">
        <v>6</v>
      </c>
      <c r="C30" s="54"/>
      <c r="D30" s="53" t="s">
        <v>7</v>
      </c>
      <c r="E30" s="54"/>
      <c r="F30" s="53" t="s">
        <v>8</v>
      </c>
      <c r="G30" s="54"/>
      <c r="O30" s="16" t="s">
        <v>60</v>
      </c>
      <c r="P30" s="25"/>
      <c r="Q30" s="44">
        <f t="shared" ref="Q30:S30" si="39">Q14+Q23+Q29+Q3</f>
        <v>8489098</v>
      </c>
      <c r="R30" s="44">
        <f t="shared" si="39"/>
        <v>40778146.7</v>
      </c>
      <c r="S30" s="44">
        <f t="shared" si="39"/>
        <v>68938546.2</v>
      </c>
    </row>
    <row r="31">
      <c r="A31" s="52" t="s">
        <v>69</v>
      </c>
      <c r="B31" s="55">
        <v>1.0</v>
      </c>
      <c r="C31" s="56">
        <f>C3</f>
        <v>48067000</v>
      </c>
      <c r="D31" s="55">
        <v>1.0</v>
      </c>
      <c r="E31" s="56">
        <f>D3</f>
        <v>55067000</v>
      </c>
      <c r="F31" s="55">
        <v>1.0</v>
      </c>
      <c r="G31" s="56">
        <f>E3</f>
        <v>69227054</v>
      </c>
    </row>
    <row r="32">
      <c r="A32" s="52" t="s">
        <v>70</v>
      </c>
      <c r="B32" s="57">
        <v>0.8</v>
      </c>
      <c r="C32" s="45">
        <f t="shared" ref="C32:C33" si="40">$C$31*B32</f>
        <v>38453600</v>
      </c>
      <c r="D32" s="57">
        <v>0.85</v>
      </c>
      <c r="E32" s="45">
        <f t="shared" ref="E32:E33" si="41">$E$31*D32</f>
        <v>46806950</v>
      </c>
      <c r="F32" s="57">
        <v>0.9</v>
      </c>
      <c r="G32" s="56">
        <f t="shared" ref="G32:G33" si="42">$G$31*F32</f>
        <v>62304348.6</v>
      </c>
    </row>
    <row r="33">
      <c r="A33" s="52" t="s">
        <v>71</v>
      </c>
      <c r="B33" s="57">
        <v>0.2</v>
      </c>
      <c r="C33" s="45">
        <f t="shared" si="40"/>
        <v>9613400</v>
      </c>
      <c r="D33" s="57">
        <v>0.15</v>
      </c>
      <c r="E33" s="45">
        <f t="shared" si="41"/>
        <v>8260050</v>
      </c>
      <c r="F33" s="57">
        <v>0.1</v>
      </c>
      <c r="G33" s="56">
        <f t="shared" si="42"/>
        <v>6922705.4</v>
      </c>
    </row>
    <row r="34">
      <c r="A34" s="58"/>
      <c r="B34" s="45"/>
      <c r="C34" s="45"/>
      <c r="D34" s="57"/>
      <c r="E34" s="45"/>
      <c r="F34" s="45"/>
      <c r="G34" s="58"/>
    </row>
    <row r="35">
      <c r="A35" s="58"/>
      <c r="B35" s="58"/>
      <c r="C35" s="58"/>
      <c r="D35" s="58"/>
      <c r="E35" s="58"/>
      <c r="F35" s="58"/>
      <c r="G35" s="58"/>
    </row>
    <row r="36">
      <c r="A36" s="50" t="s">
        <v>72</v>
      </c>
      <c r="B36" s="60"/>
      <c r="C36" s="60"/>
      <c r="D36" s="60"/>
      <c r="E36" s="58"/>
      <c r="F36" s="58"/>
      <c r="G36" s="58"/>
    </row>
    <row r="37">
      <c r="A37" s="61" t="s">
        <v>4</v>
      </c>
      <c r="B37" s="62" t="s">
        <v>6</v>
      </c>
      <c r="C37" s="62" t="s">
        <v>7</v>
      </c>
      <c r="D37" s="62" t="s">
        <v>8</v>
      </c>
      <c r="E37" s="58"/>
      <c r="F37" s="58"/>
      <c r="G37" s="58"/>
    </row>
    <row r="38">
      <c r="A38" s="52" t="s">
        <v>73</v>
      </c>
      <c r="B38" s="56">
        <v>0.0</v>
      </c>
      <c r="C38" s="56">
        <v>4180000.0</v>
      </c>
      <c r="D38" s="56">
        <v>4763688.0</v>
      </c>
      <c r="E38" s="58"/>
      <c r="F38" s="58"/>
      <c r="G38" s="58"/>
    </row>
    <row r="39">
      <c r="A39" s="52" t="s">
        <v>64</v>
      </c>
      <c r="B39" s="56">
        <v>2.7E7</v>
      </c>
      <c r="C39" s="56">
        <v>3.0443182E7</v>
      </c>
      <c r="D39" s="56">
        <v>4.2934494E7</v>
      </c>
      <c r="E39" s="58"/>
      <c r="F39" s="58"/>
      <c r="G39" s="58"/>
    </row>
    <row r="40">
      <c r="A40" s="52" t="s">
        <v>74</v>
      </c>
      <c r="B40" s="56">
        <v>2.282E7</v>
      </c>
      <c r="C40" s="56">
        <v>2.9859494E7</v>
      </c>
      <c r="D40" s="56">
        <v>4.1834494E7</v>
      </c>
      <c r="E40" s="58"/>
      <c r="F40" s="58"/>
      <c r="G40" s="58"/>
    </row>
    <row r="41">
      <c r="A41" s="52" t="s">
        <v>75</v>
      </c>
      <c r="B41" s="56">
        <v>4180000.0</v>
      </c>
      <c r="C41" s="56">
        <v>4763688.0</v>
      </c>
      <c r="D41" s="56">
        <v>5863688.0</v>
      </c>
      <c r="E41" s="58"/>
      <c r="F41" s="58"/>
      <c r="G41" s="58"/>
    </row>
    <row r="42">
      <c r="A42" s="51"/>
      <c r="B42" s="58"/>
      <c r="C42" s="58"/>
      <c r="D42" s="58"/>
      <c r="E42" s="58"/>
      <c r="F42" s="58"/>
      <c r="G42" s="58"/>
    </row>
    <row r="43">
      <c r="A43" s="63" t="s">
        <v>13</v>
      </c>
      <c r="B43" s="60"/>
      <c r="C43" s="60"/>
      <c r="D43" s="60"/>
      <c r="E43" s="58"/>
      <c r="F43" s="58"/>
      <c r="G43" s="58"/>
    </row>
    <row r="44">
      <c r="A44" s="61" t="s">
        <v>4</v>
      </c>
      <c r="B44" s="64" t="s">
        <v>76</v>
      </c>
      <c r="C44" s="65" t="s">
        <v>77</v>
      </c>
      <c r="D44" s="65" t="s">
        <v>78</v>
      </c>
      <c r="E44" s="58"/>
      <c r="F44" s="58"/>
      <c r="G44" s="58"/>
    </row>
    <row r="45">
      <c r="A45" s="52" t="s">
        <v>79</v>
      </c>
      <c r="B45" s="52">
        <v>600000.0</v>
      </c>
      <c r="C45" s="66">
        <v>806865.0</v>
      </c>
      <c r="D45" s="66">
        <v>6160908.0</v>
      </c>
      <c r="E45" s="58"/>
      <c r="F45" s="58"/>
      <c r="G45" s="58"/>
    </row>
    <row r="46">
      <c r="A46" s="52" t="s">
        <v>80</v>
      </c>
      <c r="B46" s="52">
        <v>2500000.0</v>
      </c>
      <c r="C46" s="67"/>
      <c r="D46" s="67"/>
      <c r="E46" s="58"/>
      <c r="F46" s="58"/>
      <c r="G46" s="58"/>
    </row>
    <row r="47">
      <c r="A47" s="52" t="s">
        <v>81</v>
      </c>
      <c r="B47" s="52">
        <v>3867773.0</v>
      </c>
      <c r="C47" s="68"/>
      <c r="D47" s="68"/>
      <c r="E47" s="58"/>
      <c r="F47" s="58"/>
      <c r="G47" s="58"/>
    </row>
    <row r="48">
      <c r="A48" s="52" t="s">
        <v>82</v>
      </c>
      <c r="B48" s="52">
        <v>6967773.0</v>
      </c>
      <c r="C48" s="52">
        <v>806865.0</v>
      </c>
      <c r="D48" s="52">
        <v>6160908.0</v>
      </c>
      <c r="E48" s="58"/>
      <c r="F48" s="58"/>
      <c r="G48" s="58"/>
    </row>
    <row r="49">
      <c r="A49" s="58"/>
      <c r="B49" s="58"/>
      <c r="C49" s="58"/>
      <c r="D49" s="58"/>
      <c r="E49" s="58"/>
      <c r="F49" s="58"/>
      <c r="G49" s="58"/>
    </row>
    <row r="50">
      <c r="A50" s="50" t="s">
        <v>25</v>
      </c>
      <c r="B50" s="50"/>
      <c r="C50" s="60"/>
      <c r="D50" s="60"/>
      <c r="E50" s="58"/>
      <c r="F50" s="58"/>
      <c r="G50" s="58"/>
    </row>
    <row r="51">
      <c r="A51" s="61" t="s">
        <v>4</v>
      </c>
      <c r="B51" s="62" t="s">
        <v>6</v>
      </c>
      <c r="C51" s="62" t="s">
        <v>7</v>
      </c>
      <c r="D51" s="62" t="s">
        <v>8</v>
      </c>
      <c r="E51" s="58"/>
      <c r="F51" s="58"/>
      <c r="G51" s="58"/>
    </row>
    <row r="52">
      <c r="A52" s="52" t="s">
        <v>74</v>
      </c>
      <c r="B52" s="56">
        <v>2.282E7</v>
      </c>
      <c r="C52" s="56">
        <v>2.9859494E7</v>
      </c>
      <c r="D52" s="56">
        <v>4.1834494E7</v>
      </c>
      <c r="E52" s="58"/>
      <c r="F52" s="58"/>
      <c r="G52" s="58"/>
    </row>
    <row r="53">
      <c r="A53" s="52" t="s">
        <v>83</v>
      </c>
      <c r="B53" s="56">
        <v>1525000.0</v>
      </c>
      <c r="C53" s="56">
        <v>1595870.0</v>
      </c>
      <c r="D53" s="56">
        <v>1615870.0</v>
      </c>
      <c r="E53" s="58"/>
      <c r="F53" s="58"/>
      <c r="G53" s="58"/>
    </row>
    <row r="54">
      <c r="A54" s="52" t="s">
        <v>84</v>
      </c>
      <c r="B54" s="56">
        <v>994000.0</v>
      </c>
      <c r="C54" s="56">
        <v>994000.0</v>
      </c>
      <c r="D54" s="56">
        <v>994000.0</v>
      </c>
      <c r="E54" s="58"/>
      <c r="F54" s="58"/>
      <c r="G54" s="58"/>
    </row>
    <row r="55">
      <c r="A55" s="52" t="s">
        <v>85</v>
      </c>
      <c r="B55" s="56">
        <v>373899.0</v>
      </c>
      <c r="C55" s="56">
        <v>373899.0</v>
      </c>
      <c r="D55" s="56">
        <v>373899.0</v>
      </c>
      <c r="E55" s="58"/>
      <c r="F55" s="58"/>
      <c r="G55" s="58"/>
    </row>
    <row r="56">
      <c r="A56" s="52" t="s">
        <v>86</v>
      </c>
      <c r="B56" s="56">
        <v>353636.0</v>
      </c>
      <c r="C56" s="56">
        <v>363551.0</v>
      </c>
      <c r="D56" s="56">
        <v>363008.0</v>
      </c>
      <c r="E56" s="58"/>
      <c r="F56" s="58"/>
      <c r="G56" s="58"/>
    </row>
    <row r="57">
      <c r="A57" s="61" t="s">
        <v>82</v>
      </c>
      <c r="B57" s="56">
        <v>2.6066535E7</v>
      </c>
      <c r="C57" s="56">
        <v>3.3186814E7</v>
      </c>
      <c r="D57" s="56">
        <v>4.5181271E7</v>
      </c>
      <c r="E57" s="58"/>
      <c r="F57" s="58"/>
      <c r="G57" s="58"/>
    </row>
    <row r="58">
      <c r="A58" s="69" t="s">
        <v>36</v>
      </c>
      <c r="B58" s="56">
        <v>268955.0</v>
      </c>
      <c r="C58" s="56">
        <v>268955.0</v>
      </c>
      <c r="D58" s="56">
        <v>268955.0</v>
      </c>
      <c r="E58" s="58"/>
      <c r="F58" s="58"/>
      <c r="G58" s="58"/>
    </row>
    <row r="59">
      <c r="A59" s="70" t="s">
        <v>87</v>
      </c>
      <c r="B59" s="60"/>
      <c r="C59" s="60"/>
      <c r="D59" s="60"/>
      <c r="E59" s="58"/>
      <c r="F59" s="58"/>
      <c r="G59" s="58"/>
    </row>
    <row r="60">
      <c r="A60" s="61" t="s">
        <v>4</v>
      </c>
      <c r="B60" s="62" t="s">
        <v>6</v>
      </c>
      <c r="C60" s="62" t="s">
        <v>7</v>
      </c>
      <c r="D60" s="62" t="s">
        <v>8</v>
      </c>
      <c r="E60" s="58"/>
      <c r="F60" s="58"/>
      <c r="G60" s="58"/>
    </row>
    <row r="61">
      <c r="A61" s="52" t="s">
        <v>88</v>
      </c>
      <c r="B61" s="52">
        <v>62000.0</v>
      </c>
      <c r="C61" s="52">
        <v>62000.0</v>
      </c>
      <c r="D61" s="52">
        <v>62000.0</v>
      </c>
      <c r="E61" s="58"/>
      <c r="F61" s="58"/>
      <c r="G61" s="58"/>
    </row>
    <row r="62">
      <c r="A62" s="52" t="s">
        <v>58</v>
      </c>
      <c r="B62" s="52">
        <v>12055.0</v>
      </c>
      <c r="C62" s="52">
        <v>25000.0</v>
      </c>
      <c r="D62" s="52">
        <v>31293.0</v>
      </c>
      <c r="E62" s="58"/>
      <c r="F62" s="58"/>
      <c r="G62" s="58"/>
    </row>
    <row r="63">
      <c r="A63" s="52" t="s">
        <v>89</v>
      </c>
      <c r="B63" s="52">
        <v>14345.0</v>
      </c>
      <c r="C63" s="52">
        <v>14345.0</v>
      </c>
      <c r="D63" s="52">
        <v>14345.0</v>
      </c>
      <c r="E63" s="58"/>
      <c r="F63" s="58"/>
      <c r="G63" s="58"/>
    </row>
    <row r="64">
      <c r="A64" s="52" t="s">
        <v>82</v>
      </c>
      <c r="B64" s="52">
        <v>88400.0</v>
      </c>
      <c r="C64" s="52">
        <v>101345.0</v>
      </c>
      <c r="D64" s="52">
        <v>107638.0</v>
      </c>
    </row>
  </sheetData>
  <mergeCells count="11">
    <mergeCell ref="D30:E30"/>
    <mergeCell ref="F30:G30"/>
    <mergeCell ref="C45:C47"/>
    <mergeCell ref="D45:D47"/>
    <mergeCell ref="U1:Y1"/>
    <mergeCell ref="U2:V2"/>
    <mergeCell ref="X2:Y2"/>
    <mergeCell ref="B24:C24"/>
    <mergeCell ref="D24:E24"/>
    <mergeCell ref="F24:G24"/>
    <mergeCell ref="B30:C30"/>
  </mergeCells>
  <dataValidations>
    <dataValidation type="list" allowBlank="1" showErrorMessage="1" sqref="J4:J18">
      <formula1>"Operating,Investing,Financing"</formula1>
    </dataValidation>
    <dataValidation type="list" allowBlank="1" showErrorMessage="1" sqref="I4:I18">
      <formula1>"Paid,Received"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71" t="s">
        <v>90</v>
      </c>
      <c r="B1" s="72"/>
      <c r="C1" s="72"/>
      <c r="D1" s="60"/>
    </row>
    <row r="2">
      <c r="A2" s="73"/>
      <c r="B2" s="74" t="s">
        <v>6</v>
      </c>
      <c r="C2" s="74" t="s">
        <v>7</v>
      </c>
      <c r="D2" s="74" t="s">
        <v>8</v>
      </c>
    </row>
    <row r="3">
      <c r="A3" s="75" t="s">
        <v>91</v>
      </c>
      <c r="B3" s="76">
        <f>Sheet1!C6-Sheet1!C12</f>
        <v>19902541</v>
      </c>
      <c r="C3" s="76">
        <f>Sheet1!D6-Sheet1!D12</f>
        <v>19802928</v>
      </c>
      <c r="D3" s="76">
        <f>Sheet1!E6-Sheet1!E12</f>
        <v>21697403</v>
      </c>
    </row>
    <row r="4">
      <c r="A4" s="77" t="s">
        <v>92</v>
      </c>
      <c r="B4" s="76">
        <f>Sheet1!Q14</f>
        <v>14209141</v>
      </c>
      <c r="C4" s="76">
        <f>Sheet1!R14</f>
        <v>23127703.7</v>
      </c>
      <c r="D4" s="76">
        <f>Sheet1!S14</f>
        <v>28453431.5</v>
      </c>
    </row>
    <row r="5">
      <c r="A5" s="75" t="s">
        <v>93</v>
      </c>
      <c r="B5" s="78">
        <f t="shared" ref="B5:D5" si="1">B4/B3</f>
        <v>0.7139360246</v>
      </c>
      <c r="C5" s="78">
        <f t="shared" si="1"/>
        <v>1.167893137</v>
      </c>
      <c r="D5" s="78">
        <f t="shared" si="1"/>
        <v>1.311374983</v>
      </c>
    </row>
    <row r="7">
      <c r="A7" s="79" t="s">
        <v>94</v>
      </c>
    </row>
    <row r="8">
      <c r="A8" s="80" t="s">
        <v>95</v>
      </c>
      <c r="B8" s="81" t="s">
        <v>96</v>
      </c>
    </row>
    <row r="9">
      <c r="A9" s="82"/>
    </row>
    <row r="10">
      <c r="A10" s="82" t="s">
        <v>97</v>
      </c>
      <c r="B10" s="80" t="s">
        <v>98</v>
      </c>
    </row>
    <row r="11">
      <c r="A11" s="80"/>
    </row>
    <row r="12">
      <c r="A12" s="80" t="s">
        <v>99</v>
      </c>
      <c r="B12" s="80" t="s">
        <v>100</v>
      </c>
    </row>
  </sheetData>
  <mergeCells count="3">
    <mergeCell ref="A1:C1"/>
    <mergeCell ref="B10:F10"/>
    <mergeCell ref="B12:E12"/>
  </mergeCells>
  <drawing r:id="rId1"/>
</worksheet>
</file>