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ther computers\My Laptop II\Budget\2023_24\"/>
    </mc:Choice>
  </mc:AlternateContent>
  <bookViews>
    <workbookView xWindow="0" yWindow="0" windowWidth="7480" windowHeight="2770" firstSheet="2" activeTab="2"/>
  </bookViews>
  <sheets>
    <sheet name="Revenue" sheetId="11" r:id="rId1"/>
    <sheet name="Municipality Revenue" sheetId="12" r:id="rId2"/>
    <sheet name="Consolidated" sheetId="1" r:id="rId3"/>
    <sheet name="Projects per department" sheetId="3" r:id="rId4"/>
    <sheet name="Ward Projects" sheetId="14" r:id="rId5"/>
    <sheet name="Assembly Programme" sheetId="15" r:id="rId6"/>
    <sheet name="Ceilings per Progs" sheetId="13" r:id="rId7"/>
    <sheet name="First Half Absorption" sheetId="10" r:id="rId8"/>
    <sheet name="Expenditure Perfomance by Prog" sheetId="9" r:id="rId9"/>
    <sheet name="Revenue Performance 1st Half" sheetId="8" r:id="rId10"/>
    <sheet name="Global Summary of Expenditure" sheetId="4" r:id="rId11"/>
    <sheet name="Programs Ceilings" sheetId="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13" i="15" l="1"/>
  <c r="I12" i="1" l="1"/>
  <c r="P8" i="1"/>
  <c r="P11" i="1"/>
  <c r="D264" i="14"/>
  <c r="P6" i="1"/>
  <c r="P13" i="1"/>
  <c r="P12" i="1"/>
  <c r="P10" i="1"/>
  <c r="P9" i="1"/>
  <c r="P7" i="1"/>
  <c r="D106" i="14"/>
  <c r="D207" i="14"/>
  <c r="P17" i="1" l="1"/>
  <c r="F19" i="11"/>
  <c r="E19" i="11"/>
  <c r="D19" i="11"/>
  <c r="C19" i="11"/>
  <c r="G19" i="11"/>
  <c r="N17" i="1" l="1"/>
  <c r="N5" i="1"/>
  <c r="M3" i="1"/>
  <c r="E11" i="3"/>
  <c r="E19" i="3" s="1"/>
  <c r="E21" i="3" s="1"/>
  <c r="E20" i="3"/>
  <c r="I8" i="1"/>
  <c r="I7" i="1"/>
  <c r="E93" i="3"/>
  <c r="D8" i="3"/>
  <c r="M12" i="1"/>
  <c r="E102" i="3"/>
  <c r="M13" i="1" s="1"/>
  <c r="E88" i="3"/>
  <c r="M11" i="1" s="1"/>
  <c r="E84" i="3"/>
  <c r="M10" i="1" s="1"/>
  <c r="E72" i="3"/>
  <c r="M7" i="1" s="1"/>
  <c r="D72" i="3"/>
  <c r="E64" i="3"/>
  <c r="M6" i="1" s="1"/>
  <c r="E113" i="3"/>
  <c r="M16" i="1" s="1"/>
  <c r="E107" i="3"/>
  <c r="M15" i="1" s="1"/>
  <c r="D84" i="3"/>
  <c r="E25" i="3"/>
  <c r="E114" i="3" l="1"/>
  <c r="M5" i="1"/>
  <c r="E65" i="3"/>
  <c r="E75" i="3"/>
  <c r="E76" i="3" s="1"/>
  <c r="E20" i="4" l="1"/>
  <c r="J3" i="1"/>
  <c r="D19" i="3"/>
  <c r="D21" i="3" s="1"/>
  <c r="D64" i="3"/>
  <c r="D113" i="3"/>
  <c r="D17" i="14" l="1"/>
  <c r="D51" i="14"/>
  <c r="D122" i="14"/>
  <c r="D163" i="14"/>
  <c r="D183" i="14"/>
  <c r="W26" i="1"/>
  <c r="D217" i="14" l="1"/>
  <c r="D263" i="14" l="1"/>
  <c r="K9" i="1"/>
  <c r="K12" i="1"/>
  <c r="F4" i="1"/>
  <c r="K4" i="1" s="1"/>
  <c r="F5" i="1"/>
  <c r="K5" i="1" s="1"/>
  <c r="F6" i="1"/>
  <c r="K6" i="1" s="1"/>
  <c r="F7" i="1"/>
  <c r="K7" i="1" s="1"/>
  <c r="F8" i="1"/>
  <c r="K8" i="1" s="1"/>
  <c r="F10" i="1"/>
  <c r="K10" i="1" s="1"/>
  <c r="F11" i="1"/>
  <c r="K11" i="1" s="1"/>
  <c r="F12" i="1"/>
  <c r="F13" i="1"/>
  <c r="K13" i="1" s="1"/>
  <c r="F14" i="1"/>
  <c r="K14" i="1" s="1"/>
  <c r="F15" i="1"/>
  <c r="K15" i="1" s="1"/>
  <c r="F16" i="1"/>
  <c r="K16" i="1" s="1"/>
  <c r="F3" i="1"/>
  <c r="K3" i="1" s="1"/>
  <c r="U15" i="1"/>
  <c r="S13" i="1"/>
  <c r="S14" i="1"/>
  <c r="S15" i="1"/>
  <c r="S16" i="1"/>
  <c r="S11" i="1"/>
  <c r="S10" i="1"/>
  <c r="S8" i="1"/>
  <c r="S7" i="1"/>
  <c r="S6" i="1"/>
  <c r="S3" i="1"/>
  <c r="S4" i="1"/>
  <c r="S5" i="1"/>
  <c r="F17" i="1" l="1"/>
  <c r="S17" i="1"/>
  <c r="J9" i="11"/>
  <c r="G3" i="11"/>
  <c r="L33" i="8" l="1"/>
  <c r="J62" i="8"/>
  <c r="N13" i="10"/>
  <c r="N16" i="10"/>
  <c r="O16" i="10"/>
  <c r="O14" i="10"/>
  <c r="M20" i="10"/>
  <c r="N20" i="10"/>
  <c r="M16" i="10"/>
  <c r="L20" i="10"/>
  <c r="K24" i="10"/>
  <c r="U16" i="1"/>
  <c r="D107" i="3"/>
  <c r="U12" i="1"/>
  <c r="D93" i="3"/>
  <c r="D88" i="3"/>
  <c r="D25" i="3"/>
  <c r="D65" i="3" s="1"/>
  <c r="D102" i="3"/>
  <c r="D76" i="3"/>
  <c r="E35" i="12"/>
  <c r="D114" i="3" l="1"/>
  <c r="N19" i="10"/>
  <c r="N18" i="10"/>
  <c r="O17" i="1"/>
  <c r="U3" i="1"/>
  <c r="J4" i="1"/>
  <c r="J5" i="1"/>
  <c r="J6" i="1"/>
  <c r="J7" i="1"/>
  <c r="J8" i="1"/>
  <c r="J9" i="1"/>
  <c r="J10" i="1"/>
  <c r="J11" i="1"/>
  <c r="J12" i="1"/>
  <c r="J13" i="1"/>
  <c r="J14" i="1"/>
  <c r="J17" i="1" s="1"/>
  <c r="J15" i="1"/>
  <c r="J1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I14" i="10"/>
  <c r="I15" i="10"/>
  <c r="K18" i="10"/>
  <c r="N9" i="10"/>
  <c r="O9" i="10" s="1"/>
  <c r="N7" i="10"/>
  <c r="N8" i="10"/>
  <c r="N10" i="10"/>
  <c r="N11" i="10"/>
  <c r="O11" i="10" s="1"/>
  <c r="N12" i="10"/>
  <c r="O12" i="10" s="1"/>
  <c r="N14" i="10"/>
  <c r="N15" i="10"/>
  <c r="N17" i="10"/>
  <c r="N6" i="10"/>
  <c r="M7" i="10"/>
  <c r="M8" i="10"/>
  <c r="M9" i="10"/>
  <c r="M10" i="10"/>
  <c r="M11" i="10"/>
  <c r="M12" i="10"/>
  <c r="M13" i="10"/>
  <c r="M14" i="10"/>
  <c r="M15" i="10"/>
  <c r="M17" i="10"/>
  <c r="M18" i="10"/>
  <c r="M19" i="10"/>
  <c r="M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6" i="10"/>
  <c r="J20" i="10"/>
  <c r="K20" i="10"/>
  <c r="M8" i="1"/>
  <c r="M9" i="1"/>
  <c r="M14" i="1"/>
  <c r="M4" i="1"/>
  <c r="H20" i="9"/>
  <c r="H23" i="9"/>
  <c r="H24" i="9"/>
  <c r="H25" i="9"/>
  <c r="H26" i="9"/>
  <c r="H27" i="9"/>
  <c r="H28" i="9"/>
  <c r="H29" i="9"/>
  <c r="H22" i="9"/>
  <c r="H17" i="9"/>
  <c r="H18" i="9"/>
  <c r="H19" i="9"/>
  <c r="H16" i="9"/>
  <c r="H14" i="9"/>
  <c r="H11" i="9"/>
  <c r="H12" i="9"/>
  <c r="H13" i="9"/>
  <c r="H10" i="9"/>
  <c r="H5" i="9"/>
  <c r="H8" i="9"/>
  <c r="H6" i="9"/>
  <c r="H7" i="9"/>
  <c r="G11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5" i="9"/>
  <c r="U8" i="1" l="1"/>
  <c r="O10" i="10"/>
  <c r="U7" i="1" s="1"/>
  <c r="J19" i="1"/>
  <c r="I17" i="1"/>
  <c r="I19" i="1" s="1"/>
  <c r="V3" i="1"/>
  <c r="G8" i="11"/>
  <c r="I9" i="10"/>
  <c r="B20" i="10"/>
  <c r="C20" i="10"/>
  <c r="D20" i="10"/>
  <c r="E20" i="10"/>
  <c r="F20" i="10"/>
  <c r="G20" i="10"/>
  <c r="H20" i="10"/>
  <c r="I20" i="10"/>
  <c r="K7" i="10"/>
  <c r="K8" i="10"/>
  <c r="K9" i="10"/>
  <c r="K10" i="10"/>
  <c r="K11" i="10"/>
  <c r="K12" i="10"/>
  <c r="K13" i="10"/>
  <c r="K14" i="10"/>
  <c r="K15" i="10"/>
  <c r="K16" i="10"/>
  <c r="K17" i="10"/>
  <c r="K19" i="10"/>
  <c r="K6" i="10"/>
  <c r="J10" i="10"/>
  <c r="J14" i="10"/>
  <c r="H18" i="10"/>
  <c r="J18" i="10" s="1"/>
  <c r="J8" i="10"/>
  <c r="J7" i="10"/>
  <c r="J9" i="10"/>
  <c r="J11" i="10"/>
  <c r="J12" i="10"/>
  <c r="J13" i="10"/>
  <c r="J15" i="10"/>
  <c r="J16" i="10"/>
  <c r="J17" i="10"/>
  <c r="J19" i="10"/>
  <c r="J6" i="10"/>
  <c r="I7" i="10"/>
  <c r="I10" i="10"/>
  <c r="I11" i="10"/>
  <c r="I12" i="10"/>
  <c r="I13" i="10"/>
  <c r="I16" i="10"/>
  <c r="I17" i="10"/>
  <c r="I18" i="10"/>
  <c r="I19" i="10"/>
  <c r="I6" i="10"/>
  <c r="E12" i="12"/>
  <c r="D35" i="12"/>
  <c r="G11" i="11"/>
  <c r="G12" i="11"/>
  <c r="G13" i="11"/>
  <c r="G14" i="11"/>
  <c r="G15" i="11"/>
  <c r="G16" i="11"/>
  <c r="G17" i="11"/>
  <c r="G10" i="11"/>
  <c r="K3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 s="1"/>
  <c r="K5" i="8"/>
  <c r="D20" i="11"/>
  <c r="F20" i="11"/>
  <c r="C20" i="11"/>
  <c r="D8" i="11"/>
  <c r="E8" i="11"/>
  <c r="E20" i="11" s="1"/>
  <c r="F8" i="11"/>
  <c r="C8" i="11"/>
  <c r="B62" i="8"/>
  <c r="J61" i="8"/>
  <c r="I61" i="8"/>
  <c r="I62" i="8" s="1"/>
  <c r="H61" i="8"/>
  <c r="H62" i="8" s="1"/>
  <c r="G61" i="8"/>
  <c r="G62" i="8" s="1"/>
  <c r="F61" i="8"/>
  <c r="E61" i="8"/>
  <c r="E62" i="8" s="1"/>
  <c r="D61" i="8"/>
  <c r="D62" i="8" s="1"/>
  <c r="C61" i="8"/>
  <c r="C62" i="8" s="1"/>
  <c r="B61" i="8"/>
  <c r="J56" i="8"/>
  <c r="I56" i="8"/>
  <c r="H56" i="8"/>
  <c r="G56" i="8"/>
  <c r="F56" i="8"/>
  <c r="E56" i="8"/>
  <c r="D56" i="8"/>
  <c r="C56" i="8"/>
  <c r="B56" i="8"/>
  <c r="J48" i="8"/>
  <c r="I48" i="8"/>
  <c r="H48" i="8"/>
  <c r="G48" i="8"/>
  <c r="F48" i="8"/>
  <c r="E48" i="8"/>
  <c r="D48" i="8"/>
  <c r="C48" i="8"/>
  <c r="B48" i="8"/>
  <c r="J44" i="8"/>
  <c r="I44" i="8"/>
  <c r="H44" i="8"/>
  <c r="G44" i="8"/>
  <c r="F44" i="8"/>
  <c r="F62" i="8" s="1"/>
  <c r="E44" i="8"/>
  <c r="D44" i="8"/>
  <c r="C44" i="8"/>
  <c r="B44" i="8"/>
  <c r="J40" i="8"/>
  <c r="I40" i="8"/>
  <c r="H40" i="8"/>
  <c r="G40" i="8"/>
  <c r="F40" i="8"/>
  <c r="E40" i="8"/>
  <c r="D40" i="8"/>
  <c r="C40" i="8"/>
  <c r="B40" i="8"/>
  <c r="J34" i="8"/>
  <c r="I34" i="8"/>
  <c r="H34" i="8"/>
  <c r="G34" i="8"/>
  <c r="F34" i="8"/>
  <c r="E34" i="8"/>
  <c r="D34" i="8"/>
  <c r="C34" i="8"/>
  <c r="B34" i="8"/>
  <c r="J30" i="8"/>
  <c r="I30" i="8"/>
  <c r="H30" i="8"/>
  <c r="G30" i="8"/>
  <c r="F30" i="8"/>
  <c r="E30" i="8"/>
  <c r="D30" i="8"/>
  <c r="C30" i="8"/>
  <c r="B30" i="8"/>
  <c r="J26" i="8"/>
  <c r="I26" i="8"/>
  <c r="H26" i="8"/>
  <c r="G26" i="8"/>
  <c r="F26" i="8"/>
  <c r="E26" i="8"/>
  <c r="D26" i="8"/>
  <c r="C26" i="8"/>
  <c r="B26" i="8"/>
  <c r="J21" i="8"/>
  <c r="I21" i="8"/>
  <c r="H21" i="8"/>
  <c r="G21" i="8"/>
  <c r="F21" i="8"/>
  <c r="E21" i="8"/>
  <c r="D21" i="8"/>
  <c r="C21" i="8"/>
  <c r="B21" i="8"/>
  <c r="J10" i="8"/>
  <c r="I10" i="8"/>
  <c r="H10" i="8"/>
  <c r="G10" i="8"/>
  <c r="F10" i="8"/>
  <c r="E10" i="8"/>
  <c r="C10" i="8"/>
  <c r="D10" i="8"/>
  <c r="B10" i="8"/>
  <c r="G20" i="11" l="1"/>
  <c r="H6" i="11" l="1"/>
  <c r="H4" i="11"/>
  <c r="H7" i="11"/>
  <c r="H3" i="11"/>
  <c r="H5" i="11"/>
  <c r="J5" i="11" s="1"/>
  <c r="W19" i="1"/>
  <c r="H19" i="11"/>
  <c r="U13" i="1"/>
  <c r="O13" i="10"/>
  <c r="U10" i="1" s="1"/>
  <c r="U9" i="1"/>
  <c r="W12" i="1"/>
  <c r="O17" i="10"/>
  <c r="U14" i="1" s="1"/>
  <c r="U6" i="1"/>
  <c r="O8" i="10"/>
  <c r="O6" i="10"/>
  <c r="U11" i="1"/>
  <c r="O7" i="10"/>
  <c r="D40" i="4"/>
  <c r="D23" i="4"/>
  <c r="D5" i="4"/>
  <c r="W10" i="1" l="1"/>
  <c r="G17" i="1"/>
  <c r="G19" i="1" s="1"/>
  <c r="O20" i="10"/>
  <c r="W6" i="1"/>
  <c r="W13" i="1"/>
  <c r="W16" i="1"/>
  <c r="O22" i="10"/>
  <c r="W11" i="1"/>
  <c r="W14" i="1"/>
  <c r="W9" i="1"/>
  <c r="W8" i="1"/>
  <c r="W15" i="1"/>
  <c r="D17" i="1"/>
  <c r="E17" i="1"/>
  <c r="H17" i="1"/>
  <c r="L17" i="1"/>
  <c r="Q17" i="1"/>
  <c r="R17" i="1"/>
  <c r="C17" i="1"/>
  <c r="U4" i="1" l="1"/>
  <c r="K17" i="1"/>
  <c r="V10" i="1"/>
  <c r="V6" i="1"/>
  <c r="V14" i="1"/>
  <c r="V13" i="1"/>
  <c r="V9" i="1"/>
  <c r="V5" i="1"/>
  <c r="V16" i="1"/>
  <c r="V12" i="1"/>
  <c r="V8" i="1"/>
  <c r="V4" i="1"/>
  <c r="V15" i="1"/>
  <c r="V11" i="1"/>
  <c r="W4" i="1" l="1"/>
  <c r="W7" i="1"/>
  <c r="V7" i="1"/>
  <c r="V17" i="1" s="1"/>
  <c r="T17" i="1"/>
  <c r="M17" i="1"/>
  <c r="M19" i="1" s="1"/>
  <c r="W3" i="1" l="1"/>
  <c r="N19" i="1" l="1"/>
  <c r="M20" i="1" s="1"/>
  <c r="U5" i="1"/>
  <c r="U17" i="1" s="1"/>
  <c r="W5" i="1" l="1"/>
  <c r="W17" i="1" s="1"/>
  <c r="W21" i="1" s="1"/>
  <c r="K18" i="1" l="1"/>
  <c r="G23" i="11"/>
  <c r="R18" i="1"/>
  <c r="U18" i="1"/>
</calcChain>
</file>

<file path=xl/sharedStrings.xml><?xml version="1.0" encoding="utf-8"?>
<sst xmlns="http://schemas.openxmlformats.org/spreadsheetml/2006/main" count="1732" uniqueCount="799">
  <si>
    <t>RECCURRENT</t>
  </si>
  <si>
    <t>DEVELOPMENT</t>
  </si>
  <si>
    <t>GFS CODE</t>
  </si>
  <si>
    <t>TOTAL DEVELOPMENT</t>
  </si>
  <si>
    <t>GRAND TOTAL</t>
  </si>
  <si>
    <t>County Assembly</t>
  </si>
  <si>
    <t>County Executive.</t>
  </si>
  <si>
    <t>Finance, ICT and Economic Planning</t>
  </si>
  <si>
    <t>Agriculture, Livestock and Fisheries</t>
  </si>
  <si>
    <t>Environment, Water, natural resources, mining and energy</t>
  </si>
  <si>
    <t>Education and Vocational Training</t>
  </si>
  <si>
    <t>Health Services</t>
  </si>
  <si>
    <t>Lands, Housing, Physical Planning &amp; Urban Development</t>
  </si>
  <si>
    <t>Roads, Transport and Public Works</t>
  </si>
  <si>
    <t>Trade, Tourism, Industrialization and Cooperatives development</t>
  </si>
  <si>
    <t>Department of Sports, Gender, Culture and Social Services</t>
  </si>
  <si>
    <t>County Public Service Board</t>
  </si>
  <si>
    <t>Public Service Management</t>
  </si>
  <si>
    <t>Nyamira Municipality Board</t>
  </si>
  <si>
    <t>GFS CODING</t>
  </si>
  <si>
    <t>REVENUE SOURCES</t>
  </si>
  <si>
    <t>PRINTED ESTIMATES</t>
  </si>
  <si>
    <t>ACTUAL REVENUE</t>
  </si>
  <si>
    <t>2021/2022</t>
  </si>
  <si>
    <t>2022/2023</t>
  </si>
  <si>
    <t>2023/2024</t>
  </si>
  <si>
    <t>Equitable share</t>
  </si>
  <si>
    <t>Unspent Balances</t>
  </si>
  <si>
    <t>Various</t>
  </si>
  <si>
    <t>Health Facility Improvement Fund (FIF)</t>
  </si>
  <si>
    <t>Sub- Total</t>
  </si>
  <si>
    <t>CAPITAL GRANTS FROM DEVELOPMENT PARTNERS</t>
  </si>
  <si>
    <t xml:space="preserve">World Bank for Loan for National and Rural Inclusive growth project </t>
  </si>
  <si>
    <t>World Bank grant (THSUC)</t>
  </si>
  <si>
    <t>DANIDA</t>
  </si>
  <si>
    <t>Agricultural Support Development Support Programme</t>
  </si>
  <si>
    <t> 1540701</t>
  </si>
  <si>
    <t>Kenya Devolution Support Programm Level II</t>
  </si>
  <si>
    <t>Kenya Second Informal Settlement Improvement (KISIP 2)</t>
  </si>
  <si>
    <t>Climate Change (World Bank)</t>
  </si>
  <si>
    <t>Sub-total</t>
  </si>
  <si>
    <t>TOTAL REVENUE</t>
  </si>
  <si>
    <t>Department</t>
  </si>
  <si>
    <t>Project name</t>
  </si>
  <si>
    <t>Description of activity</t>
  </si>
  <si>
    <t>Location</t>
  </si>
  <si>
    <t>County Assembly Head Quarters</t>
  </si>
  <si>
    <t>Township</t>
  </si>
  <si>
    <t>Construction of the Speakers Residence II</t>
  </si>
  <si>
    <t>Bogichora</t>
  </si>
  <si>
    <t>Development</t>
  </si>
  <si>
    <t>HQ</t>
  </si>
  <si>
    <t>Total</t>
  </si>
  <si>
    <t>Department of Finance, ICT and Economic Planning</t>
  </si>
  <si>
    <t>Construction of Revenue Office</t>
  </si>
  <si>
    <t>Completion</t>
  </si>
  <si>
    <t>Construction of DATA Centre</t>
  </si>
  <si>
    <t>construction</t>
  </si>
  <si>
    <t>EPR Establishing</t>
  </si>
  <si>
    <t>Quick win projects</t>
  </si>
  <si>
    <t>Implementation of quick win projects on SDGs</t>
  </si>
  <si>
    <t>Countywide</t>
  </si>
  <si>
    <t>Emergency Fund</t>
  </si>
  <si>
    <t>Project Vehicle for monitoring and evaluationmof Projects</t>
  </si>
  <si>
    <t>Revenue Spikes</t>
  </si>
  <si>
    <t>Purchase</t>
  </si>
  <si>
    <t>Department of Agriculture, Livestock and Fisheries Development</t>
  </si>
  <si>
    <t>NARIGP</t>
  </si>
  <si>
    <t>Training of farmers</t>
  </si>
  <si>
    <t>ASDSP</t>
  </si>
  <si>
    <t>Contribution toward ASDSP</t>
  </si>
  <si>
    <t>Contribution towards NARIG</t>
  </si>
  <si>
    <t>Counttywide</t>
  </si>
  <si>
    <t>Fisheries</t>
  </si>
  <si>
    <t xml:space="preserve">  Increased fish populations in ponds  </t>
  </si>
  <si>
    <t xml:space="preserve"> Fish productivity and improved livelihoods increased </t>
  </si>
  <si>
    <t xml:space="preserve"> Farmers aquaculture field schools established </t>
  </si>
  <si>
    <t xml:space="preserve"> Food and nutrition security </t>
  </si>
  <si>
    <t>Increased fish productivity</t>
  </si>
  <si>
    <t xml:space="preserve">Climate smart Aquaculture holding units constructed </t>
  </si>
  <si>
    <t xml:space="preserve"> 2,000,00 </t>
  </si>
  <si>
    <t> Farmers trained on CSA adoption strategies</t>
  </si>
  <si>
    <t xml:space="preserve"> Baseline line survey of number of fisher folk undertaken </t>
  </si>
  <si>
    <t xml:space="preserve"> Sub Catchment eco system and dam management t </t>
  </si>
  <si>
    <t xml:space="preserve"> Increased fish populations in dams </t>
  </si>
  <si>
    <t>Registration of farmers in fish farming</t>
  </si>
  <si>
    <t>Livestock</t>
  </si>
  <si>
    <t>Capacity building of poultry farmers</t>
  </si>
  <si>
    <t>Capacity building of apiculture farmers</t>
  </si>
  <si>
    <t>Capacity building of dairy farmers</t>
  </si>
  <si>
    <t>Capacity building of fodder and pasture farmers</t>
  </si>
  <si>
    <t>Establishment of feed bulking centres</t>
  </si>
  <si>
    <t>Establishment of feed cottage industries</t>
  </si>
  <si>
    <t>Provision of poultry to farmers</t>
  </si>
  <si>
    <t>Provision of beehives to farmers</t>
  </si>
  <si>
    <t>Provision of fodder and pasture seeds</t>
  </si>
  <si>
    <t>Milk value addition and marketing</t>
  </si>
  <si>
    <t>Poultry value addition and marketing</t>
  </si>
  <si>
    <t>Honey value addition and marketing</t>
  </si>
  <si>
    <t>Registration of farmers i</t>
  </si>
  <si>
    <t>Vetrinary</t>
  </si>
  <si>
    <t>Artificicial Inseminated Service</t>
  </si>
  <si>
    <t xml:space="preserve">Cows inseminated </t>
  </si>
  <si>
    <t xml:space="preserve">Animal Health and Welfare Management Sevices </t>
  </si>
  <si>
    <t xml:space="preserve">Vaccines distributed </t>
  </si>
  <si>
    <t>Meat Inspection and Safety Services</t>
  </si>
  <si>
    <t xml:space="preserve">Safety of livestock products </t>
  </si>
  <si>
    <t>Crops</t>
  </si>
  <si>
    <t>Purchasing of soil scanner</t>
  </si>
  <si>
    <t>Demonstration materials</t>
  </si>
  <si>
    <t>Procurement of coffee seedlings</t>
  </si>
  <si>
    <t>Implement food and nutrition programes targeting vulnerable household</t>
  </si>
  <si>
    <t>Purchase of scheme demonstration materials</t>
  </si>
  <si>
    <t>Department of Water, Environment, Mining and Natural Resourse</t>
  </si>
  <si>
    <t>Installation of Solar Street Lights</t>
  </si>
  <si>
    <t>Major towns</t>
  </si>
  <si>
    <t>Climate Change Intervention (Grant)</t>
  </si>
  <si>
    <t>Mitigation, adaptation and policy</t>
  </si>
  <si>
    <t>Climate Change Intervention (Contribution)</t>
  </si>
  <si>
    <t>scheme</t>
  </si>
  <si>
    <t>Eaka</t>
  </si>
  <si>
    <t>Department of Health Services</t>
  </si>
  <si>
    <t>Health Fund</t>
  </si>
  <si>
    <t>Health Facility Improvement Fund</t>
  </si>
  <si>
    <t> County and Sub-county Hospitals</t>
  </si>
  <si>
    <t>Department of Lands, Housing and Urban Development</t>
  </si>
  <si>
    <t>Governor’s residence</t>
  </si>
  <si>
    <t>Construction of governors residence</t>
  </si>
  <si>
    <t>Nyachururu</t>
  </si>
  <si>
    <t>Deputy governor’s residence</t>
  </si>
  <si>
    <t>Construction of deputy governor’s residence</t>
  </si>
  <si>
    <t>Sironga</t>
  </si>
  <si>
    <t>County spatial plan</t>
  </si>
  <si>
    <t>County wide</t>
  </si>
  <si>
    <t>Valuation roll</t>
  </si>
  <si>
    <t>Preparation of valuation roll</t>
  </si>
  <si>
    <t>Completion of County Headquater</t>
  </si>
  <si>
    <t>County Headquarter</t>
  </si>
  <si>
    <t>Roads Department</t>
  </si>
  <si>
    <t>Construction of fire engine shades</t>
  </si>
  <si>
    <t>Construction of the Merchanical Workshop</t>
  </si>
  <si>
    <t>Department of Trade, Co-operative and Tourism Development</t>
  </si>
  <si>
    <t>Tourist site protection</t>
  </si>
  <si>
    <t>Department of Gender, Sports, and Cultural services</t>
  </si>
  <si>
    <t>Construction of manga stadium</t>
  </si>
  <si>
    <t>Construction of manga stadium(pavilion)</t>
  </si>
  <si>
    <t>Manga</t>
  </si>
  <si>
    <t>Construction of manga football pitch and running track</t>
  </si>
  <si>
    <t>Nyamaiya</t>
  </si>
  <si>
    <t>Nyankono/mekenene sports academy</t>
  </si>
  <si>
    <t>Construction</t>
  </si>
  <si>
    <t>Mekenene Nyankono</t>
  </si>
  <si>
    <t>Manga Museum/cultural</t>
  </si>
  <si>
    <t>Rehabilitation and refurbishment</t>
  </si>
  <si>
    <t>County Library</t>
  </si>
  <si>
    <t>Feasibilty and design</t>
  </si>
  <si>
    <t>Department of Public Service Management</t>
  </si>
  <si>
    <t>Purchase of security gadgets</t>
  </si>
  <si>
    <t>gadget</t>
  </si>
  <si>
    <t>Special Programme</t>
  </si>
  <si>
    <t>Towards Industrial park</t>
  </si>
  <si>
    <t> Total</t>
  </si>
  <si>
    <t>The Nyamira Municipality Board</t>
  </si>
  <si>
    <t>drainage</t>
  </si>
  <si>
    <t>Municipality</t>
  </si>
  <si>
    <t> Municipality</t>
  </si>
  <si>
    <t>DESCRIPTIONS</t>
  </si>
  <si>
    <t>DETAILS</t>
  </si>
  <si>
    <t>AMOUNT</t>
  </si>
  <si>
    <t>%ALLOCATION</t>
  </si>
  <si>
    <t>1) REVENUE</t>
  </si>
  <si>
    <t>From Various souces</t>
  </si>
  <si>
    <t>2)      RECCURENT EXPENDITURE</t>
  </si>
  <si>
    <t>a)      Compensation to Employees</t>
  </si>
  <si>
    <t>Compensation to employees including social contributions.</t>
  </si>
  <si>
    <t xml:space="preserve">              </t>
  </si>
  <si>
    <t>5.6b)      Conditional Grants</t>
  </si>
  <si>
    <t xml:space="preserve">County Contributions towards DANIDA </t>
  </si>
  <si>
    <t>d)     Operations and Maintenance</t>
  </si>
  <si>
    <t>County Assembly Allocation</t>
  </si>
  <si>
    <t>Governors Office Allocation</t>
  </si>
  <si>
    <t>Medical Cover (PSM)</t>
  </si>
  <si>
    <t>Motor vehicle Insurance cover (ROADS)</t>
  </si>
  <si>
    <t>Medical drugs (HEALTH)</t>
  </si>
  <si>
    <t>Car and Mortgage Fund Executive (FINANCE)</t>
  </si>
  <si>
    <t>Education Support Fund (EDUCATION)</t>
  </si>
  <si>
    <t>Internship programme (PSM)</t>
  </si>
  <si>
    <t>Unspent balances (Pending Bills) (FINANCE)</t>
  </si>
  <si>
    <t>Loans to KMTC programme (HEALTH)</t>
  </si>
  <si>
    <t>Programmes operation and maintanace</t>
  </si>
  <si>
    <t>TOTAL RECCURENT EXPENDITURE</t>
  </si>
  <si>
    <t>DEVELOPMENT EXPENDITURE</t>
  </si>
  <si>
    <t>a)      Conditional Grants</t>
  </si>
  <si>
    <t>World Bank for Loan for National and Rural Inclusive growth project</t>
  </si>
  <si>
    <t>Aggregated Develompment of the Industrial Park Programme</t>
  </si>
  <si>
    <t>b)      Funds</t>
  </si>
  <si>
    <t>Total Funds</t>
  </si>
  <si>
    <t>c)   Capital Projects (Flaship)</t>
  </si>
  <si>
    <t>d)   Capital Projects (executive Based)</t>
  </si>
  <si>
    <t>e)  Capital Projects (Ward Based)</t>
  </si>
  <si>
    <t>f) Unspent balances (Pending Bills) executive</t>
  </si>
  <si>
    <t>f) Unspent balances (Pending Bills) assembly</t>
  </si>
  <si>
    <t>Total Exchequer</t>
  </si>
  <si>
    <t>Sub Program</t>
  </si>
  <si>
    <t>Description</t>
  </si>
  <si>
    <t>CFSP 2023 Target Estimates</t>
  </si>
  <si>
    <t>Reccurrent</t>
  </si>
  <si>
    <t>COUNTY ASSEMBLY</t>
  </si>
  <si>
    <t>General administration and support services</t>
  </si>
  <si>
    <t>Committees management services</t>
  </si>
  <si>
    <t>Representation and infrastructural development</t>
  </si>
  <si>
    <t>NO CODE</t>
  </si>
  <si>
    <t>Legislation</t>
  </si>
  <si>
    <t>Sub-Total</t>
  </si>
  <si>
    <t>GOVERNORS OFFICE</t>
  </si>
  <si>
    <t>General administration support services</t>
  </si>
  <si>
    <t>Executive management services</t>
  </si>
  <si>
    <t>COUNTY ATTORNEY</t>
  </si>
  <si>
    <t>Legal support services</t>
  </si>
  <si>
    <t>Governance, legal trsining and constitutional affairs support services</t>
  </si>
  <si>
    <t>leadership and intergrity  services</t>
  </si>
  <si>
    <t>5263000000 FINANCE, ICT AND ECONOMIC PLANNING</t>
  </si>
  <si>
    <t>ECONOMIC PLANNING, RESOUCES MOBILIZATION AND ICT</t>
  </si>
  <si>
    <t>General administration policy planning support services</t>
  </si>
  <si>
    <t>Information, communication and technology development and management support services</t>
  </si>
  <si>
    <t>Economic Planning and budget management support services</t>
  </si>
  <si>
    <t xml:space="preserve">Monitoring and Evaluation </t>
  </si>
  <si>
    <t xml:space="preserve"> Resource mobilization</t>
  </si>
  <si>
    <t>FINANCE AND ACCOUNTING SERVICES</t>
  </si>
  <si>
    <t>Accounting services</t>
  </si>
  <si>
    <t>Audit services</t>
  </si>
  <si>
    <t>Supply chain management</t>
  </si>
  <si>
    <t>5264000000 AGRICULTURE, LIVESTOCK AND FISHERIES DEVELOPMENT</t>
  </si>
  <si>
    <t>CROP DEVELOPMENT</t>
  </si>
  <si>
    <t>General administration policy and planning support services</t>
  </si>
  <si>
    <t xml:space="preserve">                     -   </t>
  </si>
  <si>
    <t>Crop management and development support services</t>
  </si>
  <si>
    <t>LIVESTOCK AND FISHERIES SERVICES</t>
  </si>
  <si>
    <t>Fisheries development and promotion support sdervices</t>
  </si>
  <si>
    <t>Livestock management and value addition services</t>
  </si>
  <si>
    <t>Animal health diseases and meat inpection support services</t>
  </si>
  <si>
    <t>5265000000 WATER, ENVIRONMENT, MINERATL AND NATURAL RESOURCES</t>
  </si>
  <si>
    <t>Other energy sources promotion</t>
  </si>
  <si>
    <t>Water supplies and management services</t>
  </si>
  <si>
    <t>Environment and natural resources</t>
  </si>
  <si>
    <t>Climate change mitigation and adaptation measures</t>
  </si>
  <si>
    <t>Irrigation, drainage and water storage development support services</t>
  </si>
  <si>
    <t>5266000000 EDUCATION AND VOCATIONAL TRAINING</t>
  </si>
  <si>
    <t>ECDE and CCC management support services</t>
  </si>
  <si>
    <t>Vocational education training management services</t>
  </si>
  <si>
    <t>5267000000 HEALTH SERVICES</t>
  </si>
  <si>
    <t>PREVENTIVE HEALTH SERVICES</t>
  </si>
  <si>
    <t>promotive and preventive health services</t>
  </si>
  <si>
    <t>Health administration policy planning monitoring and evaluatiuon and support services</t>
  </si>
  <si>
    <t>MEDICAL SERVICES</t>
  </si>
  <si>
    <t>Health products and technologies support services</t>
  </si>
  <si>
    <t>Medical services support services</t>
  </si>
  <si>
    <t>5268000000 LANDS HOUSING AND URBAN DEVELOPMENT</t>
  </si>
  <si>
    <t>Physical planning and surveying support servbices</t>
  </si>
  <si>
    <t>Urban development and housing support services</t>
  </si>
  <si>
    <t>Land management and adminstration services</t>
  </si>
  <si>
    <t>5270000000 ROADS, TRANSPORT AND PUBLIC WORKS</t>
  </si>
  <si>
    <t>Roads development and managemennt support programme</t>
  </si>
  <si>
    <t>Public works and disaster management support services</t>
  </si>
  <si>
    <t>Transport and merchanical support services</t>
  </si>
  <si>
    <t>5271000000 TRADE, C-OPERATIVE AND TOURISM DEVELOPMENT</t>
  </si>
  <si>
    <t>General administration policy planning  support services</t>
  </si>
  <si>
    <t>Cooperative promotion</t>
  </si>
  <si>
    <t>Industrialisation ans small and macro entprisres support services</t>
  </si>
  <si>
    <t>Trade development and promotion</t>
  </si>
  <si>
    <t>Weights and Measureres supports services</t>
  </si>
  <si>
    <t>Tourism development, promotion and management</t>
  </si>
  <si>
    <t>5272000000 YOUTH, SPORT AND CULTRE</t>
  </si>
  <si>
    <t xml:space="preserve">General administration and policy planning </t>
  </si>
  <si>
    <t>Promotion and development of Sports</t>
  </si>
  <si>
    <t>Cultural development and promotion heritage</t>
  </si>
  <si>
    <t>Gender and Social support services</t>
  </si>
  <si>
    <t>Youth affairs development and promotion support services</t>
  </si>
  <si>
    <t>5273000000 COUNTY PUBLIC SERVICE BOARD</t>
  </si>
  <si>
    <t>5274000000 PUBLIC SERVICE MANAGEMENT</t>
  </si>
  <si>
    <t>County adminstration and and field co-ordination support services</t>
  </si>
  <si>
    <t>Security enforcement and compliance support serces</t>
  </si>
  <si>
    <t>Cooperate communiacation, public participation and civic education support servces</t>
  </si>
  <si>
    <t>Human resource development  management support services</t>
  </si>
  <si>
    <t>Special Programemes</t>
  </si>
  <si>
    <t>5275000000 NYAMIRA MUNICIPALITY BOARD</t>
  </si>
  <si>
    <t>Municipal infrastructure and disaster management supports services</t>
  </si>
  <si>
    <t>Environment and social support services</t>
  </si>
  <si>
    <t>Total Budget </t>
  </si>
  <si>
    <t>Percentage</t>
  </si>
  <si>
    <t>Proposed</t>
  </si>
  <si>
    <t>Ward</t>
  </si>
  <si>
    <t>Amount</t>
  </si>
  <si>
    <t>Project description and location</t>
  </si>
  <si>
    <t>Agriculture, Livestock &amp; Fisheries</t>
  </si>
  <si>
    <t>Environment, Water, Irrigation &amp; Natural Resources</t>
  </si>
  <si>
    <t>Education &amp; Vocational Training</t>
  </si>
  <si>
    <t>Land, Housing &amp; Physical Planning</t>
  </si>
  <si>
    <t>Transport, Roads &amp; Public Works</t>
  </si>
  <si>
    <t>Trade, Tourism &amp; Cooperatives</t>
  </si>
  <si>
    <t>Mangongo-Masosa</t>
  </si>
  <si>
    <t>One One - Getaari</t>
  </si>
  <si>
    <t>Rateti</t>
  </si>
  <si>
    <t>Gekomoni</t>
  </si>
  <si>
    <t>Canaan Market Fencing &amp; Stalls</t>
  </si>
  <si>
    <t>Mangongo-Canaan</t>
  </si>
  <si>
    <t>Marara ECDE Class</t>
  </si>
  <si>
    <t>Mangongo Health Center</t>
  </si>
  <si>
    <t>Nyangori - Bonyunyu Road</t>
  </si>
  <si>
    <t>Protection of Water Springs</t>
  </si>
  <si>
    <t>SOURCE/DPTS</t>
  </si>
  <si>
    <t>QUARTER 1</t>
  </si>
  <si>
    <t>Q1 TOTAL</t>
  </si>
  <si>
    <t>QUARTER 2</t>
  </si>
  <si>
    <t>Q2 TOTAL</t>
  </si>
  <si>
    <t>FINANCE AND PLANNING</t>
  </si>
  <si>
    <t>JULY</t>
  </si>
  <si>
    <t>AUG</t>
  </si>
  <si>
    <t>SEP</t>
  </si>
  <si>
    <t xml:space="preserve"> OCT </t>
  </si>
  <si>
    <t>NOV</t>
  </si>
  <si>
    <t>DEC</t>
  </si>
  <si>
    <t>Matatu stickers&amp;reg fee</t>
  </si>
  <si>
    <t>General Services</t>
  </si>
  <si>
    <t xml:space="preserve">Imprest Surrender  </t>
  </si>
  <si>
    <t>Administrative Fee</t>
  </si>
  <si>
    <t>Sub totals</t>
  </si>
  <si>
    <t>LANDS,PHYSICAL PLANNING</t>
  </si>
  <si>
    <t>Market stall Rent</t>
  </si>
  <si>
    <t xml:space="preserve">Daily Parking  </t>
  </si>
  <si>
    <t xml:space="preserve">Build Plan&amp;Approval  </t>
  </si>
  <si>
    <t xml:space="preserve">I/Plot Rent  </t>
  </si>
  <si>
    <t xml:space="preserve">Plot Rent  </t>
  </si>
  <si>
    <t xml:space="preserve">Lands&amp;Survey  </t>
  </si>
  <si>
    <t xml:space="preserve">Phys Planning  </t>
  </si>
  <si>
    <t xml:space="preserve">Land Rates  </t>
  </si>
  <si>
    <t>Advertisement Charges</t>
  </si>
  <si>
    <t>WATER, ENVIRONMENT</t>
  </si>
  <si>
    <t>Water,sanitation and irrigation fees</t>
  </si>
  <si>
    <t>Building material cess</t>
  </si>
  <si>
    <t>adverts/promotional fees</t>
  </si>
  <si>
    <t>GENDER,CULTURE,SPORTS</t>
  </si>
  <si>
    <t xml:space="preserve">Liquor   </t>
  </si>
  <si>
    <t>Registration fees for social services/Renewal</t>
  </si>
  <si>
    <t>HEALTH SERVICES</t>
  </si>
  <si>
    <t>Public Health</t>
  </si>
  <si>
    <t>TRADE,TOURISM AND COOPERATIVES</t>
  </si>
  <si>
    <t xml:space="preserve">Market Dues  </t>
  </si>
  <si>
    <t xml:space="preserve">S.B.P   </t>
  </si>
  <si>
    <t xml:space="preserve">S.B.P Appl.  </t>
  </si>
  <si>
    <t xml:space="preserve">Trade,Wghts&amp;Msrs  </t>
  </si>
  <si>
    <t>EDUCATION AND VOCATIONAL SERVICES</t>
  </si>
  <si>
    <t>SBP Private schools/vocational institutions</t>
  </si>
  <si>
    <t>App. fee for private schools/vocational institutions</t>
  </si>
  <si>
    <t>ROADS,TRANSPORT AND PUBLIC WORKS</t>
  </si>
  <si>
    <t xml:space="preserve">Hire of Machinery &amp;Eqpmt  </t>
  </si>
  <si>
    <t>Public Works approvals</t>
  </si>
  <si>
    <t>AGRICULTURE</t>
  </si>
  <si>
    <t>cattle movement permit</t>
  </si>
  <si>
    <t xml:space="preserve">Cattle Fee  </t>
  </si>
  <si>
    <t xml:space="preserve">Slaughter Fee  </t>
  </si>
  <si>
    <t xml:space="preserve">Veterinary  </t>
  </si>
  <si>
    <t>Agricultural cess</t>
  </si>
  <si>
    <t>fish permits</t>
  </si>
  <si>
    <t>PUBLIC SERVICE MANAGEMENT</t>
  </si>
  <si>
    <t>Storage charges, penalties, fines</t>
  </si>
  <si>
    <t>Impounding charges</t>
  </si>
  <si>
    <t>Motor bike stickers</t>
  </si>
  <si>
    <t>GRAND TOTALS</t>
  </si>
  <si>
    <t>Programme</t>
  </si>
  <si>
    <t>Absorption Rate (%)</t>
  </si>
  <si>
    <t>Department of the County Assembly</t>
  </si>
  <si>
    <t>Sub total</t>
  </si>
  <si>
    <t>Policy planning, general administration</t>
  </si>
  <si>
    <t>Committee management services</t>
  </si>
  <si>
    <t>Legislation and representation services</t>
  </si>
  <si>
    <t>Department of County Executive</t>
  </si>
  <si>
    <t>subtotal</t>
  </si>
  <si>
    <t>Governance and coordination services</t>
  </si>
  <si>
    <t>Department of Finance and economic planning</t>
  </si>
  <si>
    <t>ICT Services</t>
  </si>
  <si>
    <t>Budget management</t>
  </si>
  <si>
    <t>Resource mobilisation</t>
  </si>
  <si>
    <t>Budget formulation and management</t>
  </si>
  <si>
    <t>County financial management &amp; control</t>
  </si>
  <si>
    <t>Department of Agriculture, livestock and fisheries development</t>
  </si>
  <si>
    <t>Livestock promotion and development</t>
  </si>
  <si>
    <t>Crop, agribusiness &amp; land management services</t>
  </si>
  <si>
    <t>Fisheries development &amp; promotion services</t>
  </si>
  <si>
    <t>Environment, water and natural resources</t>
  </si>
  <si>
    <t>Subtotal</t>
  </si>
  <si>
    <t>Water supply and management services</t>
  </si>
  <si>
    <t>Agroforestry promotion</t>
  </si>
  <si>
    <t>Department of Education and vocational training</t>
  </si>
  <si>
    <t>ECDE and CCC development services</t>
  </si>
  <si>
    <t>Vocational training and development services</t>
  </si>
  <si>
    <t>Curative health services</t>
  </si>
  <si>
    <t>Department of Lands, housing and urban development</t>
  </si>
  <si>
    <t>Physical planning and surveying services</t>
  </si>
  <si>
    <t>Management and development of towns</t>
  </si>
  <si>
    <t>Department of roads, transport and public works</t>
  </si>
  <si>
    <t>Roads development and management</t>
  </si>
  <si>
    <t>Department of trade, tourism, industrialisation and cooperative development</t>
  </si>
  <si>
    <t>Tourism development and promotion</t>
  </si>
  <si>
    <t>Department of youths, sports, gender, culture and social services</t>
  </si>
  <si>
    <t>Promotion and management of sports</t>
  </si>
  <si>
    <t>Department of County public service board</t>
  </si>
  <si>
    <t>Department of public service management</t>
  </si>
  <si>
    <t>Coordination, strategy and HR Services</t>
  </si>
  <si>
    <t>Department of Nyamira Municipality</t>
  </si>
  <si>
    <r>
      <t>Source</t>
    </r>
    <r>
      <rPr>
        <i/>
        <sz val="9.5"/>
        <color theme="1"/>
        <rFont val="Palatino Linotype"/>
        <family val="1"/>
      </rPr>
      <t>: Nyamira County Treasury</t>
    </r>
  </si>
  <si>
    <t>Policy planning, general administration and support services</t>
  </si>
  <si>
    <t>General administration, policy planning &amp; support services</t>
  </si>
  <si>
    <t>General administration, planning and support services</t>
  </si>
  <si>
    <t>Trade, cooperative, investment development promotion</t>
  </si>
  <si>
    <t>Budget Allocation (Kshs. Million)</t>
  </si>
  <si>
    <t>Expenditure (Kshs.</t>
  </si>
  <si>
    <t>Million)</t>
  </si>
  <si>
    <t>Absorption rate (%)</t>
  </si>
  <si>
    <t>Rec</t>
  </si>
  <si>
    <t>Dev</t>
  </si>
  <si>
    <t>County Executive Office</t>
  </si>
  <si>
    <t>Finance &amp; Economic Planning</t>
  </si>
  <si>
    <t>Education &amp; ICT</t>
  </si>
  <si>
    <t>Health services</t>
  </si>
  <si>
    <t>Roads, Transport &amp; Works</t>
  </si>
  <si>
    <t>Youths, Sports, Gender and Culture</t>
  </si>
  <si>
    <t>Nyamira Municipality</t>
  </si>
  <si>
    <r>
      <t>Source</t>
    </r>
    <r>
      <rPr>
        <i/>
        <sz val="9.5"/>
        <color theme="1"/>
        <rFont val="Palatino Linotype"/>
        <family val="1"/>
      </rPr>
      <t>: OCOB First Half Expenditure Report</t>
    </r>
  </si>
  <si>
    <t>Table 199: Nyamira County, Budget Allocation and Absorption Rate by Department.</t>
  </si>
  <si>
    <t>Environment, Energy and N. Resources</t>
  </si>
  <si>
    <t>Table: Nyamira County, Budget Execution by Programmes and Sub-Programmes.</t>
  </si>
  <si>
    <t>Own Source Revenue (Other Departments)</t>
  </si>
  <si>
    <t>Own Source Revenue (Municipality)</t>
  </si>
  <si>
    <t>Agregated Industrial Park Programme</t>
  </si>
  <si>
    <t>0 </t>
  </si>
  <si>
    <t>RECOMMENDED ESTIMATES</t>
  </si>
  <si>
    <t>PROPOSED ESTIMATES</t>
  </si>
  <si>
    <t>BASELINE ESTIMATES</t>
  </si>
  <si>
    <t>World Bank grant (KUSP)</t>
  </si>
  <si>
    <t>Garbage collection fees</t>
  </si>
  <si>
    <t>Adverts/promotional fees</t>
  </si>
  <si>
    <t>Registration fees /Renewal</t>
  </si>
  <si>
    <t>App.fee for private schools/vocational institutions</t>
  </si>
  <si>
    <t>Storage charges, penalities,fines</t>
  </si>
  <si>
    <t>TOTAL</t>
  </si>
  <si>
    <t>RECOMMEDED ESTIMATES</t>
  </si>
  <si>
    <t>Full Year Expected Absorption rate (%)</t>
  </si>
  <si>
    <t>Lands, Housing &amp; Ur0 ban Develop.</t>
  </si>
  <si>
    <t>Trade, Tourism, Indus0 trialisation</t>
  </si>
  <si>
    <t>Public Service Manage0 ment</t>
  </si>
  <si>
    <t>Balance Expected at End of FY</t>
  </si>
  <si>
    <t>Unrealized Own Source Revenue</t>
  </si>
  <si>
    <t>Variance(Kshs.)</t>
  </si>
  <si>
    <t>Approved Bud0get(Kshs)</t>
  </si>
  <si>
    <t>Actual Pay0ments(Kshs)</t>
  </si>
  <si>
    <t>Grand To0 tal</t>
  </si>
  <si>
    <t>Projected Expenditure Full Year</t>
  </si>
  <si>
    <t>Moderation</t>
  </si>
  <si>
    <t>Ass Dev</t>
  </si>
  <si>
    <t>REC</t>
  </si>
  <si>
    <t>DEV</t>
  </si>
  <si>
    <t>Uncollected Revenue</t>
  </si>
  <si>
    <t>Unspent Realistic</t>
  </si>
  <si>
    <t>FIN</t>
  </si>
  <si>
    <t>HEAL</t>
  </si>
  <si>
    <t>PSM</t>
  </si>
  <si>
    <t>Medical Services (FIF)</t>
  </si>
  <si>
    <t>Total Grants</t>
  </si>
  <si>
    <t>Exavation</t>
  </si>
  <si>
    <t>Industrial Park Grant</t>
  </si>
  <si>
    <t>County Contribution to Industrial Park Grant</t>
  </si>
  <si>
    <t>Initiation of the Project</t>
  </si>
  <si>
    <t>Construction of Nyamira South sub county offices</t>
  </si>
  <si>
    <t>Rangenyo</t>
  </si>
  <si>
    <t>Construction of County Headquater</t>
  </si>
  <si>
    <t>Reveue Booths</t>
  </si>
  <si>
    <t>Acquisition and installtion</t>
  </si>
  <si>
    <t>Savings Dev</t>
  </si>
  <si>
    <t>Nyamira South sub county offices-Rangenyo</t>
  </si>
  <si>
    <t>Recommended Ward Priorities</t>
  </si>
  <si>
    <t>Deficit</t>
  </si>
  <si>
    <t>Recommended Funds</t>
  </si>
  <si>
    <t>Grants</t>
  </si>
  <si>
    <t>Funds</t>
  </si>
  <si>
    <t>Operations And Maintainance</t>
  </si>
  <si>
    <t>Recommended Operations</t>
  </si>
  <si>
    <t>Total Reccurrent</t>
  </si>
  <si>
    <t>Recommended Rec Total</t>
  </si>
  <si>
    <t>Capital Projects</t>
  </si>
  <si>
    <t>Recommended Capital</t>
  </si>
  <si>
    <t>Ward Based</t>
  </si>
  <si>
    <t>Total Development</t>
  </si>
  <si>
    <t>Recommended Dev Total</t>
  </si>
  <si>
    <t>Grand Total</t>
  </si>
  <si>
    <t>Recommended Grand Total</t>
  </si>
  <si>
    <t>Compensation to Employess</t>
  </si>
  <si>
    <t>Proposed Funds</t>
  </si>
  <si>
    <t>Recommended Pending Bills</t>
  </si>
  <si>
    <t xml:space="preserve">Bogichora </t>
  </si>
  <si>
    <t>Avacado Promotion</t>
  </si>
  <si>
    <t>Bokeira</t>
  </si>
  <si>
    <t>Purchase of chicks for self help groups</t>
  </si>
  <si>
    <t>Bonyamatuta</t>
  </si>
  <si>
    <t>Construction of a fish dam and fingerlings</t>
  </si>
  <si>
    <t>Bosamaro</t>
  </si>
  <si>
    <t>Purchase of Hens</t>
  </si>
  <si>
    <t>Ekerenyo</t>
  </si>
  <si>
    <t>Green House Farming - Mwanyataige Self Help Group</t>
  </si>
  <si>
    <t xml:space="preserve">Motabe Women Group </t>
  </si>
  <si>
    <t>Osso Self Help Group</t>
  </si>
  <si>
    <t>Gachuba</t>
  </si>
  <si>
    <t>Buying of chicks for groups</t>
  </si>
  <si>
    <t>Buying of crafted avocado seedling</t>
  </si>
  <si>
    <t>Kemera</t>
  </si>
  <si>
    <t xml:space="preserve">Group Poultry Farming </t>
  </si>
  <si>
    <t>Magwagwa</t>
  </si>
  <si>
    <t>Poultry to farming groups</t>
  </si>
  <si>
    <t xml:space="preserve">Poultry to Youth &amp; Women groups </t>
  </si>
  <si>
    <t xml:space="preserve">Vegetable Chamas </t>
  </si>
  <si>
    <t xml:space="preserve">Itibo </t>
  </si>
  <si>
    <t>Kenyoro Primary School ECDE classes</t>
  </si>
  <si>
    <t>Renovate, Equip &amp; operationalise Mangongo Polytechnic</t>
  </si>
  <si>
    <t xml:space="preserve">Rigoma </t>
  </si>
  <si>
    <t xml:space="preserve">Construction of ECDE class at Kegogi Primary </t>
  </si>
  <si>
    <t xml:space="preserve">Renovations of polytechnics across the ward </t>
  </si>
  <si>
    <t>Construction of ECDE Class at Sironga</t>
  </si>
  <si>
    <t>Construction of ECDE Class</t>
  </si>
  <si>
    <t>Bomwagamo</t>
  </si>
  <si>
    <t>Construction of ECDE Class Kiabiraa</t>
  </si>
  <si>
    <t>Etono Polytechnic</t>
  </si>
  <si>
    <t>Nyabweri Polytechnic</t>
  </si>
  <si>
    <t>ECDE Classes at Ekenyoro,Mobamba,Nyamwetureko,Nyabisimba</t>
  </si>
  <si>
    <t>Nyainogu &amp;Mobamba vocational Training Centre</t>
  </si>
  <si>
    <t xml:space="preserve">ECDE Classes at Gucha Primary </t>
  </si>
  <si>
    <t>Renovation of Nyakoria Vocational Training Centre</t>
  </si>
  <si>
    <t>Mwancha youth polytecnic/ vocational training Center  (workshop)</t>
  </si>
  <si>
    <t>Nyameko ECDE Center Class</t>
  </si>
  <si>
    <t>Esise</t>
  </si>
  <si>
    <t>Ensinyo ECDE Class</t>
  </si>
  <si>
    <t>Kenyoro ECDE Class</t>
  </si>
  <si>
    <t>Rianyaemo ECDE Class</t>
  </si>
  <si>
    <t>Construction of 3ECDE Classes</t>
  </si>
  <si>
    <t>Gesima</t>
  </si>
  <si>
    <t>Construction of ECDE Classes at Risa Primary</t>
  </si>
  <si>
    <t xml:space="preserve">ECDE Classes at Kiendege Primary </t>
  </si>
  <si>
    <t>Riamogaka Polytechnic at Getare Location</t>
  </si>
  <si>
    <t>Kiabonyoru</t>
  </si>
  <si>
    <t>Construction of ECDE Class Nyabikomu</t>
  </si>
  <si>
    <t>Construction of ECDE Class Nyangoge</t>
  </si>
  <si>
    <t>Magombo</t>
  </si>
  <si>
    <t>ECDE Classes at Mokomoni pr,Roinguti pr,Kenyamware</t>
  </si>
  <si>
    <t>Esanige ECDE Class</t>
  </si>
  <si>
    <t>Nyansiongo</t>
  </si>
  <si>
    <t>Construction of ECDE Classes - Nyronde Primary</t>
  </si>
  <si>
    <t>Construction of ECDE Classes - Simbauti  Primary</t>
  </si>
  <si>
    <t>Construction of ECDE Class at Nyamira primary</t>
  </si>
  <si>
    <t>Construction of ECDE Classes at Nyabuya Primary</t>
  </si>
  <si>
    <t xml:space="preserve">Construction of ECDE Classes at Ritibo Primary </t>
  </si>
  <si>
    <t>Drilling of Nyasore borehole</t>
  </si>
  <si>
    <t>Repair and Maintainance of Riakingoina Borehole</t>
  </si>
  <si>
    <t xml:space="preserve">Spring Protection </t>
  </si>
  <si>
    <t xml:space="preserve">Ramba Phase II Project: Borehole &amp; Equipping </t>
  </si>
  <si>
    <t>Borehole and Kiosks</t>
  </si>
  <si>
    <t>Expansion of existing boreholes</t>
  </si>
  <si>
    <t>Spring protection across the ward</t>
  </si>
  <si>
    <t>Solar Steet Lights (10)</t>
  </si>
  <si>
    <t xml:space="preserve">Spring Protection(5) </t>
  </si>
  <si>
    <t>Kebirigo market well, Ekenyoro,Rirumi/Nyageita borehole</t>
  </si>
  <si>
    <t>street lights at Kebirigo,Bondeni and Nyabaraibere</t>
  </si>
  <si>
    <t>Spring Protection</t>
  </si>
  <si>
    <t>Marani water</t>
  </si>
  <si>
    <t>Nyangena water project</t>
  </si>
  <si>
    <t>solar lights</t>
  </si>
  <si>
    <t>water springs</t>
  </si>
  <si>
    <t xml:space="preserve">10 Spring Protection </t>
  </si>
  <si>
    <t xml:space="preserve">Kiamogake Borehole </t>
  </si>
  <si>
    <t>Sere Water protection phase II</t>
  </si>
  <si>
    <t>Solar Lights repair</t>
  </si>
  <si>
    <t>Distribution of water from Matunwa Dam</t>
  </si>
  <si>
    <t>Ensakia water project( Construction of a tank,Purchase of Bustor pump and distribution of water)</t>
  </si>
  <si>
    <t>Rehabilitation of existing boreholes</t>
  </si>
  <si>
    <t>spring protection</t>
  </si>
  <si>
    <t xml:space="preserve">Borehole at Entanda and Repair of Kemera Water Project </t>
  </si>
  <si>
    <t xml:space="preserve">StreetLights at Kemera </t>
  </si>
  <si>
    <t>Bore hole at Nyankongo</t>
  </si>
  <si>
    <t>Spring protection</t>
  </si>
  <si>
    <t>Spring protection at 1.Rianyakaya 2.Mosongwa 3.Rianyatuka 4.Nyakongo 5.Riangende 6.Riogeto 7.Getiongo Rianyamirimba 8.Getiongo Riagisairo</t>
  </si>
  <si>
    <t xml:space="preserve">Solar Steet Lights </t>
  </si>
  <si>
    <t>Spring protection at 1.Kenyansoro 2.Borioba 3.Botoniando Nyabigena 4.Botiebai</t>
  </si>
  <si>
    <t>Water project distribution at Kenyerere,Gitwebe,Ribariri</t>
  </si>
  <si>
    <t>Gesure water project pump and connection</t>
  </si>
  <si>
    <t>Keera gravity water project</t>
  </si>
  <si>
    <t>Kiogutwa primary borehole and connection</t>
  </si>
  <si>
    <t>Renovation of Nyakome water project</t>
  </si>
  <si>
    <t>Renovation of Rianyabika water project</t>
  </si>
  <si>
    <t>Riamogiti/ Ogango borehole at Etangi Kirwanda</t>
  </si>
  <si>
    <t>Sengera water project borehole</t>
  </si>
  <si>
    <t>Mekenene</t>
  </si>
  <si>
    <t>Drilling of borehole at Mwamogusii</t>
  </si>
  <si>
    <t>street lights</t>
  </si>
  <si>
    <t xml:space="preserve">Distribution to Mangongo Borehole </t>
  </si>
  <si>
    <t>Solar Street lights</t>
  </si>
  <si>
    <t xml:space="preserve">Tonga Omonuri Borehole </t>
  </si>
  <si>
    <t>10 Spring rotection across the ward</t>
  </si>
  <si>
    <t>Borehole Nyansiongo Nsunera/ distribution</t>
  </si>
  <si>
    <t>Maintenance of riverlines and water springs across the ward 20 @250,000</t>
  </si>
  <si>
    <t>Gesore borehole supply of water at Nyamira stage and water station for hand wash</t>
  </si>
  <si>
    <t>Gender, Youths, Sports, Culture &amp; Social Services</t>
  </si>
  <si>
    <t>Construction of modern shed at Rigoma Stadium</t>
  </si>
  <si>
    <t>Kegogi ECDE Center Primary School Plyaground to be drained and levelized</t>
  </si>
  <si>
    <t>Kierira ECDE Center and Primary School Playground to be drained and levelized</t>
  </si>
  <si>
    <t>Purchase sports equipment and facility</t>
  </si>
  <si>
    <t>Purchase of Sporting Materials for registered Clubs</t>
  </si>
  <si>
    <t>levelizing of Getaari primary pitch</t>
  </si>
  <si>
    <t>Renovation of sports ground at Riasindani</t>
  </si>
  <si>
    <t>Sports equipments/facilities</t>
  </si>
  <si>
    <t>Nyachogochogo levelling primary play ground</t>
  </si>
  <si>
    <t>Sporting Material for Registered football clubs</t>
  </si>
  <si>
    <t xml:space="preserve">Kiendege talent academy playground </t>
  </si>
  <si>
    <t xml:space="preserve">Protection of Ngoro amwaga and igena monto </t>
  </si>
  <si>
    <t>promotion of talents and tournaments</t>
  </si>
  <si>
    <t>Sports playing materials</t>
  </si>
  <si>
    <t>Purchase of sporting equipments and facility</t>
  </si>
  <si>
    <t xml:space="preserve">Completion of Industrial Park Health Facility </t>
  </si>
  <si>
    <t>Construction of Dispensary</t>
  </si>
  <si>
    <t>Construction of Etono Health Centre Maternity Wards</t>
  </si>
  <si>
    <t>Nyakeore &amp; Riakinaro Health facilities</t>
  </si>
  <si>
    <t>Purchase of welfare van</t>
  </si>
  <si>
    <t>Completion of Igenaitambe Staff House</t>
  </si>
  <si>
    <t xml:space="preserve">Fencing of Igenaitambe Health Centre </t>
  </si>
  <si>
    <t xml:space="preserve">Renovation Nyanturago Health Centre </t>
  </si>
  <si>
    <t>Renovation of Kuura Health Centre</t>
  </si>
  <si>
    <t>Renovation of Nyachogochogo Health Centre</t>
  </si>
  <si>
    <t xml:space="preserve">Ikonge Dispensary </t>
  </si>
  <si>
    <t xml:space="preserve">Riechieri Dispensary </t>
  </si>
  <si>
    <t xml:space="preserve">Sere Dispensary </t>
  </si>
  <si>
    <t>Construction of Twin ward</t>
  </si>
  <si>
    <t>Construction Nyaiguta Dispensary Staff Quarters</t>
  </si>
  <si>
    <t>Fencing of Nyaiguta Dispensary</t>
  </si>
  <si>
    <t>Completion of Kiendege and Amaiga Dispensary</t>
  </si>
  <si>
    <t>Construction of Staff house at Nyakegogi Dispensary</t>
  </si>
  <si>
    <t>Isicha Health Centre Staff house,Incinerator,Fencing</t>
  </si>
  <si>
    <t>Nyankongo Health Centre Renovation and Fencing</t>
  </si>
  <si>
    <t>Gisage staff house</t>
  </si>
  <si>
    <t>Clearing bushes(Tea) and Fencing at Ogango Dispensary</t>
  </si>
  <si>
    <t>Mortuary at Manga Sub- County Hospital</t>
  </si>
  <si>
    <t>Construction and Renovation of Mwongori Dispensary</t>
  </si>
  <si>
    <t>Construction and Renovation of Nyankono Dispensary</t>
  </si>
  <si>
    <t>Completion of Nyaigesa Staff House</t>
  </si>
  <si>
    <t xml:space="preserve">2 Construction of toilet at Rikenye Dispensary </t>
  </si>
  <si>
    <t xml:space="preserve">Construction of OPD at Biticha Morera Dispensary </t>
  </si>
  <si>
    <t xml:space="preserve">Construction of toilet at Mong’oni Dispensary </t>
  </si>
  <si>
    <t xml:space="preserve">Electrical works and Installation of 3 phase electricity at Keroka Hospital </t>
  </si>
  <si>
    <t xml:space="preserve">Purchase of 10,000 litres plastic tank and other water connections at Karantini Dispensary </t>
  </si>
  <si>
    <t xml:space="preserve">Purchase of 10,000 litres plastic tank and other water connections at Rikenye Dispensary </t>
  </si>
  <si>
    <t xml:space="preserve">Renovation and Equipping of maternity ward at Rigoma dispensary </t>
  </si>
  <si>
    <t xml:space="preserve">Renovation of laboratory building at Karantini Dispensary </t>
  </si>
  <si>
    <t>Construction of Nyangoso health centre</t>
  </si>
  <si>
    <t>Fencing of Nyangoso health centre</t>
  </si>
  <si>
    <t xml:space="preserve">Health Services </t>
  </si>
  <si>
    <t>Completion and Equiping of Nyabonge Dispensary</t>
  </si>
  <si>
    <t xml:space="preserve">Construction of shoe shiners shade in Keroka town </t>
  </si>
  <si>
    <t xml:space="preserve">Installation of new street lights in Keroka town </t>
  </si>
  <si>
    <t xml:space="preserve">Maintenance of drainage in Keroka Town </t>
  </si>
  <si>
    <t xml:space="preserve">Opening and maintenance of backstreets in Rigoma Town </t>
  </si>
  <si>
    <t xml:space="preserve">Land, Housing &amp; Physical Planning </t>
  </si>
  <si>
    <t>Openinig of Back street - Nyabite TBC - Rangenyo TBC</t>
  </si>
  <si>
    <t>4 Boda Boda Sheds</t>
  </si>
  <si>
    <t>Bodaboda shades</t>
  </si>
  <si>
    <t>Opening backstreet and murraming at Kebirigo market</t>
  </si>
  <si>
    <t>Purchase land for toilets at Konate Centre</t>
  </si>
  <si>
    <t>Construction of Boda boda Sheds at Gesiaga,Kuura,Jackpoint</t>
  </si>
  <si>
    <t xml:space="preserve">5 Boda boda sheds- Obwari Mrkt, Ikonge Market, Maagonga Junction, Ekerenyo Hospital </t>
  </si>
  <si>
    <t>Completion of Gachuba market</t>
  </si>
  <si>
    <t>Construction of Boda boda Sheds at Kemera and Esaba markets</t>
  </si>
  <si>
    <t>Public land survey &amp; beaconing</t>
  </si>
  <si>
    <t>Opening of back streets at Chepilat</t>
  </si>
  <si>
    <t>Backstreet Opening - Nyansiongo/Kijauri - Kijauri Roche</t>
  </si>
  <si>
    <t>Boda boda shed</t>
  </si>
  <si>
    <t>Opening and murraming of back streets</t>
  </si>
  <si>
    <t>Market Shades at Bonyunyu</t>
  </si>
  <si>
    <t>Construction of a market</t>
  </si>
  <si>
    <t>Reviving Cooperative societies</t>
  </si>
  <si>
    <t>Modern Kiosk at Kebirigo market</t>
  </si>
  <si>
    <t>Toilet renovation at Kebirigo market</t>
  </si>
  <si>
    <t>Fencing of toilets at Riakimai</t>
  </si>
  <si>
    <t>Obwari Market Modern Toilets</t>
  </si>
  <si>
    <t>Operationalize milk coolers and training of cooperative Mgmt of;1.Manga 2.Raitigo 3.Kineni 4.Isoge</t>
  </si>
  <si>
    <t>Mama Mboga Shade - Kemera, Omogonchoro, Esaba</t>
  </si>
  <si>
    <t>Borehole at Nyaramba market</t>
  </si>
  <si>
    <t>Cooperatives (Chamas)</t>
  </si>
  <si>
    <t>Mama Mboga market shades</t>
  </si>
  <si>
    <t>Fencing of Tombe market</t>
  </si>
  <si>
    <t>Renovation of Manga market</t>
  </si>
  <si>
    <t>Provision and Distribution of Water to Markets (Toilets)</t>
  </si>
  <si>
    <t>Tinderet Open air Market shades and Toilets</t>
  </si>
  <si>
    <t xml:space="preserve">Construction of market women/boda boda sheds across the ward 7 @400,000 </t>
  </si>
  <si>
    <t xml:space="preserve">Public works and renovations at Keroka market stalls </t>
  </si>
  <si>
    <t xml:space="preserve">Compensation and Development - Isinta Market Appr. 2Ha. </t>
  </si>
  <si>
    <t>Opening and Development of backstreets Bonyunyu Market</t>
  </si>
  <si>
    <t>Opening and Development of Backstreets Itibo market</t>
  </si>
  <si>
    <t>Ekerenyo - Kinyoo - Gekendo</t>
  </si>
  <si>
    <t>Ensoko TBC -Gesura TBC - Iyuero</t>
  </si>
  <si>
    <t>Ikonge Bridge - Ekona -Nyamaruma</t>
  </si>
  <si>
    <t>Kiemuma - Gesweswe Primary -Nyabigena</t>
  </si>
  <si>
    <t>Riechieri - Kea - Rianyamweno - Sere</t>
  </si>
  <si>
    <t>Miruka TBC - Atemo</t>
  </si>
  <si>
    <t xml:space="preserve">Improvement of Roads across the ward </t>
  </si>
  <si>
    <t>Opening and murraming of roads</t>
  </si>
  <si>
    <t>Purchase of Murram</t>
  </si>
  <si>
    <t>1.Eronge - Kioge Bombo Centre - Nyamanuri 2.Mageri - Mabariri - Etono 3.Kiabiraa - Nyangoso 4.Kiomachengi - Embonga</t>
  </si>
  <si>
    <t>Construction of a bridge Riondiba bridge</t>
  </si>
  <si>
    <t>Kebirigo junction - Mobamba - Nyakemincha road</t>
  </si>
  <si>
    <t xml:space="preserve">Opening of Turning point - Miringa - Sigona Keera road </t>
  </si>
  <si>
    <t>Esamba - Nyagachi</t>
  </si>
  <si>
    <t xml:space="preserve">Gesero - Sirate </t>
  </si>
  <si>
    <t>Ikonge - Gesicha</t>
  </si>
  <si>
    <t>Mwangaza - Mosobeti</t>
  </si>
  <si>
    <t>Nyachururu - Bogetutu</t>
  </si>
  <si>
    <t>Purchase of Murram,Gradding and murraming of roads</t>
  </si>
  <si>
    <t>Centre Ritibo - Junction Mosobeti</t>
  </si>
  <si>
    <t>Gesima mrt - Getare - Settlement</t>
  </si>
  <si>
    <t xml:space="preserve">Gradding and Murraming of;Nyambairare/Etibu - Tea buying Junction(7km) </t>
  </si>
  <si>
    <t>Kebuko riverside - Esamba/Esani Hospital</t>
  </si>
  <si>
    <t>Riamoni - Rioaga - Mosobeti</t>
  </si>
  <si>
    <t>Bonyunyu - keburunga - Matorora</t>
  </si>
  <si>
    <t xml:space="preserve">Itibo Junction to Kiabonyoru </t>
  </si>
  <si>
    <t xml:space="preserve">Keburunga - Ekerubo - AIC - Nyamiranga  road </t>
  </si>
  <si>
    <t>Nyaramba - Kebabe - Ekerenyo</t>
  </si>
  <si>
    <t>Omotanganyekakia - Momomma - Magogo (Opening)</t>
  </si>
  <si>
    <t>Riakiabuso - riontita - (Opening) and Purchase of Murrum</t>
  </si>
  <si>
    <t>Chinche - Check point - Bikenene - Taboti - Kiabonyoru primary - Ndurumo - Mokomoni road</t>
  </si>
  <si>
    <t>Nyabkomu - Nyansaga - Nyageita road</t>
  </si>
  <si>
    <t xml:space="preserve">1.Makutano - Mokomoni - Gucha 2.Riabuga - Getiongo - Riakerandi 3.Getiongo - Mosogwa - Kenyerere 4.Kenyerere Bridge - Sirate Catholic - Sirate Buying Centre  </t>
  </si>
  <si>
    <t>Marani Tea - Buying Centre - Bwatuti - Ekoro 2. St. Thomas sign post - Gekano boys - Omwobo T.B Centre</t>
  </si>
  <si>
    <t>Bisembe - Nyamage - Kebuye - Kenyere- Ngong</t>
  </si>
  <si>
    <t>Iywero - Mosobwa - Ngoina</t>
  </si>
  <si>
    <t>Magwagwa - Sigowet footbridge</t>
  </si>
  <si>
    <t>Enamba Borecho - Nyambiri - Moromba Society - Omobondo (CID)road (4km)</t>
  </si>
  <si>
    <t>Etangi- Riagesanda- George Anyona road (1.5KM)</t>
  </si>
  <si>
    <t>Kirwanda - Edip (1km)</t>
  </si>
  <si>
    <t>Omogwa - Omosocho - Riamaranga- St.Marys Ekerubo road (1.5km)</t>
  </si>
  <si>
    <t>Riamiyogo - Manga Subcounty Hosp. (3km)</t>
  </si>
  <si>
    <t>Riatengeya - Nyamache mange/Ekemunto road (2.5km)</t>
  </si>
  <si>
    <t>Ritibo- Manga stadium(1km)</t>
  </si>
  <si>
    <t>Roads Grading &amp; Murraming 1. Omonyenye - Riombaso - Keshokesho - Nyasiongo DOK 2. Bwokenye - Masinge farm - Rigena 3. Riamokogoti - Rigena TBC - Maroko Road 4. Nyaronde - Milimani - Riabaita 5.Riomare - Kenyerere - Nyokwoyo Junction</t>
  </si>
  <si>
    <t>Hiring and fueling of machinery for gravelling of roads in Rigoma ward</t>
  </si>
  <si>
    <t>Improvement of Rigoma Ward roads through grading, gravelling, compaction and culverts installation</t>
  </si>
  <si>
    <t>Purchase and excavation of murram for road maintainance</t>
  </si>
  <si>
    <t>Rigoma Administration Block survying and demacation</t>
  </si>
  <si>
    <t xml:space="preserve">Gradding and Murraming  of roads </t>
  </si>
  <si>
    <t>Ward Priorities</t>
  </si>
  <si>
    <t>Installation of milk cooling plant, Chicks purchase, hatcheries, beehives</t>
  </si>
  <si>
    <t>Drainage works in Within the Municipality</t>
  </si>
  <si>
    <t>Dumping sites/landfill excavation at Nkora</t>
  </si>
  <si>
    <t>Mang'ong'o Municipality Health Center</t>
  </si>
  <si>
    <t>Rigoma</t>
  </si>
  <si>
    <t>Street Lighting</t>
  </si>
  <si>
    <t>Nyabomite bombo bokimori irrigation scheme</t>
  </si>
  <si>
    <t>Dumping sites</t>
  </si>
  <si>
    <t>Acquiring</t>
  </si>
  <si>
    <t>Bobembe Water Project</t>
  </si>
  <si>
    <t>Distribution</t>
  </si>
  <si>
    <t>Bobembe</t>
  </si>
  <si>
    <t>Revenue Gadgets</t>
  </si>
  <si>
    <t>Purchase of vehicle</t>
  </si>
  <si>
    <t>Fencing of major tourist sites like Keera falls, Manga Ridge, Kiabonyoru Hills</t>
  </si>
  <si>
    <t>Construction of Nyamaiya Stadium</t>
  </si>
  <si>
    <t>Construction and Renovation of Kitaru Dispensary</t>
  </si>
  <si>
    <t>Construction of a maternity block Nyagacho Dispensary</t>
  </si>
  <si>
    <t>Gradding and murraming of roads</t>
  </si>
  <si>
    <t>Completion of Wards</t>
  </si>
  <si>
    <t>Fencing of Ward Offices</t>
  </si>
  <si>
    <t>Civil Works</t>
  </si>
  <si>
    <t>Securing Ward Offices</t>
  </si>
  <si>
    <t>ERP (Enterpirises Resources and Planning)</t>
  </si>
  <si>
    <t>Completion of the County Assembly Headquarters Phase</t>
  </si>
  <si>
    <t>Revenue Office (Container building)</t>
  </si>
  <si>
    <t>Completion and Equiping of the ICT Hub</t>
  </si>
  <si>
    <t>Implementation of Roads through KURA Partnership</t>
  </si>
  <si>
    <t>Kshs.2.5 Million from Ward Roads priorities will be implementation through a partnership with KURA</t>
  </si>
  <si>
    <t>KURA</t>
  </si>
  <si>
    <t>Rehabilitation of Magombo Market Toilets</t>
  </si>
  <si>
    <t xml:space="preserve">Rehabilitation and water distribution at Nyambaria,Nyamwanga, Nyamanagu and Bogwendo boreholes </t>
  </si>
  <si>
    <t>Street lights Ting'a, Sironga, Kebirigo, Konate, Nyamira, Nyabite, Rangenyo, Egesieri,  Nyaramba, Nyangoge and Kapkere Markets</t>
  </si>
  <si>
    <t>Installation of Street Lights</t>
  </si>
  <si>
    <t>Street lighting programme</t>
  </si>
  <si>
    <t xml:space="preserve">County-wide except Nyamira Municipality </t>
  </si>
  <si>
    <t>FY.22/23</t>
  </si>
  <si>
    <t>Fund</t>
  </si>
  <si>
    <t>Admin</t>
  </si>
  <si>
    <t>Committee</t>
  </si>
  <si>
    <t>Leg &amp; Rep</t>
  </si>
  <si>
    <t>FY.23/24</t>
  </si>
  <si>
    <t>Car Reimb</t>
  </si>
  <si>
    <t>Construction and Equipping of Ward Oversight and Information Center</t>
  </si>
  <si>
    <t>Construction and Equipping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</si>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</sst>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(* #,##0.00_);_(* \(#,##0.00\);_(* &quot;-&quot;??_);_(@_)"/>
  </numFmts>
  <fonts count="4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ED1D24"/>
      <name val="Lucida Sans Unicode"/>
      <family val="2"/>
    </font>
    <font>
      <sz val="4.5"/>
      <color theme="1"/>
      <name val="Lucida Sans Unicode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7"/>
      <color theme="1"/>
      <name val="Lucida Sans Unicode"/>
      <family val="2"/>
    </font>
    <font>
      <b/>
      <i/>
      <sz val="9.5"/>
      <color theme="1"/>
      <name val="Times New Roman"/>
      <family val="1"/>
    </font>
    <font>
      <i/>
      <sz val="9.5"/>
      <color theme="1"/>
      <name val="Palatino Linotype"/>
      <family val="1"/>
    </font>
    <font>
      <sz val="16.5"/>
      <color theme="1"/>
      <name val="Lucida Sans Unicode"/>
      <family val="2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Times"/>
      <family val="1"/>
    </font>
    <font>
      <sz val="10"/>
      <color rgb="FFFF0000"/>
      <name val="Times"/>
      <family val="1"/>
    </font>
    <font>
      <sz val="10"/>
      <color theme="1"/>
      <name val="Times"/>
      <family val="1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rgb="FF00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4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3" fontId="2" fillId="2" borderId="6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 wrapText="1"/>
    </xf>
    <xf numFmtId="3" fontId="4" fillId="2" borderId="6" xfId="0" applyNumberFormat="1" applyFont="1" applyFill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5" fillId="0" borderId="6" xfId="0" applyFont="1" applyBorder="1" applyAlignment="1">
      <alignment horizontal="justify" vertical="center"/>
    </xf>
    <xf numFmtId="3" fontId="6" fillId="0" borderId="6" xfId="0" applyNumberFormat="1" applyFont="1" applyBorder="1" applyAlignment="1">
      <alignment horizontal="justify" vertical="center"/>
    </xf>
    <xf numFmtId="3" fontId="6" fillId="2" borderId="6" xfId="0" applyNumberFormat="1" applyFont="1" applyFill="1" applyBorder="1" applyAlignment="1">
      <alignment horizontal="justify" vertical="center"/>
    </xf>
    <xf numFmtId="0" fontId="7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justify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3" fontId="8" fillId="2" borderId="6" xfId="0" applyNumberFormat="1" applyFont="1" applyFill="1" applyBorder="1" applyAlignment="1">
      <alignment horizontal="justify" vertical="center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3" fontId="3" fillId="0" borderId="6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8" fillId="2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vertical="center" wrapText="1"/>
    </xf>
    <xf numFmtId="0" fontId="7" fillId="2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justify" vertical="center" wrapText="1"/>
    </xf>
    <xf numFmtId="0" fontId="8" fillId="2" borderId="7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vertical="center" wrapText="1"/>
    </xf>
    <xf numFmtId="3" fontId="8" fillId="0" borderId="5" xfId="0" applyNumberFormat="1" applyFont="1" applyBorder="1" applyAlignment="1">
      <alignment horizontal="right" vertical="center" wrapText="1"/>
    </xf>
    <xf numFmtId="3" fontId="8" fillId="2" borderId="5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justify" vertical="center"/>
    </xf>
    <xf numFmtId="0" fontId="8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9" fillId="2" borderId="5" xfId="0" applyFont="1" applyFill="1" applyBorder="1" applyAlignment="1">
      <alignment horizontal="right" vertical="center" wrapText="1"/>
    </xf>
    <xf numFmtId="0" fontId="9" fillId="2" borderId="6" xfId="0" applyFont="1" applyFill="1" applyBorder="1" applyAlignment="1">
      <alignment vertical="center" wrapText="1"/>
    </xf>
    <xf numFmtId="3" fontId="9" fillId="2" borderId="6" xfId="0" applyNumberFormat="1" applyFont="1" applyFill="1" applyBorder="1" applyAlignment="1">
      <alignment horizontal="right" vertical="center" wrapText="1"/>
    </xf>
    <xf numFmtId="0" fontId="9" fillId="2" borderId="6" xfId="0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/>
    </xf>
    <xf numFmtId="0" fontId="10" fillId="2" borderId="6" xfId="0" applyFont="1" applyFill="1" applyBorder="1" applyAlignment="1">
      <alignment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3" fontId="4" fillId="2" borderId="6" xfId="0" applyNumberFormat="1" applyFont="1" applyFill="1" applyBorder="1" applyAlignment="1">
      <alignment vertical="center"/>
    </xf>
    <xf numFmtId="3" fontId="9" fillId="2" borderId="6" xfId="0" applyNumberFormat="1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3" fontId="10" fillId="2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13" fillId="0" borderId="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vertical="center"/>
    </xf>
    <xf numFmtId="3" fontId="0" fillId="0" borderId="0" xfId="0" applyNumberFormat="1"/>
    <xf numFmtId="3" fontId="6" fillId="0" borderId="6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3" fontId="7" fillId="2" borderId="6" xfId="0" applyNumberFormat="1" applyFont="1" applyFill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8" fillId="2" borderId="6" xfId="2" applyFont="1" applyFill="1" applyBorder="1" applyAlignment="1">
      <alignment vertical="center" wrapText="1"/>
    </xf>
    <xf numFmtId="9" fontId="7" fillId="2" borderId="6" xfId="2" applyFont="1" applyFill="1" applyBorder="1" applyAlignment="1">
      <alignment vertical="center"/>
    </xf>
    <xf numFmtId="9" fontId="8" fillId="0" borderId="6" xfId="2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3" fontId="4" fillId="3" borderId="6" xfId="0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4" borderId="12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left" vertical="center" wrapText="1" indent="1"/>
    </xf>
    <xf numFmtId="0" fontId="19" fillId="0" borderId="14" xfId="0" applyFont="1" applyBorder="1" applyAlignment="1">
      <alignment vertical="center" wrapText="1"/>
    </xf>
    <xf numFmtId="0" fontId="19" fillId="0" borderId="0" xfId="0" applyFont="1"/>
    <xf numFmtId="0" fontId="21" fillId="0" borderId="19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2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0" fillId="4" borderId="13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24" fillId="4" borderId="21" xfId="0" applyFont="1" applyFill="1" applyBorder="1" applyAlignment="1">
      <alignment vertical="center" wrapText="1"/>
    </xf>
    <xf numFmtId="0" fontId="20" fillId="4" borderId="19" xfId="0" applyFont="1" applyFill="1" applyBorder="1" applyAlignment="1">
      <alignment vertical="center" wrapText="1"/>
    </xf>
    <xf numFmtId="0" fontId="0" fillId="4" borderId="14" xfId="0" applyFill="1" applyBorder="1" applyAlignment="1">
      <alignment vertical="top" wrapText="1"/>
    </xf>
    <xf numFmtId="0" fontId="20" fillId="4" borderId="16" xfId="0" applyFont="1" applyFill="1" applyBorder="1" applyAlignment="1">
      <alignment horizontal="center" vertical="center" wrapText="1"/>
    </xf>
    <xf numFmtId="0" fontId="20" fillId="4" borderId="16" xfId="0" applyFont="1" applyFill="1" applyBorder="1" applyAlignment="1">
      <alignment horizontal="left" vertical="center" wrapText="1" indent="1"/>
    </xf>
    <xf numFmtId="0" fontId="19" fillId="0" borderId="19" xfId="0" applyFont="1" applyBorder="1" applyAlignment="1">
      <alignment vertical="center" wrapText="1"/>
    </xf>
    <xf numFmtId="0" fontId="20" fillId="4" borderId="16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3" fontId="4" fillId="5" borderId="6" xfId="0" applyNumberFormat="1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vertical="center"/>
    </xf>
    <xf numFmtId="3" fontId="4" fillId="6" borderId="6" xfId="0" applyNumberFormat="1" applyFont="1" applyFill="1" applyBorder="1" applyAlignment="1">
      <alignment horizontal="right" vertical="center"/>
    </xf>
    <xf numFmtId="0" fontId="4" fillId="6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right" vertical="center"/>
    </xf>
    <xf numFmtId="3" fontId="25" fillId="3" borderId="6" xfId="0" applyNumberFormat="1" applyFont="1" applyFill="1" applyBorder="1" applyAlignment="1">
      <alignment horizontal="right" vertical="center"/>
    </xf>
    <xf numFmtId="3" fontId="25" fillId="5" borderId="6" xfId="0" applyNumberFormat="1" applyFont="1" applyFill="1" applyBorder="1" applyAlignment="1">
      <alignment horizontal="right" vertical="center"/>
    </xf>
    <xf numFmtId="3" fontId="25" fillId="6" borderId="6" xfId="0" applyNumberFormat="1" applyFont="1" applyFill="1" applyBorder="1" applyAlignment="1">
      <alignment horizontal="right" vertical="center"/>
    </xf>
    <xf numFmtId="3" fontId="25" fillId="2" borderId="6" xfId="0" applyNumberFormat="1" applyFont="1" applyFill="1" applyBorder="1" applyAlignment="1">
      <alignment horizontal="right" vertical="center"/>
    </xf>
    <xf numFmtId="0" fontId="20" fillId="4" borderId="13" xfId="0" applyFont="1" applyFill="1" applyBorder="1" applyAlignment="1">
      <alignment horizontal="left" vertical="center"/>
    </xf>
    <xf numFmtId="3" fontId="4" fillId="7" borderId="6" xfId="0" applyNumberFormat="1" applyFont="1" applyFill="1" applyBorder="1" applyAlignment="1">
      <alignment horizontal="right" vertical="center"/>
    </xf>
    <xf numFmtId="3" fontId="25" fillId="7" borderId="6" xfId="0" applyNumberFormat="1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right" vertical="center"/>
    </xf>
    <xf numFmtId="0" fontId="0" fillId="0" borderId="24" xfId="0" applyBorder="1"/>
    <xf numFmtId="0" fontId="4" fillId="0" borderId="24" xfId="0" applyFont="1" applyBorder="1" applyAlignment="1">
      <alignment vertical="center"/>
    </xf>
    <xf numFmtId="0" fontId="4" fillId="5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3" fontId="26" fillId="0" borderId="6" xfId="0" applyNumberFormat="1" applyFont="1" applyBorder="1" applyAlignment="1">
      <alignment horizontal="right" vertical="center"/>
    </xf>
    <xf numFmtId="0" fontId="7" fillId="2" borderId="2" xfId="0" applyFont="1" applyFill="1" applyBorder="1" applyAlignment="1">
      <alignment horizontal="justify" vertical="center"/>
    </xf>
    <xf numFmtId="0" fontId="7" fillId="2" borderId="6" xfId="0" applyFont="1" applyFill="1" applyBorder="1" applyAlignment="1">
      <alignment horizontal="justify" vertical="center"/>
    </xf>
    <xf numFmtId="0" fontId="8" fillId="2" borderId="5" xfId="0" applyFont="1" applyFill="1" applyBorder="1" applyAlignment="1">
      <alignment horizontal="justify" vertical="center"/>
    </xf>
    <xf numFmtId="0" fontId="8" fillId="2" borderId="6" xfId="0" applyFont="1" applyFill="1" applyBorder="1" applyAlignment="1">
      <alignment horizontal="justify" vertical="center"/>
    </xf>
    <xf numFmtId="0" fontId="7" fillId="2" borderId="5" xfId="0" applyFont="1" applyFill="1" applyBorder="1" applyAlignment="1">
      <alignment horizontal="justify" vertical="center"/>
    </xf>
    <xf numFmtId="3" fontId="7" fillId="2" borderId="2" xfId="0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horizontal="right"/>
    </xf>
    <xf numFmtId="0" fontId="8" fillId="2" borderId="6" xfId="0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8" fillId="2" borderId="6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27" fillId="0" borderId="5" xfId="0" applyFont="1" applyBorder="1" applyAlignment="1">
      <alignment horizontal="justify" vertical="center"/>
    </xf>
    <xf numFmtId="0" fontId="27" fillId="0" borderId="6" xfId="0" applyFont="1" applyBorder="1" applyAlignment="1">
      <alignment horizontal="justify" vertical="center"/>
    </xf>
    <xf numFmtId="3" fontId="27" fillId="0" borderId="6" xfId="0" applyNumberFormat="1" applyFont="1" applyBorder="1" applyAlignment="1">
      <alignment horizontal="right" vertical="center"/>
    </xf>
    <xf numFmtId="0" fontId="16" fillId="0" borderId="0" xfId="0" applyFont="1"/>
    <xf numFmtId="43" fontId="19" fillId="0" borderId="16" xfId="1" applyNumberFormat="1" applyFont="1" applyBorder="1" applyAlignment="1">
      <alignment horizontal="right" vertical="center" wrapText="1"/>
    </xf>
    <xf numFmtId="43" fontId="19" fillId="0" borderId="21" xfId="1" applyNumberFormat="1" applyFont="1" applyBorder="1" applyAlignment="1">
      <alignment horizontal="right" vertical="center" wrapText="1"/>
    </xf>
    <xf numFmtId="43" fontId="20" fillId="4" borderId="16" xfId="1" applyNumberFormat="1" applyFont="1" applyFill="1" applyBorder="1" applyAlignment="1">
      <alignment horizontal="right" vertical="center" wrapText="1"/>
    </xf>
    <xf numFmtId="164" fontId="20" fillId="4" borderId="13" xfId="1" applyNumberFormat="1" applyFont="1" applyFill="1" applyBorder="1" applyAlignment="1">
      <alignment horizontal="right" vertical="center" wrapText="1"/>
    </xf>
    <xf numFmtId="164" fontId="0" fillId="0" borderId="0" xfId="1" applyNumberFormat="1" applyFont="1"/>
    <xf numFmtId="164" fontId="20" fillId="0" borderId="16" xfId="1" applyNumberFormat="1" applyFont="1" applyBorder="1" applyAlignment="1">
      <alignment horizontal="right" vertical="center" wrapText="1"/>
    </xf>
    <xf numFmtId="164" fontId="19" fillId="0" borderId="16" xfId="1" applyNumberFormat="1" applyFont="1" applyBorder="1" applyAlignment="1">
      <alignment horizontal="right" vertical="center" wrapText="1"/>
    </xf>
    <xf numFmtId="164" fontId="21" fillId="0" borderId="20" xfId="1" applyNumberFormat="1" applyFont="1" applyBorder="1" applyAlignment="1">
      <alignment horizontal="right" vertical="center" wrapText="1"/>
    </xf>
    <xf numFmtId="164" fontId="20" fillId="0" borderId="25" xfId="1" applyNumberFormat="1" applyFont="1" applyBorder="1" applyAlignment="1">
      <alignment horizontal="right" vertical="center" wrapText="1"/>
    </xf>
    <xf numFmtId="164" fontId="20" fillId="0" borderId="1" xfId="1" applyNumberFormat="1" applyFont="1" applyBorder="1" applyAlignment="1">
      <alignment horizontal="right" vertical="center" wrapText="1"/>
    </xf>
    <xf numFmtId="164" fontId="19" fillId="8" borderId="16" xfId="1" applyNumberFormat="1" applyFont="1" applyFill="1" applyBorder="1" applyAlignment="1">
      <alignment horizontal="right" vertical="center" wrapText="1"/>
    </xf>
    <xf numFmtId="164" fontId="20" fillId="8" borderId="16" xfId="1" applyNumberFormat="1" applyFont="1" applyFill="1" applyBorder="1" applyAlignment="1">
      <alignment horizontal="right" vertical="center" wrapText="1"/>
    </xf>
    <xf numFmtId="164" fontId="19" fillId="10" borderId="16" xfId="1" applyNumberFormat="1" applyFont="1" applyFill="1" applyBorder="1" applyAlignment="1">
      <alignment horizontal="right" vertical="center" wrapText="1"/>
    </xf>
    <xf numFmtId="164" fontId="20" fillId="10" borderId="16" xfId="1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8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43" fontId="1" fillId="2" borderId="6" xfId="1" applyFont="1" applyFill="1" applyBorder="1" applyAlignment="1">
      <alignment horizontal="right" vertical="center" wrapText="1"/>
    </xf>
    <xf numFmtId="43" fontId="1" fillId="2" borderId="6" xfId="1" applyFont="1" applyFill="1" applyBorder="1" applyAlignment="1">
      <alignment horizontal="right" vertical="center"/>
    </xf>
    <xf numFmtId="43" fontId="7" fillId="0" borderId="6" xfId="1" applyFont="1" applyBorder="1" applyAlignment="1">
      <alignment horizontal="right" vertical="center" wrapText="1"/>
    </xf>
    <xf numFmtId="43" fontId="7" fillId="0" borderId="6" xfId="1" applyFont="1" applyBorder="1" applyAlignment="1">
      <alignment horizontal="right" vertical="center"/>
    </xf>
    <xf numFmtId="43" fontId="3" fillId="2" borderId="6" xfId="1" applyFont="1" applyFill="1" applyBorder="1" applyAlignment="1">
      <alignment horizontal="right" vertical="center"/>
    </xf>
    <xf numFmtId="43" fontId="3" fillId="2" borderId="6" xfId="1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43" fontId="8" fillId="0" borderId="6" xfId="1" applyFont="1" applyBorder="1" applyAlignment="1">
      <alignment horizontal="right" vertical="center" wrapText="1"/>
    </xf>
    <xf numFmtId="43" fontId="8" fillId="0" borderId="6" xfId="1" applyFont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 wrapText="1"/>
    </xf>
    <xf numFmtId="43" fontId="8" fillId="2" borderId="6" xfId="1" applyFont="1" applyFill="1" applyBorder="1" applyAlignment="1">
      <alignment horizontal="right" vertical="center" wrapText="1"/>
    </xf>
    <xf numFmtId="43" fontId="8" fillId="2" borderId="6" xfId="1" applyFont="1" applyFill="1" applyBorder="1" applyAlignment="1">
      <alignment horizontal="right" vertical="center"/>
    </xf>
    <xf numFmtId="43" fontId="7" fillId="2" borderId="6" xfId="1" applyFont="1" applyFill="1" applyBorder="1" applyAlignment="1">
      <alignment horizontal="right" vertical="center" wrapText="1"/>
    </xf>
    <xf numFmtId="43" fontId="7" fillId="2" borderId="6" xfId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 wrapText="1"/>
    </xf>
    <xf numFmtId="0" fontId="29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right" vertical="center" wrapText="1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8" fillId="0" borderId="6" xfId="0" applyFont="1" applyBorder="1" applyAlignment="1">
      <alignment horizontal="justify" vertical="center"/>
    </xf>
    <xf numFmtId="0" fontId="31" fillId="0" borderId="5" xfId="0" applyFont="1" applyBorder="1" applyAlignment="1">
      <alignment vertical="center"/>
    </xf>
    <xf numFmtId="43" fontId="31" fillId="0" borderId="6" xfId="1" applyFont="1" applyBorder="1" applyAlignment="1">
      <alignment horizontal="right" vertical="center"/>
    </xf>
    <xf numFmtId="43" fontId="28" fillId="0" borderId="0" xfId="1" applyFont="1" applyAlignment="1">
      <alignment horizontal="right"/>
    </xf>
    <xf numFmtId="0" fontId="32" fillId="0" borderId="0" xfId="0" applyFont="1"/>
    <xf numFmtId="0" fontId="33" fillId="0" borderId="0" xfId="0" applyFont="1"/>
    <xf numFmtId="0" fontId="34" fillId="0" borderId="0" xfId="0" applyFont="1"/>
    <xf numFmtId="3" fontId="4" fillId="11" borderId="6" xfId="0" applyNumberFormat="1" applyFont="1" applyFill="1" applyBorder="1" applyAlignment="1">
      <alignment horizontal="right" vertical="center"/>
    </xf>
    <xf numFmtId="43" fontId="0" fillId="0" borderId="0" xfId="0" applyNumberFormat="1"/>
    <xf numFmtId="3" fontId="4" fillId="12" borderId="6" xfId="0" applyNumberFormat="1" applyFont="1" applyFill="1" applyBorder="1" applyAlignment="1">
      <alignment horizontal="right" vertical="center"/>
    </xf>
    <xf numFmtId="3" fontId="4" fillId="9" borderId="6" xfId="0" applyNumberFormat="1" applyFont="1" applyFill="1" applyBorder="1" applyAlignment="1">
      <alignment horizontal="right" vertical="center"/>
    </xf>
    <xf numFmtId="0" fontId="20" fillId="4" borderId="20" xfId="0" applyFont="1" applyFill="1" applyBorder="1" applyAlignment="1">
      <alignment horizontal="left" vertical="center" wrapText="1" indent="1"/>
    </xf>
    <xf numFmtId="0" fontId="20" fillId="4" borderId="20" xfId="0" applyFont="1" applyFill="1" applyBorder="1" applyAlignment="1">
      <alignment horizontal="center" vertical="center" wrapText="1"/>
    </xf>
    <xf numFmtId="165" fontId="0" fillId="0" borderId="0" xfId="0" applyNumberFormat="1"/>
    <xf numFmtId="164" fontId="35" fillId="0" borderId="0" xfId="1" applyNumberFormat="1" applyFont="1"/>
    <xf numFmtId="3" fontId="35" fillId="0" borderId="0" xfId="0" applyNumberFormat="1" applyFont="1"/>
    <xf numFmtId="43" fontId="35" fillId="0" borderId="0" xfId="0" applyNumberFormat="1" applyFont="1"/>
    <xf numFmtId="0" fontId="35" fillId="0" borderId="0" xfId="0" applyFont="1"/>
    <xf numFmtId="43" fontId="35" fillId="0" borderId="0" xfId="1" applyFont="1"/>
    <xf numFmtId="0" fontId="5" fillId="6" borderId="2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/>
    </xf>
    <xf numFmtId="3" fontId="6" fillId="6" borderId="6" xfId="0" applyNumberFormat="1" applyFont="1" applyFill="1" applyBorder="1" applyAlignment="1">
      <alignment horizontal="right" vertical="center"/>
    </xf>
    <xf numFmtId="3" fontId="27" fillId="6" borderId="6" xfId="0" applyNumberFormat="1" applyFont="1" applyFill="1" applyBorder="1" applyAlignment="1">
      <alignment horizontal="right" vertical="center"/>
    </xf>
    <xf numFmtId="3" fontId="5" fillId="6" borderId="6" xfId="0" applyNumberFormat="1" applyFont="1" applyFill="1" applyBorder="1" applyAlignment="1">
      <alignment horizontal="right" vertical="center"/>
    </xf>
    <xf numFmtId="0" fontId="0" fillId="6" borderId="0" xfId="0" applyFill="1"/>
    <xf numFmtId="4" fontId="0" fillId="0" borderId="0" xfId="0" applyNumberFormat="1"/>
    <xf numFmtId="9" fontId="4" fillId="12" borderId="26" xfId="2" applyFont="1" applyFill="1" applyBorder="1" applyAlignment="1">
      <alignment horizontal="right" vertical="center"/>
    </xf>
    <xf numFmtId="0" fontId="36" fillId="0" borderId="5" xfId="0" applyFont="1" applyBorder="1" applyAlignment="1">
      <alignment horizontal="justify" vertical="center" wrapText="1"/>
    </xf>
    <xf numFmtId="0" fontId="36" fillId="0" borderId="6" xfId="0" applyFont="1" applyBorder="1" applyAlignment="1">
      <alignment horizontal="justify" vertical="center" wrapText="1"/>
    </xf>
    <xf numFmtId="3" fontId="37" fillId="0" borderId="6" xfId="0" applyNumberFormat="1" applyFont="1" applyBorder="1" applyAlignment="1">
      <alignment horizontal="right" vertical="center"/>
    </xf>
    <xf numFmtId="0" fontId="38" fillId="0" borderId="0" xfId="0" applyFont="1"/>
    <xf numFmtId="0" fontId="7" fillId="5" borderId="5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justify" vertical="center" wrapText="1"/>
    </xf>
    <xf numFmtId="0" fontId="8" fillId="5" borderId="6" xfId="0" applyFont="1" applyFill="1" applyBorder="1" applyAlignment="1">
      <alignment horizontal="justify" vertical="center" wrapText="1"/>
    </xf>
    <xf numFmtId="0" fontId="3" fillId="5" borderId="6" xfId="0" applyFont="1" applyFill="1" applyBorder="1" applyAlignment="1">
      <alignment vertical="center" wrapText="1"/>
    </xf>
    <xf numFmtId="0" fontId="39" fillId="0" borderId="0" xfId="0" applyFont="1"/>
    <xf numFmtId="0" fontId="40" fillId="2" borderId="6" xfId="0" applyFont="1" applyFill="1" applyBorder="1" applyAlignment="1">
      <alignment vertical="center" wrapText="1"/>
    </xf>
    <xf numFmtId="0" fontId="40" fillId="5" borderId="6" xfId="0" applyFont="1" applyFill="1" applyBorder="1" applyAlignment="1">
      <alignment vertical="center" wrapText="1"/>
    </xf>
    <xf numFmtId="3" fontId="4" fillId="0" borderId="0" xfId="0" applyNumberFormat="1" applyFont="1"/>
    <xf numFmtId="3" fontId="2" fillId="0" borderId="0" xfId="0" applyNumberFormat="1" applyFont="1"/>
    <xf numFmtId="0" fontId="3" fillId="2" borderId="6" xfId="0" applyFont="1" applyFill="1" applyBorder="1" applyAlignment="1">
      <alignment vertical="center"/>
    </xf>
    <xf numFmtId="3" fontId="19" fillId="0" borderId="12" xfId="0" applyNumberFormat="1" applyFont="1" applyBorder="1" applyAlignment="1">
      <alignment horizontal="right" vertical="center" wrapText="1"/>
    </xf>
    <xf numFmtId="3" fontId="19" fillId="0" borderId="14" xfId="0" applyNumberFormat="1" applyFont="1" applyBorder="1" applyAlignment="1">
      <alignment horizontal="right" vertical="center" wrapText="1"/>
    </xf>
    <xf numFmtId="10" fontId="0" fillId="0" borderId="0" xfId="0" applyNumberFormat="1"/>
    <xf numFmtId="3" fontId="1" fillId="0" borderId="1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horizontal="justify" vertical="center"/>
    </xf>
    <xf numFmtId="9" fontId="0" fillId="0" borderId="0" xfId="2" applyFont="1"/>
    <xf numFmtId="164" fontId="2" fillId="14" borderId="6" xfId="1" applyNumberFormat="1" applyFont="1" applyFill="1" applyBorder="1" applyAlignment="1">
      <alignment horizontal="right" vertical="center"/>
    </xf>
    <xf numFmtId="164" fontId="36" fillId="14" borderId="6" xfId="1" applyNumberFormat="1" applyFont="1" applyFill="1" applyBorder="1" applyAlignment="1">
      <alignment horizontal="right" vertical="center"/>
    </xf>
    <xf numFmtId="164" fontId="4" fillId="14" borderId="6" xfId="1" applyNumberFormat="1" applyFont="1" applyFill="1" applyBorder="1" applyAlignment="1">
      <alignment horizontal="right" vertical="center"/>
    </xf>
    <xf numFmtId="9" fontId="32" fillId="0" borderId="0" xfId="2" applyFont="1"/>
    <xf numFmtId="10" fontId="32" fillId="0" borderId="0" xfId="2" applyNumberFormat="1" applyFont="1"/>
    <xf numFmtId="4" fontId="5" fillId="4" borderId="16" xfId="0" applyNumberFormat="1" applyFont="1" applyFill="1" applyBorder="1" applyAlignment="1">
      <alignment horizontal="right" vertical="center" wrapText="1"/>
    </xf>
    <xf numFmtId="0" fontId="5" fillId="4" borderId="16" xfId="0" applyFont="1" applyFill="1" applyBorder="1" applyAlignment="1">
      <alignment horizontal="right" vertical="center" wrapText="1"/>
    </xf>
    <xf numFmtId="9" fontId="4" fillId="12" borderId="0" xfId="2" applyFont="1" applyFill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3" fontId="4" fillId="16" borderId="6" xfId="0" applyNumberFormat="1" applyFont="1" applyFill="1" applyBorder="1" applyAlignment="1">
      <alignment horizontal="right" vertical="center"/>
    </xf>
    <xf numFmtId="0" fontId="4" fillId="16" borderId="5" xfId="0" applyFont="1" applyFill="1" applyBorder="1" applyAlignment="1">
      <alignment vertical="center" wrapText="1"/>
    </xf>
    <xf numFmtId="3" fontId="37" fillId="6" borderId="6" xfId="0" applyNumberFormat="1" applyFont="1" applyFill="1" applyBorder="1" applyAlignment="1">
      <alignment horizontal="right" vertical="center"/>
    </xf>
    <xf numFmtId="164" fontId="2" fillId="16" borderId="6" xfId="1" applyNumberFormat="1" applyFont="1" applyFill="1" applyBorder="1" applyAlignment="1">
      <alignment horizontal="right" vertical="center"/>
    </xf>
    <xf numFmtId="164" fontId="2" fillId="2" borderId="6" xfId="1" applyNumberFormat="1" applyFont="1" applyFill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9" borderId="6" xfId="1" applyNumberFormat="1" applyFont="1" applyFill="1" applyBorder="1" applyAlignment="1">
      <alignment horizontal="right" vertical="center"/>
    </xf>
    <xf numFmtId="164" fontId="2" fillId="11" borderId="6" xfId="1" applyNumberFormat="1" applyFont="1" applyFill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  <xf numFmtId="164" fontId="4" fillId="12" borderId="6" xfId="1" applyNumberFormat="1" applyFont="1" applyFill="1" applyBorder="1" applyAlignment="1">
      <alignment horizontal="right" vertical="center"/>
    </xf>
    <xf numFmtId="164" fontId="36" fillId="2" borderId="6" xfId="1" applyNumberFormat="1" applyFont="1" applyFill="1" applyBorder="1" applyAlignment="1">
      <alignment horizontal="right" vertical="center"/>
    </xf>
    <xf numFmtId="164" fontId="36" fillId="0" borderId="6" xfId="1" applyNumberFormat="1" applyFont="1" applyBorder="1" applyAlignment="1">
      <alignment horizontal="right" vertical="center"/>
    </xf>
    <xf numFmtId="164" fontId="36" fillId="9" borderId="6" xfId="1" applyNumberFormat="1" applyFont="1" applyFill="1" applyBorder="1" applyAlignment="1">
      <alignment horizontal="right" vertical="center"/>
    </xf>
    <xf numFmtId="164" fontId="36" fillId="11" borderId="6" xfId="1" applyNumberFormat="1" applyFont="1" applyFill="1" applyBorder="1" applyAlignment="1">
      <alignment horizontal="right" vertical="center"/>
    </xf>
    <xf numFmtId="164" fontId="37" fillId="0" borderId="6" xfId="1" applyNumberFormat="1" applyFont="1" applyBorder="1" applyAlignment="1">
      <alignment horizontal="right" vertical="center"/>
    </xf>
    <xf numFmtId="164" fontId="2" fillId="6" borderId="6" xfId="1" applyNumberFormat="1" applyFont="1" applyFill="1" applyBorder="1" applyAlignment="1">
      <alignment horizontal="right" vertical="center"/>
    </xf>
    <xf numFmtId="164" fontId="36" fillId="16" borderId="6" xfId="1" applyNumberFormat="1" applyFont="1" applyFill="1" applyBorder="1" applyAlignment="1">
      <alignment horizontal="right" vertical="center"/>
    </xf>
    <xf numFmtId="164" fontId="36" fillId="6" borderId="6" xfId="1" applyNumberFormat="1" applyFont="1" applyFill="1" applyBorder="1" applyAlignment="1">
      <alignment horizontal="right" vertical="center"/>
    </xf>
    <xf numFmtId="164" fontId="4" fillId="2" borderId="6" xfId="1" applyNumberFormat="1" applyFont="1" applyFill="1" applyBorder="1" applyAlignment="1">
      <alignment horizontal="right" vertical="center"/>
    </xf>
    <xf numFmtId="164" fontId="4" fillId="6" borderId="6" xfId="1" applyNumberFormat="1" applyFont="1" applyFill="1" applyBorder="1" applyAlignment="1">
      <alignment horizontal="right" vertical="center"/>
    </xf>
    <xf numFmtId="164" fontId="4" fillId="9" borderId="6" xfId="1" applyNumberFormat="1" applyFont="1" applyFill="1" applyBorder="1" applyAlignment="1">
      <alignment horizontal="right" vertical="center"/>
    </xf>
    <xf numFmtId="0" fontId="41" fillId="0" borderId="27" xfId="0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2" fillId="12" borderId="28" xfId="0" applyFont="1" applyFill="1" applyBorder="1"/>
    <xf numFmtId="0" fontId="42" fillId="12" borderId="7" xfId="0" applyFont="1" applyFill="1" applyBorder="1"/>
    <xf numFmtId="0" fontId="42" fillId="12" borderId="24" xfId="0" applyFont="1" applyFill="1" applyBorder="1"/>
    <xf numFmtId="0" fontId="42" fillId="12" borderId="24" xfId="0" applyFont="1" applyFill="1" applyBorder="1" applyAlignment="1">
      <alignment wrapText="1"/>
    </xf>
    <xf numFmtId="0" fontId="43" fillId="12" borderId="7" xfId="0" applyFont="1" applyFill="1" applyBorder="1" applyAlignment="1">
      <alignment vertical="center"/>
    </xf>
    <xf numFmtId="0" fontId="43" fillId="12" borderId="24" xfId="0" applyFont="1" applyFill="1" applyBorder="1" applyAlignment="1">
      <alignment vertical="center"/>
    </xf>
    <xf numFmtId="0" fontId="44" fillId="12" borderId="24" xfId="0" applyFont="1" applyFill="1" applyBorder="1"/>
    <xf numFmtId="0" fontId="44" fillId="12" borderId="7" xfId="0" applyFont="1" applyFill="1" applyBorder="1"/>
    <xf numFmtId="0" fontId="44" fillId="12" borderId="31" xfId="0" applyFont="1" applyFill="1" applyBorder="1"/>
    <xf numFmtId="0" fontId="43" fillId="13" borderId="28" xfId="0" applyFont="1" applyFill="1" applyBorder="1" applyAlignment="1">
      <alignment vertical="center"/>
    </xf>
    <xf numFmtId="0" fontId="43" fillId="13" borderId="7" xfId="0" applyFont="1" applyFill="1" applyBorder="1" applyAlignment="1">
      <alignment vertical="center"/>
    </xf>
    <xf numFmtId="0" fontId="42" fillId="13" borderId="28" xfId="0" applyFont="1" applyFill="1" applyBorder="1"/>
    <xf numFmtId="0" fontId="43" fillId="13" borderId="24" xfId="0" applyFont="1" applyFill="1" applyBorder="1" applyAlignment="1">
      <alignment vertical="center"/>
    </xf>
    <xf numFmtId="0" fontId="43" fillId="13" borderId="33" xfId="0" applyFont="1" applyFill="1" applyBorder="1" applyAlignment="1">
      <alignment vertical="center"/>
    </xf>
    <xf numFmtId="0" fontId="42" fillId="13" borderId="24" xfId="0" applyFont="1" applyFill="1" applyBorder="1"/>
    <xf numFmtId="0" fontId="43" fillId="13" borderId="34" xfId="0" applyFont="1" applyFill="1" applyBorder="1" applyAlignment="1">
      <alignment vertical="center"/>
    </xf>
    <xf numFmtId="0" fontId="42" fillId="13" borderId="34" xfId="0" applyFont="1" applyFill="1" applyBorder="1"/>
    <xf numFmtId="0" fontId="42" fillId="13" borderId="24" xfId="0" applyFont="1" applyFill="1" applyBorder="1" applyAlignment="1">
      <alignment wrapText="1"/>
    </xf>
    <xf numFmtId="0" fontId="41" fillId="13" borderId="24" xfId="0" applyFont="1" applyFill="1" applyBorder="1" applyAlignment="1">
      <alignment vertical="center"/>
    </xf>
    <xf numFmtId="0" fontId="44" fillId="13" borderId="35" xfId="0" applyFont="1" applyFill="1" applyBorder="1"/>
    <xf numFmtId="0" fontId="44" fillId="13" borderId="31" xfId="0" applyFont="1" applyFill="1" applyBorder="1" applyAlignment="1">
      <alignment wrapText="1"/>
    </xf>
    <xf numFmtId="0" fontId="42" fillId="17" borderId="28" xfId="0" applyFont="1" applyFill="1" applyBorder="1"/>
    <xf numFmtId="0" fontId="43" fillId="17" borderId="36" xfId="0" applyFont="1" applyFill="1" applyBorder="1" applyAlignment="1">
      <alignment vertical="center"/>
    </xf>
    <xf numFmtId="0" fontId="42" fillId="17" borderId="24" xfId="0" applyFont="1" applyFill="1" applyBorder="1"/>
    <xf numFmtId="0" fontId="43" fillId="17" borderId="34" xfId="0" applyFont="1" applyFill="1" applyBorder="1" applyAlignment="1">
      <alignment vertical="center"/>
    </xf>
    <xf numFmtId="0" fontId="42" fillId="17" borderId="34" xfId="0" applyFont="1" applyFill="1" applyBorder="1"/>
    <xf numFmtId="0" fontId="42" fillId="17" borderId="24" xfId="0" applyFont="1" applyFill="1" applyBorder="1" applyAlignment="1">
      <alignment wrapText="1"/>
    </xf>
    <xf numFmtId="0" fontId="43" fillId="17" borderId="24" xfId="0" applyFont="1" applyFill="1" applyBorder="1" applyAlignment="1">
      <alignment vertical="center"/>
    </xf>
    <xf numFmtId="0" fontId="44" fillId="17" borderId="24" xfId="0" applyFont="1" applyFill="1" applyBorder="1"/>
    <xf numFmtId="0" fontId="44" fillId="17" borderId="35" xfId="0" applyFont="1" applyFill="1" applyBorder="1"/>
    <xf numFmtId="0" fontId="44" fillId="17" borderId="31" xfId="0" applyFont="1" applyFill="1" applyBorder="1"/>
    <xf numFmtId="0" fontId="42" fillId="18" borderId="24" xfId="0" applyFont="1" applyFill="1" applyBorder="1"/>
    <xf numFmtId="0" fontId="43" fillId="18" borderId="36" xfId="0" applyFont="1" applyFill="1" applyBorder="1" applyAlignment="1">
      <alignment vertical="center"/>
    </xf>
    <xf numFmtId="0" fontId="42" fillId="18" borderId="28" xfId="0" applyFont="1" applyFill="1" applyBorder="1"/>
    <xf numFmtId="0" fontId="43" fillId="18" borderId="34" xfId="0" applyFont="1" applyFill="1" applyBorder="1" applyAlignment="1">
      <alignment vertical="center"/>
    </xf>
    <xf numFmtId="0" fontId="42" fillId="18" borderId="24" xfId="0" applyFont="1" applyFill="1" applyBorder="1" applyAlignment="1">
      <alignment wrapText="1"/>
    </xf>
    <xf numFmtId="0" fontId="43" fillId="18" borderId="24" xfId="0" applyFont="1" applyFill="1" applyBorder="1" applyAlignment="1">
      <alignment vertical="center"/>
    </xf>
    <xf numFmtId="0" fontId="42" fillId="18" borderId="34" xfId="0" applyFont="1" applyFill="1" applyBorder="1"/>
    <xf numFmtId="0" fontId="44" fillId="18" borderId="24" xfId="0" applyFont="1" applyFill="1" applyBorder="1"/>
    <xf numFmtId="0" fontId="44" fillId="18" borderId="35" xfId="0" applyFont="1" applyFill="1" applyBorder="1"/>
    <xf numFmtId="0" fontId="44" fillId="18" borderId="31" xfId="0" applyFont="1" applyFill="1" applyBorder="1"/>
    <xf numFmtId="0" fontId="42" fillId="15" borderId="28" xfId="0" applyFont="1" applyFill="1" applyBorder="1"/>
    <xf numFmtId="0" fontId="42" fillId="15" borderId="36" xfId="0" applyFont="1" applyFill="1" applyBorder="1"/>
    <xf numFmtId="0" fontId="42" fillId="15" borderId="24" xfId="0" applyFont="1" applyFill="1" applyBorder="1"/>
    <xf numFmtId="0" fontId="42" fillId="15" borderId="34" xfId="0" applyFont="1" applyFill="1" applyBorder="1"/>
    <xf numFmtId="0" fontId="43" fillId="15" borderId="34" xfId="0" applyFont="1" applyFill="1" applyBorder="1" applyAlignment="1">
      <alignment vertical="center"/>
    </xf>
    <xf numFmtId="0" fontId="43" fillId="15" borderId="24" xfId="0" applyFont="1" applyFill="1" applyBorder="1" applyAlignment="1">
      <alignment vertical="center"/>
    </xf>
    <xf numFmtId="0" fontId="42" fillId="15" borderId="24" xfId="0" applyFont="1" applyFill="1" applyBorder="1" applyAlignment="1">
      <alignment wrapText="1"/>
    </xf>
    <xf numFmtId="0" fontId="44" fillId="15" borderId="24" xfId="0" applyFont="1" applyFill="1" applyBorder="1"/>
    <xf numFmtId="0" fontId="41" fillId="15" borderId="37" xfId="0" applyFont="1" applyFill="1" applyBorder="1" applyAlignment="1">
      <alignment vertical="center"/>
    </xf>
    <xf numFmtId="0" fontId="44" fillId="15" borderId="27" xfId="0" applyFont="1" applyFill="1" applyBorder="1"/>
    <xf numFmtId="0" fontId="43" fillId="14" borderId="28" xfId="0" applyFont="1" applyFill="1" applyBorder="1" applyAlignment="1">
      <alignment vertical="center"/>
    </xf>
    <xf numFmtId="0" fontId="43" fillId="14" borderId="36" xfId="0" applyFont="1" applyFill="1" applyBorder="1" applyAlignment="1">
      <alignment vertical="center"/>
    </xf>
    <xf numFmtId="0" fontId="42" fillId="14" borderId="28" xfId="0" applyFont="1" applyFill="1" applyBorder="1"/>
    <xf numFmtId="0" fontId="43" fillId="14" borderId="24" xfId="0" applyFont="1" applyFill="1" applyBorder="1" applyAlignment="1">
      <alignment vertical="center"/>
    </xf>
    <xf numFmtId="0" fontId="43" fillId="14" borderId="34" xfId="0" applyFont="1" applyFill="1" applyBorder="1" applyAlignment="1">
      <alignment vertical="center"/>
    </xf>
    <xf numFmtId="0" fontId="42" fillId="14" borderId="24" xfId="0" applyFont="1" applyFill="1" applyBorder="1"/>
    <xf numFmtId="0" fontId="42" fillId="14" borderId="34" xfId="0" applyFont="1" applyFill="1" applyBorder="1"/>
    <xf numFmtId="0" fontId="42" fillId="14" borderId="24" xfId="0" applyFont="1" applyFill="1" applyBorder="1" applyAlignment="1">
      <alignment wrapText="1"/>
    </xf>
    <xf numFmtId="0" fontId="41" fillId="14" borderId="24" xfId="0" applyFont="1" applyFill="1" applyBorder="1" applyAlignment="1">
      <alignment vertical="center"/>
    </xf>
    <xf numFmtId="0" fontId="44" fillId="14" borderId="35" xfId="0" applyFont="1" applyFill="1" applyBorder="1"/>
    <xf numFmtId="0" fontId="44" fillId="14" borderId="31" xfId="0" applyFont="1" applyFill="1" applyBorder="1"/>
    <xf numFmtId="0" fontId="42" fillId="12" borderId="36" xfId="0" applyFont="1" applyFill="1" applyBorder="1"/>
    <xf numFmtId="0" fontId="42" fillId="12" borderId="34" xfId="0" applyFont="1" applyFill="1" applyBorder="1"/>
    <xf numFmtId="0" fontId="43" fillId="12" borderId="34" xfId="0" applyFont="1" applyFill="1" applyBorder="1" applyAlignment="1">
      <alignment vertical="center"/>
    </xf>
    <xf numFmtId="0" fontId="41" fillId="12" borderId="35" xfId="0" applyFont="1" applyFill="1" applyBorder="1" applyAlignment="1">
      <alignment vertical="center"/>
    </xf>
    <xf numFmtId="0" fontId="42" fillId="16" borderId="28" xfId="0" applyFont="1" applyFill="1" applyBorder="1"/>
    <xf numFmtId="0" fontId="43" fillId="16" borderId="36" xfId="0" applyFont="1" applyFill="1" applyBorder="1" applyAlignment="1">
      <alignment vertical="center"/>
    </xf>
    <xf numFmtId="0" fontId="42" fillId="16" borderId="28" xfId="0" applyFont="1" applyFill="1" applyBorder="1" applyAlignment="1">
      <alignment wrapText="1"/>
    </xf>
    <xf numFmtId="0" fontId="42" fillId="16" borderId="24" xfId="0" applyFont="1" applyFill="1" applyBorder="1"/>
    <xf numFmtId="0" fontId="43" fillId="16" borderId="34" xfId="0" applyFont="1" applyFill="1" applyBorder="1" applyAlignment="1">
      <alignment vertical="center"/>
    </xf>
    <xf numFmtId="0" fontId="42" fillId="16" borderId="24" xfId="0" applyFont="1" applyFill="1" applyBorder="1" applyAlignment="1">
      <alignment wrapText="1"/>
    </xf>
    <xf numFmtId="0" fontId="43" fillId="16" borderId="24" xfId="0" applyFont="1" applyFill="1" applyBorder="1" applyAlignment="1">
      <alignment vertical="center"/>
    </xf>
    <xf numFmtId="0" fontId="42" fillId="16" borderId="34" xfId="0" applyFont="1" applyFill="1" applyBorder="1"/>
    <xf numFmtId="0" fontId="41" fillId="16" borderId="27" xfId="0" applyFont="1" applyFill="1" applyBorder="1" applyAlignment="1">
      <alignment vertical="center"/>
    </xf>
    <xf numFmtId="0" fontId="44" fillId="16" borderId="37" xfId="0" applyFont="1" applyFill="1" applyBorder="1"/>
    <xf numFmtId="0" fontId="44" fillId="16" borderId="27" xfId="0" applyFont="1" applyFill="1" applyBorder="1"/>
    <xf numFmtId="0" fontId="44" fillId="0" borderId="39" xfId="0" applyFont="1" applyBorder="1"/>
    <xf numFmtId="0" fontId="44" fillId="16" borderId="7" xfId="0" applyFont="1" applyFill="1" applyBorder="1"/>
    <xf numFmtId="0" fontId="42" fillId="0" borderId="39" xfId="0" applyFont="1" applyBorder="1"/>
    <xf numFmtId="0" fontId="45" fillId="0" borderId="0" xfId="0" applyFont="1"/>
    <xf numFmtId="0" fontId="45" fillId="0" borderId="24" xfId="0" applyFont="1" applyBorder="1"/>
    <xf numFmtId="0" fontId="42" fillId="0" borderId="0" xfId="0" applyFont="1"/>
    <xf numFmtId="0" fontId="44" fillId="0" borderId="0" xfId="0" applyFont="1"/>
    <xf numFmtId="0" fontId="42" fillId="0" borderId="4" xfId="0" applyFont="1" applyBorder="1"/>
    <xf numFmtId="166" fontId="0" fillId="0" borderId="0" xfId="0" applyNumberFormat="1"/>
    <xf numFmtId="0" fontId="0" fillId="0" borderId="4" xfId="0" applyBorder="1"/>
    <xf numFmtId="0" fontId="0" fillId="0" borderId="0" xfId="0" applyFont="1"/>
    <xf numFmtId="0" fontId="45" fillId="0" borderId="0" xfId="0" applyFont="1" applyBorder="1"/>
    <xf numFmtId="0" fontId="7" fillId="2" borderId="5" xfId="0" applyFont="1" applyFill="1" applyBorder="1" applyAlignment="1">
      <alignment horizontal="left" vertical="center" wrapText="1"/>
    </xf>
    <xf numFmtId="164" fontId="7" fillId="8" borderId="2" xfId="1" applyNumberFormat="1" applyFont="1" applyFill="1" applyBorder="1" applyAlignment="1">
      <alignment horizontal="right" vertical="center" wrapText="1"/>
    </xf>
    <xf numFmtId="164" fontId="7" fillId="14" borderId="2" xfId="1" applyNumberFormat="1" applyFont="1" applyFill="1" applyBorder="1" applyAlignment="1">
      <alignment horizontal="right" vertical="center" wrapText="1"/>
    </xf>
    <xf numFmtId="164" fontId="1" fillId="8" borderId="6" xfId="1" applyNumberFormat="1" applyFont="1" applyFill="1" applyBorder="1" applyAlignment="1">
      <alignment horizontal="right" vertical="center" wrapText="1"/>
    </xf>
    <xf numFmtId="164" fontId="1" fillId="14" borderId="6" xfId="1" applyNumberFormat="1" applyFont="1" applyFill="1" applyBorder="1" applyAlignment="1">
      <alignment horizontal="right" vertical="center" wrapText="1"/>
    </xf>
    <xf numFmtId="164" fontId="7" fillId="8" borderId="6" xfId="1" applyNumberFormat="1" applyFont="1" applyFill="1" applyBorder="1" applyAlignment="1">
      <alignment horizontal="right" vertical="center" wrapText="1"/>
    </xf>
    <xf numFmtId="164" fontId="7" fillId="14" borderId="6" xfId="1" applyNumberFormat="1" applyFont="1" applyFill="1" applyBorder="1" applyAlignment="1">
      <alignment horizontal="right" vertical="center" wrapText="1"/>
    </xf>
    <xf numFmtId="164" fontId="3" fillId="8" borderId="6" xfId="1" applyNumberFormat="1" applyFont="1" applyFill="1" applyBorder="1" applyAlignment="1">
      <alignment horizontal="right" vertical="center" wrapText="1"/>
    </xf>
    <xf numFmtId="164" fontId="3" fillId="14" borderId="6" xfId="1" applyNumberFormat="1" applyFont="1" applyFill="1" applyBorder="1" applyAlignment="1">
      <alignment horizontal="right" vertical="center" wrapText="1"/>
    </xf>
    <xf numFmtId="164" fontId="8" fillId="8" borderId="6" xfId="1" applyNumberFormat="1" applyFont="1" applyFill="1" applyBorder="1" applyAlignment="1">
      <alignment horizontal="right" vertical="center" wrapText="1"/>
    </xf>
    <xf numFmtId="164" fontId="8" fillId="14" borderId="6" xfId="1" applyNumberFormat="1" applyFont="1" applyFill="1" applyBorder="1" applyAlignment="1">
      <alignment horizontal="right" vertical="center" wrapText="1"/>
    </xf>
    <xf numFmtId="164" fontId="1" fillId="8" borderId="6" xfId="1" applyNumberFormat="1" applyFont="1" applyFill="1" applyBorder="1" applyAlignment="1">
      <alignment horizontal="right" vertical="center"/>
    </xf>
    <xf numFmtId="164" fontId="1" fillId="14" borderId="6" xfId="1" applyNumberFormat="1" applyFont="1" applyFill="1" applyBorder="1" applyAlignment="1">
      <alignment horizontal="right" vertical="center"/>
    </xf>
    <xf numFmtId="164" fontId="3" fillId="8" borderId="6" xfId="1" applyNumberFormat="1" applyFont="1" applyFill="1" applyBorder="1" applyAlignment="1">
      <alignment horizontal="right" vertical="center"/>
    </xf>
    <xf numFmtId="164" fontId="3" fillId="14" borderId="6" xfId="1" applyNumberFormat="1" applyFont="1" applyFill="1" applyBorder="1" applyAlignment="1">
      <alignment horizontal="right" vertical="center"/>
    </xf>
    <xf numFmtId="164" fontId="8" fillId="8" borderId="6" xfId="1" applyNumberFormat="1" applyFont="1" applyFill="1" applyBorder="1" applyAlignment="1">
      <alignment horizontal="right" vertical="center"/>
    </xf>
    <xf numFmtId="164" fontId="8" fillId="14" borderId="6" xfId="1" applyNumberFormat="1" applyFont="1" applyFill="1" applyBorder="1" applyAlignment="1">
      <alignment horizontal="right" vertical="center"/>
    </xf>
    <xf numFmtId="164" fontId="7" fillId="8" borderId="6" xfId="1" applyNumberFormat="1" applyFont="1" applyFill="1" applyBorder="1" applyAlignment="1">
      <alignment horizontal="right" vertical="center"/>
    </xf>
    <xf numFmtId="164" fontId="7" fillId="14" borderId="6" xfId="1" applyNumberFormat="1" applyFont="1" applyFill="1" applyBorder="1" applyAlignment="1">
      <alignment horizontal="right" vertical="center"/>
    </xf>
    <xf numFmtId="164" fontId="40" fillId="8" borderId="6" xfId="1" applyNumberFormat="1" applyFont="1" applyFill="1" applyBorder="1" applyAlignment="1">
      <alignment horizontal="right" vertical="center" wrapText="1"/>
    </xf>
    <xf numFmtId="164" fontId="40" fillId="14" borderId="6" xfId="1" applyNumberFormat="1" applyFont="1" applyFill="1" applyBorder="1" applyAlignment="1">
      <alignment horizontal="right" vertical="center" wrapText="1"/>
    </xf>
    <xf numFmtId="164" fontId="0" fillId="8" borderId="0" xfId="1" applyNumberFormat="1" applyFont="1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5" borderId="6" xfId="0" applyFont="1" applyFill="1" applyBorder="1" applyAlignment="1">
      <alignment horizontal="justify" vertical="center" wrapText="1"/>
    </xf>
    <xf numFmtId="164" fontId="41" fillId="0" borderId="27" xfId="1" applyNumberFormat="1" applyFont="1" applyBorder="1" applyAlignment="1">
      <alignment vertical="center"/>
    </xf>
    <xf numFmtId="164" fontId="42" fillId="12" borderId="29" xfId="1" applyNumberFormat="1" applyFont="1" applyFill="1" applyBorder="1"/>
    <xf numFmtId="164" fontId="42" fillId="12" borderId="30" xfId="1" applyNumberFormat="1" applyFont="1" applyFill="1" applyBorder="1"/>
    <xf numFmtId="164" fontId="43" fillId="12" borderId="30" xfId="1" applyNumberFormat="1" applyFont="1" applyFill="1" applyBorder="1" applyAlignment="1">
      <alignment vertical="center"/>
    </xf>
    <xf numFmtId="164" fontId="44" fillId="12" borderId="32" xfId="1" applyNumberFormat="1" applyFont="1" applyFill="1" applyBorder="1"/>
    <xf numFmtId="164" fontId="42" fillId="13" borderId="29" xfId="1" applyNumberFormat="1" applyFont="1" applyFill="1" applyBorder="1"/>
    <xf numFmtId="164" fontId="43" fillId="13" borderId="30" xfId="1" applyNumberFormat="1" applyFont="1" applyFill="1" applyBorder="1" applyAlignment="1">
      <alignment vertical="center"/>
    </xf>
    <xf numFmtId="164" fontId="42" fillId="13" borderId="30" xfId="1" applyNumberFormat="1" applyFont="1" applyFill="1" applyBorder="1"/>
    <xf numFmtId="164" fontId="44" fillId="13" borderId="32" xfId="1" applyNumberFormat="1" applyFont="1" applyFill="1" applyBorder="1"/>
    <xf numFmtId="164" fontId="42" fillId="17" borderId="29" xfId="1" applyNumberFormat="1" applyFont="1" applyFill="1" applyBorder="1"/>
    <xf numFmtId="164" fontId="42" fillId="17" borderId="30" xfId="1" applyNumberFormat="1" applyFont="1" applyFill="1" applyBorder="1"/>
    <xf numFmtId="164" fontId="43" fillId="17" borderId="30" xfId="1" applyNumberFormat="1" applyFont="1" applyFill="1" applyBorder="1" applyAlignment="1">
      <alignment vertical="center"/>
    </xf>
    <xf numFmtId="164" fontId="44" fillId="17" borderId="32" xfId="1" applyNumberFormat="1" applyFont="1" applyFill="1" applyBorder="1"/>
    <xf numFmtId="164" fontId="42" fillId="18" borderId="29" xfId="1" applyNumberFormat="1" applyFont="1" applyFill="1" applyBorder="1"/>
    <xf numFmtId="164" fontId="42" fillId="18" borderId="30" xfId="1" applyNumberFormat="1" applyFont="1" applyFill="1" applyBorder="1"/>
    <xf numFmtId="164" fontId="43" fillId="18" borderId="30" xfId="1" applyNumberFormat="1" applyFont="1" applyFill="1" applyBorder="1" applyAlignment="1">
      <alignment vertical="center"/>
    </xf>
    <xf numFmtId="164" fontId="44" fillId="18" borderId="32" xfId="1" applyNumberFormat="1" applyFont="1" applyFill="1" applyBorder="1"/>
    <xf numFmtId="164" fontId="42" fillId="15" borderId="29" xfId="1" applyNumberFormat="1" applyFont="1" applyFill="1" applyBorder="1"/>
    <xf numFmtId="164" fontId="42" fillId="15" borderId="30" xfId="1" applyNumberFormat="1" applyFont="1" applyFill="1" applyBorder="1"/>
    <xf numFmtId="164" fontId="43" fillId="15" borderId="30" xfId="1" applyNumberFormat="1" applyFont="1" applyFill="1" applyBorder="1" applyAlignment="1">
      <alignment vertical="center"/>
    </xf>
    <xf numFmtId="164" fontId="44" fillId="15" borderId="38" xfId="1" applyNumberFormat="1" applyFont="1" applyFill="1" applyBorder="1"/>
    <xf numFmtId="164" fontId="42" fillId="14" borderId="29" xfId="1" applyNumberFormat="1" applyFont="1" applyFill="1" applyBorder="1"/>
    <xf numFmtId="164" fontId="42" fillId="14" borderId="30" xfId="1" applyNumberFormat="1" applyFont="1" applyFill="1" applyBorder="1"/>
    <xf numFmtId="164" fontId="43" fillId="14" borderId="30" xfId="1" applyNumberFormat="1" applyFont="1" applyFill="1" applyBorder="1" applyAlignment="1">
      <alignment vertical="center"/>
    </xf>
    <xf numFmtId="164" fontId="44" fillId="14" borderId="32" xfId="1" applyNumberFormat="1" applyFont="1" applyFill="1" applyBorder="1"/>
    <xf numFmtId="164" fontId="42" fillId="16" borderId="29" xfId="1" applyNumberFormat="1" applyFont="1" applyFill="1" applyBorder="1"/>
    <xf numFmtId="164" fontId="42" fillId="16" borderId="30" xfId="1" applyNumberFormat="1" applyFont="1" applyFill="1" applyBorder="1"/>
    <xf numFmtId="164" fontId="43" fillId="16" borderId="30" xfId="1" applyNumberFormat="1" applyFont="1" applyFill="1" applyBorder="1" applyAlignment="1">
      <alignment vertical="center"/>
    </xf>
    <xf numFmtId="164" fontId="44" fillId="16" borderId="38" xfId="1" applyNumberFormat="1" applyFont="1" applyFill="1" applyBorder="1"/>
    <xf numFmtId="164" fontId="44" fillId="0" borderId="40" xfId="1" applyNumberFormat="1" applyFont="1" applyBorder="1"/>
    <xf numFmtId="164" fontId="45" fillId="0" borderId="24" xfId="1" applyNumberFormat="1" applyFont="1" applyBorder="1"/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 wrapText="1"/>
    </xf>
    <xf numFmtId="164" fontId="4" fillId="12" borderId="6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2" fillId="17" borderId="24" xfId="0" applyFont="1" applyFill="1" applyBorder="1" applyAlignment="1">
      <alignment horizontal="left" wrapText="1"/>
    </xf>
    <xf numFmtId="0" fontId="43" fillId="12" borderId="37" xfId="0" applyFont="1" applyFill="1" applyBorder="1" applyAlignment="1">
      <alignment vertical="center"/>
    </xf>
    <xf numFmtId="0" fontId="42" fillId="12" borderId="27" xfId="0" applyFont="1" applyFill="1" applyBorder="1"/>
    <xf numFmtId="164" fontId="42" fillId="12" borderId="38" xfId="1" applyNumberFormat="1" applyFont="1" applyFill="1" applyBorder="1"/>
    <xf numFmtId="164" fontId="39" fillId="0" borderId="0" xfId="1" applyNumberFormat="1" applyFont="1"/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2" borderId="10" xfId="0" applyFont="1" applyFill="1" applyBorder="1" applyAlignment="1">
      <alignment horizontal="justify" vertical="center"/>
    </xf>
    <xf numFmtId="0" fontId="7" fillId="2" borderId="11" xfId="0" applyFont="1" applyFill="1" applyBorder="1" applyAlignment="1">
      <alignment horizontal="justify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43" fontId="7" fillId="0" borderId="7" xfId="1" applyFont="1" applyBorder="1" applyAlignment="1">
      <alignment horizontal="right" vertical="center" wrapText="1"/>
    </xf>
    <xf numFmtId="43" fontId="7" fillId="0" borderId="4" xfId="1" applyFont="1" applyBorder="1" applyAlignment="1">
      <alignment horizontal="right" vertical="center" wrapText="1"/>
    </xf>
    <xf numFmtId="43" fontId="7" fillId="0" borderId="2" xfId="1" applyFont="1" applyBorder="1" applyAlignment="1">
      <alignment horizontal="right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20" fillId="4" borderId="23" xfId="0" applyFont="1" applyFill="1" applyBorder="1" applyAlignment="1">
      <alignment horizontal="left" vertical="center" wrapText="1" indent="4"/>
    </xf>
    <xf numFmtId="0" fontId="20" fillId="4" borderId="22" xfId="0" applyFont="1" applyFill="1" applyBorder="1" applyAlignment="1">
      <alignment horizontal="left" vertical="center" wrapText="1" indent="4"/>
    </xf>
    <xf numFmtId="0" fontId="20" fillId="4" borderId="15" xfId="0" applyFont="1" applyFill="1" applyBorder="1" applyAlignment="1">
      <alignment horizontal="left" vertical="center" wrapText="1" indent="4"/>
    </xf>
    <xf numFmtId="0" fontId="20" fillId="4" borderId="16" xfId="0" applyFont="1" applyFill="1" applyBorder="1" applyAlignment="1">
      <alignment horizontal="left" vertical="center" wrapText="1" indent="4"/>
    </xf>
    <xf numFmtId="0" fontId="20" fillId="4" borderId="23" xfId="0" applyFont="1" applyFill="1" applyBorder="1" applyAlignment="1">
      <alignment horizontal="left" vertical="center" wrapText="1" indent="2"/>
    </xf>
    <xf numFmtId="0" fontId="20" fillId="4" borderId="22" xfId="0" applyFont="1" applyFill="1" applyBorder="1" applyAlignment="1">
      <alignment horizontal="left" vertical="center" wrapText="1" indent="2"/>
    </xf>
    <xf numFmtId="0" fontId="20" fillId="4" borderId="15" xfId="0" applyFont="1" applyFill="1" applyBorder="1" applyAlignment="1">
      <alignment horizontal="left" vertical="center" wrapText="1" indent="2"/>
    </xf>
    <xf numFmtId="0" fontId="20" fillId="4" borderId="16" xfId="0" applyFont="1" applyFill="1" applyBorder="1" applyAlignment="1">
      <alignment horizontal="left" vertical="center" wrapText="1" indent="2"/>
    </xf>
    <xf numFmtId="0" fontId="20" fillId="4" borderId="23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20" fillId="4" borderId="16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7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horizontal="left" vertical="center" wrapText="1" indent="1"/>
    </xf>
    <xf numFmtId="0" fontId="4" fillId="7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zoomScale="73" workbookViewId="0">
      <selection activeCell="G20" sqref="G20"/>
    </sheetView>
  </sheetViews>
  <sheetFormatPr defaultRowHeight="14.5" x14ac:dyDescent="0.35"/>
  <cols>
    <col min="2" max="2" width="17.54296875" customWidth="1"/>
    <col min="3" max="3" width="12.6328125" customWidth="1"/>
    <col min="4" max="4" width="11.54296875" customWidth="1"/>
    <col min="5" max="5" width="13.08984375" customWidth="1"/>
    <col min="6" max="6" width="12.54296875" customWidth="1"/>
    <col min="7" max="7" width="14.7265625" style="267" customWidth="1"/>
    <col min="8" max="8" width="16.81640625" style="297" bestFit="1" customWidth="1"/>
    <col min="9" max="9" width="8.7265625" style="247"/>
  </cols>
  <sheetData>
    <row r="1" spans="1:10" ht="58" customHeight="1" thickBot="1" x14ac:dyDescent="0.4">
      <c r="A1" s="14" t="s">
        <v>19</v>
      </c>
      <c r="B1" s="15" t="s">
        <v>20</v>
      </c>
      <c r="C1" s="16" t="s">
        <v>21</v>
      </c>
      <c r="D1" s="17" t="s">
        <v>22</v>
      </c>
      <c r="E1" s="17" t="s">
        <v>21</v>
      </c>
      <c r="F1" s="17" t="s">
        <v>437</v>
      </c>
      <c r="G1" s="262" t="s">
        <v>436</v>
      </c>
    </row>
    <row r="2" spans="1:10" ht="15" thickBot="1" x14ac:dyDescent="0.4">
      <c r="A2" s="18"/>
      <c r="B2" s="19"/>
      <c r="C2" s="20" t="s">
        <v>23</v>
      </c>
      <c r="D2" s="20" t="s">
        <v>23</v>
      </c>
      <c r="E2" s="20" t="s">
        <v>24</v>
      </c>
      <c r="F2" s="20" t="s">
        <v>25</v>
      </c>
      <c r="G2" s="263" t="s">
        <v>25</v>
      </c>
    </row>
    <row r="3" spans="1:10" ht="15" thickBot="1" x14ac:dyDescent="0.4">
      <c r="A3" s="18">
        <v>9910201</v>
      </c>
      <c r="B3" s="19" t="s">
        <v>26</v>
      </c>
      <c r="C3" s="119">
        <v>5135340036</v>
      </c>
      <c r="D3" s="119">
        <v>5135340036</v>
      </c>
      <c r="E3" s="119">
        <v>5135340036</v>
      </c>
      <c r="F3" s="119">
        <v>5328724490</v>
      </c>
      <c r="G3" s="264">
        <f>F3</f>
        <v>5328724490</v>
      </c>
      <c r="H3" s="297">
        <f>G3/$G$20</f>
        <v>0.71634138543450721</v>
      </c>
    </row>
    <row r="4" spans="1:10" s="201" customFormat="1" ht="15" thickBot="1" x14ac:dyDescent="0.4">
      <c r="A4" s="198"/>
      <c r="B4" s="199" t="s">
        <v>27</v>
      </c>
      <c r="C4" s="200">
        <v>838910105</v>
      </c>
      <c r="D4" s="200">
        <v>839910105</v>
      </c>
      <c r="E4" s="200">
        <v>555000000</v>
      </c>
      <c r="F4" s="200">
        <v>430000000</v>
      </c>
      <c r="G4" s="265">
        <v>994264260</v>
      </c>
      <c r="H4" s="297">
        <f>G4/$G$20</f>
        <v>0.13365912214696149</v>
      </c>
      <c r="I4" s="248" t="s">
        <v>420</v>
      </c>
    </row>
    <row r="5" spans="1:10" ht="23.5" thickBot="1" x14ac:dyDescent="0.4">
      <c r="A5" s="18" t="s">
        <v>28</v>
      </c>
      <c r="B5" s="19" t="s">
        <v>432</v>
      </c>
      <c r="C5" s="119">
        <v>295000000</v>
      </c>
      <c r="D5" s="119">
        <v>85625497</v>
      </c>
      <c r="E5" s="119">
        <v>280000000</v>
      </c>
      <c r="F5" s="119">
        <v>345511825</v>
      </c>
      <c r="G5" s="264">
        <v>250652806</v>
      </c>
      <c r="H5" s="297">
        <f>G5/$G$20</f>
        <v>3.3695301502271284E-2</v>
      </c>
      <c r="I5" s="249" t="s">
        <v>419</v>
      </c>
      <c r="J5" s="251">
        <f>H5/G4</f>
        <v>3.388968391790658E-11</v>
      </c>
    </row>
    <row r="6" spans="1:10" ht="23.5" thickBot="1" x14ac:dyDescent="0.4">
      <c r="A6" s="18" t="s">
        <v>28</v>
      </c>
      <c r="B6" s="19" t="s">
        <v>433</v>
      </c>
      <c r="C6" s="120">
        <v>0</v>
      </c>
      <c r="D6" s="120">
        <v>0</v>
      </c>
      <c r="E6" s="120">
        <v>0</v>
      </c>
      <c r="F6" s="119">
        <v>35125414</v>
      </c>
      <c r="G6" s="264">
        <v>30000000</v>
      </c>
      <c r="H6" s="298">
        <f>G6/$G$20</f>
        <v>4.0329053610041708E-3</v>
      </c>
      <c r="I6" s="249" t="s">
        <v>459</v>
      </c>
    </row>
    <row r="7" spans="1:10" ht="23.5" thickBot="1" x14ac:dyDescent="0.4">
      <c r="A7" s="18"/>
      <c r="B7" s="19" t="s">
        <v>29</v>
      </c>
      <c r="C7" s="120">
        <v>0</v>
      </c>
      <c r="D7" s="119">
        <v>81280488</v>
      </c>
      <c r="E7" s="119">
        <v>205000000</v>
      </c>
      <c r="F7" s="119">
        <v>230000000</v>
      </c>
      <c r="G7" s="264">
        <v>230000000</v>
      </c>
      <c r="H7" s="297">
        <f>G7/$G$20</f>
        <v>3.0918941101031976E-2</v>
      </c>
    </row>
    <row r="8" spans="1:10" ht="15" thickBot="1" x14ac:dyDescent="0.4">
      <c r="A8" s="18"/>
      <c r="B8" s="20" t="s">
        <v>30</v>
      </c>
      <c r="C8" s="121">
        <f>SUM(C3:C7)</f>
        <v>6269250141</v>
      </c>
      <c r="D8" s="121">
        <f t="shared" ref="D8:G8" si="0">SUM(D3:D7)</f>
        <v>6142156126</v>
      </c>
      <c r="E8" s="121">
        <f t="shared" si="0"/>
        <v>6175340036</v>
      </c>
      <c r="F8" s="121">
        <f t="shared" si="0"/>
        <v>6369361729</v>
      </c>
      <c r="G8" s="266">
        <f t="shared" si="0"/>
        <v>6833641556</v>
      </c>
    </row>
    <row r="9" spans="1:10" ht="15" thickBot="1" x14ac:dyDescent="0.4">
      <c r="A9" s="479" t="s">
        <v>31</v>
      </c>
      <c r="B9" s="480"/>
      <c r="C9" s="480"/>
      <c r="D9" s="480"/>
      <c r="E9" s="480"/>
      <c r="F9" s="480"/>
      <c r="G9" s="480"/>
      <c r="H9" s="299">
        <v>1316.4</v>
      </c>
      <c r="I9" s="300">
        <v>324.89999999999998</v>
      </c>
      <c r="J9" s="268">
        <f>SUM(H9:I9)</f>
        <v>1641.3000000000002</v>
      </c>
    </row>
    <row r="10" spans="1:10" ht="35" thickBot="1" x14ac:dyDescent="0.4">
      <c r="A10" s="18">
        <v>1320101</v>
      </c>
      <c r="B10" s="19" t="s">
        <v>32</v>
      </c>
      <c r="C10" s="21">
        <v>275417324</v>
      </c>
      <c r="D10" s="21">
        <v>194525453</v>
      </c>
      <c r="E10" s="21">
        <v>275417324</v>
      </c>
      <c r="F10" s="21">
        <v>302959056</v>
      </c>
      <c r="G10" s="264">
        <f>F10</f>
        <v>302959056</v>
      </c>
    </row>
    <row r="11" spans="1:10" ht="23.5" thickBot="1" x14ac:dyDescent="0.4">
      <c r="A11" s="18">
        <v>1320101</v>
      </c>
      <c r="B11" s="19" t="s">
        <v>33</v>
      </c>
      <c r="C11" s="22">
        <v>90226074</v>
      </c>
      <c r="D11" s="21">
        <v>76304392</v>
      </c>
      <c r="E11" s="19">
        <v>0</v>
      </c>
      <c r="F11" s="19">
        <v>0</v>
      </c>
      <c r="G11" s="264">
        <f t="shared" ref="G11:G17" si="1">F11</f>
        <v>0</v>
      </c>
    </row>
    <row r="12" spans="1:10" ht="15" thickBot="1" x14ac:dyDescent="0.4">
      <c r="A12" s="18">
        <v>1540701</v>
      </c>
      <c r="B12" s="19" t="s">
        <v>34</v>
      </c>
      <c r="C12" s="22">
        <v>10659000</v>
      </c>
      <c r="D12" s="21">
        <v>5329500</v>
      </c>
      <c r="E12" s="21">
        <v>9024527</v>
      </c>
      <c r="F12" s="22">
        <v>3553000</v>
      </c>
      <c r="G12" s="264">
        <f t="shared" si="1"/>
        <v>3553000</v>
      </c>
    </row>
    <row r="13" spans="1:10" ht="35" thickBot="1" x14ac:dyDescent="0.4">
      <c r="A13" s="18">
        <v>1320101</v>
      </c>
      <c r="B13" s="19" t="s">
        <v>35</v>
      </c>
      <c r="C13" s="21">
        <v>24250072</v>
      </c>
      <c r="D13" s="21">
        <v>20115973</v>
      </c>
      <c r="E13" s="21">
        <v>10138400</v>
      </c>
      <c r="F13" s="21">
        <v>11152240</v>
      </c>
      <c r="G13" s="264">
        <f t="shared" si="1"/>
        <v>11152240</v>
      </c>
    </row>
    <row r="14" spans="1:10" ht="35" thickBot="1" x14ac:dyDescent="0.4">
      <c r="A14" s="18" t="s">
        <v>36</v>
      </c>
      <c r="B14" s="19" t="s">
        <v>37</v>
      </c>
      <c r="C14" s="21">
        <v>112815048</v>
      </c>
      <c r="D14" s="21">
        <v>112815048</v>
      </c>
      <c r="E14" s="19">
        <v>0</v>
      </c>
      <c r="F14" s="19">
        <v>0</v>
      </c>
      <c r="G14" s="264">
        <f t="shared" si="1"/>
        <v>0</v>
      </c>
    </row>
    <row r="15" spans="1:10" ht="35" thickBot="1" x14ac:dyDescent="0.4">
      <c r="A15" s="18" t="s">
        <v>36</v>
      </c>
      <c r="B15" s="19" t="s">
        <v>38</v>
      </c>
      <c r="C15" s="21">
        <v>50000000</v>
      </c>
      <c r="D15" s="19">
        <v>0</v>
      </c>
      <c r="E15" s="19">
        <v>0</v>
      </c>
      <c r="F15" s="19">
        <v>0</v>
      </c>
      <c r="G15" s="264">
        <f t="shared" si="1"/>
        <v>0</v>
      </c>
    </row>
    <row r="16" spans="1:10" ht="23.5" thickBot="1" x14ac:dyDescent="0.4">
      <c r="A16" s="18"/>
      <c r="B16" s="19" t="s">
        <v>434</v>
      </c>
      <c r="C16" s="19" t="s">
        <v>435</v>
      </c>
      <c r="D16" s="19" t="s">
        <v>435</v>
      </c>
      <c r="E16" s="19"/>
      <c r="F16" s="21">
        <v>100000000</v>
      </c>
      <c r="G16" s="264">
        <f t="shared" si="1"/>
        <v>100000000</v>
      </c>
    </row>
    <row r="17" spans="1:8" ht="23.5" thickBot="1" x14ac:dyDescent="0.4">
      <c r="A17" s="18"/>
      <c r="B17" s="19" t="s">
        <v>39</v>
      </c>
      <c r="C17" s="19">
        <v>0</v>
      </c>
      <c r="D17" s="19">
        <v>0</v>
      </c>
      <c r="E17" s="21">
        <v>125000000</v>
      </c>
      <c r="F17" s="21">
        <v>137500000</v>
      </c>
      <c r="G17" s="264">
        <f t="shared" si="1"/>
        <v>137500000</v>
      </c>
    </row>
    <row r="18" spans="1:8" ht="15" thickBot="1" x14ac:dyDescent="0.4">
      <c r="A18" s="18"/>
      <c r="B18" s="19" t="s">
        <v>782</v>
      </c>
      <c r="C18" s="19"/>
      <c r="D18" s="19"/>
      <c r="E18" s="21"/>
      <c r="F18" s="21"/>
      <c r="G18" s="264">
        <v>50000000</v>
      </c>
    </row>
    <row r="19" spans="1:8" ht="15" thickBot="1" x14ac:dyDescent="0.4">
      <c r="A19" s="18"/>
      <c r="B19" s="20" t="s">
        <v>40</v>
      </c>
      <c r="C19" s="121">
        <f t="shared" ref="C19:F19" si="2">SUM(C10:C18)</f>
        <v>563367518</v>
      </c>
      <c r="D19" s="121">
        <f t="shared" si="2"/>
        <v>409090366</v>
      </c>
      <c r="E19" s="121">
        <f t="shared" si="2"/>
        <v>419580251</v>
      </c>
      <c r="F19" s="121">
        <f t="shared" si="2"/>
        <v>555164296</v>
      </c>
      <c r="G19" s="266">
        <f>SUM(G10:G18)</f>
        <v>605164296</v>
      </c>
      <c r="H19" s="297">
        <f>G19/$G$20</f>
        <v>8.1352344454223832E-2</v>
      </c>
    </row>
    <row r="20" spans="1:8" ht="15" thickBot="1" x14ac:dyDescent="0.4">
      <c r="A20" s="18"/>
      <c r="B20" s="20" t="s">
        <v>41</v>
      </c>
      <c r="C20" s="121">
        <f>C19+C8</f>
        <v>6832617659</v>
      </c>
      <c r="D20" s="121">
        <f t="shared" ref="D20:F20" si="3">D19+D8</f>
        <v>6551246492</v>
      </c>
      <c r="E20" s="121">
        <f t="shared" si="3"/>
        <v>6594920287</v>
      </c>
      <c r="F20" s="121">
        <f t="shared" si="3"/>
        <v>6924526025</v>
      </c>
      <c r="G20" s="266">
        <f>G19+G8</f>
        <v>7438805852</v>
      </c>
    </row>
    <row r="21" spans="1:8" ht="15" thickBot="1" x14ac:dyDescent="0.4">
      <c r="F21" s="121"/>
      <c r="G21" s="266"/>
    </row>
    <row r="23" spans="1:8" ht="15" thickBot="1" x14ac:dyDescent="0.4">
      <c r="F23" s="266" t="s">
        <v>481</v>
      </c>
      <c r="G23" s="266">
        <f>G20-Consolidated!W17</f>
        <v>-100000000</v>
      </c>
    </row>
  </sheetData>
  <mergeCells count="1">
    <mergeCell ref="A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11" workbookViewId="0">
      <selection activeCell="M14" sqref="M14"/>
    </sheetView>
  </sheetViews>
  <sheetFormatPr defaultRowHeight="14.5" x14ac:dyDescent="0.35"/>
  <cols>
    <col min="1" max="1" width="27" customWidth="1"/>
    <col min="2" max="2" width="9.7265625" bestFit="1" customWidth="1"/>
    <col min="12" max="12" width="10.81640625" bestFit="1" customWidth="1"/>
    <col min="13" max="13" width="10.7265625" bestFit="1" customWidth="1"/>
  </cols>
  <sheetData>
    <row r="1" spans="1:14" x14ac:dyDescent="0.35">
      <c r="A1" s="526" t="s">
        <v>310</v>
      </c>
      <c r="B1" s="526" t="s">
        <v>311</v>
      </c>
      <c r="C1" s="526"/>
      <c r="D1" s="526"/>
      <c r="E1" s="527" t="s">
        <v>312</v>
      </c>
      <c r="F1" s="526" t="s">
        <v>313</v>
      </c>
      <c r="G1" s="526"/>
      <c r="H1" s="526"/>
      <c r="I1" s="528" t="s">
        <v>314</v>
      </c>
      <c r="J1" s="525" t="s">
        <v>52</v>
      </c>
      <c r="K1" s="180"/>
    </row>
    <row r="2" spans="1:14" x14ac:dyDescent="0.35">
      <c r="A2" s="526"/>
      <c r="B2" s="526"/>
      <c r="C2" s="526"/>
      <c r="D2" s="526"/>
      <c r="E2" s="527"/>
      <c r="F2" s="526"/>
      <c r="G2" s="526"/>
      <c r="H2" s="526"/>
      <c r="I2" s="528"/>
      <c r="J2" s="525"/>
      <c r="K2" s="180"/>
    </row>
    <row r="3" spans="1:14" x14ac:dyDescent="0.35">
      <c r="A3" s="526"/>
      <c r="B3" s="526"/>
      <c r="C3" s="526"/>
      <c r="D3" s="526"/>
      <c r="E3" s="527"/>
      <c r="F3" s="526"/>
      <c r="G3" s="526"/>
      <c r="H3" s="526"/>
      <c r="I3" s="528"/>
      <c r="J3" s="525"/>
      <c r="K3" s="180"/>
    </row>
    <row r="4" spans="1:14" ht="15" thickBot="1" x14ac:dyDescent="0.4">
      <c r="A4" s="181" t="s">
        <v>315</v>
      </c>
      <c r="B4" s="181" t="s">
        <v>316</v>
      </c>
      <c r="C4" s="181" t="s">
        <v>317</v>
      </c>
      <c r="D4" s="181" t="s">
        <v>318</v>
      </c>
      <c r="E4" s="182"/>
      <c r="F4" s="181" t="s">
        <v>319</v>
      </c>
      <c r="G4" s="181" t="s">
        <v>320</v>
      </c>
      <c r="H4" s="181" t="s">
        <v>321</v>
      </c>
      <c r="I4" s="528"/>
      <c r="J4" s="183"/>
      <c r="K4" s="180"/>
    </row>
    <row r="5" spans="1:14" ht="15" thickBot="1" x14ac:dyDescent="0.4">
      <c r="A5" s="129" t="s">
        <v>322</v>
      </c>
      <c r="B5" s="130">
        <v>642530</v>
      </c>
      <c r="C5" s="130">
        <v>306250</v>
      </c>
      <c r="D5" s="9">
        <v>498820</v>
      </c>
      <c r="E5" s="166">
        <v>1447600</v>
      </c>
      <c r="F5" s="9">
        <v>585810</v>
      </c>
      <c r="G5" s="130">
        <v>670320</v>
      </c>
      <c r="H5" s="9">
        <v>585810</v>
      </c>
      <c r="I5" s="169">
        <v>1841940</v>
      </c>
      <c r="J5" s="177">
        <v>3289540</v>
      </c>
      <c r="K5" s="12">
        <f>J5*4</f>
        <v>13158160</v>
      </c>
      <c r="L5" s="288"/>
      <c r="M5" s="288"/>
      <c r="N5" s="290"/>
    </row>
    <row r="6" spans="1:14" ht="15" thickBot="1" x14ac:dyDescent="0.4">
      <c r="A6" s="129" t="s">
        <v>323</v>
      </c>
      <c r="B6" s="131">
        <v>200</v>
      </c>
      <c r="C6" s="131">
        <v>100</v>
      </c>
      <c r="D6" s="8">
        <v>0</v>
      </c>
      <c r="E6" s="167">
        <v>300</v>
      </c>
      <c r="F6" s="8">
        <v>70</v>
      </c>
      <c r="G6" s="130">
        <v>2000</v>
      </c>
      <c r="H6" s="132"/>
      <c r="I6" s="169">
        <v>2070</v>
      </c>
      <c r="J6" s="177">
        <v>2370</v>
      </c>
      <c r="K6" s="12">
        <f t="shared" ref="K6:K61" si="0">J6*4</f>
        <v>9480</v>
      </c>
      <c r="L6" s="289"/>
      <c r="M6" s="288"/>
      <c r="N6" s="290"/>
    </row>
    <row r="7" spans="1:14" ht="15" thickBot="1" x14ac:dyDescent="0.4">
      <c r="A7" s="129" t="s">
        <v>324</v>
      </c>
      <c r="B7" s="131">
        <v>0</v>
      </c>
      <c r="C7" s="8">
        <v>0</v>
      </c>
      <c r="D7" s="8">
        <v>0</v>
      </c>
      <c r="E7" s="167">
        <v>0</v>
      </c>
      <c r="F7" s="9">
        <v>1135880</v>
      </c>
      <c r="G7" s="8">
        <v>0</v>
      </c>
      <c r="H7" s="132"/>
      <c r="I7" s="169">
        <v>1135880</v>
      </c>
      <c r="J7" s="177">
        <v>1135880</v>
      </c>
      <c r="K7" s="12">
        <f t="shared" si="0"/>
        <v>4543520</v>
      </c>
      <c r="L7" s="289"/>
    </row>
    <row r="8" spans="1:14" ht="15" thickBot="1" x14ac:dyDescent="0.4">
      <c r="A8" s="133" t="s">
        <v>325</v>
      </c>
      <c r="B8" s="130">
        <v>467548</v>
      </c>
      <c r="C8" s="9">
        <v>470119</v>
      </c>
      <c r="D8" s="7">
        <v>596473</v>
      </c>
      <c r="E8" s="166">
        <v>1534139</v>
      </c>
      <c r="F8" s="9">
        <v>574569</v>
      </c>
      <c r="G8" s="9">
        <v>444412</v>
      </c>
      <c r="H8" s="132"/>
      <c r="I8" s="169">
        <v>1018981</v>
      </c>
      <c r="J8" s="177">
        <v>2553120</v>
      </c>
      <c r="K8" s="12">
        <f t="shared" si="0"/>
        <v>10212480</v>
      </c>
      <c r="M8" s="291"/>
    </row>
    <row r="9" spans="1:14" ht="15" thickBot="1" x14ac:dyDescent="0.4">
      <c r="A9" s="134" t="s">
        <v>326</v>
      </c>
      <c r="B9" s="135">
        <v>642730</v>
      </c>
      <c r="C9" s="135">
        <v>306350</v>
      </c>
      <c r="D9" s="135">
        <v>1095293</v>
      </c>
      <c r="E9" s="166">
        <v>2044373</v>
      </c>
      <c r="F9" s="135">
        <v>2296329</v>
      </c>
      <c r="G9" s="135">
        <v>1116732</v>
      </c>
      <c r="H9" s="135">
        <v>585810</v>
      </c>
      <c r="I9" s="169">
        <v>3998871</v>
      </c>
      <c r="J9" s="177">
        <v>6043243</v>
      </c>
      <c r="K9" s="12">
        <f t="shared" si="0"/>
        <v>24172972</v>
      </c>
      <c r="M9" s="292"/>
    </row>
    <row r="10" spans="1:14" ht="15" thickBot="1" x14ac:dyDescent="0.4">
      <c r="A10" s="134"/>
      <c r="B10" s="172">
        <f>SUM(B5:B8)</f>
        <v>1110278</v>
      </c>
      <c r="C10" s="172">
        <f t="shared" ref="C10:J10" si="1">SUM(C5:C8)</f>
        <v>776469</v>
      </c>
      <c r="D10" s="172">
        <f t="shared" si="1"/>
        <v>1095293</v>
      </c>
      <c r="E10" s="173">
        <f t="shared" si="1"/>
        <v>2982039</v>
      </c>
      <c r="F10" s="172">
        <f t="shared" si="1"/>
        <v>2296329</v>
      </c>
      <c r="G10" s="172">
        <f t="shared" si="1"/>
        <v>1116732</v>
      </c>
      <c r="H10" s="172">
        <f t="shared" si="1"/>
        <v>585810</v>
      </c>
      <c r="I10" s="174">
        <f t="shared" si="1"/>
        <v>3998871</v>
      </c>
      <c r="J10" s="178">
        <f t="shared" si="1"/>
        <v>6980910</v>
      </c>
      <c r="K10" s="12">
        <f t="shared" si="0"/>
        <v>27923640</v>
      </c>
      <c r="M10" s="118"/>
      <c r="N10" s="293"/>
    </row>
    <row r="11" spans="1:14" ht="15" thickBot="1" x14ac:dyDescent="0.4">
      <c r="A11" s="128" t="s">
        <v>327</v>
      </c>
      <c r="B11" s="132"/>
      <c r="C11" s="132"/>
      <c r="D11" s="9"/>
      <c r="E11" s="168"/>
      <c r="F11" s="132"/>
      <c r="G11" s="132"/>
      <c r="H11" s="132"/>
      <c r="I11" s="170"/>
      <c r="J11" s="179">
        <v>0</v>
      </c>
      <c r="K11" s="12">
        <f t="shared" si="0"/>
        <v>0</v>
      </c>
    </row>
    <row r="12" spans="1:14" ht="15" thickBot="1" x14ac:dyDescent="0.4">
      <c r="A12" s="129" t="s">
        <v>328</v>
      </c>
      <c r="B12" s="130">
        <v>80890</v>
      </c>
      <c r="C12" s="130">
        <v>58797</v>
      </c>
      <c r="D12" s="9">
        <v>91916</v>
      </c>
      <c r="E12" s="166">
        <v>231603</v>
      </c>
      <c r="F12" s="9">
        <v>67796</v>
      </c>
      <c r="G12" s="130">
        <v>67744</v>
      </c>
      <c r="H12" s="132"/>
      <c r="I12" s="169">
        <v>135540</v>
      </c>
      <c r="J12" s="177">
        <v>367143</v>
      </c>
      <c r="K12" s="12">
        <f t="shared" si="0"/>
        <v>1468572</v>
      </c>
    </row>
    <row r="13" spans="1:14" ht="15" thickBot="1" x14ac:dyDescent="0.4">
      <c r="A13" s="129" t="s">
        <v>329</v>
      </c>
      <c r="B13" s="130">
        <v>373740</v>
      </c>
      <c r="C13" s="130">
        <v>321450</v>
      </c>
      <c r="D13" s="9">
        <v>369710</v>
      </c>
      <c r="E13" s="166">
        <v>1064900</v>
      </c>
      <c r="F13" s="9">
        <v>371370</v>
      </c>
      <c r="G13" s="130">
        <v>423900</v>
      </c>
      <c r="H13" s="9">
        <v>102900</v>
      </c>
      <c r="I13" s="169">
        <v>898170</v>
      </c>
      <c r="J13" s="177">
        <v>1963070</v>
      </c>
      <c r="K13" s="12">
        <f t="shared" si="0"/>
        <v>7852280</v>
      </c>
    </row>
    <row r="14" spans="1:14" ht="15" thickBot="1" x14ac:dyDescent="0.4">
      <c r="A14" s="129" t="s">
        <v>330</v>
      </c>
      <c r="B14" s="130">
        <v>114800</v>
      </c>
      <c r="C14" s="130">
        <v>50600</v>
      </c>
      <c r="D14" s="9">
        <v>138600</v>
      </c>
      <c r="E14" s="166">
        <v>304000</v>
      </c>
      <c r="F14" s="9">
        <v>103800</v>
      </c>
      <c r="G14" s="130">
        <v>104400</v>
      </c>
      <c r="H14" s="132"/>
      <c r="I14" s="169">
        <v>208200</v>
      </c>
      <c r="J14" s="177">
        <v>512200</v>
      </c>
      <c r="K14" s="12">
        <f t="shared" si="0"/>
        <v>2048800</v>
      </c>
    </row>
    <row r="15" spans="1:14" ht="15" thickBot="1" x14ac:dyDescent="0.4">
      <c r="A15" s="129" t="s">
        <v>331</v>
      </c>
      <c r="B15" s="130">
        <v>4140</v>
      </c>
      <c r="C15" s="8">
        <v>0</v>
      </c>
      <c r="D15" s="8">
        <v>700</v>
      </c>
      <c r="E15" s="166">
        <v>4840</v>
      </c>
      <c r="F15" s="9">
        <v>1340</v>
      </c>
      <c r="G15" s="130">
        <v>4000</v>
      </c>
      <c r="H15" s="132"/>
      <c r="I15" s="169">
        <v>5340</v>
      </c>
      <c r="J15" s="177">
        <v>10180</v>
      </c>
      <c r="K15" s="12">
        <f t="shared" si="0"/>
        <v>40720</v>
      </c>
    </row>
    <row r="16" spans="1:14" ht="15" thickBot="1" x14ac:dyDescent="0.4">
      <c r="A16" s="129" t="s">
        <v>332</v>
      </c>
      <c r="B16" s="130">
        <v>47237</v>
      </c>
      <c r="C16" s="130">
        <v>5500</v>
      </c>
      <c r="D16" s="9">
        <v>47760</v>
      </c>
      <c r="E16" s="166">
        <v>100497</v>
      </c>
      <c r="F16" s="9">
        <v>53860</v>
      </c>
      <c r="G16" s="130">
        <v>10600</v>
      </c>
      <c r="H16" s="132"/>
      <c r="I16" s="169">
        <v>64460</v>
      </c>
      <c r="J16" s="177">
        <v>164957</v>
      </c>
      <c r="K16" s="12">
        <f t="shared" si="0"/>
        <v>659828</v>
      </c>
    </row>
    <row r="17" spans="1:11" ht="15" thickBot="1" x14ac:dyDescent="0.4">
      <c r="A17" s="129" t="s">
        <v>333</v>
      </c>
      <c r="B17" s="131">
        <v>0</v>
      </c>
      <c r="C17" s="8">
        <v>0</v>
      </c>
      <c r="D17" s="9">
        <v>20000</v>
      </c>
      <c r="E17" s="166">
        <v>20000</v>
      </c>
      <c r="F17" s="9">
        <v>24000</v>
      </c>
      <c r="G17" s="130">
        <v>18000</v>
      </c>
      <c r="H17" s="132"/>
      <c r="I17" s="169">
        <v>42000</v>
      </c>
      <c r="J17" s="177">
        <v>62000</v>
      </c>
      <c r="K17" s="12">
        <f t="shared" si="0"/>
        <v>248000</v>
      </c>
    </row>
    <row r="18" spans="1:11" ht="15" thickBot="1" x14ac:dyDescent="0.4">
      <c r="A18" s="129" t="s">
        <v>334</v>
      </c>
      <c r="B18" s="130">
        <v>71027</v>
      </c>
      <c r="C18" s="130">
        <v>20196</v>
      </c>
      <c r="D18" s="9">
        <v>125183</v>
      </c>
      <c r="E18" s="166">
        <v>216406</v>
      </c>
      <c r="F18" s="9">
        <v>112608</v>
      </c>
      <c r="G18" s="130">
        <v>39865</v>
      </c>
      <c r="H18" s="132"/>
      <c r="I18" s="169">
        <v>152473</v>
      </c>
      <c r="J18" s="177">
        <v>368879</v>
      </c>
      <c r="K18" s="12">
        <f t="shared" si="0"/>
        <v>1475516</v>
      </c>
    </row>
    <row r="19" spans="1:11" ht="15" thickBot="1" x14ac:dyDescent="0.4">
      <c r="A19" s="129" t="s">
        <v>335</v>
      </c>
      <c r="B19" s="130">
        <v>1408440</v>
      </c>
      <c r="C19" s="130">
        <v>94860</v>
      </c>
      <c r="D19" s="9">
        <v>18520</v>
      </c>
      <c r="E19" s="166">
        <v>1521820</v>
      </c>
      <c r="F19" s="9">
        <v>3340</v>
      </c>
      <c r="G19" s="131">
        <v>680</v>
      </c>
      <c r="H19" s="132"/>
      <c r="I19" s="169">
        <v>4020</v>
      </c>
      <c r="J19" s="177">
        <v>1525840</v>
      </c>
      <c r="K19" s="12">
        <f t="shared" si="0"/>
        <v>6103360</v>
      </c>
    </row>
    <row r="20" spans="1:11" ht="15" thickBot="1" x14ac:dyDescent="0.4">
      <c r="A20" s="129" t="s">
        <v>336</v>
      </c>
      <c r="B20" s="130">
        <v>30450</v>
      </c>
      <c r="C20" s="130">
        <v>30000</v>
      </c>
      <c r="D20" s="9">
        <v>39450</v>
      </c>
      <c r="E20" s="166">
        <v>99900</v>
      </c>
      <c r="F20" s="9">
        <v>332550</v>
      </c>
      <c r="G20" s="130">
        <v>11800</v>
      </c>
      <c r="H20" s="132"/>
      <c r="I20" s="169">
        <v>344350</v>
      </c>
      <c r="J20" s="177">
        <v>444250</v>
      </c>
      <c r="K20" s="12">
        <f t="shared" si="0"/>
        <v>1777000</v>
      </c>
    </row>
    <row r="21" spans="1:11" ht="15" thickBot="1" x14ac:dyDescent="0.4">
      <c r="A21" s="134" t="s">
        <v>326</v>
      </c>
      <c r="B21" s="135">
        <f>SUM(B12:B20)</f>
        <v>2130724</v>
      </c>
      <c r="C21" s="135">
        <f t="shared" ref="C21:J21" si="2">SUM(C12:C20)</f>
        <v>581403</v>
      </c>
      <c r="D21" s="135">
        <f t="shared" si="2"/>
        <v>851839</v>
      </c>
      <c r="E21" s="166">
        <f t="shared" si="2"/>
        <v>3563966</v>
      </c>
      <c r="F21" s="135">
        <f t="shared" si="2"/>
        <v>1070664</v>
      </c>
      <c r="G21" s="135">
        <f t="shared" si="2"/>
        <v>680989</v>
      </c>
      <c r="H21" s="135">
        <f t="shared" si="2"/>
        <v>102900</v>
      </c>
      <c r="I21" s="169">
        <f t="shared" si="2"/>
        <v>1854553</v>
      </c>
      <c r="J21" s="177">
        <f t="shared" si="2"/>
        <v>5418519</v>
      </c>
      <c r="K21" s="12">
        <f t="shared" si="0"/>
        <v>21674076</v>
      </c>
    </row>
    <row r="22" spans="1:11" ht="15" thickBot="1" x14ac:dyDescent="0.4">
      <c r="A22" s="128" t="s">
        <v>337</v>
      </c>
      <c r="B22" s="132"/>
      <c r="C22" s="132"/>
      <c r="D22" s="132"/>
      <c r="E22" s="168"/>
      <c r="F22" s="132"/>
      <c r="G22" s="132"/>
      <c r="H22" s="132"/>
      <c r="I22" s="170"/>
      <c r="J22" s="179">
        <v>0</v>
      </c>
      <c r="K22" s="12">
        <f t="shared" si="0"/>
        <v>0</v>
      </c>
    </row>
    <row r="23" spans="1:11" ht="15" thickBot="1" x14ac:dyDescent="0.4">
      <c r="A23" s="129" t="s">
        <v>338</v>
      </c>
      <c r="B23" s="131">
        <v>0</v>
      </c>
      <c r="C23" s="8">
        <v>0</v>
      </c>
      <c r="D23" s="8">
        <v>0</v>
      </c>
      <c r="E23" s="167">
        <v>0</v>
      </c>
      <c r="F23" s="8">
        <v>0</v>
      </c>
      <c r="G23" s="8">
        <v>0</v>
      </c>
      <c r="H23" s="132"/>
      <c r="I23" s="171">
        <v>0</v>
      </c>
      <c r="J23" s="179">
        <v>0</v>
      </c>
      <c r="K23" s="12">
        <f t="shared" si="0"/>
        <v>0</v>
      </c>
    </row>
    <row r="24" spans="1:11" ht="15" thickBot="1" x14ac:dyDescent="0.4">
      <c r="A24" s="129" t="s">
        <v>339</v>
      </c>
      <c r="B24" s="130">
        <v>376750</v>
      </c>
      <c r="C24" s="130">
        <v>222100</v>
      </c>
      <c r="D24" s="9">
        <v>358650</v>
      </c>
      <c r="E24" s="166">
        <v>957500</v>
      </c>
      <c r="F24" s="9">
        <v>378120</v>
      </c>
      <c r="G24" s="130">
        <v>362300</v>
      </c>
      <c r="H24" s="9">
        <v>293911</v>
      </c>
      <c r="I24" s="169">
        <v>1034331</v>
      </c>
      <c r="J24" s="177">
        <v>1991831</v>
      </c>
      <c r="K24" s="12">
        <f t="shared" si="0"/>
        <v>7967324</v>
      </c>
    </row>
    <row r="25" spans="1:11" ht="15" thickBot="1" x14ac:dyDescent="0.4">
      <c r="A25" s="129" t="s">
        <v>340</v>
      </c>
      <c r="B25" s="132"/>
      <c r="C25" s="8">
        <v>0</v>
      </c>
      <c r="D25" s="8">
        <v>0</v>
      </c>
      <c r="E25" s="167">
        <v>0</v>
      </c>
      <c r="F25" s="8">
        <v>0</v>
      </c>
      <c r="G25" s="132"/>
      <c r="H25" s="132"/>
      <c r="I25" s="171">
        <v>0</v>
      </c>
      <c r="J25" s="179">
        <v>0</v>
      </c>
      <c r="K25" s="12">
        <f t="shared" si="0"/>
        <v>0</v>
      </c>
    </row>
    <row r="26" spans="1:11" ht="15" thickBot="1" x14ac:dyDescent="0.4">
      <c r="A26" s="134" t="s">
        <v>326</v>
      </c>
      <c r="B26" s="135">
        <f>SUM(B23:B25)</f>
        <v>376750</v>
      </c>
      <c r="C26" s="135">
        <f t="shared" ref="C26:J26" si="3">SUM(C23:C25)</f>
        <v>222100</v>
      </c>
      <c r="D26" s="135">
        <f t="shared" si="3"/>
        <v>358650</v>
      </c>
      <c r="E26" s="166">
        <f t="shared" si="3"/>
        <v>957500</v>
      </c>
      <c r="F26" s="135">
        <f t="shared" si="3"/>
        <v>378120</v>
      </c>
      <c r="G26" s="135">
        <f t="shared" si="3"/>
        <v>362300</v>
      </c>
      <c r="H26" s="135">
        <f t="shared" si="3"/>
        <v>293911</v>
      </c>
      <c r="I26" s="169">
        <f t="shared" si="3"/>
        <v>1034331</v>
      </c>
      <c r="J26" s="177">
        <f t="shared" si="3"/>
        <v>1991831</v>
      </c>
      <c r="K26" s="12">
        <f t="shared" si="0"/>
        <v>7967324</v>
      </c>
    </row>
    <row r="27" spans="1:11" ht="15" thickBot="1" x14ac:dyDescent="0.4">
      <c r="A27" s="128" t="s">
        <v>341</v>
      </c>
      <c r="B27" s="132"/>
      <c r="C27" s="132"/>
      <c r="D27" s="132"/>
      <c r="E27" s="168"/>
      <c r="F27" s="132"/>
      <c r="G27" s="132"/>
      <c r="H27" s="132"/>
      <c r="I27" s="170"/>
      <c r="J27" s="179">
        <v>0</v>
      </c>
      <c r="K27" s="12">
        <f t="shared" si="0"/>
        <v>0</v>
      </c>
    </row>
    <row r="28" spans="1:11" ht="15" thickBot="1" x14ac:dyDescent="0.4">
      <c r="A28" s="129" t="s">
        <v>342</v>
      </c>
      <c r="B28" s="130">
        <v>686000</v>
      </c>
      <c r="C28" s="130">
        <v>293000</v>
      </c>
      <c r="D28" s="9">
        <v>256000</v>
      </c>
      <c r="E28" s="166">
        <v>1235000</v>
      </c>
      <c r="F28" s="9">
        <v>195000</v>
      </c>
      <c r="G28" s="130">
        <v>49000</v>
      </c>
      <c r="H28" s="132"/>
      <c r="I28" s="169">
        <v>244000</v>
      </c>
      <c r="J28" s="177">
        <v>1479000</v>
      </c>
      <c r="K28" s="12">
        <f t="shared" si="0"/>
        <v>5916000</v>
      </c>
    </row>
    <row r="29" spans="1:11" ht="15" thickBot="1" x14ac:dyDescent="0.4">
      <c r="A29" s="129" t="s">
        <v>343</v>
      </c>
      <c r="B29" s="131">
        <v>0</v>
      </c>
      <c r="C29" s="8">
        <v>0</v>
      </c>
      <c r="D29" s="8">
        <v>0</v>
      </c>
      <c r="E29" s="167">
        <v>0</v>
      </c>
      <c r="F29" s="8">
        <v>0</v>
      </c>
      <c r="G29" s="9">
        <v>1000</v>
      </c>
      <c r="H29" s="132"/>
      <c r="I29" s="169">
        <v>1000</v>
      </c>
      <c r="J29" s="177">
        <v>1000</v>
      </c>
      <c r="K29" s="12">
        <f t="shared" si="0"/>
        <v>4000</v>
      </c>
    </row>
    <row r="30" spans="1:11" ht="15" thickBot="1" x14ac:dyDescent="0.4">
      <c r="A30" s="134" t="s">
        <v>326</v>
      </c>
      <c r="B30" s="135">
        <f>SUM(B28:B29)</f>
        <v>686000</v>
      </c>
      <c r="C30" s="135">
        <f t="shared" ref="C30:J30" si="4">SUM(C28:C29)</f>
        <v>293000</v>
      </c>
      <c r="D30" s="135">
        <f t="shared" si="4"/>
        <v>256000</v>
      </c>
      <c r="E30" s="166">
        <f t="shared" si="4"/>
        <v>1235000</v>
      </c>
      <c r="F30" s="135">
        <f t="shared" si="4"/>
        <v>195000</v>
      </c>
      <c r="G30" s="135">
        <f t="shared" si="4"/>
        <v>50000</v>
      </c>
      <c r="H30" s="136">
        <f t="shared" si="4"/>
        <v>0</v>
      </c>
      <c r="I30" s="169">
        <f t="shared" si="4"/>
        <v>245000</v>
      </c>
      <c r="J30" s="177">
        <f t="shared" si="4"/>
        <v>1480000</v>
      </c>
      <c r="K30" s="12">
        <f t="shared" si="0"/>
        <v>5920000</v>
      </c>
    </row>
    <row r="31" spans="1:11" ht="15" thickBot="1" x14ac:dyDescent="0.4">
      <c r="A31" s="128" t="s">
        <v>344</v>
      </c>
      <c r="B31" s="132"/>
      <c r="C31" s="132"/>
      <c r="D31" s="132"/>
      <c r="E31" s="168"/>
      <c r="F31" s="132"/>
      <c r="G31" s="132"/>
      <c r="H31" s="132"/>
      <c r="I31" s="170"/>
      <c r="J31" s="179">
        <v>0</v>
      </c>
      <c r="K31" s="12">
        <f t="shared" si="0"/>
        <v>0</v>
      </c>
    </row>
    <row r="32" spans="1:11" ht="15" thickBot="1" x14ac:dyDescent="0.4">
      <c r="A32" s="129" t="s">
        <v>345</v>
      </c>
      <c r="B32" s="130">
        <v>127600</v>
      </c>
      <c r="C32" s="130">
        <v>82300</v>
      </c>
      <c r="D32" s="9">
        <v>138100</v>
      </c>
      <c r="E32" s="166">
        <v>348000</v>
      </c>
      <c r="F32" s="9">
        <v>133500</v>
      </c>
      <c r="G32" s="130">
        <v>125250</v>
      </c>
      <c r="H32" s="9">
        <v>78300</v>
      </c>
      <c r="I32" s="169">
        <v>337050</v>
      </c>
      <c r="J32" s="177">
        <v>685050</v>
      </c>
      <c r="K32" s="12">
        <f t="shared" si="0"/>
        <v>2740200</v>
      </c>
    </row>
    <row r="33" spans="1:12" ht="15" thickBot="1" x14ac:dyDescent="0.4">
      <c r="A33" s="184" t="s">
        <v>467</v>
      </c>
      <c r="B33" s="185">
        <v>26215425</v>
      </c>
      <c r="C33" s="185">
        <v>4761232</v>
      </c>
      <c r="D33" s="185">
        <v>6938566</v>
      </c>
      <c r="E33" s="173">
        <v>37915223</v>
      </c>
      <c r="F33" s="185">
        <v>13646890</v>
      </c>
      <c r="G33" s="185">
        <v>10423893</v>
      </c>
      <c r="H33" s="185">
        <v>17001170</v>
      </c>
      <c r="I33" s="174">
        <v>41071953</v>
      </c>
      <c r="J33" s="178">
        <v>78987176</v>
      </c>
      <c r="K33" s="175"/>
      <c r="L33" s="118">
        <f>J62-J33</f>
        <v>24239415</v>
      </c>
    </row>
    <row r="34" spans="1:12" ht="15" thickBot="1" x14ac:dyDescent="0.4">
      <c r="A34" s="134" t="s">
        <v>326</v>
      </c>
      <c r="B34" s="135">
        <f>SUM(B32:B33)</f>
        <v>26343025</v>
      </c>
      <c r="C34" s="135">
        <f t="shared" ref="C34:J34" si="5">SUM(C32:C33)</f>
        <v>4843532</v>
      </c>
      <c r="D34" s="135">
        <f t="shared" si="5"/>
        <v>7076666</v>
      </c>
      <c r="E34" s="166">
        <f t="shared" si="5"/>
        <v>38263223</v>
      </c>
      <c r="F34" s="135">
        <f t="shared" si="5"/>
        <v>13780390</v>
      </c>
      <c r="G34" s="135">
        <f t="shared" si="5"/>
        <v>10549143</v>
      </c>
      <c r="H34" s="135">
        <f t="shared" si="5"/>
        <v>17079470</v>
      </c>
      <c r="I34" s="169">
        <f t="shared" si="5"/>
        <v>41409003</v>
      </c>
      <c r="J34" s="177">
        <f t="shared" si="5"/>
        <v>79672226</v>
      </c>
      <c r="K34" s="12">
        <f>SUM(K31:K33)</f>
        <v>2740200</v>
      </c>
    </row>
    <row r="35" spans="1:12" ht="15" thickBot="1" x14ac:dyDescent="0.4">
      <c r="A35" s="128" t="s">
        <v>346</v>
      </c>
      <c r="B35" s="132"/>
      <c r="C35" s="132"/>
      <c r="D35" s="9">
        <v>7076666</v>
      </c>
      <c r="E35" s="168"/>
      <c r="F35" s="132"/>
      <c r="G35" s="132"/>
      <c r="H35" s="132"/>
      <c r="I35" s="170"/>
      <c r="J35" s="179">
        <v>0</v>
      </c>
      <c r="K35" s="12">
        <f t="shared" si="0"/>
        <v>0</v>
      </c>
    </row>
    <row r="36" spans="1:12" ht="15" thickBot="1" x14ac:dyDescent="0.4">
      <c r="A36" s="129" t="s">
        <v>347</v>
      </c>
      <c r="B36" s="130">
        <v>618270</v>
      </c>
      <c r="C36" s="130">
        <v>496130</v>
      </c>
      <c r="D36" s="9">
        <v>602430</v>
      </c>
      <c r="E36" s="166">
        <v>1716830</v>
      </c>
      <c r="F36" s="9">
        <v>591170</v>
      </c>
      <c r="G36" s="130">
        <v>775420</v>
      </c>
      <c r="H36" s="9">
        <v>866440</v>
      </c>
      <c r="I36" s="169">
        <v>2233030</v>
      </c>
      <c r="J36" s="177">
        <v>3949860</v>
      </c>
      <c r="K36" s="12">
        <f t="shared" si="0"/>
        <v>15799440</v>
      </c>
    </row>
    <row r="37" spans="1:12" ht="15" thickBot="1" x14ac:dyDescent="0.4">
      <c r="A37" s="129" t="s">
        <v>348</v>
      </c>
      <c r="B37" s="130">
        <v>693040</v>
      </c>
      <c r="C37" s="130">
        <v>170490</v>
      </c>
      <c r="D37" s="9">
        <v>537050</v>
      </c>
      <c r="E37" s="166">
        <v>1400580</v>
      </c>
      <c r="F37" s="9">
        <v>428570</v>
      </c>
      <c r="G37" s="130">
        <v>181900</v>
      </c>
      <c r="H37" s="9">
        <v>95400</v>
      </c>
      <c r="I37" s="169">
        <v>705870</v>
      </c>
      <c r="J37" s="177">
        <v>2106450</v>
      </c>
      <c r="K37" s="12">
        <f t="shared" si="0"/>
        <v>8425800</v>
      </c>
    </row>
    <row r="38" spans="1:12" ht="15" thickBot="1" x14ac:dyDescent="0.4">
      <c r="A38" s="129" t="s">
        <v>349</v>
      </c>
      <c r="B38" s="130">
        <v>23000</v>
      </c>
      <c r="C38" s="130">
        <v>9500</v>
      </c>
      <c r="D38" s="9">
        <v>26500</v>
      </c>
      <c r="E38" s="166">
        <v>59000</v>
      </c>
      <c r="F38" s="9">
        <v>19500</v>
      </c>
      <c r="G38" s="130">
        <v>8000</v>
      </c>
      <c r="H38" s="9">
        <v>5600</v>
      </c>
      <c r="I38" s="169">
        <v>33100</v>
      </c>
      <c r="J38" s="177">
        <v>92100</v>
      </c>
      <c r="K38" s="12">
        <f t="shared" si="0"/>
        <v>368400</v>
      </c>
    </row>
    <row r="39" spans="1:12" ht="15" thickBot="1" x14ac:dyDescent="0.4">
      <c r="A39" s="129" t="s">
        <v>350</v>
      </c>
      <c r="B39" s="130">
        <v>44740</v>
      </c>
      <c r="C39" s="130">
        <v>16400</v>
      </c>
      <c r="D39" s="9">
        <v>148680</v>
      </c>
      <c r="E39" s="166">
        <v>209820</v>
      </c>
      <c r="F39" s="9">
        <v>36800</v>
      </c>
      <c r="G39" s="130">
        <v>30670</v>
      </c>
      <c r="H39" s="132"/>
      <c r="I39" s="169">
        <v>67470</v>
      </c>
      <c r="J39" s="177">
        <v>277290</v>
      </c>
      <c r="K39" s="12">
        <f t="shared" si="0"/>
        <v>1109160</v>
      </c>
    </row>
    <row r="40" spans="1:12" ht="15" thickBot="1" x14ac:dyDescent="0.4">
      <c r="A40" s="134" t="s">
        <v>326</v>
      </c>
      <c r="B40" s="135">
        <f>SUM(B36:B39)</f>
        <v>1379050</v>
      </c>
      <c r="C40" s="135">
        <f t="shared" ref="C40:J40" si="6">SUM(C36:C39)</f>
        <v>692520</v>
      </c>
      <c r="D40" s="135">
        <f t="shared" si="6"/>
        <v>1314660</v>
      </c>
      <c r="E40" s="166">
        <f t="shared" si="6"/>
        <v>3386230</v>
      </c>
      <c r="F40" s="135">
        <f t="shared" si="6"/>
        <v>1076040</v>
      </c>
      <c r="G40" s="135">
        <f t="shared" si="6"/>
        <v>995990</v>
      </c>
      <c r="H40" s="135">
        <f t="shared" si="6"/>
        <v>967440</v>
      </c>
      <c r="I40" s="169">
        <f t="shared" si="6"/>
        <v>3039470</v>
      </c>
      <c r="J40" s="177">
        <f t="shared" si="6"/>
        <v>6425700</v>
      </c>
      <c r="K40" s="12">
        <f t="shared" si="0"/>
        <v>25702800</v>
      </c>
    </row>
    <row r="41" spans="1:12" ht="15" thickBot="1" x14ac:dyDescent="0.4">
      <c r="A41" s="128" t="s">
        <v>351</v>
      </c>
      <c r="B41" s="132"/>
      <c r="C41" s="132"/>
      <c r="D41" s="132"/>
      <c r="E41" s="168"/>
      <c r="F41" s="132"/>
      <c r="G41" s="132"/>
      <c r="H41" s="132"/>
      <c r="I41" s="170"/>
      <c r="J41" s="179">
        <v>0</v>
      </c>
      <c r="K41" s="12">
        <f t="shared" si="0"/>
        <v>0</v>
      </c>
    </row>
    <row r="42" spans="1:12" ht="15" thickBot="1" x14ac:dyDescent="0.4">
      <c r="A42" s="129" t="s">
        <v>352</v>
      </c>
      <c r="B42" s="130">
        <v>120000</v>
      </c>
      <c r="C42" s="8">
        <v>0</v>
      </c>
      <c r="D42" s="8">
        <v>0</v>
      </c>
      <c r="E42" s="166">
        <v>120000</v>
      </c>
      <c r="F42" s="9">
        <v>15000</v>
      </c>
      <c r="G42" s="8">
        <v>0</v>
      </c>
      <c r="H42" s="132"/>
      <c r="I42" s="169">
        <v>15000</v>
      </c>
      <c r="J42" s="177">
        <v>135000</v>
      </c>
      <c r="K42" s="12">
        <f t="shared" si="0"/>
        <v>540000</v>
      </c>
    </row>
    <row r="43" spans="1:12" ht="15" thickBot="1" x14ac:dyDescent="0.4">
      <c r="A43" s="129" t="s">
        <v>353</v>
      </c>
      <c r="B43" s="8">
        <v>0</v>
      </c>
      <c r="C43" s="8">
        <v>0</v>
      </c>
      <c r="D43" s="8">
        <v>0</v>
      </c>
      <c r="E43" s="167">
        <v>0</v>
      </c>
      <c r="F43" s="8">
        <v>0</v>
      </c>
      <c r="G43" s="8">
        <v>0</v>
      </c>
      <c r="H43" s="132"/>
      <c r="I43" s="171">
        <v>0</v>
      </c>
      <c r="J43" s="179">
        <v>0</v>
      </c>
      <c r="K43" s="12">
        <f t="shared" si="0"/>
        <v>0</v>
      </c>
    </row>
    <row r="44" spans="1:12" ht="15" thickBot="1" x14ac:dyDescent="0.4">
      <c r="A44" s="134" t="s">
        <v>326</v>
      </c>
      <c r="B44" s="135">
        <f>SUM(B42:B43)</f>
        <v>120000</v>
      </c>
      <c r="C44" s="137">
        <f t="shared" ref="C44:J44" si="7">SUM(C42:C43)</f>
        <v>0</v>
      </c>
      <c r="D44" s="137">
        <f t="shared" si="7"/>
        <v>0</v>
      </c>
      <c r="E44" s="166">
        <f t="shared" si="7"/>
        <v>120000</v>
      </c>
      <c r="F44" s="135">
        <f t="shared" si="7"/>
        <v>15000</v>
      </c>
      <c r="G44" s="137">
        <f t="shared" si="7"/>
        <v>0</v>
      </c>
      <c r="H44" s="137">
        <f t="shared" si="7"/>
        <v>0</v>
      </c>
      <c r="I44" s="169">
        <f t="shared" si="7"/>
        <v>15000</v>
      </c>
      <c r="J44" s="177">
        <f t="shared" si="7"/>
        <v>135000</v>
      </c>
      <c r="K44" s="12">
        <f t="shared" si="0"/>
        <v>540000</v>
      </c>
    </row>
    <row r="45" spans="1:12" ht="15" thickBot="1" x14ac:dyDescent="0.4">
      <c r="A45" s="128" t="s">
        <v>354</v>
      </c>
      <c r="B45" s="132"/>
      <c r="C45" s="132"/>
      <c r="D45" s="132"/>
      <c r="E45" s="168"/>
      <c r="F45" s="132"/>
      <c r="G45" s="132"/>
      <c r="H45" s="132"/>
      <c r="I45" s="170"/>
      <c r="J45" s="179">
        <v>0</v>
      </c>
      <c r="K45" s="12">
        <f t="shared" si="0"/>
        <v>0</v>
      </c>
    </row>
    <row r="46" spans="1:12" ht="15" thickBot="1" x14ac:dyDescent="0.4">
      <c r="A46" s="129" t="s">
        <v>355</v>
      </c>
      <c r="B46" s="131">
        <v>0</v>
      </c>
      <c r="C46" s="8">
        <v>0</v>
      </c>
      <c r="D46" s="8">
        <v>0</v>
      </c>
      <c r="E46" s="167">
        <v>0</v>
      </c>
      <c r="F46" s="8">
        <v>0</v>
      </c>
      <c r="G46" s="8">
        <v>0</v>
      </c>
      <c r="H46" s="132"/>
      <c r="I46" s="171">
        <v>0</v>
      </c>
      <c r="J46" s="179">
        <v>0</v>
      </c>
      <c r="K46" s="12">
        <f t="shared" si="0"/>
        <v>0</v>
      </c>
    </row>
    <row r="47" spans="1:12" ht="15" thickBot="1" x14ac:dyDescent="0.4">
      <c r="A47" s="129" t="s">
        <v>356</v>
      </c>
      <c r="B47" s="130">
        <v>5000</v>
      </c>
      <c r="C47" s="8">
        <v>0</v>
      </c>
      <c r="D47" s="9">
        <v>12000</v>
      </c>
      <c r="E47" s="166">
        <v>17000</v>
      </c>
      <c r="F47" s="8">
        <v>0</v>
      </c>
      <c r="G47" s="130">
        <v>5000</v>
      </c>
      <c r="H47" s="132"/>
      <c r="I47" s="169">
        <v>5000</v>
      </c>
      <c r="J47" s="177">
        <v>22000</v>
      </c>
      <c r="K47" s="12">
        <f t="shared" si="0"/>
        <v>88000</v>
      </c>
    </row>
    <row r="48" spans="1:12" ht="15" thickBot="1" x14ac:dyDescent="0.4">
      <c r="A48" s="134" t="s">
        <v>326</v>
      </c>
      <c r="B48" s="135">
        <f>SUM(B46:B47)</f>
        <v>5000</v>
      </c>
      <c r="C48" s="137">
        <f t="shared" ref="C48:J48" si="8">SUM(C46:C47)</f>
        <v>0</v>
      </c>
      <c r="D48" s="135">
        <f t="shared" si="8"/>
        <v>12000</v>
      </c>
      <c r="E48" s="166">
        <f t="shared" si="8"/>
        <v>17000</v>
      </c>
      <c r="F48" s="137">
        <f t="shared" si="8"/>
        <v>0</v>
      </c>
      <c r="G48" s="135">
        <f t="shared" si="8"/>
        <v>5000</v>
      </c>
      <c r="H48" s="137">
        <f t="shared" si="8"/>
        <v>0</v>
      </c>
      <c r="I48" s="169">
        <f t="shared" si="8"/>
        <v>5000</v>
      </c>
      <c r="J48" s="177">
        <f t="shared" si="8"/>
        <v>22000</v>
      </c>
      <c r="K48" s="12">
        <f t="shared" si="0"/>
        <v>88000</v>
      </c>
    </row>
    <row r="49" spans="1:12" ht="15" thickBot="1" x14ac:dyDescent="0.4">
      <c r="A49" s="128" t="s">
        <v>357</v>
      </c>
      <c r="B49" s="132"/>
      <c r="C49" s="132"/>
      <c r="D49" s="132"/>
      <c r="E49" s="168"/>
      <c r="F49" s="132"/>
      <c r="G49" s="132"/>
      <c r="H49" s="132"/>
      <c r="I49" s="170"/>
      <c r="J49" s="179">
        <v>0</v>
      </c>
      <c r="K49" s="12">
        <f t="shared" si="0"/>
        <v>0</v>
      </c>
    </row>
    <row r="50" spans="1:12" ht="15" thickBot="1" x14ac:dyDescent="0.4">
      <c r="A50" s="129" t="s">
        <v>358</v>
      </c>
      <c r="B50" s="130">
        <v>26600</v>
      </c>
      <c r="C50" s="130">
        <v>24550</v>
      </c>
      <c r="D50" s="9">
        <v>21950</v>
      </c>
      <c r="E50" s="166">
        <v>73100</v>
      </c>
      <c r="F50" s="9">
        <v>27100</v>
      </c>
      <c r="G50" s="130">
        <v>41450</v>
      </c>
      <c r="H50" s="9">
        <v>33000</v>
      </c>
      <c r="I50" s="169">
        <v>101550</v>
      </c>
      <c r="J50" s="177">
        <v>174650</v>
      </c>
      <c r="K50" s="12">
        <f t="shared" si="0"/>
        <v>698600</v>
      </c>
    </row>
    <row r="51" spans="1:12" ht="15" thickBot="1" x14ac:dyDescent="0.4">
      <c r="A51" s="129" t="s">
        <v>359</v>
      </c>
      <c r="B51" s="130">
        <v>107600</v>
      </c>
      <c r="C51" s="130">
        <v>106500</v>
      </c>
      <c r="D51" s="9">
        <v>105400</v>
      </c>
      <c r="E51" s="166">
        <v>319500</v>
      </c>
      <c r="F51" s="9">
        <v>102050</v>
      </c>
      <c r="G51" s="130">
        <v>121050</v>
      </c>
      <c r="H51" s="9">
        <v>12000</v>
      </c>
      <c r="I51" s="169">
        <v>235100</v>
      </c>
      <c r="J51" s="177">
        <v>554600</v>
      </c>
      <c r="K51" s="12">
        <f t="shared" si="0"/>
        <v>2218400</v>
      </c>
    </row>
    <row r="52" spans="1:12" ht="15" thickBot="1" x14ac:dyDescent="0.4">
      <c r="A52" s="129" t="s">
        <v>360</v>
      </c>
      <c r="B52" s="131">
        <v>400</v>
      </c>
      <c r="C52" s="8">
        <v>0</v>
      </c>
      <c r="D52" s="8">
        <v>400</v>
      </c>
      <c r="E52" s="167">
        <v>800</v>
      </c>
      <c r="F52" s="8">
        <v>400</v>
      </c>
      <c r="G52" s="131">
        <v>200</v>
      </c>
      <c r="H52" s="132"/>
      <c r="I52" s="171">
        <v>600</v>
      </c>
      <c r="J52" s="177">
        <v>1400</v>
      </c>
      <c r="K52" s="12">
        <f t="shared" si="0"/>
        <v>5600</v>
      </c>
    </row>
    <row r="53" spans="1:12" ht="15" thickBot="1" x14ac:dyDescent="0.4">
      <c r="A53" s="129" t="s">
        <v>361</v>
      </c>
      <c r="B53" s="130">
        <v>52700</v>
      </c>
      <c r="C53" s="130">
        <v>49455</v>
      </c>
      <c r="D53" s="9">
        <v>60200</v>
      </c>
      <c r="E53" s="166">
        <v>162355</v>
      </c>
      <c r="F53" s="9">
        <v>79050</v>
      </c>
      <c r="G53" s="130">
        <v>63900</v>
      </c>
      <c r="H53" s="132"/>
      <c r="I53" s="169">
        <v>142950</v>
      </c>
      <c r="J53" s="177">
        <v>305305</v>
      </c>
      <c r="K53" s="12">
        <f t="shared" si="0"/>
        <v>1221220</v>
      </c>
    </row>
    <row r="54" spans="1:12" ht="15" thickBot="1" x14ac:dyDescent="0.4">
      <c r="A54" s="129" t="s">
        <v>362</v>
      </c>
      <c r="B54" s="131">
        <v>0</v>
      </c>
      <c r="C54" s="130">
        <v>2000</v>
      </c>
      <c r="D54" s="9">
        <v>1600</v>
      </c>
      <c r="E54" s="166">
        <v>3600</v>
      </c>
      <c r="F54" s="9">
        <v>4500</v>
      </c>
      <c r="G54" s="130">
        <v>5500</v>
      </c>
      <c r="H54" s="9">
        <v>49650</v>
      </c>
      <c r="I54" s="169">
        <v>59650</v>
      </c>
      <c r="J54" s="177">
        <v>63250</v>
      </c>
      <c r="K54" s="12">
        <f t="shared" si="0"/>
        <v>253000</v>
      </c>
    </row>
    <row r="55" spans="1:12" ht="15" thickBot="1" x14ac:dyDescent="0.4">
      <c r="A55" s="129" t="s">
        <v>363</v>
      </c>
      <c r="B55" s="8">
        <v>0</v>
      </c>
      <c r="C55" s="8">
        <v>0</v>
      </c>
      <c r="D55" s="8">
        <v>0</v>
      </c>
      <c r="E55" s="167">
        <v>0</v>
      </c>
      <c r="F55" s="8">
        <v>0</v>
      </c>
      <c r="G55" s="8">
        <v>0</v>
      </c>
      <c r="H55" s="132"/>
      <c r="I55" s="171">
        <v>0</v>
      </c>
      <c r="J55" s="179">
        <v>0</v>
      </c>
      <c r="K55" s="12">
        <f t="shared" si="0"/>
        <v>0</v>
      </c>
    </row>
    <row r="56" spans="1:12" ht="15" thickBot="1" x14ac:dyDescent="0.4">
      <c r="A56" s="134" t="s">
        <v>326</v>
      </c>
      <c r="B56" s="135">
        <f>SUM(B50:B55)</f>
        <v>187300</v>
      </c>
      <c r="C56" s="135">
        <f t="shared" ref="C56:J56" si="9">SUM(C50:C55)</f>
        <v>182505</v>
      </c>
      <c r="D56" s="135">
        <f t="shared" si="9"/>
        <v>189550</v>
      </c>
      <c r="E56" s="166">
        <f t="shared" si="9"/>
        <v>559355</v>
      </c>
      <c r="F56" s="135">
        <f t="shared" si="9"/>
        <v>213100</v>
      </c>
      <c r="G56" s="135">
        <f t="shared" si="9"/>
        <v>232100</v>
      </c>
      <c r="H56" s="135">
        <f t="shared" si="9"/>
        <v>94650</v>
      </c>
      <c r="I56" s="169">
        <f t="shared" si="9"/>
        <v>539850</v>
      </c>
      <c r="J56" s="177">
        <f t="shared" si="9"/>
        <v>1099205</v>
      </c>
      <c r="K56" s="12">
        <f t="shared" si="0"/>
        <v>4396820</v>
      </c>
    </row>
    <row r="57" spans="1:12" ht="15" thickBot="1" x14ac:dyDescent="0.4">
      <c r="A57" s="138" t="s">
        <v>364</v>
      </c>
      <c r="B57" s="132"/>
      <c r="C57" s="132"/>
      <c r="D57" s="132"/>
      <c r="E57" s="168"/>
      <c r="F57" s="132"/>
      <c r="G57" s="132"/>
      <c r="H57" s="132"/>
      <c r="I57" s="170"/>
      <c r="J57" s="179">
        <v>0</v>
      </c>
      <c r="K57" s="12">
        <f t="shared" si="0"/>
        <v>0</v>
      </c>
    </row>
    <row r="58" spans="1:12" ht="15" thickBot="1" x14ac:dyDescent="0.4">
      <c r="A58" s="129" t="s">
        <v>365</v>
      </c>
      <c r="B58" s="8">
        <v>0</v>
      </c>
      <c r="C58" s="8">
        <v>0</v>
      </c>
      <c r="D58" s="8">
        <v>0</v>
      </c>
      <c r="E58" s="167">
        <v>0</v>
      </c>
      <c r="F58" s="8">
        <v>0</v>
      </c>
      <c r="G58" s="8">
        <v>0</v>
      </c>
      <c r="H58" s="132"/>
      <c r="I58" s="171">
        <v>0</v>
      </c>
      <c r="J58" s="179">
        <v>0</v>
      </c>
      <c r="K58" s="12">
        <f t="shared" si="0"/>
        <v>0</v>
      </c>
    </row>
    <row r="59" spans="1:12" ht="15" thickBot="1" x14ac:dyDescent="0.4">
      <c r="A59" s="129" t="s">
        <v>366</v>
      </c>
      <c r="B59" s="8">
        <v>0</v>
      </c>
      <c r="C59" s="8">
        <v>0</v>
      </c>
      <c r="D59" s="8">
        <v>0</v>
      </c>
      <c r="E59" s="167">
        <v>0</v>
      </c>
      <c r="F59" s="8">
        <v>0</v>
      </c>
      <c r="G59" s="8">
        <v>0</v>
      </c>
      <c r="H59" s="132"/>
      <c r="I59" s="171">
        <v>0</v>
      </c>
      <c r="J59" s="179">
        <v>0</v>
      </c>
      <c r="K59" s="12">
        <f t="shared" si="0"/>
        <v>0</v>
      </c>
    </row>
    <row r="60" spans="1:12" ht="15" thickBot="1" x14ac:dyDescent="0.4">
      <c r="A60" s="129" t="s">
        <v>367</v>
      </c>
      <c r="B60" s="8">
        <v>0</v>
      </c>
      <c r="C60" s="8">
        <v>0</v>
      </c>
      <c r="D60" s="9">
        <v>1200</v>
      </c>
      <c r="E60" s="166">
        <v>1200</v>
      </c>
      <c r="F60" s="8">
        <v>0</v>
      </c>
      <c r="G60" s="8">
        <v>0</v>
      </c>
      <c r="H60" s="132"/>
      <c r="I60" s="171">
        <v>0</v>
      </c>
      <c r="J60" s="177">
        <v>1200</v>
      </c>
      <c r="K60" s="12">
        <f t="shared" si="0"/>
        <v>4800</v>
      </c>
    </row>
    <row r="61" spans="1:12" ht="15" thickBot="1" x14ac:dyDescent="0.4">
      <c r="A61" s="134" t="s">
        <v>326</v>
      </c>
      <c r="B61" s="137">
        <f>SUM(B58:B60)</f>
        <v>0</v>
      </c>
      <c r="C61" s="137">
        <f t="shared" ref="C61:J61" si="10">SUM(C58:C60)</f>
        <v>0</v>
      </c>
      <c r="D61" s="135">
        <f t="shared" si="10"/>
        <v>1200</v>
      </c>
      <c r="E61" s="166">
        <f t="shared" si="10"/>
        <v>1200</v>
      </c>
      <c r="F61" s="137">
        <f t="shared" si="10"/>
        <v>0</v>
      </c>
      <c r="G61" s="137">
        <f t="shared" si="10"/>
        <v>0</v>
      </c>
      <c r="H61" s="137">
        <f t="shared" si="10"/>
        <v>0</v>
      </c>
      <c r="I61" s="171">
        <f t="shared" si="10"/>
        <v>0</v>
      </c>
      <c r="J61" s="177">
        <f t="shared" si="10"/>
        <v>1200</v>
      </c>
      <c r="K61" s="12">
        <f t="shared" si="0"/>
        <v>4800</v>
      </c>
    </row>
    <row r="62" spans="1:12" ht="15" thickBot="1" x14ac:dyDescent="0.4">
      <c r="A62" s="134" t="s">
        <v>368</v>
      </c>
      <c r="B62" s="135">
        <f t="shared" ref="B62:K62" si="11">B61+B56+B48+B44+B40+B34+B30+B26+B21+B10</f>
        <v>32338127</v>
      </c>
      <c r="C62" s="135">
        <f t="shared" si="11"/>
        <v>7591529</v>
      </c>
      <c r="D62" s="135">
        <f t="shared" si="11"/>
        <v>11155858</v>
      </c>
      <c r="E62" s="166">
        <f t="shared" si="11"/>
        <v>51085513</v>
      </c>
      <c r="F62" s="135">
        <f t="shared" si="11"/>
        <v>19024643</v>
      </c>
      <c r="G62" s="135">
        <f t="shared" si="11"/>
        <v>13992254</v>
      </c>
      <c r="H62" s="135">
        <f t="shared" si="11"/>
        <v>19124181</v>
      </c>
      <c r="I62" s="169">
        <f t="shared" si="11"/>
        <v>52141078</v>
      </c>
      <c r="J62" s="177">
        <f>J61+J56+J48+J44+J40+J34+J30+J26+J21+J10</f>
        <v>103226591</v>
      </c>
      <c r="K62" s="12">
        <f t="shared" si="11"/>
        <v>96957660</v>
      </c>
      <c r="L62" s="12">
        <v>295000000</v>
      </c>
    </row>
  </sheetData>
  <mergeCells count="6">
    <mergeCell ref="J1:J3"/>
    <mergeCell ref="A1:A3"/>
    <mergeCell ref="B1:D3"/>
    <mergeCell ref="E1:E3"/>
    <mergeCell ref="F1:H3"/>
    <mergeCell ref="I1:I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9" workbookViewId="0">
      <selection activeCell="C37" activeCellId="1" sqref="C20 C37:C38"/>
    </sheetView>
  </sheetViews>
  <sheetFormatPr defaultRowHeight="14.5" x14ac:dyDescent="0.35"/>
  <cols>
    <col min="1" max="1" width="30.90625" customWidth="1"/>
    <col min="2" max="2" width="34" customWidth="1"/>
    <col min="3" max="3" width="14.36328125" customWidth="1"/>
    <col min="4" max="4" width="15.26953125" customWidth="1"/>
    <col min="5" max="5" width="10.7265625" bestFit="1" customWidth="1"/>
  </cols>
  <sheetData>
    <row r="1" spans="1:4" ht="15" thickBot="1" x14ac:dyDescent="0.4">
      <c r="A1" s="39" t="s">
        <v>166</v>
      </c>
      <c r="B1" s="40" t="s">
        <v>167</v>
      </c>
      <c r="C1" s="40" t="s">
        <v>168</v>
      </c>
      <c r="D1" s="40" t="s">
        <v>169</v>
      </c>
    </row>
    <row r="2" spans="1:4" ht="15" thickBot="1" x14ac:dyDescent="0.4">
      <c r="A2" s="39" t="s">
        <v>170</v>
      </c>
      <c r="B2" s="41" t="s">
        <v>171</v>
      </c>
      <c r="C2" s="42">
        <v>6924526025</v>
      </c>
      <c r="D2" s="43">
        <v>100</v>
      </c>
    </row>
    <row r="3" spans="1:4" ht="15" thickBot="1" x14ac:dyDescent="0.4">
      <c r="A3" s="531" t="s">
        <v>172</v>
      </c>
      <c r="B3" s="532"/>
      <c r="C3" s="532"/>
      <c r="D3" s="533"/>
    </row>
    <row r="4" spans="1:4" ht="15" thickBot="1" x14ac:dyDescent="0.4">
      <c r="A4" s="53" t="s">
        <v>173</v>
      </c>
      <c r="B4" s="57"/>
      <c r="C4" s="57"/>
      <c r="D4" s="41"/>
    </row>
    <row r="5" spans="1:4" ht="26.5" thickBot="1" x14ac:dyDescent="0.4">
      <c r="A5" s="54"/>
      <c r="B5" s="27" t="s">
        <v>174</v>
      </c>
      <c r="C5" s="58">
        <v>3406266797</v>
      </c>
      <c r="D5" s="125">
        <f>C5/C2</f>
        <v>0.49191335041592249</v>
      </c>
    </row>
    <row r="6" spans="1:4" ht="15" thickBot="1" x14ac:dyDescent="0.4">
      <c r="A6" s="39"/>
      <c r="B6" s="70"/>
      <c r="C6" s="59">
        <v>3406266797</v>
      </c>
      <c r="D6" s="34" t="s">
        <v>175</v>
      </c>
    </row>
    <row r="7" spans="1:4" ht="15" thickBot="1" x14ac:dyDescent="0.4">
      <c r="A7" s="53" t="s">
        <v>176</v>
      </c>
      <c r="B7" s="60"/>
      <c r="C7" s="60"/>
      <c r="D7" s="41"/>
    </row>
    <row r="8" spans="1:4" ht="15" thickBot="1" x14ac:dyDescent="0.4">
      <c r="A8" s="50"/>
      <c r="B8" s="70" t="s">
        <v>34</v>
      </c>
      <c r="C8" s="61">
        <v>3553000</v>
      </c>
      <c r="D8" s="41"/>
    </row>
    <row r="9" spans="1:4" ht="15" thickBot="1" x14ac:dyDescent="0.4">
      <c r="A9" s="50"/>
      <c r="B9" s="70" t="s">
        <v>177</v>
      </c>
      <c r="C9" s="58">
        <v>10127000</v>
      </c>
      <c r="D9" s="41"/>
    </row>
    <row r="10" spans="1:4" ht="15" thickBot="1" x14ac:dyDescent="0.4">
      <c r="A10" s="50"/>
      <c r="B10" s="70"/>
      <c r="C10" s="59">
        <v>13680000</v>
      </c>
      <c r="D10" s="41"/>
    </row>
    <row r="11" spans="1:4" ht="15" thickBot="1" x14ac:dyDescent="0.4">
      <c r="A11" s="55" t="s">
        <v>178</v>
      </c>
      <c r="B11" s="36"/>
      <c r="C11" s="36"/>
      <c r="D11" s="28"/>
    </row>
    <row r="12" spans="1:4" ht="15" thickBot="1" x14ac:dyDescent="0.4">
      <c r="A12" s="56"/>
      <c r="B12" s="27" t="s">
        <v>179</v>
      </c>
      <c r="C12" s="62">
        <v>220830755</v>
      </c>
      <c r="D12" s="35"/>
    </row>
    <row r="13" spans="1:4" ht="15" thickBot="1" x14ac:dyDescent="0.4">
      <c r="A13" s="56"/>
      <c r="B13" s="27" t="s">
        <v>180</v>
      </c>
      <c r="C13" s="62">
        <v>302628778</v>
      </c>
      <c r="D13" s="35"/>
    </row>
    <row r="14" spans="1:4" ht="15" thickBot="1" x14ac:dyDescent="0.4">
      <c r="A14" s="56"/>
      <c r="B14" s="27" t="s">
        <v>181</v>
      </c>
      <c r="C14" s="63">
        <v>90000000</v>
      </c>
      <c r="D14" s="35"/>
    </row>
    <row r="15" spans="1:4" ht="15" thickBot="1" x14ac:dyDescent="0.4">
      <c r="A15" s="56"/>
      <c r="B15" s="27" t="s">
        <v>182</v>
      </c>
      <c r="C15" s="62">
        <v>15000000</v>
      </c>
      <c r="D15" s="35"/>
    </row>
    <row r="16" spans="1:4" ht="15" thickBot="1" x14ac:dyDescent="0.4">
      <c r="A16" s="56"/>
      <c r="B16" s="27" t="s">
        <v>183</v>
      </c>
      <c r="C16" s="62">
        <v>80000000</v>
      </c>
      <c r="D16" s="35"/>
    </row>
    <row r="17" spans="1:5" ht="26.5" thickBot="1" x14ac:dyDescent="0.4">
      <c r="A17" s="56"/>
      <c r="B17" s="27" t="s">
        <v>184</v>
      </c>
      <c r="C17" s="62">
        <v>50000000</v>
      </c>
      <c r="D17" s="35"/>
    </row>
    <row r="18" spans="1:5" ht="15" thickBot="1" x14ac:dyDescent="0.4">
      <c r="A18" s="56"/>
      <c r="B18" s="27" t="s">
        <v>185</v>
      </c>
      <c r="C18" s="62">
        <v>133218112</v>
      </c>
      <c r="D18" s="35"/>
    </row>
    <row r="19" spans="1:5" ht="15" thickBot="1" x14ac:dyDescent="0.4">
      <c r="A19" s="44"/>
      <c r="B19" s="27" t="s">
        <v>186</v>
      </c>
      <c r="C19" s="62">
        <v>10000000</v>
      </c>
      <c r="D19" s="35"/>
    </row>
    <row r="20" spans="1:5" ht="26.5" thickBot="1" x14ac:dyDescent="0.4">
      <c r="A20" s="44"/>
      <c r="B20" s="27" t="s">
        <v>187</v>
      </c>
      <c r="C20" s="62">
        <v>150000000</v>
      </c>
      <c r="D20" s="35">
        <v>260000000</v>
      </c>
      <c r="E20" s="118">
        <f>D20-C20</f>
        <v>110000000</v>
      </c>
    </row>
    <row r="21" spans="1:5" ht="15" thickBot="1" x14ac:dyDescent="0.4">
      <c r="A21" s="44"/>
      <c r="B21" s="27" t="s">
        <v>188</v>
      </c>
      <c r="C21" s="64">
        <v>10000000</v>
      </c>
      <c r="D21" s="35"/>
    </row>
    <row r="22" spans="1:5" ht="15" thickBot="1" x14ac:dyDescent="0.4">
      <c r="A22" s="56"/>
      <c r="B22" s="36" t="s">
        <v>189</v>
      </c>
      <c r="C22" s="62">
        <v>361093777</v>
      </c>
      <c r="D22" s="35"/>
    </row>
    <row r="23" spans="1:5" ht="15" thickBot="1" x14ac:dyDescent="0.4">
      <c r="A23" s="51"/>
      <c r="B23" s="31"/>
      <c r="C23" s="65">
        <v>1422771422</v>
      </c>
      <c r="D23" s="126">
        <f>C23/C2</f>
        <v>0.20546842005695257</v>
      </c>
    </row>
    <row r="24" spans="1:5" ht="15" thickBot="1" x14ac:dyDescent="0.4">
      <c r="A24" s="52" t="s">
        <v>190</v>
      </c>
      <c r="B24" s="48"/>
      <c r="C24" s="65">
        <v>4842718219</v>
      </c>
      <c r="D24" s="47">
        <v>70</v>
      </c>
    </row>
    <row r="25" spans="1:5" ht="15" thickBot="1" x14ac:dyDescent="0.4">
      <c r="A25" s="52" t="s">
        <v>191</v>
      </c>
      <c r="B25" s="71"/>
      <c r="C25" s="48"/>
      <c r="D25" s="529"/>
    </row>
    <row r="26" spans="1:5" ht="28" customHeight="1" thickBot="1" x14ac:dyDescent="0.4">
      <c r="A26" s="69" t="s">
        <v>192</v>
      </c>
      <c r="B26" s="57" t="s">
        <v>193</v>
      </c>
      <c r="C26" s="62">
        <v>302959056</v>
      </c>
      <c r="D26" s="530"/>
    </row>
    <row r="27" spans="1:5" ht="27" customHeight="1" thickBot="1" x14ac:dyDescent="0.4">
      <c r="A27" s="45"/>
      <c r="B27" s="57" t="s">
        <v>35</v>
      </c>
      <c r="C27" s="62">
        <v>11152240</v>
      </c>
      <c r="D27" s="33"/>
    </row>
    <row r="28" spans="1:5" ht="15" customHeight="1" thickBot="1" x14ac:dyDescent="0.4">
      <c r="A28" s="45"/>
      <c r="B28" s="57" t="s">
        <v>39</v>
      </c>
      <c r="C28" s="62">
        <v>137500000</v>
      </c>
      <c r="D28" s="33"/>
    </row>
    <row r="29" spans="1:5" ht="29.5" customHeight="1" thickBot="1" x14ac:dyDescent="0.4">
      <c r="A29" s="45"/>
      <c r="B29" s="57" t="s">
        <v>194</v>
      </c>
      <c r="C29" s="64">
        <v>100000000</v>
      </c>
      <c r="D29" s="33"/>
    </row>
    <row r="30" spans="1:5" ht="15" thickBot="1" x14ac:dyDescent="0.4">
      <c r="A30" s="45"/>
      <c r="B30" s="72"/>
      <c r="C30" s="66">
        <v>551611296</v>
      </c>
      <c r="D30" s="33"/>
    </row>
    <row r="31" spans="1:5" ht="15" thickBot="1" x14ac:dyDescent="0.4">
      <c r="A31" s="69" t="s">
        <v>195</v>
      </c>
      <c r="B31" s="72" t="s">
        <v>62</v>
      </c>
      <c r="C31" s="64">
        <v>30000000</v>
      </c>
      <c r="D31" s="33"/>
    </row>
    <row r="32" spans="1:5" ht="15" thickBot="1" x14ac:dyDescent="0.4">
      <c r="A32" s="69"/>
      <c r="B32" s="72" t="s">
        <v>29</v>
      </c>
      <c r="C32" s="64">
        <v>230000000</v>
      </c>
      <c r="D32" s="47"/>
    </row>
    <row r="33" spans="1:4" ht="15" thickBot="1" x14ac:dyDescent="0.4">
      <c r="A33" s="45"/>
      <c r="B33" s="71" t="s">
        <v>196</v>
      </c>
      <c r="C33" s="67">
        <v>260000000</v>
      </c>
      <c r="D33" s="47"/>
    </row>
    <row r="34" spans="1:4" ht="15" thickBot="1" x14ac:dyDescent="0.4">
      <c r="A34" s="69" t="s">
        <v>197</v>
      </c>
      <c r="B34" s="72"/>
      <c r="C34" s="64">
        <v>230000000</v>
      </c>
      <c r="D34" s="33"/>
    </row>
    <row r="35" spans="1:4" ht="15" thickBot="1" x14ac:dyDescent="0.4">
      <c r="A35" s="69" t="s">
        <v>198</v>
      </c>
      <c r="B35" s="73"/>
      <c r="C35" s="64">
        <v>460196510</v>
      </c>
      <c r="D35" s="33"/>
    </row>
    <row r="36" spans="1:4" ht="15" thickBot="1" x14ac:dyDescent="0.4">
      <c r="A36" s="69" t="s">
        <v>199</v>
      </c>
      <c r="B36" s="73"/>
      <c r="C36" s="64">
        <v>300000000</v>
      </c>
      <c r="D36" s="33"/>
    </row>
    <row r="37" spans="1:4" ht="26.5" thickBot="1" x14ac:dyDescent="0.4">
      <c r="A37" s="69" t="s">
        <v>200</v>
      </c>
      <c r="B37" s="74"/>
      <c r="C37" s="64">
        <v>250000000</v>
      </c>
      <c r="D37" s="33"/>
    </row>
    <row r="38" spans="1:4" ht="26.5" thickBot="1" x14ac:dyDescent="0.4">
      <c r="A38" s="69" t="s">
        <v>201</v>
      </c>
      <c r="B38" s="72"/>
      <c r="C38" s="64">
        <v>30000000</v>
      </c>
      <c r="D38" s="33"/>
    </row>
    <row r="39" spans="1:4" ht="15" thickBot="1" x14ac:dyDescent="0.4">
      <c r="A39" s="45"/>
      <c r="B39" s="72" t="s">
        <v>202</v>
      </c>
      <c r="C39" s="68">
        <v>1270196510</v>
      </c>
      <c r="D39" s="33"/>
    </row>
    <row r="40" spans="1:4" ht="15" thickBot="1" x14ac:dyDescent="0.4">
      <c r="A40" s="46" t="s">
        <v>3</v>
      </c>
      <c r="B40" s="72"/>
      <c r="C40" s="68">
        <v>2081807806</v>
      </c>
      <c r="D40" s="127">
        <f>C40/C41</f>
        <v>0.30064264304646038</v>
      </c>
    </row>
    <row r="41" spans="1:4" ht="15" thickBot="1" x14ac:dyDescent="0.4">
      <c r="A41" s="45"/>
      <c r="B41" s="71" t="s">
        <v>4</v>
      </c>
      <c r="C41" s="68">
        <v>6924526025</v>
      </c>
      <c r="D41" s="49"/>
    </row>
  </sheetData>
  <mergeCells count="2">
    <mergeCell ref="D25:D26"/>
    <mergeCell ref="A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E6" sqref="E6"/>
    </sheetView>
  </sheetViews>
  <sheetFormatPr defaultRowHeight="14.5" x14ac:dyDescent="0.35"/>
  <cols>
    <col min="2" max="2" width="55" customWidth="1"/>
    <col min="3" max="3" width="12.1796875" customWidth="1"/>
    <col min="4" max="4" width="13" customWidth="1"/>
    <col min="5" max="5" width="16.26953125" customWidth="1"/>
  </cols>
  <sheetData>
    <row r="1" spans="1:5" ht="15" thickBot="1" x14ac:dyDescent="0.4">
      <c r="A1" s="75" t="s">
        <v>203</v>
      </c>
      <c r="B1" s="76" t="s">
        <v>204</v>
      </c>
      <c r="C1" s="540" t="s">
        <v>205</v>
      </c>
      <c r="D1" s="541"/>
      <c r="E1" s="542"/>
    </row>
    <row r="2" spans="1:5" ht="15" thickBot="1" x14ac:dyDescent="0.4">
      <c r="A2" s="77"/>
      <c r="B2" s="78"/>
      <c r="C2" s="79" t="s">
        <v>25</v>
      </c>
      <c r="D2" s="79" t="s">
        <v>25</v>
      </c>
      <c r="E2" s="79" t="s">
        <v>25</v>
      </c>
    </row>
    <row r="3" spans="1:5" ht="15" thickBot="1" x14ac:dyDescent="0.4">
      <c r="A3" s="77"/>
      <c r="B3" s="78"/>
      <c r="C3" s="79" t="s">
        <v>206</v>
      </c>
      <c r="D3" s="79" t="s">
        <v>50</v>
      </c>
      <c r="E3" s="79" t="s">
        <v>52</v>
      </c>
    </row>
    <row r="4" spans="1:5" ht="15" thickBot="1" x14ac:dyDescent="0.4">
      <c r="A4" s="534" t="s">
        <v>207</v>
      </c>
      <c r="B4" s="535"/>
      <c r="C4" s="535"/>
      <c r="D4" s="535"/>
      <c r="E4" s="536"/>
    </row>
    <row r="5" spans="1:5" ht="15" thickBot="1" x14ac:dyDescent="0.4">
      <c r="A5" s="80">
        <v>101015260</v>
      </c>
      <c r="B5" s="81" t="s">
        <v>208</v>
      </c>
      <c r="C5" s="82">
        <v>489994200</v>
      </c>
      <c r="D5" s="83">
        <v>0</v>
      </c>
      <c r="E5" s="84">
        <v>489994200</v>
      </c>
    </row>
    <row r="6" spans="1:5" ht="15" thickBot="1" x14ac:dyDescent="0.4">
      <c r="A6" s="80">
        <v>708015260</v>
      </c>
      <c r="B6" s="81" t="s">
        <v>209</v>
      </c>
      <c r="C6" s="82">
        <v>22883000</v>
      </c>
      <c r="D6" s="83">
        <v>0</v>
      </c>
      <c r="E6" s="84">
        <v>22883000</v>
      </c>
    </row>
    <row r="7" spans="1:5" ht="15" thickBot="1" x14ac:dyDescent="0.4">
      <c r="A7" s="80">
        <v>709025260</v>
      </c>
      <c r="B7" s="81" t="s">
        <v>210</v>
      </c>
      <c r="C7" s="82">
        <v>4000000</v>
      </c>
      <c r="D7" s="84">
        <v>60000000</v>
      </c>
      <c r="E7" s="84">
        <v>64000000</v>
      </c>
    </row>
    <row r="8" spans="1:5" ht="15" thickBot="1" x14ac:dyDescent="0.4">
      <c r="A8" s="80" t="s">
        <v>211</v>
      </c>
      <c r="B8" s="81" t="s">
        <v>212</v>
      </c>
      <c r="C8" s="82">
        <v>95567233</v>
      </c>
      <c r="D8" s="83">
        <v>0</v>
      </c>
      <c r="E8" s="84">
        <v>95567233</v>
      </c>
    </row>
    <row r="9" spans="1:5" ht="15" thickBot="1" x14ac:dyDescent="0.4">
      <c r="A9" s="3"/>
      <c r="B9" s="85" t="s">
        <v>213</v>
      </c>
      <c r="C9" s="86">
        <v>612444433</v>
      </c>
      <c r="D9" s="13">
        <v>60000000</v>
      </c>
      <c r="E9" s="87">
        <v>672444433</v>
      </c>
    </row>
    <row r="10" spans="1:5" ht="15" thickBot="1" x14ac:dyDescent="0.4">
      <c r="A10" s="534" t="s">
        <v>214</v>
      </c>
      <c r="B10" s="535"/>
      <c r="C10" s="535"/>
      <c r="D10" s="535"/>
      <c r="E10" s="536"/>
    </row>
    <row r="11" spans="1:5" ht="15" thickBot="1" x14ac:dyDescent="0.4">
      <c r="A11" s="80">
        <v>701015260</v>
      </c>
      <c r="B11" s="81" t="s">
        <v>215</v>
      </c>
      <c r="C11" s="82">
        <v>402400780</v>
      </c>
      <c r="D11" s="83">
        <v>0</v>
      </c>
      <c r="E11" s="84">
        <v>402400780</v>
      </c>
    </row>
    <row r="12" spans="1:5" ht="15" thickBot="1" x14ac:dyDescent="0.4">
      <c r="A12" s="80">
        <v>706025260</v>
      </c>
      <c r="B12" s="81" t="s">
        <v>216</v>
      </c>
      <c r="C12" s="82">
        <v>18900500</v>
      </c>
      <c r="D12" s="83">
        <v>0</v>
      </c>
      <c r="E12" s="84">
        <v>18900500</v>
      </c>
    </row>
    <row r="13" spans="1:5" ht="15" thickBot="1" x14ac:dyDescent="0.4">
      <c r="A13" s="80"/>
      <c r="B13" s="88" t="s">
        <v>213</v>
      </c>
      <c r="C13" s="89">
        <v>421301280</v>
      </c>
      <c r="D13" s="90">
        <v>0</v>
      </c>
      <c r="E13" s="87">
        <v>421301280</v>
      </c>
    </row>
    <row r="14" spans="1:5" ht="15" thickBot="1" x14ac:dyDescent="0.4">
      <c r="A14" s="534" t="s">
        <v>217</v>
      </c>
      <c r="B14" s="535"/>
      <c r="C14" s="535"/>
      <c r="D14" s="535"/>
      <c r="E14" s="536"/>
    </row>
    <row r="15" spans="1:5" ht="15" thickBot="1" x14ac:dyDescent="0.4">
      <c r="A15" s="91" t="s">
        <v>211</v>
      </c>
      <c r="B15" s="92" t="s">
        <v>208</v>
      </c>
      <c r="C15" s="93">
        <v>7410500</v>
      </c>
      <c r="D15" s="8">
        <v>0</v>
      </c>
      <c r="E15" s="9">
        <v>7410500</v>
      </c>
    </row>
    <row r="16" spans="1:5" ht="15" thickBot="1" x14ac:dyDescent="0.4">
      <c r="A16" s="91" t="s">
        <v>211</v>
      </c>
      <c r="B16" s="92" t="s">
        <v>218</v>
      </c>
      <c r="C16" s="93">
        <v>15000000</v>
      </c>
      <c r="D16" s="8">
        <v>0</v>
      </c>
      <c r="E16" s="9">
        <v>15000000</v>
      </c>
    </row>
    <row r="17" spans="1:5" ht="15" thickBot="1" x14ac:dyDescent="0.4">
      <c r="A17" s="91" t="s">
        <v>211</v>
      </c>
      <c r="B17" s="92" t="s">
        <v>219</v>
      </c>
      <c r="C17" s="93">
        <v>4240200</v>
      </c>
      <c r="D17" s="8">
        <v>0</v>
      </c>
      <c r="E17" s="9">
        <v>4240200</v>
      </c>
    </row>
    <row r="18" spans="1:5" ht="15" thickBot="1" x14ac:dyDescent="0.4">
      <c r="A18" s="91" t="s">
        <v>211</v>
      </c>
      <c r="B18" s="92" t="s">
        <v>220</v>
      </c>
      <c r="C18" s="93">
        <v>4000000</v>
      </c>
      <c r="D18" s="8">
        <v>0</v>
      </c>
      <c r="E18" s="9">
        <v>4000000</v>
      </c>
    </row>
    <row r="19" spans="1:5" ht="15" thickBot="1" x14ac:dyDescent="0.4">
      <c r="A19" s="91"/>
      <c r="B19" s="4" t="s">
        <v>213</v>
      </c>
      <c r="C19" s="86">
        <v>30650700</v>
      </c>
      <c r="D19" s="94">
        <v>0</v>
      </c>
      <c r="E19" s="13">
        <v>30650700</v>
      </c>
    </row>
    <row r="20" spans="1:5" ht="15" thickBot="1" x14ac:dyDescent="0.4">
      <c r="A20" s="534" t="s">
        <v>221</v>
      </c>
      <c r="B20" s="535"/>
      <c r="C20" s="535"/>
      <c r="D20" s="535"/>
      <c r="E20" s="536"/>
    </row>
    <row r="21" spans="1:5" ht="15" thickBot="1" x14ac:dyDescent="0.4">
      <c r="A21" s="534" t="s">
        <v>222</v>
      </c>
      <c r="B21" s="535"/>
      <c r="C21" s="535"/>
      <c r="D21" s="535"/>
      <c r="E21" s="536"/>
    </row>
    <row r="22" spans="1:5" ht="15" thickBot="1" x14ac:dyDescent="0.4">
      <c r="A22" s="95">
        <v>701005260</v>
      </c>
      <c r="B22" s="96" t="s">
        <v>223</v>
      </c>
      <c r="C22" s="97">
        <v>172672303</v>
      </c>
      <c r="D22" s="10">
        <v>0</v>
      </c>
      <c r="E22" s="9">
        <v>172672303</v>
      </c>
    </row>
    <row r="23" spans="1:5" ht="15" thickBot="1" x14ac:dyDescent="0.4">
      <c r="A23" s="95">
        <v>504005260</v>
      </c>
      <c r="B23" s="96" t="s">
        <v>224</v>
      </c>
      <c r="C23" s="97">
        <v>9900500</v>
      </c>
      <c r="D23" s="7">
        <v>30000000</v>
      </c>
      <c r="E23" s="9">
        <v>39900500</v>
      </c>
    </row>
    <row r="24" spans="1:5" ht="15" thickBot="1" x14ac:dyDescent="0.4">
      <c r="A24" s="95">
        <v>702005260</v>
      </c>
      <c r="B24" s="96" t="s">
        <v>225</v>
      </c>
      <c r="C24" s="97">
        <v>99830601</v>
      </c>
      <c r="D24" s="84">
        <v>45077981</v>
      </c>
      <c r="E24" s="9">
        <v>144908582</v>
      </c>
    </row>
    <row r="25" spans="1:5" ht="15" thickBot="1" x14ac:dyDescent="0.4">
      <c r="A25" s="95">
        <v>702025260</v>
      </c>
      <c r="B25" s="96" t="s">
        <v>226</v>
      </c>
      <c r="C25" s="97">
        <v>4895409</v>
      </c>
      <c r="D25" s="7">
        <v>5000000</v>
      </c>
      <c r="E25" s="9">
        <v>9895409</v>
      </c>
    </row>
    <row r="26" spans="1:5" ht="15" thickBot="1" x14ac:dyDescent="0.4">
      <c r="A26" s="95">
        <v>705005260</v>
      </c>
      <c r="B26" s="96" t="s">
        <v>227</v>
      </c>
      <c r="C26" s="97">
        <v>24500000</v>
      </c>
      <c r="D26" s="7">
        <v>20000000</v>
      </c>
      <c r="E26" s="9">
        <v>44500000</v>
      </c>
    </row>
    <row r="27" spans="1:5" ht="15" thickBot="1" x14ac:dyDescent="0.4">
      <c r="A27" s="95"/>
      <c r="B27" s="96"/>
      <c r="C27" s="98">
        <v>311798813</v>
      </c>
      <c r="D27" s="12">
        <v>100077981</v>
      </c>
      <c r="E27" s="99">
        <v>411876794</v>
      </c>
    </row>
    <row r="28" spans="1:5" ht="15" thickBot="1" x14ac:dyDescent="0.4">
      <c r="A28" s="543" t="s">
        <v>228</v>
      </c>
      <c r="B28" s="544"/>
      <c r="C28" s="544"/>
      <c r="D28" s="544"/>
      <c r="E28" s="545"/>
    </row>
    <row r="29" spans="1:5" ht="15" thickBot="1" x14ac:dyDescent="0.4">
      <c r="A29" s="95">
        <v>704015260</v>
      </c>
      <c r="B29" s="96" t="s">
        <v>229</v>
      </c>
      <c r="C29" s="97">
        <v>154510100</v>
      </c>
      <c r="D29" s="7">
        <v>250000000</v>
      </c>
      <c r="E29" s="9">
        <v>404510100</v>
      </c>
    </row>
    <row r="30" spans="1:5" ht="15" thickBot="1" x14ac:dyDescent="0.4">
      <c r="A30" s="95">
        <v>704025260</v>
      </c>
      <c r="B30" s="96" t="s">
        <v>230</v>
      </c>
      <c r="C30" s="97">
        <v>4700700</v>
      </c>
      <c r="D30" s="10">
        <v>0</v>
      </c>
      <c r="E30" s="9">
        <v>4700700</v>
      </c>
    </row>
    <row r="31" spans="1:5" ht="15" thickBot="1" x14ac:dyDescent="0.4">
      <c r="A31" s="95">
        <v>701035260</v>
      </c>
      <c r="B31" s="96" t="s">
        <v>231</v>
      </c>
      <c r="C31" s="97">
        <v>4905900</v>
      </c>
      <c r="D31" s="10">
        <v>0</v>
      </c>
      <c r="E31" s="9">
        <v>4905900</v>
      </c>
    </row>
    <row r="32" spans="1:5" ht="15" thickBot="1" x14ac:dyDescent="0.4">
      <c r="A32" s="95">
        <v>701005260</v>
      </c>
      <c r="B32" s="96" t="s">
        <v>223</v>
      </c>
      <c r="C32" s="82">
        <v>50500400</v>
      </c>
      <c r="D32" s="10">
        <v>0</v>
      </c>
      <c r="E32" s="9">
        <v>50500400</v>
      </c>
    </row>
    <row r="33" spans="1:5" ht="15" thickBot="1" x14ac:dyDescent="0.4">
      <c r="A33" s="100"/>
      <c r="B33" s="101" t="s">
        <v>213</v>
      </c>
      <c r="C33" s="98">
        <v>214617100</v>
      </c>
      <c r="D33" s="12">
        <v>250000000</v>
      </c>
      <c r="E33" s="13">
        <v>464617100</v>
      </c>
    </row>
    <row r="34" spans="1:5" ht="15" thickBot="1" x14ac:dyDescent="0.4">
      <c r="A34" s="543" t="s">
        <v>232</v>
      </c>
      <c r="B34" s="544"/>
      <c r="C34" s="544"/>
      <c r="D34" s="544"/>
      <c r="E34" s="545"/>
    </row>
    <row r="35" spans="1:5" ht="15" thickBot="1" x14ac:dyDescent="0.4">
      <c r="A35" s="543" t="s">
        <v>233</v>
      </c>
      <c r="B35" s="544"/>
      <c r="C35" s="544"/>
      <c r="D35" s="544"/>
      <c r="E35" s="545"/>
    </row>
    <row r="36" spans="1:5" ht="15" thickBot="1" x14ac:dyDescent="0.4">
      <c r="A36" s="95">
        <v>101015260</v>
      </c>
      <c r="B36" s="96" t="s">
        <v>234</v>
      </c>
      <c r="C36" s="82">
        <v>47500177</v>
      </c>
      <c r="D36" s="10" t="s">
        <v>235</v>
      </c>
      <c r="E36" s="102">
        <v>47500177</v>
      </c>
    </row>
    <row r="37" spans="1:5" ht="15" thickBot="1" x14ac:dyDescent="0.4">
      <c r="A37" s="95">
        <v>102015260</v>
      </c>
      <c r="B37" s="96" t="s">
        <v>236</v>
      </c>
      <c r="C37" s="97">
        <v>3642000</v>
      </c>
      <c r="D37" s="7">
        <v>324981501</v>
      </c>
      <c r="E37" s="102">
        <v>328623501</v>
      </c>
    </row>
    <row r="38" spans="1:5" ht="15" thickBot="1" x14ac:dyDescent="0.4">
      <c r="A38" s="103"/>
      <c r="B38" s="104" t="s">
        <v>213</v>
      </c>
      <c r="C38" s="105">
        <v>51142177</v>
      </c>
      <c r="D38" s="105">
        <v>324981501</v>
      </c>
      <c r="E38" s="105">
        <v>376123678</v>
      </c>
    </row>
    <row r="39" spans="1:5" ht="15" thickBot="1" x14ac:dyDescent="0.4">
      <c r="A39" s="543" t="s">
        <v>237</v>
      </c>
      <c r="B39" s="544"/>
      <c r="C39" s="544"/>
      <c r="D39" s="544"/>
      <c r="E39" s="545"/>
    </row>
    <row r="40" spans="1:5" ht="15" thickBot="1" x14ac:dyDescent="0.4">
      <c r="A40" s="95">
        <v>101015260</v>
      </c>
      <c r="B40" s="96" t="s">
        <v>234</v>
      </c>
      <c r="C40" s="82">
        <v>100000000</v>
      </c>
      <c r="D40" s="81" t="s">
        <v>235</v>
      </c>
      <c r="E40" s="106">
        <v>100000000</v>
      </c>
    </row>
    <row r="41" spans="1:5" ht="15" thickBot="1" x14ac:dyDescent="0.4">
      <c r="A41" s="95">
        <v>103015260</v>
      </c>
      <c r="B41" s="96" t="s">
        <v>238</v>
      </c>
      <c r="C41" s="82">
        <v>3500000</v>
      </c>
      <c r="D41" s="84">
        <v>16000000</v>
      </c>
      <c r="E41" s="106">
        <v>19500000</v>
      </c>
    </row>
    <row r="42" spans="1:5" ht="15" thickBot="1" x14ac:dyDescent="0.4">
      <c r="A42" s="95">
        <v>104015260</v>
      </c>
      <c r="B42" s="96" t="s">
        <v>239</v>
      </c>
      <c r="C42" s="82">
        <v>3500000</v>
      </c>
      <c r="D42" s="84">
        <v>15000000</v>
      </c>
      <c r="E42" s="106">
        <v>18500000</v>
      </c>
    </row>
    <row r="43" spans="1:5" ht="15" thickBot="1" x14ac:dyDescent="0.4">
      <c r="A43" s="95">
        <v>104025260</v>
      </c>
      <c r="B43" s="96" t="s">
        <v>240</v>
      </c>
      <c r="C43" s="82">
        <v>3500000</v>
      </c>
      <c r="D43" s="84">
        <v>15000000</v>
      </c>
      <c r="E43" s="106">
        <v>18500000</v>
      </c>
    </row>
    <row r="44" spans="1:5" ht="15" thickBot="1" x14ac:dyDescent="0.4">
      <c r="A44" s="100"/>
      <c r="B44" s="101" t="s">
        <v>213</v>
      </c>
      <c r="C44" s="98">
        <v>110500000</v>
      </c>
      <c r="D44" s="12">
        <v>46000000</v>
      </c>
      <c r="E44" s="13">
        <v>56500000</v>
      </c>
    </row>
    <row r="45" spans="1:5" ht="15" thickBot="1" x14ac:dyDescent="0.4">
      <c r="A45" s="543" t="s">
        <v>241</v>
      </c>
      <c r="B45" s="544"/>
      <c r="C45" s="544"/>
      <c r="D45" s="544"/>
      <c r="E45" s="545"/>
    </row>
    <row r="46" spans="1:5" ht="15" thickBot="1" x14ac:dyDescent="0.4">
      <c r="A46" s="80">
        <v>1001015260</v>
      </c>
      <c r="B46" s="81" t="s">
        <v>223</v>
      </c>
      <c r="C46" s="82">
        <v>67011140</v>
      </c>
      <c r="D46" s="83">
        <v>0</v>
      </c>
      <c r="E46" s="84">
        <v>67011140</v>
      </c>
    </row>
    <row r="47" spans="1:5" ht="15" thickBot="1" x14ac:dyDescent="0.4">
      <c r="A47" s="80">
        <v>1002035260</v>
      </c>
      <c r="B47" s="81" t="s">
        <v>242</v>
      </c>
      <c r="C47" s="82">
        <v>3899500</v>
      </c>
      <c r="D47" s="84">
        <v>20000000</v>
      </c>
      <c r="E47" s="84">
        <v>23899500</v>
      </c>
    </row>
    <row r="48" spans="1:5" ht="15" thickBot="1" x14ac:dyDescent="0.4">
      <c r="A48" s="80">
        <v>1003015260</v>
      </c>
      <c r="B48" s="81" t="s">
        <v>243</v>
      </c>
      <c r="C48" s="82">
        <v>3500000</v>
      </c>
      <c r="D48" s="84">
        <v>40000000</v>
      </c>
      <c r="E48" s="84">
        <v>43500000</v>
      </c>
    </row>
    <row r="49" spans="1:5" ht="15" thickBot="1" x14ac:dyDescent="0.4">
      <c r="A49" s="80">
        <v>1004015260</v>
      </c>
      <c r="B49" s="81" t="s">
        <v>244</v>
      </c>
      <c r="C49" s="82">
        <v>3500000</v>
      </c>
      <c r="D49" s="84">
        <v>15000000</v>
      </c>
      <c r="E49" s="84">
        <v>18500000</v>
      </c>
    </row>
    <row r="50" spans="1:5" ht="15" thickBot="1" x14ac:dyDescent="0.4">
      <c r="A50" s="80" t="s">
        <v>211</v>
      </c>
      <c r="B50" s="81" t="s">
        <v>245</v>
      </c>
      <c r="C50" s="82">
        <v>3500000</v>
      </c>
      <c r="D50" s="84">
        <v>157500000</v>
      </c>
      <c r="E50" s="84">
        <v>161000000</v>
      </c>
    </row>
    <row r="51" spans="1:5" ht="15" thickBot="1" x14ac:dyDescent="0.4">
      <c r="A51" s="80" t="s">
        <v>211</v>
      </c>
      <c r="B51" s="81" t="s">
        <v>246</v>
      </c>
      <c r="C51" s="82">
        <v>3500000</v>
      </c>
      <c r="D51" s="84">
        <v>20390122</v>
      </c>
      <c r="E51" s="84">
        <v>23890122</v>
      </c>
    </row>
    <row r="52" spans="1:5" ht="15" thickBot="1" x14ac:dyDescent="0.4">
      <c r="A52" s="3"/>
      <c r="B52" s="85" t="s">
        <v>213</v>
      </c>
      <c r="C52" s="86">
        <v>84910640</v>
      </c>
      <c r="D52" s="13">
        <v>252890122</v>
      </c>
      <c r="E52" s="13">
        <v>337800762</v>
      </c>
    </row>
    <row r="53" spans="1:5" ht="15" thickBot="1" x14ac:dyDescent="0.4">
      <c r="A53" s="534" t="s">
        <v>247</v>
      </c>
      <c r="B53" s="535"/>
      <c r="C53" s="535"/>
      <c r="D53" s="535"/>
      <c r="E53" s="536"/>
    </row>
    <row r="54" spans="1:5" ht="15" thickBot="1" x14ac:dyDescent="0.4">
      <c r="A54" s="80">
        <v>501005260</v>
      </c>
      <c r="B54" s="81" t="s">
        <v>223</v>
      </c>
      <c r="C54" s="82">
        <v>373105270</v>
      </c>
      <c r="D54" s="83">
        <v>0</v>
      </c>
      <c r="E54" s="84">
        <v>373105270</v>
      </c>
    </row>
    <row r="55" spans="1:5" ht="15" thickBot="1" x14ac:dyDescent="0.4">
      <c r="A55" s="80">
        <v>502005260</v>
      </c>
      <c r="B55" s="81" t="s">
        <v>248</v>
      </c>
      <c r="C55" s="82">
        <v>3500500</v>
      </c>
      <c r="D55" s="84">
        <v>31400000</v>
      </c>
      <c r="E55" s="84">
        <v>34900500</v>
      </c>
    </row>
    <row r="56" spans="1:5" ht="15" thickBot="1" x14ac:dyDescent="0.4">
      <c r="A56" s="80">
        <v>503005260</v>
      </c>
      <c r="B56" s="81" t="s">
        <v>249</v>
      </c>
      <c r="C56" s="82">
        <v>137245204</v>
      </c>
      <c r="D56" s="84">
        <v>30875126</v>
      </c>
      <c r="E56" s="84">
        <v>168120330</v>
      </c>
    </row>
    <row r="57" spans="1:5" ht="15" thickBot="1" x14ac:dyDescent="0.4">
      <c r="A57" s="107"/>
      <c r="B57" s="108" t="s">
        <v>213</v>
      </c>
      <c r="C57" s="89">
        <v>513850974</v>
      </c>
      <c r="D57" s="87">
        <v>62275126</v>
      </c>
      <c r="E57" s="84">
        <v>576126100</v>
      </c>
    </row>
    <row r="58" spans="1:5" ht="15" thickBot="1" x14ac:dyDescent="0.4">
      <c r="A58" s="537" t="s">
        <v>250</v>
      </c>
      <c r="B58" s="538"/>
      <c r="C58" s="538"/>
      <c r="D58" s="538"/>
      <c r="E58" s="539"/>
    </row>
    <row r="59" spans="1:5" ht="15" thickBot="1" x14ac:dyDescent="0.4">
      <c r="A59" s="537" t="s">
        <v>251</v>
      </c>
      <c r="B59" s="538"/>
      <c r="C59" s="538"/>
      <c r="D59" s="538"/>
      <c r="E59" s="539"/>
    </row>
    <row r="60" spans="1:5" ht="15" thickBot="1" x14ac:dyDescent="0.4">
      <c r="A60" s="109" t="s">
        <v>211</v>
      </c>
      <c r="B60" s="81" t="s">
        <v>223</v>
      </c>
      <c r="C60" s="106">
        <v>1003000322</v>
      </c>
      <c r="D60" s="81">
        <v>0</v>
      </c>
      <c r="E60" s="81">
        <v>1003000322</v>
      </c>
    </row>
    <row r="61" spans="1:5" ht="15" thickBot="1" x14ac:dyDescent="0.4">
      <c r="A61" s="80">
        <v>401009999</v>
      </c>
      <c r="B61" s="81" t="s">
        <v>252</v>
      </c>
      <c r="C61" s="82">
        <v>27205678</v>
      </c>
      <c r="D61" s="84">
        <v>32600000</v>
      </c>
      <c r="E61" s="106">
        <v>59805678</v>
      </c>
    </row>
    <row r="62" spans="1:5" ht="15" thickBot="1" x14ac:dyDescent="0.4">
      <c r="A62" s="80">
        <v>401015260</v>
      </c>
      <c r="B62" s="81" t="s">
        <v>253</v>
      </c>
      <c r="C62" s="82">
        <v>3500322</v>
      </c>
      <c r="D62" s="83">
        <v>0</v>
      </c>
      <c r="E62" s="106">
        <v>3500322</v>
      </c>
    </row>
    <row r="63" spans="1:5" ht="15" thickBot="1" x14ac:dyDescent="0.4">
      <c r="A63" s="110"/>
      <c r="B63" s="111"/>
      <c r="C63" s="112">
        <v>1033706322</v>
      </c>
      <c r="D63" s="112">
        <v>32600000</v>
      </c>
      <c r="E63" s="112">
        <v>1066306322</v>
      </c>
    </row>
    <row r="64" spans="1:5" ht="15" thickBot="1" x14ac:dyDescent="0.4">
      <c r="A64" s="537" t="s">
        <v>254</v>
      </c>
      <c r="B64" s="538"/>
      <c r="C64" s="538"/>
      <c r="D64" s="538"/>
      <c r="E64" s="539"/>
    </row>
    <row r="65" spans="1:5" ht="15" thickBot="1" x14ac:dyDescent="0.4">
      <c r="A65" s="80" t="s">
        <v>211</v>
      </c>
      <c r="B65" s="81" t="s">
        <v>223</v>
      </c>
      <c r="C65" s="82">
        <v>503200000</v>
      </c>
      <c r="D65" s="83">
        <v>0</v>
      </c>
      <c r="E65" s="84">
        <v>503200000</v>
      </c>
    </row>
    <row r="66" spans="1:5" ht="15" thickBot="1" x14ac:dyDescent="0.4">
      <c r="A66" s="80" t="s">
        <v>211</v>
      </c>
      <c r="B66" s="81" t="s">
        <v>255</v>
      </c>
      <c r="C66" s="82">
        <v>3500000</v>
      </c>
      <c r="D66" s="83">
        <v>0</v>
      </c>
      <c r="E66" s="84">
        <v>3500000</v>
      </c>
    </row>
    <row r="67" spans="1:5" ht="15" thickBot="1" x14ac:dyDescent="0.4">
      <c r="A67" s="80">
        <v>402005260</v>
      </c>
      <c r="B67" s="81" t="s">
        <v>256</v>
      </c>
      <c r="C67" s="82">
        <v>83700687</v>
      </c>
      <c r="D67" s="84">
        <v>252754000</v>
      </c>
      <c r="E67" s="84">
        <v>336454687</v>
      </c>
    </row>
    <row r="68" spans="1:5" ht="15" thickBot="1" x14ac:dyDescent="0.4">
      <c r="A68" s="3"/>
      <c r="B68" s="85" t="s">
        <v>213</v>
      </c>
      <c r="C68" s="86">
        <v>590400687</v>
      </c>
      <c r="D68" s="13">
        <v>252754000</v>
      </c>
      <c r="E68" s="13">
        <v>843154687</v>
      </c>
    </row>
    <row r="69" spans="1:5" ht="15" thickBot="1" x14ac:dyDescent="0.4">
      <c r="A69" s="534" t="s">
        <v>257</v>
      </c>
      <c r="B69" s="535"/>
      <c r="C69" s="535"/>
      <c r="D69" s="535"/>
      <c r="E69" s="536"/>
    </row>
    <row r="70" spans="1:5" ht="15" thickBot="1" x14ac:dyDescent="0.4">
      <c r="A70" s="80">
        <v>101005260</v>
      </c>
      <c r="B70" s="81" t="s">
        <v>223</v>
      </c>
      <c r="C70" s="82">
        <v>110819579</v>
      </c>
      <c r="D70" s="83">
        <v>0</v>
      </c>
      <c r="E70" s="84">
        <v>110819579</v>
      </c>
    </row>
    <row r="71" spans="1:5" ht="15" thickBot="1" x14ac:dyDescent="0.4">
      <c r="A71" s="80">
        <v>105005260</v>
      </c>
      <c r="B71" s="81" t="s">
        <v>258</v>
      </c>
      <c r="C71" s="82">
        <v>3500000</v>
      </c>
      <c r="D71" s="84">
        <v>42000000</v>
      </c>
      <c r="E71" s="84">
        <v>45500000</v>
      </c>
    </row>
    <row r="72" spans="1:5" ht="15" thickBot="1" x14ac:dyDescent="0.4">
      <c r="A72" s="95">
        <v>106015260</v>
      </c>
      <c r="B72" s="96" t="s">
        <v>259</v>
      </c>
      <c r="C72" s="97">
        <v>3500000</v>
      </c>
      <c r="D72" s="7">
        <v>220240065</v>
      </c>
      <c r="E72" s="84">
        <v>223740065</v>
      </c>
    </row>
    <row r="73" spans="1:5" ht="15" thickBot="1" x14ac:dyDescent="0.4">
      <c r="A73" s="95">
        <v>107015260</v>
      </c>
      <c r="B73" s="96" t="s">
        <v>260</v>
      </c>
      <c r="C73" s="97">
        <v>3500000</v>
      </c>
      <c r="D73" s="10">
        <v>0</v>
      </c>
      <c r="E73" s="84">
        <v>3500000</v>
      </c>
    </row>
    <row r="74" spans="1:5" ht="15" thickBot="1" x14ac:dyDescent="0.4">
      <c r="A74" s="100"/>
      <c r="B74" s="101" t="s">
        <v>213</v>
      </c>
      <c r="C74" s="98">
        <v>121319579</v>
      </c>
      <c r="D74" s="12">
        <v>262240065</v>
      </c>
      <c r="E74" s="12">
        <v>457363019</v>
      </c>
    </row>
    <row r="75" spans="1:5" ht="15" thickBot="1" x14ac:dyDescent="0.4">
      <c r="A75" s="537" t="s">
        <v>261</v>
      </c>
      <c r="B75" s="538"/>
      <c r="C75" s="538"/>
      <c r="D75" s="538"/>
      <c r="E75" s="539"/>
    </row>
    <row r="76" spans="1:5" ht="15" thickBot="1" x14ac:dyDescent="0.4">
      <c r="A76" s="80">
        <v>201005260</v>
      </c>
      <c r="B76" s="81" t="s">
        <v>223</v>
      </c>
      <c r="C76" s="82">
        <v>81601004</v>
      </c>
      <c r="D76" s="83">
        <v>0</v>
      </c>
      <c r="E76" s="84">
        <v>81601004</v>
      </c>
    </row>
    <row r="77" spans="1:5" ht="15" thickBot="1" x14ac:dyDescent="0.4">
      <c r="A77" s="80">
        <v>202025260</v>
      </c>
      <c r="B77" s="81" t="s">
        <v>262</v>
      </c>
      <c r="C77" s="82">
        <v>18556121</v>
      </c>
      <c r="D77" s="84">
        <v>100297843</v>
      </c>
      <c r="E77" s="84">
        <v>118853964</v>
      </c>
    </row>
    <row r="78" spans="1:5" ht="15" thickBot="1" x14ac:dyDescent="0.4">
      <c r="A78" s="80">
        <v>202045260</v>
      </c>
      <c r="B78" s="81" t="s">
        <v>263</v>
      </c>
      <c r="C78" s="82">
        <v>3500000</v>
      </c>
      <c r="D78" s="84">
        <v>6000000</v>
      </c>
      <c r="E78" s="84">
        <v>9500000</v>
      </c>
    </row>
    <row r="79" spans="1:5" ht="15" thickBot="1" x14ac:dyDescent="0.4">
      <c r="A79" s="80">
        <v>202035260</v>
      </c>
      <c r="B79" s="81" t="s">
        <v>264</v>
      </c>
      <c r="C79" s="82">
        <v>3500000</v>
      </c>
      <c r="D79" s="84">
        <v>10000000</v>
      </c>
      <c r="E79" s="84">
        <v>13500000</v>
      </c>
    </row>
    <row r="80" spans="1:5" ht="15" thickBot="1" x14ac:dyDescent="0.4">
      <c r="A80" s="3"/>
      <c r="B80" s="85" t="s">
        <v>213</v>
      </c>
      <c r="C80" s="86">
        <v>107157125</v>
      </c>
      <c r="D80" s="13">
        <v>116297843</v>
      </c>
      <c r="E80" s="13">
        <v>223454968</v>
      </c>
    </row>
    <row r="81" spans="1:5" ht="15" thickBot="1" x14ac:dyDescent="0.4">
      <c r="A81" s="534" t="s">
        <v>265</v>
      </c>
      <c r="B81" s="535"/>
      <c r="C81" s="535"/>
      <c r="D81" s="535"/>
      <c r="E81" s="536"/>
    </row>
    <row r="82" spans="1:5" ht="15" thickBot="1" x14ac:dyDescent="0.4">
      <c r="A82" s="80">
        <v>301015260</v>
      </c>
      <c r="B82" s="81" t="s">
        <v>266</v>
      </c>
      <c r="C82" s="82">
        <v>32859700</v>
      </c>
      <c r="D82" s="83">
        <v>0</v>
      </c>
      <c r="E82" s="84">
        <v>32859700</v>
      </c>
    </row>
    <row r="83" spans="1:5" ht="15" thickBot="1" x14ac:dyDescent="0.4">
      <c r="A83" s="80">
        <v>302015260</v>
      </c>
      <c r="B83" s="81" t="s">
        <v>267</v>
      </c>
      <c r="C83" s="82">
        <v>3500800</v>
      </c>
      <c r="D83" s="83">
        <v>0</v>
      </c>
      <c r="E83" s="84">
        <v>3500800</v>
      </c>
    </row>
    <row r="84" spans="1:5" ht="15" thickBot="1" x14ac:dyDescent="0.4">
      <c r="A84" s="80" t="s">
        <v>211</v>
      </c>
      <c r="B84" s="81" t="s">
        <v>268</v>
      </c>
      <c r="C84" s="82">
        <v>3500000</v>
      </c>
      <c r="D84" s="84">
        <v>150000000</v>
      </c>
      <c r="E84" s="84">
        <v>153500000</v>
      </c>
    </row>
    <row r="85" spans="1:5" ht="15" thickBot="1" x14ac:dyDescent="0.4">
      <c r="A85" s="80">
        <v>302025260</v>
      </c>
      <c r="B85" s="81" t="s">
        <v>269</v>
      </c>
      <c r="C85" s="82">
        <v>3500400</v>
      </c>
      <c r="D85" s="84">
        <v>20611610</v>
      </c>
      <c r="E85" s="84">
        <v>24112010</v>
      </c>
    </row>
    <row r="86" spans="1:5" ht="15" thickBot="1" x14ac:dyDescent="0.4">
      <c r="A86" s="80" t="s">
        <v>211</v>
      </c>
      <c r="B86" s="81" t="s">
        <v>270</v>
      </c>
      <c r="C86" s="82">
        <v>3500000</v>
      </c>
      <c r="D86" s="83">
        <v>0</v>
      </c>
      <c r="E86" s="84">
        <v>3500000</v>
      </c>
    </row>
    <row r="87" spans="1:5" ht="15" thickBot="1" x14ac:dyDescent="0.4">
      <c r="A87" s="80">
        <v>303015260</v>
      </c>
      <c r="B87" s="81" t="s">
        <v>271</v>
      </c>
      <c r="C87" s="82">
        <v>3990161</v>
      </c>
      <c r="D87" s="84">
        <v>20000000</v>
      </c>
      <c r="E87" s="84">
        <v>23990161</v>
      </c>
    </row>
    <row r="88" spans="1:5" ht="15" thickBot="1" x14ac:dyDescent="0.4">
      <c r="A88" s="3"/>
      <c r="B88" s="85" t="s">
        <v>213</v>
      </c>
      <c r="C88" s="86">
        <v>50851061</v>
      </c>
      <c r="D88" s="13">
        <v>190611610</v>
      </c>
      <c r="E88" s="13">
        <v>241462671</v>
      </c>
    </row>
    <row r="89" spans="1:5" ht="15" thickBot="1" x14ac:dyDescent="0.4">
      <c r="A89" s="534" t="s">
        <v>272</v>
      </c>
      <c r="B89" s="535"/>
      <c r="C89" s="535"/>
      <c r="D89" s="535"/>
      <c r="E89" s="536"/>
    </row>
    <row r="90" spans="1:5" ht="15" thickBot="1" x14ac:dyDescent="0.4">
      <c r="A90" s="80">
        <v>701015260</v>
      </c>
      <c r="B90" s="81" t="s">
        <v>273</v>
      </c>
      <c r="C90" s="82">
        <v>52609984</v>
      </c>
      <c r="D90" s="83">
        <v>0</v>
      </c>
      <c r="E90" s="84">
        <v>52609984</v>
      </c>
    </row>
    <row r="91" spans="1:5" ht="15" thickBot="1" x14ac:dyDescent="0.4">
      <c r="A91" s="80">
        <v>902015260</v>
      </c>
      <c r="B91" s="81" t="s">
        <v>274</v>
      </c>
      <c r="C91" s="82">
        <v>3504500</v>
      </c>
      <c r="D91" s="84">
        <v>30730754</v>
      </c>
      <c r="E91" s="84">
        <v>34235254</v>
      </c>
    </row>
    <row r="92" spans="1:5" ht="15" thickBot="1" x14ac:dyDescent="0.4">
      <c r="A92" s="80">
        <v>902035260</v>
      </c>
      <c r="B92" s="81" t="s">
        <v>275</v>
      </c>
      <c r="C92" s="82">
        <v>3615005</v>
      </c>
      <c r="D92" s="84">
        <v>10000000</v>
      </c>
      <c r="E92" s="84">
        <v>13615005</v>
      </c>
    </row>
    <row r="93" spans="1:5" ht="15" thickBot="1" x14ac:dyDescent="0.4">
      <c r="A93" s="80" t="s">
        <v>211</v>
      </c>
      <c r="B93" s="81" t="s">
        <v>276</v>
      </c>
      <c r="C93" s="82">
        <v>3500000</v>
      </c>
      <c r="D93" s="83">
        <v>0</v>
      </c>
      <c r="E93" s="84">
        <v>3500000</v>
      </c>
    </row>
    <row r="94" spans="1:5" ht="15" thickBot="1" x14ac:dyDescent="0.4">
      <c r="A94" s="80" t="s">
        <v>211</v>
      </c>
      <c r="B94" s="81" t="s">
        <v>277</v>
      </c>
      <c r="C94" s="82">
        <v>3500000</v>
      </c>
      <c r="D94" s="83">
        <v>0</v>
      </c>
      <c r="E94" s="84">
        <v>3500000</v>
      </c>
    </row>
    <row r="95" spans="1:5" ht="15" thickBot="1" x14ac:dyDescent="0.4">
      <c r="A95" s="3"/>
      <c r="B95" s="85" t="s">
        <v>213</v>
      </c>
      <c r="C95" s="86">
        <v>66729489</v>
      </c>
      <c r="D95" s="13">
        <v>40730754</v>
      </c>
      <c r="E95" s="13">
        <v>107460243</v>
      </c>
    </row>
    <row r="96" spans="1:5" ht="15" thickBot="1" x14ac:dyDescent="0.4">
      <c r="A96" s="534" t="s">
        <v>278</v>
      </c>
      <c r="B96" s="535"/>
      <c r="C96" s="535"/>
      <c r="D96" s="535"/>
      <c r="E96" s="536"/>
    </row>
    <row r="97" spans="1:5" ht="15" thickBot="1" x14ac:dyDescent="0.4">
      <c r="A97" s="80">
        <v>1001005260</v>
      </c>
      <c r="B97" s="81" t="s">
        <v>223</v>
      </c>
      <c r="C97" s="82">
        <v>66113290</v>
      </c>
      <c r="D97" s="83">
        <v>0</v>
      </c>
      <c r="E97" s="84">
        <v>66113290</v>
      </c>
    </row>
    <row r="98" spans="1:5" ht="15" thickBot="1" x14ac:dyDescent="0.4">
      <c r="A98" s="3"/>
      <c r="B98" s="85" t="s">
        <v>213</v>
      </c>
      <c r="C98" s="86">
        <v>66113290</v>
      </c>
      <c r="D98" s="94">
        <v>0</v>
      </c>
      <c r="E98" s="13">
        <v>66113290</v>
      </c>
    </row>
    <row r="99" spans="1:5" ht="15" thickBot="1" x14ac:dyDescent="0.4">
      <c r="A99" s="534" t="s">
        <v>279</v>
      </c>
      <c r="B99" s="535"/>
      <c r="C99" s="535"/>
      <c r="D99" s="535"/>
      <c r="E99" s="536"/>
    </row>
    <row r="100" spans="1:5" ht="15" thickBot="1" x14ac:dyDescent="0.4">
      <c r="A100" s="80">
        <v>101005260</v>
      </c>
      <c r="B100" s="81" t="s">
        <v>280</v>
      </c>
      <c r="C100" s="82">
        <v>316200333</v>
      </c>
      <c r="D100" s="84">
        <v>4000000</v>
      </c>
      <c r="E100" s="84">
        <v>320200333</v>
      </c>
    </row>
    <row r="101" spans="1:5" ht="15" thickBot="1" x14ac:dyDescent="0.4">
      <c r="A101" s="80">
        <v>101005260</v>
      </c>
      <c r="B101" s="81" t="s">
        <v>281</v>
      </c>
      <c r="C101" s="82">
        <v>3713753</v>
      </c>
      <c r="D101" s="84">
        <v>5000000</v>
      </c>
      <c r="E101" s="84">
        <v>8713753</v>
      </c>
    </row>
    <row r="102" spans="1:5" ht="15" thickBot="1" x14ac:dyDescent="0.4">
      <c r="A102" s="80">
        <v>701005260</v>
      </c>
      <c r="B102" s="81" t="s">
        <v>282</v>
      </c>
      <c r="C102" s="82">
        <v>3700400</v>
      </c>
      <c r="D102" s="83">
        <v>0</v>
      </c>
      <c r="E102" s="84">
        <v>3700400</v>
      </c>
    </row>
    <row r="103" spans="1:5" ht="15" thickBot="1" x14ac:dyDescent="0.4">
      <c r="A103" s="80">
        <v>710005260</v>
      </c>
      <c r="B103" s="81" t="s">
        <v>283</v>
      </c>
      <c r="C103" s="82">
        <v>107510345</v>
      </c>
      <c r="D103" s="83">
        <v>0</v>
      </c>
      <c r="E103" s="84">
        <v>107510345</v>
      </c>
    </row>
    <row r="104" spans="1:5" ht="15" thickBot="1" x14ac:dyDescent="0.4">
      <c r="A104" s="80">
        <v>710005260</v>
      </c>
      <c r="B104" s="81" t="s">
        <v>284</v>
      </c>
      <c r="C104" s="82">
        <v>3500000</v>
      </c>
      <c r="D104" s="84">
        <v>50000000</v>
      </c>
      <c r="E104" s="84">
        <v>53500000</v>
      </c>
    </row>
    <row r="105" spans="1:5" ht="15" thickBot="1" x14ac:dyDescent="0.4">
      <c r="A105" s="3"/>
      <c r="B105" s="85" t="s">
        <v>213</v>
      </c>
      <c r="C105" s="86">
        <v>434624831</v>
      </c>
      <c r="D105" s="13">
        <v>59000000</v>
      </c>
      <c r="E105" s="13">
        <v>493624831</v>
      </c>
    </row>
    <row r="106" spans="1:5" ht="15" thickBot="1" x14ac:dyDescent="0.4">
      <c r="A106" s="534" t="s">
        <v>285</v>
      </c>
      <c r="B106" s="535"/>
      <c r="C106" s="535"/>
      <c r="D106" s="535"/>
      <c r="E106" s="536"/>
    </row>
    <row r="107" spans="1:5" ht="15" thickBot="1" x14ac:dyDescent="0.4">
      <c r="A107" s="91">
        <v>101005260</v>
      </c>
      <c r="B107" s="92" t="s">
        <v>208</v>
      </c>
      <c r="C107" s="97">
        <v>13599718</v>
      </c>
      <c r="D107" s="8">
        <v>0</v>
      </c>
      <c r="E107" s="9">
        <v>13599718</v>
      </c>
    </row>
    <row r="108" spans="1:5" ht="15" thickBot="1" x14ac:dyDescent="0.4">
      <c r="A108" s="91" t="s">
        <v>211</v>
      </c>
      <c r="B108" s="113" t="s">
        <v>286</v>
      </c>
      <c r="C108" s="93">
        <v>3500000</v>
      </c>
      <c r="D108" s="9">
        <v>21461421</v>
      </c>
      <c r="E108" s="9">
        <v>24961421</v>
      </c>
    </row>
    <row r="109" spans="1:5" ht="15" thickBot="1" x14ac:dyDescent="0.4">
      <c r="A109" s="91" t="s">
        <v>211</v>
      </c>
      <c r="B109" s="113" t="s">
        <v>287</v>
      </c>
      <c r="C109" s="93">
        <v>3500000</v>
      </c>
      <c r="D109" s="9">
        <v>9887383</v>
      </c>
      <c r="E109" s="9">
        <v>13387383</v>
      </c>
    </row>
    <row r="110" spans="1:5" ht="15" thickBot="1" x14ac:dyDescent="0.4">
      <c r="A110" s="3"/>
      <c r="B110" s="85" t="s">
        <v>213</v>
      </c>
      <c r="C110" s="86">
        <v>20599718</v>
      </c>
      <c r="D110" s="13">
        <v>31348804</v>
      </c>
      <c r="E110" s="13">
        <v>51948522</v>
      </c>
    </row>
    <row r="111" spans="1:5" ht="15" thickBot="1" x14ac:dyDescent="0.4">
      <c r="A111" s="3"/>
      <c r="B111" s="85" t="s">
        <v>288</v>
      </c>
      <c r="C111" s="86">
        <v>4842718219</v>
      </c>
      <c r="D111" s="13">
        <v>2081807806</v>
      </c>
      <c r="E111" s="13">
        <v>6924526025</v>
      </c>
    </row>
    <row r="112" spans="1:5" ht="15" thickBot="1" x14ac:dyDescent="0.4">
      <c r="A112" s="114"/>
      <c r="B112" s="115" t="s">
        <v>289</v>
      </c>
      <c r="C112" s="85">
        <v>70</v>
      </c>
      <c r="D112" s="116">
        <v>30</v>
      </c>
      <c r="E112" s="117"/>
    </row>
  </sheetData>
  <mergeCells count="22">
    <mergeCell ref="A53:E53"/>
    <mergeCell ref="C1:E1"/>
    <mergeCell ref="A4:E4"/>
    <mergeCell ref="A10:E10"/>
    <mergeCell ref="A14:E14"/>
    <mergeCell ref="A20:E20"/>
    <mergeCell ref="A21:E21"/>
    <mergeCell ref="A28:E28"/>
    <mergeCell ref="A34:E34"/>
    <mergeCell ref="A35:E35"/>
    <mergeCell ref="A39:E39"/>
    <mergeCell ref="A45:E45"/>
    <mergeCell ref="A89:E89"/>
    <mergeCell ref="A96:E96"/>
    <mergeCell ref="A99:E99"/>
    <mergeCell ref="A106:E106"/>
    <mergeCell ref="A58:E58"/>
    <mergeCell ref="A59:E59"/>
    <mergeCell ref="A64:E64"/>
    <mergeCell ref="A69:E69"/>
    <mergeCell ref="A75:E75"/>
    <mergeCell ref="A81:E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5" sqref="A1:E35"/>
    </sheetView>
  </sheetViews>
  <sheetFormatPr defaultRowHeight="14.5" x14ac:dyDescent="0.35"/>
  <cols>
    <col min="1" max="1" width="21.453125" customWidth="1"/>
    <col min="2" max="2" width="18.6328125" customWidth="1"/>
    <col min="3" max="3" width="21.1796875" style="197" customWidth="1"/>
    <col min="4" max="4" width="17.08984375" style="192" customWidth="1"/>
    <col min="5" max="5" width="14.26953125" style="124" customWidth="1"/>
  </cols>
  <sheetData>
    <row r="1" spans="1:5" ht="26.5" thickBot="1" x14ac:dyDescent="0.4">
      <c r="A1" s="481" t="s">
        <v>20</v>
      </c>
      <c r="B1" s="186" t="s">
        <v>438</v>
      </c>
      <c r="C1" s="194" t="s">
        <v>21</v>
      </c>
      <c r="D1" s="191" t="s">
        <v>437</v>
      </c>
      <c r="E1" s="191" t="s">
        <v>446</v>
      </c>
    </row>
    <row r="2" spans="1:5" ht="15" thickBot="1" x14ac:dyDescent="0.4">
      <c r="A2" s="482"/>
      <c r="B2" s="187" t="s">
        <v>23</v>
      </c>
      <c r="C2" s="195" t="s">
        <v>24</v>
      </c>
      <c r="D2" s="122" t="s">
        <v>25</v>
      </c>
      <c r="E2" s="122" t="s">
        <v>25</v>
      </c>
    </row>
    <row r="3" spans="1:5" ht="15" thickBot="1" x14ac:dyDescent="0.4">
      <c r="A3" s="188" t="s">
        <v>26</v>
      </c>
      <c r="B3" s="38">
        <v>65504063</v>
      </c>
      <c r="C3" s="196"/>
      <c r="D3" s="123"/>
      <c r="E3" s="193"/>
    </row>
    <row r="4" spans="1:5" ht="15" thickBot="1" x14ac:dyDescent="0.4">
      <c r="A4" s="188" t="s">
        <v>439</v>
      </c>
      <c r="B4" s="38">
        <v>155460354</v>
      </c>
      <c r="C4" s="196">
        <v>0</v>
      </c>
      <c r="D4" s="123"/>
      <c r="E4" s="193"/>
    </row>
    <row r="5" spans="1:5" ht="15" thickBot="1" x14ac:dyDescent="0.4">
      <c r="A5" s="188" t="s">
        <v>328</v>
      </c>
      <c r="B5" s="189">
        <v>0</v>
      </c>
      <c r="C5" s="196">
        <v>750823</v>
      </c>
      <c r="D5" s="123">
        <v>103472.06</v>
      </c>
      <c r="E5" s="123">
        <v>103472.06</v>
      </c>
    </row>
    <row r="6" spans="1:5" ht="15" thickBot="1" x14ac:dyDescent="0.4">
      <c r="A6" s="188" t="s">
        <v>329</v>
      </c>
      <c r="B6" s="189">
        <v>0</v>
      </c>
      <c r="C6" s="196">
        <v>15905486</v>
      </c>
      <c r="D6" s="123">
        <v>1236719.56</v>
      </c>
      <c r="E6" s="123">
        <v>1236719.56</v>
      </c>
    </row>
    <row r="7" spans="1:5" ht="15" thickBot="1" x14ac:dyDescent="0.4">
      <c r="A7" s="188" t="s">
        <v>330</v>
      </c>
      <c r="B7" s="189">
        <v>0</v>
      </c>
      <c r="C7" s="196">
        <v>2213574</v>
      </c>
      <c r="D7" s="123">
        <v>652498.47</v>
      </c>
      <c r="E7" s="123">
        <v>652498.47</v>
      </c>
    </row>
    <row r="8" spans="1:5" ht="15" thickBot="1" x14ac:dyDescent="0.4">
      <c r="A8" s="188" t="s">
        <v>331</v>
      </c>
      <c r="B8" s="189">
        <v>0</v>
      </c>
      <c r="C8" s="196">
        <v>218858</v>
      </c>
      <c r="D8" s="123">
        <v>32184.47</v>
      </c>
      <c r="E8" s="123">
        <v>32184.47</v>
      </c>
    </row>
    <row r="9" spans="1:5" ht="15" thickBot="1" x14ac:dyDescent="0.4">
      <c r="A9" s="188" t="s">
        <v>332</v>
      </c>
      <c r="B9" s="189">
        <v>0</v>
      </c>
      <c r="C9" s="196">
        <v>1229746</v>
      </c>
      <c r="D9" s="123">
        <v>436484.93</v>
      </c>
      <c r="E9" s="123">
        <v>436484.93</v>
      </c>
    </row>
    <row r="10" spans="1:5" ht="15" thickBot="1" x14ac:dyDescent="0.4">
      <c r="A10" s="188" t="s">
        <v>333</v>
      </c>
      <c r="B10" s="189">
        <v>0</v>
      </c>
      <c r="C10" s="196">
        <v>405116</v>
      </c>
      <c r="D10" s="123">
        <v>68400.600000000006</v>
      </c>
      <c r="E10" s="123">
        <v>68400.600000000006</v>
      </c>
    </row>
    <row r="11" spans="1:5" ht="15" thickBot="1" x14ac:dyDescent="0.4">
      <c r="A11" s="188" t="s">
        <v>334</v>
      </c>
      <c r="B11" s="189">
        <v>0</v>
      </c>
      <c r="C11" s="196">
        <v>2181977</v>
      </c>
      <c r="D11" s="123">
        <v>611510.16</v>
      </c>
      <c r="E11" s="123">
        <v>611510.16</v>
      </c>
    </row>
    <row r="12" spans="1:5" ht="15" thickBot="1" x14ac:dyDescent="0.4">
      <c r="A12" s="188" t="s">
        <v>335</v>
      </c>
      <c r="B12" s="189">
        <v>0</v>
      </c>
      <c r="C12" s="196">
        <v>33185764</v>
      </c>
      <c r="D12" s="123">
        <v>12919021.560000001</v>
      </c>
      <c r="E12" s="123">
        <f>10919021.56-125414</f>
        <v>10793607.560000001</v>
      </c>
    </row>
    <row r="13" spans="1:5" ht="15" thickBot="1" x14ac:dyDescent="0.4">
      <c r="A13" s="188" t="s">
        <v>336</v>
      </c>
      <c r="B13" s="189">
        <v>0</v>
      </c>
      <c r="C13" s="196">
        <v>21530243</v>
      </c>
      <c r="D13" s="123">
        <v>11645515.26</v>
      </c>
      <c r="E13" s="123">
        <v>8645515.2599999998</v>
      </c>
    </row>
    <row r="14" spans="1:5" ht="26.5" thickBot="1" x14ac:dyDescent="0.4">
      <c r="A14" s="188" t="s">
        <v>338</v>
      </c>
      <c r="B14" s="189">
        <v>0</v>
      </c>
      <c r="C14" s="196">
        <v>35201027</v>
      </c>
      <c r="D14" s="123">
        <v>23234.49</v>
      </c>
      <c r="E14" s="123">
        <v>23234.49</v>
      </c>
    </row>
    <row r="15" spans="1:5" ht="15" thickBot="1" x14ac:dyDescent="0.4">
      <c r="A15" s="188" t="s">
        <v>440</v>
      </c>
      <c r="B15" s="189">
        <v>0</v>
      </c>
      <c r="C15" s="196">
        <v>0</v>
      </c>
      <c r="D15" s="123">
        <v>367678</v>
      </c>
      <c r="E15" s="123">
        <v>367678</v>
      </c>
    </row>
    <row r="16" spans="1:5" ht="15" thickBot="1" x14ac:dyDescent="0.4">
      <c r="A16" s="188" t="s">
        <v>339</v>
      </c>
      <c r="B16" s="189">
        <v>0</v>
      </c>
      <c r="C16" s="196">
        <v>0</v>
      </c>
      <c r="D16" s="123">
        <v>481826.31</v>
      </c>
      <c r="E16" s="123">
        <v>481826.31</v>
      </c>
    </row>
    <row r="17" spans="1:5" ht="15" thickBot="1" x14ac:dyDescent="0.4">
      <c r="A17" s="188" t="s">
        <v>441</v>
      </c>
      <c r="B17" s="189">
        <v>0</v>
      </c>
      <c r="C17" s="196">
        <v>0</v>
      </c>
      <c r="D17" s="123">
        <v>0</v>
      </c>
      <c r="E17" s="123">
        <v>0</v>
      </c>
    </row>
    <row r="18" spans="1:5" ht="15" thickBot="1" x14ac:dyDescent="0.4">
      <c r="A18" s="188" t="s">
        <v>342</v>
      </c>
      <c r="B18" s="189">
        <v>0</v>
      </c>
      <c r="C18" s="196">
        <v>10035929</v>
      </c>
      <c r="D18" s="123">
        <v>116715.31</v>
      </c>
      <c r="E18" s="123">
        <v>116715.31</v>
      </c>
    </row>
    <row r="19" spans="1:5" ht="15" thickBot="1" x14ac:dyDescent="0.4">
      <c r="A19" s="188" t="s">
        <v>442</v>
      </c>
      <c r="B19" s="189">
        <v>0</v>
      </c>
      <c r="C19" s="196">
        <v>782</v>
      </c>
      <c r="D19" s="123">
        <v>2641.93</v>
      </c>
      <c r="E19" s="123">
        <v>2641.93</v>
      </c>
    </row>
    <row r="20" spans="1:5" ht="15" thickBot="1" x14ac:dyDescent="0.4">
      <c r="A20" s="188" t="s">
        <v>345</v>
      </c>
      <c r="B20" s="189">
        <v>0</v>
      </c>
      <c r="C20" s="196">
        <v>0</v>
      </c>
      <c r="D20" s="123">
        <v>0</v>
      </c>
      <c r="E20" s="123">
        <v>0</v>
      </c>
    </row>
    <row r="21" spans="1:5" ht="15" thickBot="1" x14ac:dyDescent="0.4">
      <c r="A21" s="188" t="s">
        <v>347</v>
      </c>
      <c r="B21" s="189">
        <v>0</v>
      </c>
      <c r="C21" s="196">
        <v>11438535</v>
      </c>
      <c r="D21" s="123">
        <v>177254.06</v>
      </c>
      <c r="E21" s="123">
        <v>177254.06</v>
      </c>
    </row>
    <row r="22" spans="1:5" ht="15" thickBot="1" x14ac:dyDescent="0.4">
      <c r="A22" s="188" t="s">
        <v>348</v>
      </c>
      <c r="B22" s="189">
        <v>0</v>
      </c>
      <c r="C22" s="196">
        <v>26782439</v>
      </c>
      <c r="D22" s="123">
        <v>4658687.17</v>
      </c>
      <c r="E22" s="123">
        <v>4658687.17</v>
      </c>
    </row>
    <row r="23" spans="1:5" ht="15" thickBot="1" x14ac:dyDescent="0.4">
      <c r="A23" s="188" t="s">
        <v>349</v>
      </c>
      <c r="B23" s="189">
        <v>0</v>
      </c>
      <c r="C23" s="196">
        <v>19899668</v>
      </c>
      <c r="D23" s="123">
        <v>78461.64</v>
      </c>
      <c r="E23" s="123">
        <v>78461.64</v>
      </c>
    </row>
    <row r="24" spans="1:5" ht="15" thickBot="1" x14ac:dyDescent="0.4">
      <c r="A24" s="188" t="s">
        <v>350</v>
      </c>
      <c r="B24" s="189">
        <v>0</v>
      </c>
      <c r="C24" s="196">
        <v>5921711</v>
      </c>
      <c r="D24" s="123">
        <v>110295.06</v>
      </c>
      <c r="E24" s="123">
        <v>110295.06</v>
      </c>
    </row>
    <row r="25" spans="1:5" ht="39.5" thickBot="1" x14ac:dyDescent="0.4">
      <c r="A25" s="188" t="s">
        <v>352</v>
      </c>
      <c r="B25" s="189">
        <v>0</v>
      </c>
      <c r="C25" s="196">
        <v>0</v>
      </c>
      <c r="D25" s="123">
        <v>171906.27</v>
      </c>
      <c r="E25" s="123">
        <v>171906.27</v>
      </c>
    </row>
    <row r="26" spans="1:5" ht="39.5" thickBot="1" x14ac:dyDescent="0.4">
      <c r="A26" s="188" t="s">
        <v>443</v>
      </c>
      <c r="B26" s="189"/>
      <c r="C26" s="196">
        <v>0</v>
      </c>
      <c r="D26" s="123">
        <v>0</v>
      </c>
      <c r="E26" s="123">
        <v>0</v>
      </c>
    </row>
    <row r="27" spans="1:5" ht="15" thickBot="1" x14ac:dyDescent="0.4">
      <c r="A27" s="188" t="s">
        <v>356</v>
      </c>
      <c r="B27" s="189">
        <v>0</v>
      </c>
      <c r="C27" s="196">
        <v>7191260</v>
      </c>
      <c r="D27" s="123">
        <v>46233.74</v>
      </c>
      <c r="E27" s="123">
        <v>46233.74</v>
      </c>
    </row>
    <row r="28" spans="1:5" ht="15" thickBot="1" x14ac:dyDescent="0.4">
      <c r="A28" s="188" t="s">
        <v>358</v>
      </c>
      <c r="B28" s="189">
        <v>0</v>
      </c>
      <c r="C28" s="196">
        <v>568472</v>
      </c>
      <c r="D28" s="123">
        <v>53941.52</v>
      </c>
      <c r="E28" s="123">
        <v>53941.52</v>
      </c>
    </row>
    <row r="29" spans="1:5" ht="15" thickBot="1" x14ac:dyDescent="0.4">
      <c r="A29" s="188" t="s">
        <v>359</v>
      </c>
      <c r="B29" s="189">
        <v>0</v>
      </c>
      <c r="C29" s="196">
        <v>3121886</v>
      </c>
      <c r="D29" s="123">
        <v>363704.9</v>
      </c>
      <c r="E29" s="123">
        <v>363704.9</v>
      </c>
    </row>
    <row r="30" spans="1:5" ht="15" thickBot="1" x14ac:dyDescent="0.4">
      <c r="A30" s="188" t="s">
        <v>360</v>
      </c>
      <c r="B30" s="189">
        <v>0</v>
      </c>
      <c r="C30" s="196">
        <v>26655</v>
      </c>
      <c r="D30" s="123">
        <v>3040.03</v>
      </c>
      <c r="E30" s="123">
        <v>3040.03</v>
      </c>
    </row>
    <row r="31" spans="1:5" ht="15" thickBot="1" x14ac:dyDescent="0.4">
      <c r="A31" s="188" t="s">
        <v>361</v>
      </c>
      <c r="B31" s="189">
        <v>0</v>
      </c>
      <c r="C31" s="196">
        <v>16015570</v>
      </c>
      <c r="D31" s="123">
        <v>269847.52</v>
      </c>
      <c r="E31" s="123">
        <v>269847.52</v>
      </c>
    </row>
    <row r="32" spans="1:5" ht="15" thickBot="1" x14ac:dyDescent="0.4">
      <c r="A32" s="188" t="s">
        <v>362</v>
      </c>
      <c r="B32" s="189">
        <v>0</v>
      </c>
      <c r="C32" s="196">
        <v>19987380</v>
      </c>
      <c r="D32" s="123">
        <v>486867.51</v>
      </c>
      <c r="E32" s="123">
        <v>486867.51</v>
      </c>
    </row>
    <row r="33" spans="1:5" ht="15" thickBot="1" x14ac:dyDescent="0.4">
      <c r="A33" s="188" t="s">
        <v>363</v>
      </c>
      <c r="B33" s="189">
        <v>0</v>
      </c>
      <c r="C33" s="196">
        <v>0</v>
      </c>
      <c r="D33" s="123">
        <v>271.43</v>
      </c>
      <c r="E33" s="123">
        <v>271.43</v>
      </c>
    </row>
    <row r="34" spans="1:5" ht="26.5" thickBot="1" x14ac:dyDescent="0.4">
      <c r="A34" s="188" t="s">
        <v>444</v>
      </c>
      <c r="B34" s="189">
        <v>0</v>
      </c>
      <c r="C34" s="196">
        <v>16491</v>
      </c>
      <c r="D34" s="123">
        <v>7000.51</v>
      </c>
      <c r="E34" s="123">
        <v>7000.51</v>
      </c>
    </row>
    <row r="35" spans="1:5" ht="15" thickBot="1" x14ac:dyDescent="0.4">
      <c r="A35" s="190" t="s">
        <v>445</v>
      </c>
      <c r="B35" s="189"/>
      <c r="C35" s="195">
        <v>233829392</v>
      </c>
      <c r="D35" s="122">
        <f>SUM(D5:D34)</f>
        <v>35125414.470000006</v>
      </c>
      <c r="E35" s="122">
        <f>SUM(E5:E34)</f>
        <v>30000000.469999995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B4" zoomScale="121" zoomScaleNormal="99" workbookViewId="0">
      <pane xSplit="1" topLeftCell="O1" activePane="topRight" state="frozen"/>
      <selection activeCell="B1" sqref="B1"/>
      <selection pane="topRight" activeCell="E20" sqref="E20"/>
    </sheetView>
  </sheetViews>
  <sheetFormatPr defaultRowHeight="14.5" x14ac:dyDescent="0.35"/>
  <cols>
    <col min="1" max="1" width="3.453125" hidden="1" customWidth="1"/>
    <col min="2" max="2" width="25" customWidth="1"/>
    <col min="3" max="3" width="11.453125" customWidth="1"/>
    <col min="4" max="5" width="8.81640625" customWidth="1"/>
    <col min="6" max="7" width="10" customWidth="1"/>
    <col min="8" max="9" width="13.54296875" customWidth="1"/>
    <col min="10" max="10" width="11.26953125" customWidth="1"/>
    <col min="11" max="11" width="12.1796875" style="473" customWidth="1"/>
    <col min="12" max="12" width="10.81640625" customWidth="1"/>
    <col min="13" max="13" width="10.90625" customWidth="1"/>
    <col min="14" max="14" width="10.54296875" customWidth="1"/>
    <col min="15" max="15" width="11" customWidth="1"/>
    <col min="16" max="16" width="9.90625" style="206" customWidth="1"/>
    <col min="17" max="17" width="10.81640625" customWidth="1"/>
    <col min="18" max="18" width="11" customWidth="1"/>
    <col min="19" max="19" width="10.6328125" customWidth="1"/>
    <col min="20" max="20" width="13.26953125" customWidth="1"/>
    <col min="21" max="21" width="12.36328125" customWidth="1"/>
    <col min="22" max="23" width="10.6328125" customWidth="1"/>
  </cols>
  <sheetData>
    <row r="1" spans="1:23" ht="15" thickBot="1" x14ac:dyDescent="0.4">
      <c r="A1" s="1"/>
      <c r="B1" s="2"/>
      <c r="C1" s="483" t="s">
        <v>0</v>
      </c>
      <c r="D1" s="484"/>
      <c r="E1" s="484"/>
      <c r="F1" s="484"/>
      <c r="G1" s="484"/>
      <c r="H1" s="484"/>
      <c r="I1" s="484"/>
      <c r="J1" s="485"/>
      <c r="K1" s="470"/>
      <c r="L1" s="486" t="s">
        <v>1</v>
      </c>
      <c r="M1" s="484"/>
      <c r="N1" s="484"/>
      <c r="O1" s="484"/>
      <c r="P1" s="484"/>
      <c r="Q1" s="484"/>
      <c r="R1" s="484"/>
      <c r="S1" s="484"/>
      <c r="T1" s="485"/>
      <c r="U1" s="2"/>
      <c r="V1" s="2"/>
      <c r="W1" s="2"/>
    </row>
    <row r="2" spans="1:23" ht="32" thickBot="1" x14ac:dyDescent="0.4">
      <c r="A2" s="3" t="s">
        <v>2</v>
      </c>
      <c r="B2" s="3" t="s">
        <v>42</v>
      </c>
      <c r="C2" s="3" t="s">
        <v>496</v>
      </c>
      <c r="D2" s="3" t="s">
        <v>483</v>
      </c>
      <c r="E2" s="3" t="s">
        <v>497</v>
      </c>
      <c r="F2" s="304" t="s">
        <v>482</v>
      </c>
      <c r="G2" s="3" t="s">
        <v>498</v>
      </c>
      <c r="H2" s="3" t="s">
        <v>485</v>
      </c>
      <c r="I2" s="3" t="s">
        <v>486</v>
      </c>
      <c r="J2" s="3" t="s">
        <v>487</v>
      </c>
      <c r="K2" s="471" t="s">
        <v>488</v>
      </c>
      <c r="L2" s="3" t="s">
        <v>489</v>
      </c>
      <c r="M2" s="3" t="s">
        <v>490</v>
      </c>
      <c r="N2" s="3" t="s">
        <v>498</v>
      </c>
      <c r="O2" s="3" t="s">
        <v>491</v>
      </c>
      <c r="P2" s="3" t="s">
        <v>480</v>
      </c>
      <c r="Q2" s="3" t="s">
        <v>483</v>
      </c>
      <c r="R2" s="3" t="s">
        <v>484</v>
      </c>
      <c r="S2" s="3" t="s">
        <v>482</v>
      </c>
      <c r="T2" s="3" t="s">
        <v>492</v>
      </c>
      <c r="U2" s="3" t="s">
        <v>493</v>
      </c>
      <c r="V2" s="3" t="s">
        <v>494</v>
      </c>
      <c r="W2" s="3" t="s">
        <v>495</v>
      </c>
    </row>
    <row r="3" spans="1:23" ht="15" thickBot="1" x14ac:dyDescent="0.4">
      <c r="A3" s="5">
        <v>5261</v>
      </c>
      <c r="B3" s="6" t="s">
        <v>5</v>
      </c>
      <c r="C3" s="307">
        <v>389613678</v>
      </c>
      <c r="D3" s="308">
        <v>0</v>
      </c>
      <c r="E3" s="308">
        <v>0</v>
      </c>
      <c r="F3" s="306">
        <f>E3</f>
        <v>0</v>
      </c>
      <c r="G3" s="309">
        <v>0</v>
      </c>
      <c r="H3" s="308">
        <v>222830755</v>
      </c>
      <c r="I3" s="310">
        <v>313397095</v>
      </c>
      <c r="J3" s="311">
        <f>C3+D3+E3+H3</f>
        <v>612444433</v>
      </c>
      <c r="K3" s="312">
        <f>C3+D3+F3+G3+I3</f>
        <v>703010773</v>
      </c>
      <c r="L3" s="308">
        <v>60000000</v>
      </c>
      <c r="M3" s="318">
        <f>'Projects per department'!E8</f>
        <v>261000000</v>
      </c>
      <c r="N3" s="309">
        <v>72680120.141919017</v>
      </c>
      <c r="O3" s="308">
        <v>0</v>
      </c>
      <c r="P3" s="294">
        <v>0</v>
      </c>
      <c r="Q3" s="308">
        <v>0</v>
      </c>
      <c r="R3" s="308">
        <v>0</v>
      </c>
      <c r="S3" s="319">
        <f t="shared" ref="S3:S4" si="0">R3</f>
        <v>0</v>
      </c>
      <c r="T3" s="311">
        <f>L3+O3+Q3+R3</f>
        <v>60000000</v>
      </c>
      <c r="U3" s="312">
        <f>M3+N3+P3+Q3+S3</f>
        <v>333680120.14191902</v>
      </c>
      <c r="V3" s="13">
        <f>J3+T3</f>
        <v>672444433</v>
      </c>
      <c r="W3" s="169">
        <f>K3+U3</f>
        <v>1036690893.141919</v>
      </c>
    </row>
    <row r="4" spans="1:23" ht="15" thickBot="1" x14ac:dyDescent="0.4">
      <c r="A4" s="5">
        <v>5262</v>
      </c>
      <c r="B4" s="6" t="s">
        <v>6</v>
      </c>
      <c r="C4" s="307">
        <v>177244306</v>
      </c>
      <c r="D4" s="308">
        <v>0</v>
      </c>
      <c r="E4" s="308">
        <v>0</v>
      </c>
      <c r="F4" s="306">
        <f t="shared" ref="F4:F16" si="1">E4</f>
        <v>0</v>
      </c>
      <c r="G4" s="309">
        <v>0</v>
      </c>
      <c r="H4" s="308">
        <v>274707674</v>
      </c>
      <c r="I4" s="310">
        <v>274707674</v>
      </c>
      <c r="J4" s="311">
        <f t="shared" ref="J4:J16" si="2">C4+D4+E4+H4</f>
        <v>451951980</v>
      </c>
      <c r="K4" s="312">
        <f t="shared" ref="K4:K16" si="3">C4+D4+F4+G4+I4</f>
        <v>451951980</v>
      </c>
      <c r="L4" s="308">
        <v>0</v>
      </c>
      <c r="M4" s="318">
        <f>L4</f>
        <v>0</v>
      </c>
      <c r="N4" s="309">
        <v>0</v>
      </c>
      <c r="O4" s="308">
        <v>0</v>
      </c>
      <c r="P4" s="294">
        <v>0</v>
      </c>
      <c r="Q4" s="308">
        <v>0</v>
      </c>
      <c r="R4" s="308">
        <v>0</v>
      </c>
      <c r="S4" s="319">
        <f t="shared" si="0"/>
        <v>0</v>
      </c>
      <c r="T4" s="311">
        <f t="shared" ref="T4:T16" si="4">L4+O4+Q4+R4</f>
        <v>0</v>
      </c>
      <c r="U4" s="312">
        <f t="shared" ref="U4:U16" si="5">M4+N4+P4+Q4+S4</f>
        <v>0</v>
      </c>
      <c r="V4" s="13">
        <f t="shared" ref="V4:V16" si="6">J4+T4</f>
        <v>451951980</v>
      </c>
      <c r="W4" s="169">
        <f t="shared" ref="W4:W16" si="7">K4+U4</f>
        <v>451951980</v>
      </c>
    </row>
    <row r="5" spans="1:23" s="273" customFormat="1" ht="15" thickBot="1" x14ac:dyDescent="0.4">
      <c r="A5" s="270">
        <v>5263</v>
      </c>
      <c r="B5" s="271" t="s">
        <v>7</v>
      </c>
      <c r="C5" s="313">
        <v>215957323</v>
      </c>
      <c r="D5" s="314">
        <v>0</v>
      </c>
      <c r="E5" s="314">
        <v>50000000</v>
      </c>
      <c r="F5" s="306">
        <f t="shared" si="1"/>
        <v>50000000</v>
      </c>
      <c r="G5" s="309">
        <v>152992491</v>
      </c>
      <c r="H5" s="314">
        <v>260458590</v>
      </c>
      <c r="I5" s="316">
        <v>88775756.900000006</v>
      </c>
      <c r="J5" s="317">
        <f t="shared" si="2"/>
        <v>526415913</v>
      </c>
      <c r="K5" s="312">
        <f t="shared" si="3"/>
        <v>507725570.89999998</v>
      </c>
      <c r="L5" s="314">
        <v>320077981</v>
      </c>
      <c r="M5" s="320">
        <f>'Projects per department'!E19</f>
        <v>41077981</v>
      </c>
      <c r="N5" s="315">
        <f>366422143.658081-55000000</f>
        <v>311422143.658081</v>
      </c>
      <c r="O5" s="314">
        <v>0</v>
      </c>
      <c r="P5" s="295">
        <v>0</v>
      </c>
      <c r="Q5" s="314">
        <v>0</v>
      </c>
      <c r="R5" s="314">
        <v>30000000</v>
      </c>
      <c r="S5" s="319">
        <f>R5</f>
        <v>30000000</v>
      </c>
      <c r="T5" s="317">
        <f t="shared" si="4"/>
        <v>350077981</v>
      </c>
      <c r="U5" s="312">
        <f t="shared" si="5"/>
        <v>382500124.658081</v>
      </c>
      <c r="V5" s="272">
        <f t="shared" si="6"/>
        <v>876493894</v>
      </c>
      <c r="W5" s="305">
        <f t="shared" si="7"/>
        <v>890225695.55808091</v>
      </c>
    </row>
    <row r="6" spans="1:23" ht="15" thickBot="1" x14ac:dyDescent="0.4">
      <c r="A6" s="5">
        <v>5264</v>
      </c>
      <c r="B6" s="6" t="s">
        <v>8</v>
      </c>
      <c r="C6" s="307">
        <v>143527594</v>
      </c>
      <c r="D6" s="308">
        <v>0</v>
      </c>
      <c r="E6" s="308">
        <v>0</v>
      </c>
      <c r="F6" s="306">
        <f t="shared" si="1"/>
        <v>0</v>
      </c>
      <c r="G6" s="309"/>
      <c r="H6" s="308">
        <v>18114583</v>
      </c>
      <c r="I6" s="310">
        <v>18114583</v>
      </c>
      <c r="J6" s="311">
        <f t="shared" si="2"/>
        <v>161642177</v>
      </c>
      <c r="K6" s="312">
        <f t="shared" si="3"/>
        <v>161642177</v>
      </c>
      <c r="L6" s="308">
        <v>56870205</v>
      </c>
      <c r="M6" s="318">
        <f>'Projects per department'!E64</f>
        <v>56870205</v>
      </c>
      <c r="N6" s="309"/>
      <c r="O6" s="308">
        <v>0</v>
      </c>
      <c r="P6" s="294">
        <f>'Ward Projects'!D17</f>
        <v>19700000</v>
      </c>
      <c r="Q6" s="308">
        <v>314111296</v>
      </c>
      <c r="R6" s="308">
        <v>0</v>
      </c>
      <c r="S6" s="319">
        <f t="shared" ref="S6:S16" si="8">R6</f>
        <v>0</v>
      </c>
      <c r="T6" s="311">
        <f t="shared" si="4"/>
        <v>370981501</v>
      </c>
      <c r="U6" s="312">
        <f t="shared" si="5"/>
        <v>390681501</v>
      </c>
      <c r="V6" s="13">
        <f t="shared" si="6"/>
        <v>532623678</v>
      </c>
      <c r="W6" s="169">
        <f t="shared" si="7"/>
        <v>552323678</v>
      </c>
    </row>
    <row r="7" spans="1:23" ht="21.5" thickBot="1" x14ac:dyDescent="0.4">
      <c r="A7" s="5">
        <v>5265</v>
      </c>
      <c r="B7" s="6" t="s">
        <v>9</v>
      </c>
      <c r="C7" s="307">
        <v>64484611</v>
      </c>
      <c r="D7" s="308">
        <v>0</v>
      </c>
      <c r="E7" s="308">
        <v>0</v>
      </c>
      <c r="F7" s="306">
        <f t="shared" si="1"/>
        <v>0</v>
      </c>
      <c r="G7" s="309"/>
      <c r="H7" s="308">
        <v>20426029</v>
      </c>
      <c r="I7" s="310">
        <f>20426029-5000000</f>
        <v>15426029</v>
      </c>
      <c r="J7" s="311">
        <f t="shared" si="2"/>
        <v>84910640</v>
      </c>
      <c r="K7" s="312">
        <f t="shared" si="3"/>
        <v>79910640</v>
      </c>
      <c r="L7" s="308">
        <v>75390122</v>
      </c>
      <c r="M7" s="318">
        <f>'Projects per department'!E72</f>
        <v>69390122</v>
      </c>
      <c r="N7" s="309"/>
      <c r="O7" s="308">
        <v>40000000</v>
      </c>
      <c r="P7" s="294">
        <f>'Ward Projects'!D106</f>
        <v>151500000</v>
      </c>
      <c r="Q7" s="308">
        <v>137500000</v>
      </c>
      <c r="R7" s="308">
        <v>0</v>
      </c>
      <c r="S7" s="319">
        <f t="shared" si="8"/>
        <v>0</v>
      </c>
      <c r="T7" s="311">
        <f t="shared" si="4"/>
        <v>252890122</v>
      </c>
      <c r="U7" s="312">
        <f t="shared" si="5"/>
        <v>358390122</v>
      </c>
      <c r="V7" s="13">
        <f t="shared" si="6"/>
        <v>337800762</v>
      </c>
      <c r="W7" s="169">
        <f t="shared" si="7"/>
        <v>438300762</v>
      </c>
    </row>
    <row r="8" spans="1:23" ht="15" thickBot="1" x14ac:dyDescent="0.4">
      <c r="A8" s="5">
        <v>526</v>
      </c>
      <c r="B8" s="6" t="s">
        <v>10</v>
      </c>
      <c r="C8" s="307">
        <v>370652522</v>
      </c>
      <c r="D8" s="308">
        <v>0</v>
      </c>
      <c r="E8" s="308">
        <v>133218112</v>
      </c>
      <c r="F8" s="306">
        <f t="shared" si="1"/>
        <v>133218112</v>
      </c>
      <c r="G8" s="309"/>
      <c r="H8" s="308">
        <v>9980340</v>
      </c>
      <c r="I8" s="310">
        <f>9980340+5000000</f>
        <v>14980340</v>
      </c>
      <c r="J8" s="311">
        <f t="shared" si="2"/>
        <v>513850974</v>
      </c>
      <c r="K8" s="312">
        <f t="shared" si="3"/>
        <v>518850974</v>
      </c>
      <c r="L8" s="308">
        <v>0</v>
      </c>
      <c r="M8" s="318">
        <f t="shared" ref="M8:M14" si="9">L8</f>
        <v>0</v>
      </c>
      <c r="N8" s="309"/>
      <c r="O8" s="308">
        <v>62275126</v>
      </c>
      <c r="P8" s="294">
        <f>'Ward Projects'!D51</f>
        <v>111800000</v>
      </c>
      <c r="Q8" s="308">
        <v>0</v>
      </c>
      <c r="R8" s="308">
        <v>0</v>
      </c>
      <c r="S8" s="319">
        <f t="shared" si="8"/>
        <v>0</v>
      </c>
      <c r="T8" s="311">
        <f t="shared" si="4"/>
        <v>62275126</v>
      </c>
      <c r="U8" s="312">
        <f t="shared" si="5"/>
        <v>111800000</v>
      </c>
      <c r="V8" s="13">
        <f t="shared" si="6"/>
        <v>576126100</v>
      </c>
      <c r="W8" s="169">
        <f t="shared" si="7"/>
        <v>630650974</v>
      </c>
    </row>
    <row r="9" spans="1:23" ht="15" thickBot="1" x14ac:dyDescent="0.4">
      <c r="A9" s="5">
        <v>5267</v>
      </c>
      <c r="B9" s="6" t="s">
        <v>11</v>
      </c>
      <c r="C9" s="307">
        <v>1504488764</v>
      </c>
      <c r="D9" s="307">
        <v>3553000</v>
      </c>
      <c r="E9" s="307">
        <v>0</v>
      </c>
      <c r="F9" s="306">
        <v>161000000</v>
      </c>
      <c r="G9" s="309"/>
      <c r="H9" s="308">
        <v>116065245</v>
      </c>
      <c r="I9" s="310">
        <v>72266675.460000008</v>
      </c>
      <c r="J9" s="311">
        <f t="shared" si="2"/>
        <v>1624107009</v>
      </c>
      <c r="K9" s="312">
        <f t="shared" si="3"/>
        <v>1741308439.46</v>
      </c>
      <c r="L9" s="308">
        <v>0</v>
      </c>
      <c r="M9" s="318">
        <f t="shared" si="9"/>
        <v>0</v>
      </c>
      <c r="N9" s="309"/>
      <c r="O9" s="308">
        <v>55354000</v>
      </c>
      <c r="P9" s="294">
        <f>'Ward Projects'!D163</f>
        <v>87700000</v>
      </c>
      <c r="Q9" s="308">
        <v>0</v>
      </c>
      <c r="R9" s="308">
        <v>230000000</v>
      </c>
      <c r="S9" s="306">
        <v>69000000</v>
      </c>
      <c r="T9" s="311">
        <f t="shared" si="4"/>
        <v>285354000</v>
      </c>
      <c r="U9" s="312">
        <f t="shared" si="5"/>
        <v>156700000</v>
      </c>
      <c r="V9" s="13">
        <f t="shared" si="6"/>
        <v>1909461009</v>
      </c>
      <c r="W9" s="169">
        <f t="shared" si="7"/>
        <v>1898008439.46</v>
      </c>
    </row>
    <row r="10" spans="1:23" ht="21.5" thickBot="1" x14ac:dyDescent="0.4">
      <c r="A10" s="5">
        <v>5268</v>
      </c>
      <c r="B10" s="6" t="s">
        <v>12</v>
      </c>
      <c r="C10" s="307">
        <v>108898745</v>
      </c>
      <c r="D10" s="308">
        <v>0</v>
      </c>
      <c r="E10" s="308">
        <v>0</v>
      </c>
      <c r="F10" s="306">
        <f t="shared" si="1"/>
        <v>0</v>
      </c>
      <c r="G10" s="309"/>
      <c r="H10" s="308">
        <v>12420834</v>
      </c>
      <c r="I10" s="310">
        <v>12420834</v>
      </c>
      <c r="J10" s="311">
        <f t="shared" si="2"/>
        <v>121319579</v>
      </c>
      <c r="K10" s="312">
        <f t="shared" si="3"/>
        <v>121319579</v>
      </c>
      <c r="L10" s="308">
        <v>262240065</v>
      </c>
      <c r="M10" s="318">
        <f>'Projects per department'!E84</f>
        <v>173240065</v>
      </c>
      <c r="N10" s="309"/>
      <c r="O10" s="308">
        <v>0</v>
      </c>
      <c r="P10" s="294">
        <f>'Ward Projects'!D183</f>
        <v>41100000</v>
      </c>
      <c r="Q10" s="308">
        <v>0</v>
      </c>
      <c r="R10" s="308">
        <v>0</v>
      </c>
      <c r="S10" s="319">
        <f t="shared" si="8"/>
        <v>0</v>
      </c>
      <c r="T10" s="311">
        <f t="shared" si="4"/>
        <v>262240065</v>
      </c>
      <c r="U10" s="312">
        <f t="shared" si="5"/>
        <v>214340065</v>
      </c>
      <c r="V10" s="13">
        <f t="shared" si="6"/>
        <v>383559644</v>
      </c>
      <c r="W10" s="169">
        <f t="shared" si="7"/>
        <v>335659644</v>
      </c>
    </row>
    <row r="11" spans="1:23" ht="15" thickBot="1" x14ac:dyDescent="0.4">
      <c r="A11" s="5">
        <v>5270</v>
      </c>
      <c r="B11" s="6" t="s">
        <v>13</v>
      </c>
      <c r="C11" s="307">
        <v>79885984</v>
      </c>
      <c r="D11" s="308">
        <v>0</v>
      </c>
      <c r="E11" s="308">
        <v>0</v>
      </c>
      <c r="F11" s="306">
        <f t="shared" si="1"/>
        <v>0</v>
      </c>
      <c r="G11" s="309"/>
      <c r="H11" s="308">
        <v>27271141</v>
      </c>
      <c r="I11" s="310">
        <v>27271141</v>
      </c>
      <c r="J11" s="311">
        <f t="shared" si="2"/>
        <v>107157125</v>
      </c>
      <c r="K11" s="312">
        <f t="shared" si="3"/>
        <v>107157125</v>
      </c>
      <c r="L11" s="308">
        <v>16000000</v>
      </c>
      <c r="M11" s="318">
        <f>'Projects per department'!E88</f>
        <v>5000000</v>
      </c>
      <c r="N11" s="309"/>
      <c r="O11" s="308">
        <v>100297843</v>
      </c>
      <c r="P11" s="294">
        <f>'Ward Projects'!D263</f>
        <v>223000000</v>
      </c>
      <c r="Q11" s="308">
        <v>50000000</v>
      </c>
      <c r="R11" s="308">
        <v>0</v>
      </c>
      <c r="S11" s="319">
        <f t="shared" si="8"/>
        <v>0</v>
      </c>
      <c r="T11" s="311">
        <f t="shared" si="4"/>
        <v>166297843</v>
      </c>
      <c r="U11" s="312">
        <f t="shared" si="5"/>
        <v>278000000</v>
      </c>
      <c r="V11" s="13">
        <f t="shared" si="6"/>
        <v>273454968</v>
      </c>
      <c r="W11" s="169">
        <f t="shared" si="7"/>
        <v>385157125</v>
      </c>
    </row>
    <row r="12" spans="1:23" ht="21.5" thickBot="1" x14ac:dyDescent="0.4">
      <c r="A12" s="5">
        <v>5271</v>
      </c>
      <c r="B12" s="6" t="s">
        <v>14</v>
      </c>
      <c r="C12" s="307">
        <v>39339950</v>
      </c>
      <c r="D12" s="308">
        <v>0</v>
      </c>
      <c r="E12" s="308">
        <v>0</v>
      </c>
      <c r="F12" s="306">
        <f t="shared" si="1"/>
        <v>0</v>
      </c>
      <c r="G12" s="309"/>
      <c r="H12" s="308">
        <v>11511111</v>
      </c>
      <c r="I12" s="310">
        <f>11511111</f>
        <v>11511111</v>
      </c>
      <c r="J12" s="311">
        <f t="shared" si="2"/>
        <v>50851061</v>
      </c>
      <c r="K12" s="312">
        <f t="shared" si="3"/>
        <v>50851061</v>
      </c>
      <c r="L12" s="308">
        <v>70000000</v>
      </c>
      <c r="M12" s="318">
        <f>'Projects per department'!E93</f>
        <v>60000000</v>
      </c>
      <c r="N12" s="309"/>
      <c r="O12" s="308">
        <v>20611610</v>
      </c>
      <c r="P12" s="294">
        <f>'Ward Projects'!D207</f>
        <v>51400000</v>
      </c>
      <c r="Q12" s="308">
        <v>100000000</v>
      </c>
      <c r="R12" s="308">
        <v>0</v>
      </c>
      <c r="S12" s="319">
        <v>10000000</v>
      </c>
      <c r="T12" s="311">
        <f t="shared" si="4"/>
        <v>190611610</v>
      </c>
      <c r="U12" s="312">
        <f t="shared" si="5"/>
        <v>221400000</v>
      </c>
      <c r="V12" s="13">
        <f t="shared" si="6"/>
        <v>241462671</v>
      </c>
      <c r="W12" s="169">
        <f t="shared" si="7"/>
        <v>272251061</v>
      </c>
    </row>
    <row r="13" spans="1:23" ht="21.5" thickBot="1" x14ac:dyDescent="0.4">
      <c r="A13" s="5">
        <v>5272</v>
      </c>
      <c r="B13" s="6" t="s">
        <v>15</v>
      </c>
      <c r="C13" s="307">
        <v>49615893</v>
      </c>
      <c r="D13" s="308">
        <v>0</v>
      </c>
      <c r="E13" s="308">
        <v>0</v>
      </c>
      <c r="F13" s="306">
        <f t="shared" si="1"/>
        <v>0</v>
      </c>
      <c r="G13" s="309"/>
      <c r="H13" s="308">
        <v>17113596</v>
      </c>
      <c r="I13" s="310">
        <v>17113596</v>
      </c>
      <c r="J13" s="311">
        <f t="shared" si="2"/>
        <v>66729489</v>
      </c>
      <c r="K13" s="312">
        <f t="shared" si="3"/>
        <v>66729489</v>
      </c>
      <c r="L13" s="308">
        <v>40730754</v>
      </c>
      <c r="M13" s="318">
        <f>'Projects per department'!E102</f>
        <v>30730754</v>
      </c>
      <c r="N13" s="309"/>
      <c r="O13" s="308">
        <v>0</v>
      </c>
      <c r="P13" s="294">
        <f>'Ward Projects'!D122</f>
        <v>13800000</v>
      </c>
      <c r="Q13" s="308">
        <v>0</v>
      </c>
      <c r="R13" s="308">
        <v>0</v>
      </c>
      <c r="S13" s="319">
        <f t="shared" si="8"/>
        <v>0</v>
      </c>
      <c r="T13" s="311">
        <f t="shared" si="4"/>
        <v>40730754</v>
      </c>
      <c r="U13" s="312">
        <f t="shared" si="5"/>
        <v>44530754</v>
      </c>
      <c r="V13" s="13">
        <f t="shared" si="6"/>
        <v>107460243</v>
      </c>
      <c r="W13" s="169">
        <f t="shared" si="7"/>
        <v>111260243</v>
      </c>
    </row>
    <row r="14" spans="1:23" ht="15" thickBot="1" x14ac:dyDescent="0.4">
      <c r="A14" s="5">
        <v>5273</v>
      </c>
      <c r="B14" s="6" t="s">
        <v>16</v>
      </c>
      <c r="C14" s="307">
        <v>38192186</v>
      </c>
      <c r="D14" s="308">
        <v>0</v>
      </c>
      <c r="E14" s="308">
        <v>0</v>
      </c>
      <c r="F14" s="306">
        <f t="shared" si="1"/>
        <v>0</v>
      </c>
      <c r="G14" s="309"/>
      <c r="H14" s="308">
        <v>27921104</v>
      </c>
      <c r="I14" s="310">
        <v>27921104</v>
      </c>
      <c r="J14" s="311">
        <f t="shared" si="2"/>
        <v>66113290</v>
      </c>
      <c r="K14" s="312">
        <f t="shared" si="3"/>
        <v>66113290</v>
      </c>
      <c r="L14" s="308">
        <v>0</v>
      </c>
      <c r="M14" s="318">
        <f t="shared" si="9"/>
        <v>0</v>
      </c>
      <c r="N14" s="309"/>
      <c r="O14" s="308">
        <v>0</v>
      </c>
      <c r="P14" s="294">
        <v>0</v>
      </c>
      <c r="Q14" s="308">
        <v>0</v>
      </c>
      <c r="R14" s="308">
        <v>0</v>
      </c>
      <c r="S14" s="319">
        <f t="shared" si="8"/>
        <v>0</v>
      </c>
      <c r="T14" s="311">
        <f t="shared" si="4"/>
        <v>0</v>
      </c>
      <c r="U14" s="312">
        <f t="shared" si="5"/>
        <v>0</v>
      </c>
      <c r="V14" s="13">
        <f t="shared" si="6"/>
        <v>66113290</v>
      </c>
      <c r="W14" s="169">
        <f t="shared" si="7"/>
        <v>66113290</v>
      </c>
    </row>
    <row r="15" spans="1:23" ht="15" thickBot="1" x14ac:dyDescent="0.4">
      <c r="A15" s="5">
        <v>5274</v>
      </c>
      <c r="B15" s="6" t="s">
        <v>17</v>
      </c>
      <c r="C15" s="307">
        <v>213719258</v>
      </c>
      <c r="D15" s="308">
        <v>0</v>
      </c>
      <c r="E15" s="308">
        <v>0</v>
      </c>
      <c r="F15" s="306">
        <f t="shared" si="1"/>
        <v>0</v>
      </c>
      <c r="G15" s="309"/>
      <c r="H15" s="308">
        <v>220905573</v>
      </c>
      <c r="I15" s="310">
        <v>137544286.84</v>
      </c>
      <c r="J15" s="311">
        <f t="shared" si="2"/>
        <v>434624831</v>
      </c>
      <c r="K15" s="312">
        <f t="shared" si="3"/>
        <v>351263544.84000003</v>
      </c>
      <c r="L15" s="308">
        <v>59000000</v>
      </c>
      <c r="M15" s="318">
        <f>'Projects per department'!E107</f>
        <v>63000000</v>
      </c>
      <c r="N15" s="309"/>
      <c r="O15" s="308">
        <v>0</v>
      </c>
      <c r="P15" s="294">
        <v>0</v>
      </c>
      <c r="Q15" s="308">
        <v>0</v>
      </c>
      <c r="R15" s="308">
        <v>0</v>
      </c>
      <c r="S15" s="319">
        <f t="shared" si="8"/>
        <v>0</v>
      </c>
      <c r="T15" s="311">
        <f t="shared" si="4"/>
        <v>59000000</v>
      </c>
      <c r="U15" s="312">
        <f t="shared" si="5"/>
        <v>63000000</v>
      </c>
      <c r="V15" s="13">
        <f t="shared" si="6"/>
        <v>493624831</v>
      </c>
      <c r="W15" s="169">
        <f t="shared" si="7"/>
        <v>414263544.84000003</v>
      </c>
    </row>
    <row r="16" spans="1:23" ht="15" thickBot="1" x14ac:dyDescent="0.4">
      <c r="A16" s="5">
        <v>5275</v>
      </c>
      <c r="B16" s="6" t="s">
        <v>18</v>
      </c>
      <c r="C16" s="307">
        <v>10645983</v>
      </c>
      <c r="D16" s="308">
        <v>0</v>
      </c>
      <c r="E16" s="308">
        <v>0</v>
      </c>
      <c r="F16" s="306">
        <f t="shared" si="1"/>
        <v>0</v>
      </c>
      <c r="G16" s="309"/>
      <c r="H16" s="308">
        <v>9953735</v>
      </c>
      <c r="I16" s="310">
        <v>9953735</v>
      </c>
      <c r="J16" s="311">
        <f t="shared" si="2"/>
        <v>20599718</v>
      </c>
      <c r="K16" s="312">
        <f t="shared" si="3"/>
        <v>20599718</v>
      </c>
      <c r="L16" s="308">
        <v>9887383</v>
      </c>
      <c r="M16" s="318">
        <f>'Projects per department'!E113</f>
        <v>35348804</v>
      </c>
      <c r="N16" s="309"/>
      <c r="O16" s="308">
        <v>21461421</v>
      </c>
      <c r="P16" s="294">
        <v>0</v>
      </c>
      <c r="Q16" s="308">
        <v>0</v>
      </c>
      <c r="R16" s="308">
        <v>0</v>
      </c>
      <c r="S16" s="319">
        <f t="shared" si="8"/>
        <v>0</v>
      </c>
      <c r="T16" s="311">
        <f t="shared" si="4"/>
        <v>31348804</v>
      </c>
      <c r="U16" s="312">
        <f t="shared" si="5"/>
        <v>35348804</v>
      </c>
      <c r="V16" s="13">
        <f t="shared" si="6"/>
        <v>51948522</v>
      </c>
      <c r="W16" s="169">
        <f t="shared" si="7"/>
        <v>55948522</v>
      </c>
    </row>
    <row r="17" spans="1:23" ht="15" thickBot="1" x14ac:dyDescent="0.4">
      <c r="A17" s="5"/>
      <c r="B17" s="11" t="s">
        <v>445</v>
      </c>
      <c r="C17" s="12">
        <f>SUM(C3:C16)</f>
        <v>3406266797</v>
      </c>
      <c r="D17" s="12">
        <f t="shared" ref="D17:T17" si="10">SUM(D3:D16)</f>
        <v>3553000</v>
      </c>
      <c r="E17" s="12">
        <f t="shared" si="10"/>
        <v>183218112</v>
      </c>
      <c r="F17" s="303">
        <f>SUM(F3:F16)</f>
        <v>344218112</v>
      </c>
      <c r="G17" s="253">
        <f>SUM(G3:G16)</f>
        <v>152992491</v>
      </c>
      <c r="H17" s="12">
        <f t="shared" si="10"/>
        <v>1249680310</v>
      </c>
      <c r="I17" s="250">
        <f>SUM(I3:I16)</f>
        <v>1041403961.2</v>
      </c>
      <c r="J17" s="12">
        <f>SUM(J3:J16)</f>
        <v>4842718219</v>
      </c>
      <c r="K17" s="472">
        <f>SUM(K3:K16)</f>
        <v>4948434361.2000008</v>
      </c>
      <c r="L17" s="321">
        <f t="shared" si="10"/>
        <v>970196510</v>
      </c>
      <c r="M17" s="322">
        <f>SUM(M3:M16)</f>
        <v>795657931</v>
      </c>
      <c r="N17" s="323">
        <f>SUM(N3:N16)</f>
        <v>384102263.80000001</v>
      </c>
      <c r="O17" s="321">
        <f>SUM(O3:O16)</f>
        <v>300000000</v>
      </c>
      <c r="P17" s="296">
        <f>SUM(P3:P16)</f>
        <v>700000000</v>
      </c>
      <c r="Q17" s="321">
        <f t="shared" si="10"/>
        <v>601611296</v>
      </c>
      <c r="R17" s="321">
        <f t="shared" si="10"/>
        <v>260000000</v>
      </c>
      <c r="S17" s="321">
        <f>SUM(S3:S16)</f>
        <v>109000000</v>
      </c>
      <c r="T17" s="321">
        <f t="shared" si="10"/>
        <v>2131807806</v>
      </c>
      <c r="U17" s="312">
        <f>SUM(U3:U16)</f>
        <v>2590371490.8000002</v>
      </c>
      <c r="V17" s="12">
        <f>SUM(V3:V16)</f>
        <v>6974526025</v>
      </c>
      <c r="W17" s="169">
        <f>SUM(W3:W16)</f>
        <v>7538805852</v>
      </c>
    </row>
    <row r="18" spans="1:23" ht="15" thickBot="1" x14ac:dyDescent="0.4">
      <c r="G18" s="253">
        <v>347992491</v>
      </c>
      <c r="I18" s="250">
        <v>1021403961.2</v>
      </c>
      <c r="K18" s="269">
        <f>K17/W17</f>
        <v>0.65639498593629531</v>
      </c>
      <c r="M18" s="285">
        <v>668488164</v>
      </c>
      <c r="N18" s="253">
        <v>646272031.14026201</v>
      </c>
      <c r="R18" s="269">
        <f>R17/W17</f>
        <v>3.4488220694929232E-2</v>
      </c>
      <c r="S18" s="301"/>
      <c r="U18" s="269">
        <f>U17/W17</f>
        <v>0.34360501406370481</v>
      </c>
      <c r="W18" s="169"/>
    </row>
    <row r="19" spans="1:23" ht="15" thickBot="1" x14ac:dyDescent="0.4">
      <c r="G19" s="253">
        <f>G18-G17</f>
        <v>195000000</v>
      </c>
      <c r="I19" s="250">
        <f>I18-I17</f>
        <v>-20000000</v>
      </c>
      <c r="J19" s="258">
        <f>I9+I15+I5</f>
        <v>298586719.20000005</v>
      </c>
      <c r="L19" s="169" t="s">
        <v>478</v>
      </c>
      <c r="M19" s="169">
        <f>M18-M17</f>
        <v>-127169767</v>
      </c>
      <c r="N19" s="253">
        <f>N18-N17</f>
        <v>262169767.340262</v>
      </c>
      <c r="U19" s="269"/>
      <c r="W19" s="169">
        <f>Revenue!G20</f>
        <v>7438805852</v>
      </c>
    </row>
    <row r="20" spans="1:23" ht="15" thickBot="1" x14ac:dyDescent="0.4">
      <c r="J20" s="260"/>
      <c r="L20" s="169" t="s">
        <v>52</v>
      </c>
      <c r="M20" s="169">
        <f>G19+M19+N19</f>
        <v>330000000.340262</v>
      </c>
      <c r="N20" s="118"/>
      <c r="R20" s="9">
        <v>230000000</v>
      </c>
      <c r="S20" s="302"/>
    </row>
    <row r="21" spans="1:23" ht="15" thickBot="1" x14ac:dyDescent="0.4">
      <c r="J21" s="260"/>
      <c r="W21" s="252">
        <f>W19-W17</f>
        <v>-100000000</v>
      </c>
    </row>
    <row r="22" spans="1:23" ht="15" thickBot="1" x14ac:dyDescent="0.4">
      <c r="M22" s="322">
        <v>532488164</v>
      </c>
    </row>
    <row r="24" spans="1:23" ht="15" thickBot="1" x14ac:dyDescent="0.4">
      <c r="I24" s="257">
        <v>168842688.79818401</v>
      </c>
      <c r="V24" t="s">
        <v>419</v>
      </c>
      <c r="W24" s="252">
        <v>4962434361</v>
      </c>
    </row>
    <row r="25" spans="1:23" ht="15" thickBot="1" x14ac:dyDescent="0.4">
      <c r="H25" t="s">
        <v>466</v>
      </c>
      <c r="I25" s="259">
        <v>83361286.158069253</v>
      </c>
      <c r="V25" t="s">
        <v>420</v>
      </c>
      <c r="W25" s="252">
        <v>2426371491</v>
      </c>
    </row>
    <row r="26" spans="1:23" ht="15" thickBot="1" x14ac:dyDescent="0.4">
      <c r="H26" t="s">
        <v>465</v>
      </c>
      <c r="I26" s="261">
        <v>43798569.542885259</v>
      </c>
      <c r="W26" s="252">
        <f>SUM(W24:W25)</f>
        <v>7388805852</v>
      </c>
    </row>
    <row r="27" spans="1:23" x14ac:dyDescent="0.35">
      <c r="H27" t="s">
        <v>464</v>
      </c>
      <c r="I27" s="261">
        <v>41682833.097229496</v>
      </c>
    </row>
  </sheetData>
  <mergeCells count="2">
    <mergeCell ref="C1:J1"/>
    <mergeCell ref="L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G9" sqref="G9"/>
    </sheetView>
  </sheetViews>
  <sheetFormatPr defaultRowHeight="14.5" x14ac:dyDescent="0.35"/>
  <cols>
    <col min="1" max="1" width="34.453125" customWidth="1"/>
    <col min="2" max="2" width="26.54296875" customWidth="1"/>
    <col min="3" max="3" width="13.1796875" customWidth="1"/>
    <col min="4" max="4" width="14.81640625" style="436" customWidth="1"/>
    <col min="5" max="5" width="14.81640625" style="437" customWidth="1"/>
    <col min="6" max="6" width="12.1796875" bestFit="1" customWidth="1"/>
  </cols>
  <sheetData>
    <row r="1" spans="1:5" ht="15" thickBot="1" x14ac:dyDescent="0.4">
      <c r="A1" s="23" t="s">
        <v>43</v>
      </c>
      <c r="B1" s="23" t="s">
        <v>44</v>
      </c>
      <c r="C1" s="23" t="s">
        <v>45</v>
      </c>
      <c r="D1" s="416" t="s">
        <v>290</v>
      </c>
      <c r="E1" s="417" t="s">
        <v>290</v>
      </c>
    </row>
    <row r="2" spans="1:5" ht="15" thickBot="1" x14ac:dyDescent="0.4">
      <c r="A2" s="490" t="s">
        <v>5</v>
      </c>
      <c r="B2" s="491"/>
      <c r="C2" s="491"/>
      <c r="D2" s="491"/>
      <c r="E2" s="492"/>
    </row>
    <row r="3" spans="1:5" ht="26.5" thickBot="1" x14ac:dyDescent="0.4">
      <c r="A3" s="24" t="s">
        <v>46</v>
      </c>
      <c r="B3" s="25" t="s">
        <v>777</v>
      </c>
      <c r="C3" s="24" t="s">
        <v>47</v>
      </c>
      <c r="D3" s="418">
        <v>20000000</v>
      </c>
      <c r="E3" s="419">
        <v>100000000</v>
      </c>
    </row>
    <row r="4" spans="1:5" ht="15" thickBot="1" x14ac:dyDescent="0.4">
      <c r="A4" s="24" t="s">
        <v>48</v>
      </c>
      <c r="B4" s="26" t="s">
        <v>774</v>
      </c>
      <c r="C4" s="24" t="s">
        <v>49</v>
      </c>
      <c r="D4" s="418">
        <v>10000000</v>
      </c>
      <c r="E4" s="419">
        <v>11000000</v>
      </c>
    </row>
    <row r="5" spans="1:5" ht="15" thickBot="1" x14ac:dyDescent="0.4">
      <c r="A5" s="24" t="s">
        <v>772</v>
      </c>
      <c r="B5" s="26" t="s">
        <v>774</v>
      </c>
      <c r="C5" s="24" t="s">
        <v>61</v>
      </c>
      <c r="D5" s="418">
        <v>0</v>
      </c>
      <c r="E5" s="419">
        <v>23000000</v>
      </c>
    </row>
    <row r="6" spans="1:5" ht="15" thickBot="1" x14ac:dyDescent="0.4">
      <c r="A6" s="24" t="s">
        <v>773</v>
      </c>
      <c r="B6" s="26" t="s">
        <v>775</v>
      </c>
      <c r="C6" s="24" t="s">
        <v>61</v>
      </c>
      <c r="D6" s="418">
        <v>0</v>
      </c>
      <c r="E6" s="419">
        <v>27000000</v>
      </c>
    </row>
    <row r="7" spans="1:5" ht="26.5" thickBot="1" x14ac:dyDescent="0.4">
      <c r="A7" s="24" t="s">
        <v>796</v>
      </c>
      <c r="B7" s="26" t="s">
        <v>797</v>
      </c>
      <c r="C7" s="24" t="s">
        <v>61</v>
      </c>
      <c r="D7" s="418" t="s">
        <v>798</v>
      </c>
      <c r="E7" s="419">
        <v>100000000</v>
      </c>
    </row>
    <row r="8" spans="1:5" ht="15" thickBot="1" x14ac:dyDescent="0.4">
      <c r="A8" s="28" t="s">
        <v>52</v>
      </c>
      <c r="B8" s="28"/>
      <c r="C8" s="28"/>
      <c r="D8" s="420">
        <f>SUM(D3:D6)</f>
        <v>30000000</v>
      </c>
      <c r="E8" s="421">
        <f>SUM(E3:E7)</f>
        <v>261000000</v>
      </c>
    </row>
    <row r="9" spans="1:5" ht="26.5" customHeight="1" thickBot="1" x14ac:dyDescent="0.4">
      <c r="A9" s="487" t="s">
        <v>53</v>
      </c>
      <c r="B9" s="488"/>
      <c r="C9" s="488"/>
      <c r="D9" s="488"/>
      <c r="E9" s="489"/>
    </row>
    <row r="10" spans="1:5" ht="15" thickBot="1" x14ac:dyDescent="0.4">
      <c r="A10" s="275" t="s">
        <v>778</v>
      </c>
      <c r="B10" s="275" t="s">
        <v>54</v>
      </c>
      <c r="C10" s="275" t="s">
        <v>47</v>
      </c>
      <c r="D10" s="424">
        <v>4000000</v>
      </c>
      <c r="E10" s="425">
        <v>4000000</v>
      </c>
    </row>
    <row r="11" spans="1:5" ht="15" thickBot="1" x14ac:dyDescent="0.4">
      <c r="A11" s="275" t="s">
        <v>779</v>
      </c>
      <c r="B11" s="275" t="s">
        <v>55</v>
      </c>
      <c r="C11" s="275" t="s">
        <v>51</v>
      </c>
      <c r="D11" s="424">
        <v>10000000</v>
      </c>
      <c r="E11" s="425">
        <f>5077981+5000000</f>
        <v>10077981</v>
      </c>
    </row>
    <row r="12" spans="1:5" ht="15" thickBot="1" x14ac:dyDescent="0.4">
      <c r="A12" s="275" t="s">
        <v>56</v>
      </c>
      <c r="B12" s="275" t="s">
        <v>150</v>
      </c>
      <c r="C12" s="275" t="s">
        <v>51</v>
      </c>
      <c r="D12" s="424">
        <v>10000000</v>
      </c>
      <c r="E12" s="425">
        <v>5000000</v>
      </c>
    </row>
    <row r="13" spans="1:5" ht="15" thickBot="1" x14ac:dyDescent="0.4">
      <c r="A13" s="275" t="s">
        <v>776</v>
      </c>
      <c r="B13" s="275" t="s">
        <v>58</v>
      </c>
      <c r="C13" s="275" t="s">
        <v>51</v>
      </c>
      <c r="D13" s="424">
        <v>10000000</v>
      </c>
      <c r="E13" s="425">
        <v>5000000</v>
      </c>
    </row>
    <row r="14" spans="1:5" ht="26.5" thickBot="1" x14ac:dyDescent="0.4">
      <c r="A14" s="275" t="s">
        <v>59</v>
      </c>
      <c r="B14" s="275" t="s">
        <v>60</v>
      </c>
      <c r="C14" s="275" t="s">
        <v>61</v>
      </c>
      <c r="D14" s="424">
        <v>15077981</v>
      </c>
      <c r="E14" s="425">
        <v>0</v>
      </c>
    </row>
    <row r="15" spans="1:5" ht="26.5" thickBot="1" x14ac:dyDescent="0.4">
      <c r="A15" s="275" t="s">
        <v>63</v>
      </c>
      <c r="B15" s="275" t="s">
        <v>766</v>
      </c>
      <c r="C15" s="275" t="s">
        <v>51</v>
      </c>
      <c r="D15" s="424">
        <v>6000000</v>
      </c>
      <c r="E15" s="425">
        <v>6000000</v>
      </c>
    </row>
    <row r="16" spans="1:5" ht="15" thickBot="1" x14ac:dyDescent="0.4">
      <c r="A16" s="275" t="s">
        <v>476</v>
      </c>
      <c r="B16" s="275" t="s">
        <v>477</v>
      </c>
      <c r="C16" s="275" t="s">
        <v>72</v>
      </c>
      <c r="D16" s="424">
        <v>5000000</v>
      </c>
      <c r="E16" s="425">
        <v>5000000</v>
      </c>
    </row>
    <row r="17" spans="1:5" ht="15" thickBot="1" x14ac:dyDescent="0.4">
      <c r="A17" s="275" t="s">
        <v>64</v>
      </c>
      <c r="B17" s="275" t="s">
        <v>65</v>
      </c>
      <c r="C17" s="275" t="s">
        <v>51</v>
      </c>
      <c r="D17" s="424">
        <v>5000000</v>
      </c>
      <c r="E17" s="425">
        <v>3000000</v>
      </c>
    </row>
    <row r="18" spans="1:5" ht="15" thickBot="1" x14ac:dyDescent="0.4">
      <c r="A18" s="275" t="s">
        <v>765</v>
      </c>
      <c r="B18" s="275" t="s">
        <v>65</v>
      </c>
      <c r="C18" s="275" t="s">
        <v>51</v>
      </c>
      <c r="D18" s="424">
        <v>5000000</v>
      </c>
      <c r="E18" s="425">
        <v>3000000</v>
      </c>
    </row>
    <row r="19" spans="1:5" ht="15" thickBot="1" x14ac:dyDescent="0.4">
      <c r="A19" s="275"/>
      <c r="B19" s="275"/>
      <c r="C19" s="275"/>
      <c r="D19" s="420">
        <f>SUM(D10:D18)</f>
        <v>70077981</v>
      </c>
      <c r="E19" s="421">
        <f>SUM(E10:E18)</f>
        <v>41077981</v>
      </c>
    </row>
    <row r="20" spans="1:5" s="282" customFormat="1" ht="15" thickBot="1" x14ac:dyDescent="0.4">
      <c r="A20" s="277" t="s">
        <v>62</v>
      </c>
      <c r="B20" s="277" t="s">
        <v>62</v>
      </c>
      <c r="C20" s="277" t="s">
        <v>51</v>
      </c>
      <c r="D20" s="420">
        <v>30000000</v>
      </c>
      <c r="E20" s="421">
        <f>30000000-5000000</f>
        <v>25000000</v>
      </c>
    </row>
    <row r="21" spans="1:5" s="282" customFormat="1" ht="15" thickBot="1" x14ac:dyDescent="0.4">
      <c r="A21" s="277"/>
      <c r="B21" s="277"/>
      <c r="C21" s="277"/>
      <c r="D21" s="421">
        <f>SUM(D19:D20)</f>
        <v>100077981</v>
      </c>
      <c r="E21" s="421">
        <f>SUM(E19:E20)</f>
        <v>66077981</v>
      </c>
    </row>
    <row r="22" spans="1:5" s="282" customFormat="1" ht="26.5" thickBot="1" x14ac:dyDescent="0.4">
      <c r="A22" s="32" t="s">
        <v>66</v>
      </c>
      <c r="B22" s="277"/>
      <c r="C22" s="277"/>
      <c r="D22" s="421"/>
      <c r="E22" s="421"/>
    </row>
    <row r="23" spans="1:5" ht="15" thickBot="1" x14ac:dyDescent="0.4">
      <c r="A23" s="26" t="s">
        <v>67</v>
      </c>
      <c r="B23" s="25" t="s">
        <v>68</v>
      </c>
      <c r="C23" s="26" t="s">
        <v>61</v>
      </c>
      <c r="D23" s="426">
        <v>302959056</v>
      </c>
      <c r="E23" s="427">
        <v>302959056</v>
      </c>
    </row>
    <row r="24" spans="1:5" ht="15" thickBot="1" x14ac:dyDescent="0.4">
      <c r="A24" s="26" t="s">
        <v>69</v>
      </c>
      <c r="B24" s="25" t="s">
        <v>68</v>
      </c>
      <c r="C24" s="26" t="s">
        <v>61</v>
      </c>
      <c r="D24" s="426">
        <v>11152240</v>
      </c>
      <c r="E24" s="427">
        <v>11152240</v>
      </c>
    </row>
    <row r="25" spans="1:5" s="282" customFormat="1" ht="15" thickBot="1" x14ac:dyDescent="0.4">
      <c r="A25" s="287" t="s">
        <v>468</v>
      </c>
      <c r="B25" s="37"/>
      <c r="C25" s="287"/>
      <c r="D25" s="428">
        <f>SUM(D23:D24)</f>
        <v>314111296</v>
      </c>
      <c r="E25" s="429">
        <f>SUM(E23:E24)</f>
        <v>314111296</v>
      </c>
    </row>
    <row r="26" spans="1:5" ht="15" thickBot="1" x14ac:dyDescent="0.4">
      <c r="A26" s="26" t="s">
        <v>70</v>
      </c>
      <c r="B26" s="25" t="s">
        <v>68</v>
      </c>
      <c r="C26" s="26" t="s">
        <v>61</v>
      </c>
      <c r="D26" s="426">
        <v>5500000</v>
      </c>
      <c r="E26" s="427">
        <v>5500000</v>
      </c>
    </row>
    <row r="27" spans="1:5" ht="15" thickBot="1" x14ac:dyDescent="0.4">
      <c r="A27" s="26" t="s">
        <v>71</v>
      </c>
      <c r="B27" s="25" t="s">
        <v>68</v>
      </c>
      <c r="C27" s="26" t="s">
        <v>72</v>
      </c>
      <c r="D27" s="426">
        <v>6500000</v>
      </c>
      <c r="E27" s="427">
        <v>6500000</v>
      </c>
    </row>
    <row r="28" spans="1:5" ht="15" thickBot="1" x14ac:dyDescent="0.4">
      <c r="A28" s="29" t="s">
        <v>73</v>
      </c>
      <c r="B28" s="25"/>
      <c r="C28" s="26"/>
      <c r="D28" s="426"/>
      <c r="E28" s="427"/>
    </row>
    <row r="29" spans="1:5" ht="26.5" thickBot="1" x14ac:dyDescent="0.4">
      <c r="A29" s="33" t="s">
        <v>74</v>
      </c>
      <c r="B29" s="34" t="s">
        <v>74</v>
      </c>
      <c r="C29" s="35"/>
      <c r="D29" s="424">
        <v>2000000</v>
      </c>
      <c r="E29" s="425">
        <v>2000000</v>
      </c>
    </row>
    <row r="30" spans="1:5" ht="26.5" thickBot="1" x14ac:dyDescent="0.4">
      <c r="A30" s="34" t="s">
        <v>75</v>
      </c>
      <c r="B30" s="34" t="s">
        <v>75</v>
      </c>
      <c r="C30" s="35" t="s">
        <v>61</v>
      </c>
      <c r="D30" s="424">
        <v>2000000</v>
      </c>
      <c r="E30" s="425">
        <v>2000000</v>
      </c>
    </row>
    <row r="31" spans="1:5" ht="26.5" thickBot="1" x14ac:dyDescent="0.4">
      <c r="A31" s="34" t="s">
        <v>76</v>
      </c>
      <c r="B31" s="34" t="s">
        <v>76</v>
      </c>
      <c r="C31" s="35" t="s">
        <v>61</v>
      </c>
      <c r="D31" s="424">
        <v>1600000</v>
      </c>
      <c r="E31" s="425">
        <v>1600000</v>
      </c>
    </row>
    <row r="32" spans="1:5" ht="15" thickBot="1" x14ac:dyDescent="0.4">
      <c r="A32" s="33" t="s">
        <v>77</v>
      </c>
      <c r="B32" s="34" t="s">
        <v>77</v>
      </c>
      <c r="C32" s="35" t="s">
        <v>61</v>
      </c>
      <c r="D32" s="424">
        <v>1000000</v>
      </c>
      <c r="E32" s="425">
        <v>1000000</v>
      </c>
    </row>
    <row r="33" spans="1:5" ht="15" thickBot="1" x14ac:dyDescent="0.4">
      <c r="A33" s="33" t="s">
        <v>78</v>
      </c>
      <c r="B33" s="34" t="s">
        <v>78</v>
      </c>
      <c r="C33" s="35" t="s">
        <v>61</v>
      </c>
      <c r="D33" s="424">
        <v>2000000</v>
      </c>
      <c r="E33" s="425">
        <v>2000000</v>
      </c>
    </row>
    <row r="34" spans="1:5" ht="26.5" thickBot="1" x14ac:dyDescent="0.4">
      <c r="A34" s="34" t="s">
        <v>79</v>
      </c>
      <c r="B34" s="34" t="s">
        <v>79</v>
      </c>
      <c r="C34" s="35" t="s">
        <v>61</v>
      </c>
      <c r="D34" s="424" t="s">
        <v>80</v>
      </c>
      <c r="E34" s="425" t="s">
        <v>80</v>
      </c>
    </row>
    <row r="35" spans="1:5" ht="26.5" thickBot="1" x14ac:dyDescent="0.4">
      <c r="A35" s="33" t="s">
        <v>81</v>
      </c>
      <c r="B35" s="34" t="s">
        <v>81</v>
      </c>
      <c r="C35" s="35" t="s">
        <v>61</v>
      </c>
      <c r="D35" s="424">
        <v>1000000</v>
      </c>
      <c r="E35" s="425">
        <v>1000000</v>
      </c>
    </row>
    <row r="36" spans="1:5" ht="26.5" thickBot="1" x14ac:dyDescent="0.4">
      <c r="A36" s="34" t="s">
        <v>82</v>
      </c>
      <c r="B36" s="34" t="s">
        <v>82</v>
      </c>
      <c r="C36" s="35" t="s">
        <v>61</v>
      </c>
      <c r="D36" s="424">
        <v>1000000</v>
      </c>
      <c r="E36" s="425">
        <v>1000000</v>
      </c>
    </row>
    <row r="37" spans="1:5" ht="26.5" thickBot="1" x14ac:dyDescent="0.4">
      <c r="A37" s="34" t="s">
        <v>83</v>
      </c>
      <c r="B37" s="34" t="s">
        <v>83</v>
      </c>
      <c r="C37" s="35" t="s">
        <v>61</v>
      </c>
      <c r="D37" s="424">
        <v>1000000</v>
      </c>
      <c r="E37" s="425">
        <v>1000000</v>
      </c>
    </row>
    <row r="38" spans="1:5" ht="15" thickBot="1" x14ac:dyDescent="0.4">
      <c r="A38" s="33" t="s">
        <v>84</v>
      </c>
      <c r="B38" s="34" t="s">
        <v>84</v>
      </c>
      <c r="C38" s="35" t="s">
        <v>61</v>
      </c>
      <c r="D38" s="424">
        <v>1000000</v>
      </c>
      <c r="E38" s="425">
        <v>1000000</v>
      </c>
    </row>
    <row r="39" spans="1:5" ht="26.5" thickBot="1" x14ac:dyDescent="0.4">
      <c r="A39" s="33" t="s">
        <v>85</v>
      </c>
      <c r="B39" s="34" t="s">
        <v>85</v>
      </c>
      <c r="C39" s="35" t="s">
        <v>61</v>
      </c>
      <c r="D39" s="424">
        <v>1000000</v>
      </c>
      <c r="E39" s="425">
        <v>1000000</v>
      </c>
    </row>
    <row r="40" spans="1:5" ht="15" thickBot="1" x14ac:dyDescent="0.4">
      <c r="A40" s="29" t="s">
        <v>86</v>
      </c>
      <c r="B40" s="34"/>
      <c r="C40" s="35"/>
      <c r="D40" s="424"/>
      <c r="E40" s="425"/>
    </row>
    <row r="41" spans="1:5" ht="26.5" thickBot="1" x14ac:dyDescent="0.4">
      <c r="A41" s="33" t="s">
        <v>87</v>
      </c>
      <c r="B41" s="34" t="s">
        <v>87</v>
      </c>
      <c r="C41" s="35" t="s">
        <v>61</v>
      </c>
      <c r="D41" s="430">
        <v>1000000</v>
      </c>
      <c r="E41" s="431">
        <v>1000000</v>
      </c>
    </row>
    <row r="42" spans="1:5" ht="26.5" thickBot="1" x14ac:dyDescent="0.4">
      <c r="A42" s="33" t="s">
        <v>88</v>
      </c>
      <c r="B42" s="34" t="s">
        <v>88</v>
      </c>
      <c r="C42" s="35" t="s">
        <v>61</v>
      </c>
      <c r="D42" s="430">
        <v>1000000</v>
      </c>
      <c r="E42" s="431">
        <v>1000000</v>
      </c>
    </row>
    <row r="43" spans="1:5" ht="15" thickBot="1" x14ac:dyDescent="0.4">
      <c r="A43" s="33" t="s">
        <v>89</v>
      </c>
      <c r="B43" s="34" t="s">
        <v>89</v>
      </c>
      <c r="C43" s="35" t="s">
        <v>61</v>
      </c>
      <c r="D43" s="430">
        <v>1000000</v>
      </c>
      <c r="E43" s="431">
        <v>1000000</v>
      </c>
    </row>
    <row r="44" spans="1:5" ht="26.5" thickBot="1" x14ac:dyDescent="0.4">
      <c r="A44" s="33" t="s">
        <v>90</v>
      </c>
      <c r="B44" s="34" t="s">
        <v>90</v>
      </c>
      <c r="C44" s="35" t="s">
        <v>61</v>
      </c>
      <c r="D44" s="430">
        <v>900000</v>
      </c>
      <c r="E44" s="431">
        <v>900000</v>
      </c>
    </row>
    <row r="45" spans="1:5" ht="26.5" thickBot="1" x14ac:dyDescent="0.4">
      <c r="A45" s="33" t="s">
        <v>91</v>
      </c>
      <c r="B45" s="34" t="s">
        <v>91</v>
      </c>
      <c r="C45" s="35" t="s">
        <v>61</v>
      </c>
      <c r="D45" s="430">
        <v>2000000</v>
      </c>
      <c r="E45" s="431">
        <v>2000000</v>
      </c>
    </row>
    <row r="46" spans="1:5" ht="26.5" thickBot="1" x14ac:dyDescent="0.4">
      <c r="A46" s="33" t="s">
        <v>92</v>
      </c>
      <c r="B46" s="34" t="s">
        <v>92</v>
      </c>
      <c r="C46" s="35" t="s">
        <v>61</v>
      </c>
      <c r="D46" s="430">
        <v>2000000</v>
      </c>
      <c r="E46" s="431">
        <v>2000000</v>
      </c>
    </row>
    <row r="47" spans="1:5" ht="15" thickBot="1" x14ac:dyDescent="0.4">
      <c r="A47" s="33" t="s">
        <v>93</v>
      </c>
      <c r="B47" s="34" t="s">
        <v>93</v>
      </c>
      <c r="C47" s="35" t="s">
        <v>61</v>
      </c>
      <c r="D47" s="430">
        <v>1300000</v>
      </c>
      <c r="E47" s="431">
        <v>1300000</v>
      </c>
    </row>
    <row r="48" spans="1:5" ht="15" thickBot="1" x14ac:dyDescent="0.4">
      <c r="A48" s="33" t="s">
        <v>94</v>
      </c>
      <c r="B48" s="34" t="s">
        <v>94</v>
      </c>
      <c r="C48" s="35" t="s">
        <v>61</v>
      </c>
      <c r="D48" s="430">
        <v>1100000</v>
      </c>
      <c r="E48" s="431">
        <v>1100000</v>
      </c>
    </row>
    <row r="49" spans="1:5" ht="26.5" thickBot="1" x14ac:dyDescent="0.4">
      <c r="A49" s="33" t="s">
        <v>95</v>
      </c>
      <c r="B49" s="34" t="s">
        <v>95</v>
      </c>
      <c r="C49" s="35" t="s">
        <v>61</v>
      </c>
      <c r="D49" s="430">
        <v>100000</v>
      </c>
      <c r="E49" s="431">
        <v>100000</v>
      </c>
    </row>
    <row r="50" spans="1:5" ht="15" thickBot="1" x14ac:dyDescent="0.4">
      <c r="A50" s="33" t="s">
        <v>96</v>
      </c>
      <c r="B50" s="34" t="s">
        <v>96</v>
      </c>
      <c r="C50" s="35" t="s">
        <v>61</v>
      </c>
      <c r="D50" s="430">
        <v>1000000</v>
      </c>
      <c r="E50" s="431">
        <v>1000000</v>
      </c>
    </row>
    <row r="51" spans="1:5" ht="26.5" thickBot="1" x14ac:dyDescent="0.4">
      <c r="A51" s="33" t="s">
        <v>97</v>
      </c>
      <c r="B51" s="34" t="s">
        <v>97</v>
      </c>
      <c r="C51" s="35" t="s">
        <v>61</v>
      </c>
      <c r="D51" s="430">
        <v>1000000</v>
      </c>
      <c r="E51" s="431">
        <v>1000000</v>
      </c>
    </row>
    <row r="52" spans="1:5" ht="26.5" thickBot="1" x14ac:dyDescent="0.4">
      <c r="A52" s="33" t="s">
        <v>98</v>
      </c>
      <c r="B52" s="34" t="s">
        <v>98</v>
      </c>
      <c r="C52" s="35" t="s">
        <v>61</v>
      </c>
      <c r="D52" s="430">
        <v>1000000</v>
      </c>
      <c r="E52" s="431">
        <v>1000000</v>
      </c>
    </row>
    <row r="53" spans="1:5" ht="15" thickBot="1" x14ac:dyDescent="0.4">
      <c r="A53" s="33" t="s">
        <v>99</v>
      </c>
      <c r="B53" s="34" t="s">
        <v>99</v>
      </c>
      <c r="C53" s="35" t="s">
        <v>61</v>
      </c>
      <c r="D53" s="430">
        <v>499995</v>
      </c>
      <c r="E53" s="431">
        <v>499995</v>
      </c>
    </row>
    <row r="54" spans="1:5" ht="15" thickBot="1" x14ac:dyDescent="0.4">
      <c r="A54" s="29" t="s">
        <v>100</v>
      </c>
      <c r="B54" s="34"/>
      <c r="C54" s="35"/>
      <c r="D54" s="430"/>
      <c r="E54" s="431"/>
    </row>
    <row r="55" spans="1:5" ht="15" thickBot="1" x14ac:dyDescent="0.4">
      <c r="A55" s="34" t="s">
        <v>101</v>
      </c>
      <c r="B55" s="34" t="s">
        <v>102</v>
      </c>
      <c r="C55" s="35" t="s">
        <v>61</v>
      </c>
      <c r="D55" s="424">
        <v>6000000</v>
      </c>
      <c r="E55" s="425">
        <v>6000000</v>
      </c>
    </row>
    <row r="56" spans="1:5" ht="26.5" thickBot="1" x14ac:dyDescent="0.4">
      <c r="A56" s="34" t="s">
        <v>103</v>
      </c>
      <c r="B56" s="34" t="s">
        <v>104</v>
      </c>
      <c r="C56" s="35" t="s">
        <v>61</v>
      </c>
      <c r="D56" s="424">
        <v>3000000</v>
      </c>
      <c r="E56" s="425">
        <v>3000000</v>
      </c>
    </row>
    <row r="57" spans="1:5" ht="15" thickBot="1" x14ac:dyDescent="0.4">
      <c r="A57" s="34" t="s">
        <v>105</v>
      </c>
      <c r="B57" s="34" t="s">
        <v>106</v>
      </c>
      <c r="C57" s="35" t="s">
        <v>61</v>
      </c>
      <c r="D57" s="424">
        <v>2000000</v>
      </c>
      <c r="E57" s="425">
        <v>2000000</v>
      </c>
    </row>
    <row r="58" spans="1:5" ht="15" thickBot="1" x14ac:dyDescent="0.4">
      <c r="A58" s="29" t="s">
        <v>107</v>
      </c>
      <c r="B58" s="34"/>
      <c r="C58" s="35"/>
      <c r="D58" s="424"/>
      <c r="E58" s="425"/>
    </row>
    <row r="59" spans="1:5" ht="15" thickBot="1" x14ac:dyDescent="0.4">
      <c r="A59" s="34" t="s">
        <v>108</v>
      </c>
      <c r="B59" s="34" t="s">
        <v>108</v>
      </c>
      <c r="C59" s="35" t="s">
        <v>61</v>
      </c>
      <c r="D59" s="430">
        <v>1200000</v>
      </c>
      <c r="E59" s="431">
        <v>1200000</v>
      </c>
    </row>
    <row r="60" spans="1:5" ht="15" thickBot="1" x14ac:dyDescent="0.4">
      <c r="A60" s="34" t="s">
        <v>109</v>
      </c>
      <c r="B60" s="34" t="s">
        <v>109</v>
      </c>
      <c r="C60" s="35" t="s">
        <v>61</v>
      </c>
      <c r="D60" s="430">
        <v>1300000</v>
      </c>
      <c r="E60" s="431">
        <v>1300000</v>
      </c>
    </row>
    <row r="61" spans="1:5" ht="15" thickBot="1" x14ac:dyDescent="0.4">
      <c r="A61" s="34" t="s">
        <v>110</v>
      </c>
      <c r="B61" s="34" t="s">
        <v>110</v>
      </c>
      <c r="C61" s="35" t="s">
        <v>61</v>
      </c>
      <c r="D61" s="430">
        <v>1370210</v>
      </c>
      <c r="E61" s="431">
        <v>1370210</v>
      </c>
    </row>
    <row r="62" spans="1:5" ht="39.5" thickBot="1" x14ac:dyDescent="0.4">
      <c r="A62" s="34" t="s">
        <v>111</v>
      </c>
      <c r="B62" s="34" t="s">
        <v>111</v>
      </c>
      <c r="C62" s="35" t="s">
        <v>61</v>
      </c>
      <c r="D62" s="430">
        <v>1500000</v>
      </c>
      <c r="E62" s="431">
        <v>1500000</v>
      </c>
    </row>
    <row r="63" spans="1:5" ht="26.5" thickBot="1" x14ac:dyDescent="0.4">
      <c r="A63" s="34" t="s">
        <v>112</v>
      </c>
      <c r="B63" s="34" t="s">
        <v>112</v>
      </c>
      <c r="C63" s="35" t="s">
        <v>61</v>
      </c>
      <c r="D63" s="430">
        <v>1000000</v>
      </c>
      <c r="E63" s="431">
        <v>1000000</v>
      </c>
    </row>
    <row r="64" spans="1:5" ht="15" thickBot="1" x14ac:dyDescent="0.4">
      <c r="A64" s="35"/>
      <c r="B64" s="30"/>
      <c r="C64" s="35"/>
      <c r="D64" s="432">
        <f>SUM(D26:D63)</f>
        <v>56870205</v>
      </c>
      <c r="E64" s="433">
        <f>SUM(E26:E63)</f>
        <v>56870205</v>
      </c>
    </row>
    <row r="65" spans="1:5" ht="15" thickBot="1" x14ac:dyDescent="0.4">
      <c r="A65" s="35"/>
      <c r="B65" s="30"/>
      <c r="C65" s="35"/>
      <c r="D65" s="432">
        <f>D64+D25</f>
        <v>370981501</v>
      </c>
      <c r="E65" s="433">
        <f>E64+E25</f>
        <v>370981501</v>
      </c>
    </row>
    <row r="66" spans="1:5" ht="26.5" customHeight="1" thickBot="1" x14ac:dyDescent="0.4">
      <c r="A66" s="493" t="s">
        <v>113</v>
      </c>
      <c r="B66" s="494"/>
      <c r="C66" s="494"/>
      <c r="D66" s="494"/>
      <c r="E66" s="495"/>
    </row>
    <row r="67" spans="1:5" ht="39.5" thickBot="1" x14ac:dyDescent="0.4">
      <c r="A67" s="276" t="s">
        <v>787</v>
      </c>
      <c r="B67" s="276" t="s">
        <v>114</v>
      </c>
      <c r="C67" s="276" t="s">
        <v>788</v>
      </c>
      <c r="D67" s="418">
        <v>20000000</v>
      </c>
      <c r="E67" s="419">
        <v>20000000</v>
      </c>
    </row>
    <row r="68" spans="1:5" ht="15" thickBot="1" x14ac:dyDescent="0.4">
      <c r="A68" s="276" t="s">
        <v>760</v>
      </c>
      <c r="B68" s="276" t="s">
        <v>761</v>
      </c>
      <c r="C68" s="276" t="s">
        <v>115</v>
      </c>
      <c r="D68" s="418">
        <v>15000000</v>
      </c>
      <c r="E68" s="419">
        <v>5000000</v>
      </c>
    </row>
    <row r="69" spans="1:5" ht="15" thickBot="1" x14ac:dyDescent="0.4">
      <c r="A69" s="276" t="s">
        <v>118</v>
      </c>
      <c r="B69" s="276" t="s">
        <v>117</v>
      </c>
      <c r="C69" s="276"/>
      <c r="D69" s="418">
        <v>20000000</v>
      </c>
      <c r="E69" s="419">
        <v>20000000</v>
      </c>
    </row>
    <row r="70" spans="1:5" ht="15" thickBot="1" x14ac:dyDescent="0.4">
      <c r="A70" s="276" t="s">
        <v>759</v>
      </c>
      <c r="B70" s="276" t="s">
        <v>119</v>
      </c>
      <c r="C70" s="276" t="s">
        <v>120</v>
      </c>
      <c r="D70" s="418">
        <v>20390122</v>
      </c>
      <c r="E70" s="419">
        <v>20390122</v>
      </c>
    </row>
    <row r="71" spans="1:5" ht="15" thickBot="1" x14ac:dyDescent="0.4">
      <c r="A71" s="276" t="s">
        <v>762</v>
      </c>
      <c r="B71" s="276" t="s">
        <v>763</v>
      </c>
      <c r="C71" s="276" t="s">
        <v>764</v>
      </c>
      <c r="D71" s="418">
        <v>4000000</v>
      </c>
      <c r="E71" s="419">
        <v>4000000</v>
      </c>
    </row>
    <row r="72" spans="1:5" ht="15" thickBot="1" x14ac:dyDescent="0.4">
      <c r="A72" s="277" t="s">
        <v>52</v>
      </c>
      <c r="B72" s="277"/>
      <c r="C72" s="275"/>
      <c r="D72" s="420">
        <f>SUM(D67:D71)</f>
        <v>79390122</v>
      </c>
      <c r="E72" s="421">
        <f>SUM(E67:E71)</f>
        <v>69390122</v>
      </c>
    </row>
    <row r="73" spans="1:5" s="282" customFormat="1" ht="22.5" customHeight="1" thickBot="1" x14ac:dyDescent="0.4">
      <c r="A73" s="281" t="s">
        <v>116</v>
      </c>
      <c r="B73" s="281" t="s">
        <v>117</v>
      </c>
      <c r="C73" s="281"/>
      <c r="D73" s="422">
        <v>137500000</v>
      </c>
      <c r="E73" s="423">
        <v>137500000</v>
      </c>
    </row>
    <row r="74" spans="1:5" s="282" customFormat="1" ht="22.5" customHeight="1" thickBot="1" x14ac:dyDescent="0.4">
      <c r="A74" s="32" t="s">
        <v>121</v>
      </c>
      <c r="B74" s="281"/>
      <c r="C74" s="281"/>
      <c r="D74" s="422"/>
      <c r="E74" s="423"/>
    </row>
    <row r="75" spans="1:5" ht="15" thickBot="1" x14ac:dyDescent="0.4">
      <c r="A75" s="30" t="s">
        <v>122</v>
      </c>
      <c r="B75" s="30" t="s">
        <v>123</v>
      </c>
      <c r="C75" s="35" t="s">
        <v>124</v>
      </c>
      <c r="D75" s="424">
        <v>230000000</v>
      </c>
      <c r="E75" s="425">
        <f>30%*D75</f>
        <v>69000000</v>
      </c>
    </row>
    <row r="76" spans="1:5" ht="15" thickBot="1" x14ac:dyDescent="0.4">
      <c r="A76" s="28" t="s">
        <v>52</v>
      </c>
      <c r="B76" s="30"/>
      <c r="C76" s="35"/>
      <c r="D76" s="432">
        <f>SUM(D75:D75)</f>
        <v>230000000</v>
      </c>
      <c r="E76" s="433">
        <f>SUM(E75)</f>
        <v>69000000</v>
      </c>
    </row>
    <row r="77" spans="1:5" ht="26.5" customHeight="1" thickBot="1" x14ac:dyDescent="0.4">
      <c r="A77" s="493" t="s">
        <v>125</v>
      </c>
      <c r="B77" s="494"/>
      <c r="C77" s="494"/>
      <c r="D77" s="494"/>
      <c r="E77" s="495"/>
    </row>
    <row r="78" spans="1:5" ht="26.5" thickBot="1" x14ac:dyDescent="0.4">
      <c r="A78" s="276" t="s">
        <v>126</v>
      </c>
      <c r="B78" s="276" t="s">
        <v>127</v>
      </c>
      <c r="C78" s="276" t="s">
        <v>128</v>
      </c>
      <c r="D78" s="418">
        <v>20000000</v>
      </c>
      <c r="E78" s="419">
        <v>20000000</v>
      </c>
    </row>
    <row r="79" spans="1:5" ht="26.5" thickBot="1" x14ac:dyDescent="0.4">
      <c r="A79" s="276" t="s">
        <v>129</v>
      </c>
      <c r="B79" s="276" t="s">
        <v>130</v>
      </c>
      <c r="C79" s="276" t="s">
        <v>131</v>
      </c>
      <c r="D79" s="418">
        <v>10000000</v>
      </c>
      <c r="E79" s="419">
        <v>10000000</v>
      </c>
    </row>
    <row r="80" spans="1:5" ht="15" thickBot="1" x14ac:dyDescent="0.4">
      <c r="A80" s="278" t="s">
        <v>132</v>
      </c>
      <c r="B80" s="276" t="s">
        <v>132</v>
      </c>
      <c r="C80" s="276" t="s">
        <v>133</v>
      </c>
      <c r="D80" s="418">
        <v>10240065</v>
      </c>
      <c r="E80" s="419">
        <v>10240065</v>
      </c>
    </row>
    <row r="81" spans="1:5" ht="15" thickBot="1" x14ac:dyDescent="0.4">
      <c r="A81" s="276" t="s">
        <v>134</v>
      </c>
      <c r="B81" s="276" t="s">
        <v>135</v>
      </c>
      <c r="C81" s="276" t="s">
        <v>133</v>
      </c>
      <c r="D81" s="418">
        <v>42000000</v>
      </c>
      <c r="E81" s="419">
        <v>10000000</v>
      </c>
    </row>
    <row r="82" spans="1:5" ht="26.5" thickBot="1" x14ac:dyDescent="0.4">
      <c r="A82" s="276" t="s">
        <v>758</v>
      </c>
      <c r="B82" s="276" t="s">
        <v>663</v>
      </c>
      <c r="C82" s="276" t="s">
        <v>757</v>
      </c>
      <c r="D82" s="418">
        <v>3000000</v>
      </c>
      <c r="E82" s="419">
        <v>3000000</v>
      </c>
    </row>
    <row r="83" spans="1:5" ht="26.5" thickBot="1" x14ac:dyDescent="0.4">
      <c r="A83" s="276" t="s">
        <v>475</v>
      </c>
      <c r="B83" s="276" t="s">
        <v>136</v>
      </c>
      <c r="C83" s="276" t="s">
        <v>137</v>
      </c>
      <c r="D83" s="418">
        <v>180000000</v>
      </c>
      <c r="E83" s="419">
        <v>120000000</v>
      </c>
    </row>
    <row r="84" spans="1:5" ht="15" thickBot="1" x14ac:dyDescent="0.4">
      <c r="A84" s="277" t="s">
        <v>52</v>
      </c>
      <c r="B84" s="275"/>
      <c r="C84" s="275"/>
      <c r="D84" s="432">
        <f>SUM(D78:D83)</f>
        <v>265240065</v>
      </c>
      <c r="E84" s="433">
        <f>SUM(E78:E83)</f>
        <v>173240065</v>
      </c>
    </row>
    <row r="85" spans="1:5" ht="15" thickBot="1" x14ac:dyDescent="0.4">
      <c r="A85" s="32" t="s">
        <v>138</v>
      </c>
      <c r="B85" s="275"/>
      <c r="C85" s="275"/>
      <c r="D85" s="432"/>
      <c r="E85" s="433"/>
    </row>
    <row r="86" spans="1:5" ht="15" thickBot="1" x14ac:dyDescent="0.4">
      <c r="A86" s="25" t="s">
        <v>139</v>
      </c>
      <c r="B86" s="25"/>
      <c r="C86" s="25" t="s">
        <v>51</v>
      </c>
      <c r="D86" s="418">
        <v>6000000</v>
      </c>
      <c r="E86" s="419">
        <v>0</v>
      </c>
    </row>
    <row r="87" spans="1:5" ht="15" thickBot="1" x14ac:dyDescent="0.4">
      <c r="A87" s="25" t="s">
        <v>140</v>
      </c>
      <c r="B87" s="25"/>
      <c r="C87" s="25" t="s">
        <v>51</v>
      </c>
      <c r="D87" s="418">
        <v>10000000</v>
      </c>
      <c r="E87" s="419">
        <v>5000000</v>
      </c>
    </row>
    <row r="88" spans="1:5" ht="15" thickBot="1" x14ac:dyDescent="0.4">
      <c r="A88" s="37" t="s">
        <v>52</v>
      </c>
      <c r="B88" s="25"/>
      <c r="C88" s="25"/>
      <c r="D88" s="422">
        <f>SUM(D86:D87)</f>
        <v>16000000</v>
      </c>
      <c r="E88" s="423">
        <f>SUM(E86:E87)</f>
        <v>5000000</v>
      </c>
    </row>
    <row r="89" spans="1:5" ht="39.5" thickBot="1" x14ac:dyDescent="0.4">
      <c r="A89" s="37" t="s">
        <v>780</v>
      </c>
      <c r="B89" s="25" t="s">
        <v>781</v>
      </c>
      <c r="C89" s="25"/>
      <c r="D89" s="422"/>
      <c r="E89" s="423">
        <v>50000000</v>
      </c>
    </row>
    <row r="90" spans="1:5" ht="26.5" thickBot="1" x14ac:dyDescent="0.4">
      <c r="A90" s="274" t="s">
        <v>141</v>
      </c>
      <c r="B90" s="25"/>
      <c r="C90" s="25"/>
      <c r="D90" s="422"/>
      <c r="E90" s="423"/>
    </row>
    <row r="91" spans="1:5" ht="15" thickBot="1" x14ac:dyDescent="0.4">
      <c r="A91" s="278" t="s">
        <v>471</v>
      </c>
      <c r="B91" s="275" t="s">
        <v>472</v>
      </c>
      <c r="C91" s="275" t="s">
        <v>131</v>
      </c>
      <c r="D91" s="418">
        <v>50000000</v>
      </c>
      <c r="E91" s="419">
        <v>50000000</v>
      </c>
    </row>
    <row r="92" spans="1:5" ht="39.5" thickBot="1" x14ac:dyDescent="0.4">
      <c r="A92" s="280" t="s">
        <v>142</v>
      </c>
      <c r="B92" s="275" t="s">
        <v>767</v>
      </c>
      <c r="C92" s="275" t="s">
        <v>133</v>
      </c>
      <c r="D92" s="424">
        <v>20000000</v>
      </c>
      <c r="E92" s="425">
        <v>10000000</v>
      </c>
    </row>
    <row r="93" spans="1:5" ht="15" thickBot="1" x14ac:dyDescent="0.4">
      <c r="A93" s="279" t="s">
        <v>52</v>
      </c>
      <c r="B93" s="275"/>
      <c r="C93" s="275"/>
      <c r="D93" s="432">
        <f>SUM(D91:D92)</f>
        <v>70000000</v>
      </c>
      <c r="E93" s="433">
        <f>SUM(E91:E92)</f>
        <v>60000000</v>
      </c>
    </row>
    <row r="94" spans="1:5" ht="15" thickBot="1" x14ac:dyDescent="0.4">
      <c r="A94" s="438" t="s">
        <v>470</v>
      </c>
      <c r="B94" s="277" t="s">
        <v>472</v>
      </c>
      <c r="C94" s="277" t="s">
        <v>131</v>
      </c>
      <c r="D94" s="420">
        <v>100000000</v>
      </c>
      <c r="E94" s="421">
        <v>100000000</v>
      </c>
    </row>
    <row r="95" spans="1:5" ht="26.5" thickBot="1" x14ac:dyDescent="0.4">
      <c r="A95" s="29" t="s">
        <v>143</v>
      </c>
      <c r="B95" s="277"/>
      <c r="C95" s="277"/>
      <c r="D95" s="420"/>
      <c r="E95" s="421"/>
    </row>
    <row r="96" spans="1:5" ht="26.5" thickBot="1" x14ac:dyDescent="0.4">
      <c r="A96" s="283" t="s">
        <v>144</v>
      </c>
      <c r="B96" s="283" t="s">
        <v>145</v>
      </c>
      <c r="C96" s="283" t="s">
        <v>146</v>
      </c>
      <c r="D96" s="434">
        <v>10000000</v>
      </c>
      <c r="E96" s="435">
        <v>0</v>
      </c>
    </row>
    <row r="97" spans="1:6" ht="26.5" thickBot="1" x14ac:dyDescent="0.4">
      <c r="A97" s="283" t="s">
        <v>144</v>
      </c>
      <c r="B97" s="283" t="s">
        <v>147</v>
      </c>
      <c r="C97" s="283" t="s">
        <v>146</v>
      </c>
      <c r="D97" s="434">
        <v>3500000</v>
      </c>
      <c r="E97" s="435">
        <v>3500000</v>
      </c>
    </row>
    <row r="98" spans="1:6" ht="15" thickBot="1" x14ac:dyDescent="0.4">
      <c r="A98" s="30" t="s">
        <v>768</v>
      </c>
      <c r="B98" s="30" t="s">
        <v>57</v>
      </c>
      <c r="C98" s="30" t="s">
        <v>148</v>
      </c>
      <c r="D98" s="424">
        <v>6500000</v>
      </c>
      <c r="E98" s="425">
        <v>6500000</v>
      </c>
    </row>
    <row r="99" spans="1:6" ht="26.5" thickBot="1" x14ac:dyDescent="0.4">
      <c r="A99" s="30" t="s">
        <v>149</v>
      </c>
      <c r="B99" s="30" t="s">
        <v>150</v>
      </c>
      <c r="C99" s="30" t="s">
        <v>151</v>
      </c>
      <c r="D99" s="424">
        <v>10730754</v>
      </c>
      <c r="E99" s="425">
        <v>10730754</v>
      </c>
    </row>
    <row r="100" spans="1:6" ht="15" thickBot="1" x14ac:dyDescent="0.4">
      <c r="A100" s="283" t="s">
        <v>152</v>
      </c>
      <c r="B100" s="283" t="s">
        <v>153</v>
      </c>
      <c r="C100" s="283" t="s">
        <v>146</v>
      </c>
      <c r="D100" s="434">
        <v>4000000</v>
      </c>
      <c r="E100" s="435">
        <v>4000000</v>
      </c>
    </row>
    <row r="101" spans="1:6" ht="15" thickBot="1" x14ac:dyDescent="0.4">
      <c r="A101" s="283" t="s">
        <v>154</v>
      </c>
      <c r="B101" s="283" t="s">
        <v>155</v>
      </c>
      <c r="C101" s="283" t="s">
        <v>47</v>
      </c>
      <c r="D101" s="434">
        <v>6000000</v>
      </c>
      <c r="E101" s="435">
        <v>6000000</v>
      </c>
    </row>
    <row r="102" spans="1:6" ht="15" thickBot="1" x14ac:dyDescent="0.4">
      <c r="A102" s="28" t="s">
        <v>52</v>
      </c>
      <c r="B102" s="30"/>
      <c r="C102" s="30"/>
      <c r="D102" s="432">
        <f>SUM(D96:D101)</f>
        <v>40730754</v>
      </c>
      <c r="E102" s="433">
        <f>SUM(E96:E101)</f>
        <v>30730754</v>
      </c>
    </row>
    <row r="103" spans="1:6" ht="15" thickBot="1" x14ac:dyDescent="0.4">
      <c r="A103" s="274" t="s">
        <v>156</v>
      </c>
      <c r="B103" s="30"/>
      <c r="C103" s="30"/>
      <c r="D103" s="432"/>
      <c r="E103" s="433"/>
    </row>
    <row r="104" spans="1:6" ht="26.5" thickBot="1" x14ac:dyDescent="0.4">
      <c r="A104" s="275" t="s">
        <v>479</v>
      </c>
      <c r="B104" s="275" t="s">
        <v>473</v>
      </c>
      <c r="C104" s="275" t="s">
        <v>474</v>
      </c>
      <c r="D104" s="424">
        <v>4000000</v>
      </c>
      <c r="E104" s="425">
        <v>8000000</v>
      </c>
    </row>
    <row r="105" spans="1:6" ht="15" thickBot="1" x14ac:dyDescent="0.4">
      <c r="A105" s="275" t="s">
        <v>157</v>
      </c>
      <c r="B105" s="275" t="s">
        <v>158</v>
      </c>
      <c r="C105" s="275" t="s">
        <v>51</v>
      </c>
      <c r="D105" s="424">
        <v>5000000</v>
      </c>
      <c r="E105" s="425">
        <v>5000000</v>
      </c>
    </row>
    <row r="106" spans="1:6" ht="15" thickBot="1" x14ac:dyDescent="0.4">
      <c r="A106" s="284" t="s">
        <v>159</v>
      </c>
      <c r="B106" s="284" t="s">
        <v>160</v>
      </c>
      <c r="C106" s="284" t="s">
        <v>131</v>
      </c>
      <c r="D106" s="434">
        <v>50000000</v>
      </c>
      <c r="E106" s="435">
        <v>50000000</v>
      </c>
      <c r="F106" s="286"/>
    </row>
    <row r="107" spans="1:6" ht="15" thickBot="1" x14ac:dyDescent="0.4">
      <c r="A107" s="277" t="s">
        <v>161</v>
      </c>
      <c r="B107" s="275"/>
      <c r="C107" s="275"/>
      <c r="D107" s="432">
        <f>SUM(D104:D106)</f>
        <v>59000000</v>
      </c>
      <c r="E107" s="433">
        <f>SUM(E104:E106)</f>
        <v>63000000</v>
      </c>
      <c r="F107" s="286"/>
    </row>
    <row r="108" spans="1:6" ht="15" thickBot="1" x14ac:dyDescent="0.4">
      <c r="A108" s="415" t="s">
        <v>162</v>
      </c>
      <c r="B108" s="275"/>
      <c r="C108" s="275"/>
      <c r="D108" s="432"/>
      <c r="E108" s="433"/>
      <c r="F108" s="286"/>
    </row>
    <row r="109" spans="1:6" ht="15" thickBot="1" x14ac:dyDescent="0.4">
      <c r="A109" s="30" t="s">
        <v>754</v>
      </c>
      <c r="B109" s="30" t="s">
        <v>163</v>
      </c>
      <c r="C109" s="30" t="s">
        <v>164</v>
      </c>
      <c r="D109" s="424">
        <v>10260008</v>
      </c>
      <c r="E109" s="425">
        <v>10260008</v>
      </c>
    </row>
    <row r="110" spans="1:6" ht="52.5" thickBot="1" x14ac:dyDescent="0.4">
      <c r="A110" s="30" t="s">
        <v>785</v>
      </c>
      <c r="B110" s="30" t="s">
        <v>786</v>
      </c>
      <c r="C110" s="30" t="s">
        <v>165</v>
      </c>
      <c r="D110" s="424">
        <v>11201413</v>
      </c>
      <c r="E110" s="425">
        <v>11201413</v>
      </c>
    </row>
    <row r="111" spans="1:6" ht="15" thickBot="1" x14ac:dyDescent="0.4">
      <c r="A111" s="30" t="s">
        <v>756</v>
      </c>
      <c r="B111" s="30" t="s">
        <v>150</v>
      </c>
      <c r="C111" s="30" t="s">
        <v>164</v>
      </c>
      <c r="D111" s="424"/>
      <c r="E111" s="425">
        <v>4000000</v>
      </c>
    </row>
    <row r="112" spans="1:6" ht="15" thickBot="1" x14ac:dyDescent="0.4">
      <c r="A112" s="30" t="s">
        <v>755</v>
      </c>
      <c r="B112" s="30" t="s">
        <v>469</v>
      </c>
      <c r="C112" s="30" t="s">
        <v>164</v>
      </c>
      <c r="D112" s="430">
        <v>9887383</v>
      </c>
      <c r="E112" s="431">
        <v>9887383</v>
      </c>
    </row>
    <row r="113" spans="1:6" ht="15" thickBot="1" x14ac:dyDescent="0.4">
      <c r="A113" s="28" t="s">
        <v>52</v>
      </c>
      <c r="B113" s="35"/>
      <c r="C113" s="35"/>
      <c r="D113" s="432">
        <f>SUM(D109:D112)</f>
        <v>31348804</v>
      </c>
      <c r="E113" s="433">
        <f>SUM(E109:E112)</f>
        <v>35348804</v>
      </c>
    </row>
    <row r="114" spans="1:6" ht="15" thickBot="1" x14ac:dyDescent="0.4">
      <c r="A114" s="28" t="s">
        <v>4</v>
      </c>
      <c r="B114" s="35"/>
      <c r="C114" s="35"/>
      <c r="D114" s="432">
        <f>D113+D107+D102+D93+D88+D84+D72+D64+D8+D19</f>
        <v>718657931</v>
      </c>
      <c r="E114" s="432">
        <f>E113+E107+E102+E93+E88+E84+E72+E64+E8+E19</f>
        <v>795657931</v>
      </c>
      <c r="F114" s="118"/>
    </row>
  </sheetData>
  <mergeCells count="4">
    <mergeCell ref="A9:E9"/>
    <mergeCell ref="A2:E2"/>
    <mergeCell ref="A66:E66"/>
    <mergeCell ref="A77:E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38" workbookViewId="0">
      <selection activeCell="D264" sqref="D264"/>
    </sheetView>
  </sheetViews>
  <sheetFormatPr defaultRowHeight="14.5" x14ac:dyDescent="0.35"/>
  <cols>
    <col min="1" max="1" width="46.6328125" customWidth="1"/>
    <col min="2" max="2" width="14.81640625" customWidth="1"/>
    <col min="3" max="3" width="58.54296875" customWidth="1"/>
    <col min="4" max="4" width="27.36328125" style="206" customWidth="1"/>
    <col min="5" max="5" width="9.26953125" bestFit="1" customWidth="1"/>
    <col min="7" max="7" width="14.6328125" bestFit="1" customWidth="1"/>
    <col min="9" max="9" width="8.26953125" customWidth="1"/>
  </cols>
  <sheetData>
    <row r="1" spans="1:5" ht="16" thickBot="1" x14ac:dyDescent="0.4">
      <c r="A1" s="324" t="s">
        <v>42</v>
      </c>
      <c r="B1" s="325" t="s">
        <v>291</v>
      </c>
      <c r="C1" s="324" t="s">
        <v>293</v>
      </c>
      <c r="D1" s="439" t="s">
        <v>292</v>
      </c>
      <c r="E1" s="408"/>
    </row>
    <row r="2" spans="1:5" ht="16" thickBot="1" x14ac:dyDescent="0.4">
      <c r="A2" s="326" t="s">
        <v>294</v>
      </c>
      <c r="B2" s="327" t="s">
        <v>499</v>
      </c>
      <c r="C2" s="326" t="s">
        <v>500</v>
      </c>
      <c r="D2" s="440">
        <v>2000000</v>
      </c>
      <c r="E2" s="408"/>
    </row>
    <row r="3" spans="1:5" ht="16" thickBot="1" x14ac:dyDescent="0.4">
      <c r="A3" s="328" t="s">
        <v>294</v>
      </c>
      <c r="B3" s="327" t="s">
        <v>501</v>
      </c>
      <c r="C3" s="328" t="s">
        <v>502</v>
      </c>
      <c r="D3" s="441">
        <v>2000000</v>
      </c>
      <c r="E3" s="408"/>
    </row>
    <row r="4" spans="1:5" ht="16" thickBot="1" x14ac:dyDescent="0.4">
      <c r="A4" s="328" t="s">
        <v>294</v>
      </c>
      <c r="B4" s="327" t="s">
        <v>503</v>
      </c>
      <c r="C4" s="328" t="s">
        <v>504</v>
      </c>
      <c r="D4" s="441">
        <v>2000000</v>
      </c>
      <c r="E4" s="408"/>
    </row>
    <row r="5" spans="1:5" ht="31" thickBot="1" x14ac:dyDescent="0.4">
      <c r="A5" s="328" t="s">
        <v>294</v>
      </c>
      <c r="B5" s="327" t="s">
        <v>503</v>
      </c>
      <c r="C5" s="329" t="s">
        <v>753</v>
      </c>
      <c r="D5" s="441">
        <v>3000000</v>
      </c>
      <c r="E5" s="408"/>
    </row>
    <row r="6" spans="1:5" ht="16" thickBot="1" x14ac:dyDescent="0.4">
      <c r="A6" s="328" t="s">
        <v>294</v>
      </c>
      <c r="B6" s="327" t="s">
        <v>505</v>
      </c>
      <c r="C6" s="328" t="s">
        <v>506</v>
      </c>
      <c r="D6" s="441">
        <v>500000</v>
      </c>
      <c r="E6" s="408"/>
    </row>
    <row r="7" spans="1:5" ht="16" thickBot="1" x14ac:dyDescent="0.4">
      <c r="A7" s="328" t="s">
        <v>294</v>
      </c>
      <c r="B7" s="330" t="s">
        <v>507</v>
      </c>
      <c r="C7" s="328" t="s">
        <v>508</v>
      </c>
      <c r="D7" s="441">
        <v>400000</v>
      </c>
      <c r="E7" s="408"/>
    </row>
    <row r="8" spans="1:5" ht="16" thickBot="1" x14ac:dyDescent="0.4">
      <c r="A8" s="328" t="s">
        <v>294</v>
      </c>
      <c r="B8" s="330" t="s">
        <v>507</v>
      </c>
      <c r="C8" s="328" t="s">
        <v>509</v>
      </c>
      <c r="D8" s="441">
        <v>400000</v>
      </c>
      <c r="E8" s="408"/>
    </row>
    <row r="9" spans="1:5" ht="16" thickBot="1" x14ac:dyDescent="0.4">
      <c r="A9" s="328" t="s">
        <v>294</v>
      </c>
      <c r="B9" s="330" t="s">
        <v>507</v>
      </c>
      <c r="C9" s="328" t="s">
        <v>510</v>
      </c>
      <c r="D9" s="441">
        <v>400000</v>
      </c>
      <c r="E9" s="408"/>
    </row>
    <row r="10" spans="1:5" ht="16" thickBot="1" x14ac:dyDescent="0.4">
      <c r="A10" s="328" t="s">
        <v>294</v>
      </c>
      <c r="B10" s="327" t="s">
        <v>511</v>
      </c>
      <c r="C10" s="328" t="s">
        <v>512</v>
      </c>
      <c r="D10" s="441">
        <v>1000000</v>
      </c>
      <c r="E10" s="408"/>
    </row>
    <row r="11" spans="1:5" ht="16" thickBot="1" x14ac:dyDescent="0.4">
      <c r="A11" s="328" t="s">
        <v>294</v>
      </c>
      <c r="B11" s="327" t="s">
        <v>511</v>
      </c>
      <c r="C11" s="328" t="s">
        <v>513</v>
      </c>
      <c r="D11" s="441">
        <v>2000000</v>
      </c>
      <c r="E11" s="408"/>
    </row>
    <row r="12" spans="1:5" ht="16" thickBot="1" x14ac:dyDescent="0.4">
      <c r="A12" s="328" t="s">
        <v>294</v>
      </c>
      <c r="B12" s="327" t="s">
        <v>514</v>
      </c>
      <c r="C12" s="328" t="s">
        <v>515</v>
      </c>
      <c r="D12" s="441">
        <v>1000000</v>
      </c>
      <c r="E12" s="408"/>
    </row>
    <row r="13" spans="1:5" ht="16" thickBot="1" x14ac:dyDescent="0.4">
      <c r="A13" s="328" t="s">
        <v>294</v>
      </c>
      <c r="B13" s="327" t="s">
        <v>516</v>
      </c>
      <c r="C13" s="328" t="s">
        <v>517</v>
      </c>
      <c r="D13" s="441">
        <v>2000000</v>
      </c>
      <c r="E13" s="408"/>
    </row>
    <row r="14" spans="1:5" ht="16" thickBot="1" x14ac:dyDescent="0.4">
      <c r="A14" s="331" t="s">
        <v>294</v>
      </c>
      <c r="B14" s="330" t="s">
        <v>148</v>
      </c>
      <c r="C14" s="331" t="s">
        <v>518</v>
      </c>
      <c r="D14" s="442">
        <v>1000000</v>
      </c>
      <c r="E14" s="408"/>
    </row>
    <row r="15" spans="1:5" ht="16" thickBot="1" x14ac:dyDescent="0.4">
      <c r="A15" s="331" t="s">
        <v>294</v>
      </c>
      <c r="B15" s="330" t="s">
        <v>148</v>
      </c>
      <c r="C15" s="331" t="s">
        <v>519</v>
      </c>
      <c r="D15" s="442">
        <v>1000000</v>
      </c>
      <c r="E15" s="408"/>
    </row>
    <row r="16" spans="1:5" ht="16" thickBot="1" x14ac:dyDescent="0.4">
      <c r="A16" s="328" t="s">
        <v>294</v>
      </c>
      <c r="B16" s="327" t="s">
        <v>47</v>
      </c>
      <c r="C16" s="328" t="s">
        <v>512</v>
      </c>
      <c r="D16" s="441">
        <v>1000000</v>
      </c>
      <c r="E16" s="408"/>
    </row>
    <row r="17" spans="1:7" s="282" customFormat="1" ht="16" thickBot="1" x14ac:dyDescent="0.4">
      <c r="A17" s="332" t="s">
        <v>294</v>
      </c>
      <c r="B17" s="333" t="s">
        <v>52</v>
      </c>
      <c r="C17" s="334"/>
      <c r="D17" s="443">
        <f>SUM(D2:D16)</f>
        <v>19700000</v>
      </c>
      <c r="E17" s="409"/>
    </row>
    <row r="18" spans="1:7" ht="16" thickBot="1" x14ac:dyDescent="0.4">
      <c r="A18" s="335" t="s">
        <v>296</v>
      </c>
      <c r="B18" s="336" t="s">
        <v>520</v>
      </c>
      <c r="C18" s="337" t="s">
        <v>521</v>
      </c>
      <c r="D18" s="444">
        <v>3500000</v>
      </c>
      <c r="E18" s="408"/>
    </row>
    <row r="19" spans="1:7" ht="16" thickBot="1" x14ac:dyDescent="0.4">
      <c r="A19" s="338" t="s">
        <v>296</v>
      </c>
      <c r="B19" s="336" t="s">
        <v>148</v>
      </c>
      <c r="C19" s="338" t="s">
        <v>303</v>
      </c>
      <c r="D19" s="445"/>
      <c r="E19" s="408"/>
    </row>
    <row r="20" spans="1:7" ht="16" thickBot="1" x14ac:dyDescent="0.4">
      <c r="A20" s="338" t="s">
        <v>296</v>
      </c>
      <c r="B20" s="336" t="s">
        <v>148</v>
      </c>
      <c r="C20" s="338" t="s">
        <v>306</v>
      </c>
      <c r="D20" s="445">
        <v>4000000</v>
      </c>
      <c r="E20" s="408"/>
    </row>
    <row r="21" spans="1:7" ht="16" thickBot="1" x14ac:dyDescent="0.4">
      <c r="A21" s="338" t="s">
        <v>296</v>
      </c>
      <c r="B21" s="336" t="s">
        <v>148</v>
      </c>
      <c r="C21" s="338" t="s">
        <v>522</v>
      </c>
      <c r="D21" s="445">
        <v>3000000</v>
      </c>
      <c r="E21" s="408"/>
    </row>
    <row r="22" spans="1:7" ht="15.5" x14ac:dyDescent="0.35">
      <c r="A22" s="338" t="s">
        <v>296</v>
      </c>
      <c r="B22" s="339" t="s">
        <v>523</v>
      </c>
      <c r="C22" s="340" t="s">
        <v>524</v>
      </c>
      <c r="D22" s="446">
        <v>3500000</v>
      </c>
      <c r="E22" s="408"/>
    </row>
    <row r="23" spans="1:7" ht="15.5" x14ac:dyDescent="0.35">
      <c r="A23" s="338" t="s">
        <v>296</v>
      </c>
      <c r="B23" s="341" t="s">
        <v>523</v>
      </c>
      <c r="C23" s="340" t="s">
        <v>525</v>
      </c>
      <c r="D23" s="446">
        <v>1500000</v>
      </c>
      <c r="E23" s="408"/>
    </row>
    <row r="24" spans="1:7" ht="15.5" x14ac:dyDescent="0.35">
      <c r="A24" s="338" t="s">
        <v>296</v>
      </c>
      <c r="B24" s="342" t="s">
        <v>499</v>
      </c>
      <c r="C24" s="340" t="s">
        <v>526</v>
      </c>
      <c r="D24" s="446">
        <v>3000000</v>
      </c>
      <c r="E24" s="408"/>
    </row>
    <row r="25" spans="1:7" ht="15.5" x14ac:dyDescent="0.35">
      <c r="A25" s="338" t="s">
        <v>296</v>
      </c>
      <c r="B25" s="342" t="s">
        <v>501</v>
      </c>
      <c r="C25" s="340" t="s">
        <v>527</v>
      </c>
      <c r="D25" s="446">
        <v>3500000</v>
      </c>
      <c r="E25" s="408"/>
    </row>
    <row r="26" spans="1:7" ht="15.5" x14ac:dyDescent="0.35">
      <c r="A26" s="338" t="s">
        <v>296</v>
      </c>
      <c r="B26" s="342" t="s">
        <v>528</v>
      </c>
      <c r="C26" s="340" t="s">
        <v>529</v>
      </c>
      <c r="D26" s="446">
        <v>3500000</v>
      </c>
      <c r="E26" s="408"/>
    </row>
    <row r="27" spans="1:7" ht="15.5" x14ac:dyDescent="0.35">
      <c r="A27" s="338" t="s">
        <v>296</v>
      </c>
      <c r="B27" s="342" t="s">
        <v>528</v>
      </c>
      <c r="C27" s="340" t="s">
        <v>530</v>
      </c>
      <c r="D27" s="446">
        <v>3500000</v>
      </c>
      <c r="E27" s="408"/>
      <c r="G27" s="411"/>
    </row>
    <row r="28" spans="1:7" ht="15.5" x14ac:dyDescent="0.35">
      <c r="A28" s="338" t="s">
        <v>296</v>
      </c>
      <c r="B28" s="342" t="s">
        <v>528</v>
      </c>
      <c r="C28" s="340" t="s">
        <v>531</v>
      </c>
      <c r="D28" s="446">
        <v>3500000</v>
      </c>
      <c r="E28" s="408">
        <v>3500000</v>
      </c>
    </row>
    <row r="29" spans="1:7" ht="15.5" x14ac:dyDescent="0.35">
      <c r="A29" s="338" t="s">
        <v>296</v>
      </c>
      <c r="B29" s="342" t="s">
        <v>503</v>
      </c>
      <c r="C29" s="340" t="s">
        <v>532</v>
      </c>
      <c r="D29" s="446">
        <v>3000000</v>
      </c>
      <c r="E29" s="408"/>
    </row>
    <row r="30" spans="1:7" ht="15.5" x14ac:dyDescent="0.35">
      <c r="A30" s="338" t="s">
        <v>296</v>
      </c>
      <c r="B30" s="342" t="s">
        <v>503</v>
      </c>
      <c r="C30" s="340" t="s">
        <v>533</v>
      </c>
      <c r="D30" s="446">
        <v>2000000</v>
      </c>
      <c r="E30" s="408"/>
    </row>
    <row r="31" spans="1:7" ht="15.5" x14ac:dyDescent="0.35">
      <c r="A31" s="338" t="s">
        <v>296</v>
      </c>
      <c r="B31" s="342" t="s">
        <v>505</v>
      </c>
      <c r="C31" s="340" t="s">
        <v>534</v>
      </c>
      <c r="D31" s="446">
        <v>3000000</v>
      </c>
      <c r="E31" s="408"/>
    </row>
    <row r="32" spans="1:7" ht="15.5" x14ac:dyDescent="0.35">
      <c r="A32" s="338" t="s">
        <v>296</v>
      </c>
      <c r="B32" s="342" t="s">
        <v>505</v>
      </c>
      <c r="C32" s="340" t="s">
        <v>535</v>
      </c>
      <c r="D32" s="446">
        <v>500000</v>
      </c>
      <c r="E32" s="408"/>
    </row>
    <row r="33" spans="1:5" ht="30.5" x14ac:dyDescent="0.35">
      <c r="A33" s="338" t="s">
        <v>296</v>
      </c>
      <c r="B33" s="341" t="s">
        <v>507</v>
      </c>
      <c r="C33" s="343" t="s">
        <v>536</v>
      </c>
      <c r="D33" s="446">
        <v>0</v>
      </c>
      <c r="E33" s="408"/>
    </row>
    <row r="34" spans="1:5" ht="15.5" x14ac:dyDescent="0.35">
      <c r="A34" s="338" t="s">
        <v>296</v>
      </c>
      <c r="B34" s="341" t="s">
        <v>507</v>
      </c>
      <c r="C34" s="340" t="s">
        <v>537</v>
      </c>
      <c r="D34" s="446">
        <v>3000000</v>
      </c>
      <c r="E34" s="408"/>
    </row>
    <row r="35" spans="1:5" ht="15.5" x14ac:dyDescent="0.35">
      <c r="A35" s="338" t="s">
        <v>296</v>
      </c>
      <c r="B35" s="342" t="s">
        <v>538</v>
      </c>
      <c r="C35" s="340" t="s">
        <v>539</v>
      </c>
      <c r="D35" s="446">
        <v>3500000</v>
      </c>
      <c r="E35" s="408"/>
    </row>
    <row r="36" spans="1:5" ht="15.5" x14ac:dyDescent="0.35">
      <c r="A36" s="338" t="s">
        <v>296</v>
      </c>
      <c r="B36" s="342" t="s">
        <v>538</v>
      </c>
      <c r="C36" s="340" t="s">
        <v>540</v>
      </c>
      <c r="D36" s="446">
        <v>3500000</v>
      </c>
      <c r="E36" s="408">
        <v>900000</v>
      </c>
    </row>
    <row r="37" spans="1:5" ht="15.5" x14ac:dyDescent="0.35">
      <c r="A37" s="338" t="s">
        <v>296</v>
      </c>
      <c r="B37" s="342" t="s">
        <v>538</v>
      </c>
      <c r="C37" s="340" t="s">
        <v>541</v>
      </c>
      <c r="D37" s="446">
        <v>3500000</v>
      </c>
      <c r="E37" s="408">
        <v>3000000</v>
      </c>
    </row>
    <row r="38" spans="1:5" ht="15.5" x14ac:dyDescent="0.35">
      <c r="A38" s="338" t="s">
        <v>296</v>
      </c>
      <c r="B38" s="342" t="s">
        <v>511</v>
      </c>
      <c r="C38" s="340" t="s">
        <v>542</v>
      </c>
      <c r="D38" s="446">
        <v>10500000</v>
      </c>
      <c r="E38" s="408"/>
    </row>
    <row r="39" spans="1:5" ht="15.5" x14ac:dyDescent="0.35">
      <c r="A39" s="338" t="s">
        <v>296</v>
      </c>
      <c r="B39" s="342" t="s">
        <v>543</v>
      </c>
      <c r="C39" s="343" t="s">
        <v>544</v>
      </c>
      <c r="D39" s="446">
        <v>3500000</v>
      </c>
      <c r="E39" s="408"/>
    </row>
    <row r="40" spans="1:5" ht="15.5" x14ac:dyDescent="0.35">
      <c r="A40" s="338" t="s">
        <v>296</v>
      </c>
      <c r="B40" s="342" t="s">
        <v>514</v>
      </c>
      <c r="C40" s="340" t="s">
        <v>545</v>
      </c>
      <c r="D40" s="446">
        <v>3000000</v>
      </c>
      <c r="E40" s="408"/>
    </row>
    <row r="41" spans="1:5" ht="15.5" x14ac:dyDescent="0.35">
      <c r="A41" s="338" t="s">
        <v>296</v>
      </c>
      <c r="B41" s="342" t="s">
        <v>514</v>
      </c>
      <c r="C41" s="340" t="s">
        <v>546</v>
      </c>
      <c r="D41" s="446">
        <v>3000000</v>
      </c>
      <c r="E41" s="408">
        <v>3000000</v>
      </c>
    </row>
    <row r="42" spans="1:5" ht="15.5" x14ac:dyDescent="0.35">
      <c r="A42" s="338" t="s">
        <v>296</v>
      </c>
      <c r="B42" s="342" t="s">
        <v>547</v>
      </c>
      <c r="C42" s="340" t="s">
        <v>548</v>
      </c>
      <c r="D42" s="446">
        <v>3500000</v>
      </c>
      <c r="E42" s="408"/>
    </row>
    <row r="43" spans="1:5" ht="15.5" x14ac:dyDescent="0.35">
      <c r="A43" s="338" t="s">
        <v>296</v>
      </c>
      <c r="B43" s="342" t="s">
        <v>547</v>
      </c>
      <c r="C43" s="340" t="s">
        <v>549</v>
      </c>
      <c r="D43" s="446">
        <v>3500000</v>
      </c>
      <c r="E43" s="408"/>
    </row>
    <row r="44" spans="1:5" ht="15.5" x14ac:dyDescent="0.35">
      <c r="A44" s="338" t="s">
        <v>296</v>
      </c>
      <c r="B44" s="342" t="s">
        <v>550</v>
      </c>
      <c r="C44" s="340" t="s">
        <v>551</v>
      </c>
      <c r="D44" s="446">
        <v>9500000</v>
      </c>
      <c r="E44" s="408"/>
    </row>
    <row r="45" spans="1:5" ht="15.5" x14ac:dyDescent="0.35">
      <c r="A45" s="338" t="s">
        <v>296</v>
      </c>
      <c r="B45" s="342" t="s">
        <v>516</v>
      </c>
      <c r="C45" s="340" t="s">
        <v>552</v>
      </c>
      <c r="D45" s="446">
        <v>3300000</v>
      </c>
      <c r="E45" s="408"/>
    </row>
    <row r="46" spans="1:5" ht="15.5" x14ac:dyDescent="0.35">
      <c r="A46" s="338" t="s">
        <v>296</v>
      </c>
      <c r="B46" s="341" t="s">
        <v>553</v>
      </c>
      <c r="C46" s="340" t="s">
        <v>554</v>
      </c>
      <c r="D46" s="446">
        <v>3500000</v>
      </c>
      <c r="E46" s="408"/>
    </row>
    <row r="47" spans="1:5" ht="15.5" x14ac:dyDescent="0.35">
      <c r="A47" s="338" t="s">
        <v>296</v>
      </c>
      <c r="B47" s="341" t="s">
        <v>553</v>
      </c>
      <c r="C47" s="340" t="s">
        <v>555</v>
      </c>
      <c r="D47" s="446">
        <v>3500000</v>
      </c>
      <c r="E47" s="408"/>
    </row>
    <row r="48" spans="1:5" ht="15.5" x14ac:dyDescent="0.35">
      <c r="A48" s="338" t="s">
        <v>296</v>
      </c>
      <c r="B48" s="342" t="s">
        <v>47</v>
      </c>
      <c r="C48" s="340" t="s">
        <v>556</v>
      </c>
      <c r="D48" s="446">
        <v>3500000</v>
      </c>
      <c r="E48" s="408"/>
    </row>
    <row r="49" spans="1:5" ht="15.5" x14ac:dyDescent="0.35">
      <c r="A49" s="338" t="s">
        <v>296</v>
      </c>
      <c r="B49" s="342" t="s">
        <v>543</v>
      </c>
      <c r="C49" s="343" t="s">
        <v>557</v>
      </c>
      <c r="D49" s="446">
        <v>3500000</v>
      </c>
      <c r="E49" s="408"/>
    </row>
    <row r="50" spans="1:5" ht="15.5" x14ac:dyDescent="0.35">
      <c r="A50" s="338" t="s">
        <v>296</v>
      </c>
      <c r="B50" s="342" t="s">
        <v>543</v>
      </c>
      <c r="C50" s="343" t="s">
        <v>558</v>
      </c>
      <c r="D50" s="446">
        <v>3500000</v>
      </c>
      <c r="E50" s="408"/>
    </row>
    <row r="51" spans="1:5" s="282" customFormat="1" ht="16" thickBot="1" x14ac:dyDescent="0.4">
      <c r="A51" s="344" t="s">
        <v>296</v>
      </c>
      <c r="B51" s="345" t="s">
        <v>52</v>
      </c>
      <c r="C51" s="346"/>
      <c r="D51" s="447">
        <f>SUM(D18:D50)</f>
        <v>111800000</v>
      </c>
      <c r="E51" s="409"/>
    </row>
    <row r="52" spans="1:5" ht="15.5" x14ac:dyDescent="0.35">
      <c r="A52" s="347" t="s">
        <v>295</v>
      </c>
      <c r="B52" s="348" t="s">
        <v>520</v>
      </c>
      <c r="C52" s="347" t="s">
        <v>559</v>
      </c>
      <c r="D52" s="448">
        <v>4500000</v>
      </c>
      <c r="E52" s="408"/>
    </row>
    <row r="53" spans="1:5" ht="15.5" x14ac:dyDescent="0.35">
      <c r="A53" s="349" t="s">
        <v>295</v>
      </c>
      <c r="B53" s="350" t="s">
        <v>520</v>
      </c>
      <c r="C53" s="349" t="s">
        <v>560</v>
      </c>
      <c r="D53" s="449">
        <v>1500000</v>
      </c>
      <c r="E53" s="408"/>
    </row>
    <row r="54" spans="1:5" ht="15.5" x14ac:dyDescent="0.35">
      <c r="A54" s="349" t="s">
        <v>295</v>
      </c>
      <c r="B54" s="350" t="s">
        <v>520</v>
      </c>
      <c r="C54" s="349" t="s">
        <v>561</v>
      </c>
      <c r="D54" s="449">
        <v>2000000</v>
      </c>
      <c r="E54" s="408"/>
    </row>
    <row r="55" spans="1:5" ht="15.5" x14ac:dyDescent="0.35">
      <c r="A55" s="349" t="s">
        <v>295</v>
      </c>
      <c r="B55" s="351" t="s">
        <v>499</v>
      </c>
      <c r="C55" s="349" t="s">
        <v>562</v>
      </c>
      <c r="D55" s="449">
        <v>5000000</v>
      </c>
      <c r="E55" s="408"/>
    </row>
    <row r="56" spans="1:5" ht="15.5" x14ac:dyDescent="0.35">
      <c r="A56" s="349" t="s">
        <v>295</v>
      </c>
      <c r="B56" s="351" t="s">
        <v>499</v>
      </c>
      <c r="C56" s="349" t="s">
        <v>561</v>
      </c>
      <c r="D56" s="449">
        <v>4000000</v>
      </c>
      <c r="E56" s="408"/>
    </row>
    <row r="57" spans="1:5" ht="15.5" x14ac:dyDescent="0.35">
      <c r="A57" s="349" t="s">
        <v>295</v>
      </c>
      <c r="B57" s="351" t="s">
        <v>501</v>
      </c>
      <c r="C57" s="349" t="s">
        <v>563</v>
      </c>
      <c r="D57" s="449">
        <v>4000000</v>
      </c>
      <c r="E57" s="408"/>
    </row>
    <row r="58" spans="1:5" ht="15.5" x14ac:dyDescent="0.35">
      <c r="A58" s="349" t="s">
        <v>295</v>
      </c>
      <c r="B58" s="351" t="s">
        <v>501</v>
      </c>
      <c r="C58" s="349" t="s">
        <v>564</v>
      </c>
      <c r="D58" s="449">
        <v>1800000</v>
      </c>
      <c r="E58" s="408"/>
    </row>
    <row r="59" spans="1:5" ht="15.5" x14ac:dyDescent="0.35">
      <c r="A59" s="349" t="s">
        <v>295</v>
      </c>
      <c r="B59" s="351" t="s">
        <v>501</v>
      </c>
      <c r="C59" s="349" t="s">
        <v>565</v>
      </c>
      <c r="D59" s="449">
        <v>2000000</v>
      </c>
      <c r="E59" s="408"/>
    </row>
    <row r="60" spans="1:5" ht="15.5" x14ac:dyDescent="0.35">
      <c r="A60" s="349" t="s">
        <v>295</v>
      </c>
      <c r="B60" s="351" t="s">
        <v>528</v>
      </c>
      <c r="C60" s="349" t="s">
        <v>566</v>
      </c>
      <c r="D60" s="449">
        <v>2000000</v>
      </c>
      <c r="E60" s="408"/>
    </row>
    <row r="61" spans="1:5" ht="15.5" x14ac:dyDescent="0.35">
      <c r="A61" s="349" t="s">
        <v>295</v>
      </c>
      <c r="B61" s="351" t="s">
        <v>528</v>
      </c>
      <c r="C61" s="349" t="s">
        <v>567</v>
      </c>
      <c r="D61" s="449">
        <v>1000000</v>
      </c>
      <c r="E61" s="408"/>
    </row>
    <row r="62" spans="1:5" ht="15.5" x14ac:dyDescent="0.35">
      <c r="A62" s="349" t="s">
        <v>295</v>
      </c>
      <c r="B62" s="351" t="s">
        <v>503</v>
      </c>
      <c r="C62" s="349" t="s">
        <v>568</v>
      </c>
      <c r="D62" s="449">
        <v>3000000</v>
      </c>
      <c r="E62" s="408"/>
    </row>
    <row r="63" spans="1:5" ht="15.5" x14ac:dyDescent="0.35">
      <c r="A63" s="349" t="s">
        <v>295</v>
      </c>
      <c r="B63" s="351" t="s">
        <v>503</v>
      </c>
      <c r="C63" s="349" t="s">
        <v>569</v>
      </c>
      <c r="D63" s="449">
        <v>2000000</v>
      </c>
      <c r="E63" s="408"/>
    </row>
    <row r="64" spans="1:5" ht="15.5" x14ac:dyDescent="0.35">
      <c r="A64" s="349" t="s">
        <v>295</v>
      </c>
      <c r="B64" s="351" t="s">
        <v>503</v>
      </c>
      <c r="C64" s="349" t="s">
        <v>570</v>
      </c>
      <c r="D64" s="449">
        <v>1000000</v>
      </c>
      <c r="E64" s="408"/>
    </row>
    <row r="65" spans="1:5" ht="15.5" x14ac:dyDescent="0.35">
      <c r="A65" s="349" t="s">
        <v>295</v>
      </c>
      <c r="B65" s="351" t="s">
        <v>505</v>
      </c>
      <c r="C65" s="349" t="s">
        <v>571</v>
      </c>
      <c r="D65" s="449">
        <v>500000</v>
      </c>
      <c r="E65" s="408"/>
    </row>
    <row r="66" spans="1:5" ht="15.5" x14ac:dyDescent="0.35">
      <c r="A66" s="349" t="s">
        <v>295</v>
      </c>
      <c r="B66" s="351" t="s">
        <v>505</v>
      </c>
      <c r="C66" s="349" t="s">
        <v>572</v>
      </c>
      <c r="D66" s="449">
        <v>1000000</v>
      </c>
      <c r="E66" s="408"/>
    </row>
    <row r="67" spans="1:5" ht="15.5" x14ac:dyDescent="0.35">
      <c r="A67" s="349" t="s">
        <v>295</v>
      </c>
      <c r="B67" s="351" t="s">
        <v>505</v>
      </c>
      <c r="C67" s="349" t="s">
        <v>573</v>
      </c>
      <c r="D67" s="449">
        <v>1000000</v>
      </c>
      <c r="E67" s="408"/>
    </row>
    <row r="68" spans="1:5" ht="15.5" x14ac:dyDescent="0.35">
      <c r="A68" s="349" t="s">
        <v>295</v>
      </c>
      <c r="B68" s="351" t="s">
        <v>505</v>
      </c>
      <c r="C68" s="349" t="s">
        <v>574</v>
      </c>
      <c r="D68" s="449">
        <v>1000000</v>
      </c>
      <c r="E68" s="408"/>
    </row>
    <row r="69" spans="1:5" ht="15.5" x14ac:dyDescent="0.35">
      <c r="A69" s="349" t="s">
        <v>295</v>
      </c>
      <c r="B69" s="350" t="s">
        <v>507</v>
      </c>
      <c r="C69" s="349" t="s">
        <v>575</v>
      </c>
      <c r="D69" s="449">
        <v>1000000</v>
      </c>
      <c r="E69" s="408"/>
    </row>
    <row r="70" spans="1:5" ht="15.5" x14ac:dyDescent="0.35">
      <c r="A70" s="349" t="s">
        <v>295</v>
      </c>
      <c r="B70" s="350" t="s">
        <v>507</v>
      </c>
      <c r="C70" s="349" t="s">
        <v>576</v>
      </c>
      <c r="D70" s="449">
        <v>3500000</v>
      </c>
      <c r="E70" s="408"/>
    </row>
    <row r="71" spans="1:5" ht="15.5" x14ac:dyDescent="0.35">
      <c r="A71" s="349" t="s">
        <v>295</v>
      </c>
      <c r="B71" s="350" t="s">
        <v>507</v>
      </c>
      <c r="C71" s="349" t="s">
        <v>577</v>
      </c>
      <c r="D71" s="449">
        <v>3000000</v>
      </c>
      <c r="E71" s="408"/>
    </row>
    <row r="72" spans="1:5" ht="15.5" x14ac:dyDescent="0.35">
      <c r="A72" s="349" t="s">
        <v>295</v>
      </c>
      <c r="B72" s="350" t="s">
        <v>507</v>
      </c>
      <c r="C72" s="349" t="s">
        <v>578</v>
      </c>
      <c r="D72" s="449">
        <v>800000</v>
      </c>
      <c r="E72" s="408">
        <v>500000</v>
      </c>
    </row>
    <row r="73" spans="1:5" ht="15.5" x14ac:dyDescent="0.35">
      <c r="A73" s="349" t="s">
        <v>295</v>
      </c>
      <c r="B73" s="351" t="s">
        <v>538</v>
      </c>
      <c r="C73" s="349" t="s">
        <v>579</v>
      </c>
      <c r="D73" s="449">
        <v>17500000</v>
      </c>
      <c r="E73" s="408"/>
    </row>
    <row r="74" spans="1:5" ht="30.5" x14ac:dyDescent="0.35">
      <c r="A74" s="349" t="s">
        <v>295</v>
      </c>
      <c r="B74" s="351" t="s">
        <v>538</v>
      </c>
      <c r="C74" s="352" t="s">
        <v>580</v>
      </c>
      <c r="D74" s="449">
        <v>3000000</v>
      </c>
      <c r="E74" s="408">
        <v>1000000</v>
      </c>
    </row>
    <row r="75" spans="1:5" ht="15.5" x14ac:dyDescent="0.35">
      <c r="A75" s="349" t="s">
        <v>295</v>
      </c>
      <c r="B75" s="351" t="s">
        <v>511</v>
      </c>
      <c r="C75" s="349" t="s">
        <v>581</v>
      </c>
      <c r="D75" s="449">
        <v>1000000</v>
      </c>
      <c r="E75" s="408"/>
    </row>
    <row r="76" spans="1:5" ht="15.5" x14ac:dyDescent="0.35">
      <c r="A76" s="349" t="s">
        <v>295</v>
      </c>
      <c r="B76" s="351" t="s">
        <v>511</v>
      </c>
      <c r="C76" s="349" t="s">
        <v>582</v>
      </c>
      <c r="D76" s="449">
        <v>2000000</v>
      </c>
      <c r="E76" s="408"/>
    </row>
    <row r="77" spans="1:5" ht="15.5" x14ac:dyDescent="0.35">
      <c r="A77" s="349" t="s">
        <v>295</v>
      </c>
      <c r="B77" s="351" t="s">
        <v>514</v>
      </c>
      <c r="C77" s="349" t="s">
        <v>583</v>
      </c>
      <c r="D77" s="449">
        <v>4000000</v>
      </c>
      <c r="E77" s="408">
        <v>1500000</v>
      </c>
    </row>
    <row r="78" spans="1:5" ht="15.5" x14ac:dyDescent="0.35">
      <c r="A78" s="349" t="s">
        <v>295</v>
      </c>
      <c r="B78" s="351" t="s">
        <v>514</v>
      </c>
      <c r="C78" s="349" t="s">
        <v>561</v>
      </c>
      <c r="D78" s="449">
        <v>2000000</v>
      </c>
      <c r="E78" s="408"/>
    </row>
    <row r="79" spans="1:5" ht="15.5" x14ac:dyDescent="0.35">
      <c r="A79" s="349" t="s">
        <v>295</v>
      </c>
      <c r="B79" s="351" t="s">
        <v>514</v>
      </c>
      <c r="C79" s="349" t="s">
        <v>584</v>
      </c>
      <c r="D79" s="449">
        <v>1000000</v>
      </c>
      <c r="E79" s="408">
        <v>2500000</v>
      </c>
    </row>
    <row r="80" spans="1:5" ht="15.5" x14ac:dyDescent="0.35">
      <c r="A80" s="349" t="s">
        <v>295</v>
      </c>
      <c r="B80" s="351" t="s">
        <v>547</v>
      </c>
      <c r="C80" s="349" t="s">
        <v>585</v>
      </c>
      <c r="D80" s="449">
        <v>3500000</v>
      </c>
      <c r="E80" s="408"/>
    </row>
    <row r="81" spans="1:5" ht="15.5" x14ac:dyDescent="0.35">
      <c r="A81" s="349" t="s">
        <v>295</v>
      </c>
      <c r="B81" s="351" t="s">
        <v>547</v>
      </c>
      <c r="C81" s="349" t="s">
        <v>586</v>
      </c>
      <c r="D81" s="449">
        <v>1500000</v>
      </c>
      <c r="E81" s="408"/>
    </row>
    <row r="82" spans="1:5" ht="45.5" x14ac:dyDescent="0.35">
      <c r="A82" s="349" t="s">
        <v>295</v>
      </c>
      <c r="B82" s="351" t="s">
        <v>550</v>
      </c>
      <c r="C82" s="352" t="s">
        <v>784</v>
      </c>
      <c r="D82" s="449">
        <v>7000000</v>
      </c>
      <c r="E82" s="408"/>
    </row>
    <row r="83" spans="1:5" ht="45.5" x14ac:dyDescent="0.35">
      <c r="A83" s="349" t="s">
        <v>295</v>
      </c>
      <c r="B83" s="351" t="s">
        <v>550</v>
      </c>
      <c r="C83" s="352" t="s">
        <v>587</v>
      </c>
      <c r="D83" s="449">
        <v>2000000</v>
      </c>
      <c r="E83" s="408"/>
    </row>
    <row r="84" spans="1:5" ht="15.5" x14ac:dyDescent="0.35">
      <c r="A84" s="349" t="s">
        <v>295</v>
      </c>
      <c r="B84" s="351" t="s">
        <v>516</v>
      </c>
      <c r="C84" s="349" t="s">
        <v>588</v>
      </c>
      <c r="D84" s="449">
        <v>3000000</v>
      </c>
      <c r="E84" s="408"/>
    </row>
    <row r="85" spans="1:5" ht="30.5" x14ac:dyDescent="0.35">
      <c r="A85" s="349" t="s">
        <v>295</v>
      </c>
      <c r="B85" s="351" t="s">
        <v>516</v>
      </c>
      <c r="C85" s="352" t="s">
        <v>589</v>
      </c>
      <c r="D85" s="449">
        <v>1000000</v>
      </c>
      <c r="E85" s="408"/>
    </row>
    <row r="86" spans="1:5" ht="15.5" x14ac:dyDescent="0.35">
      <c r="A86" s="349" t="s">
        <v>295</v>
      </c>
      <c r="B86" s="351" t="s">
        <v>516</v>
      </c>
      <c r="C86" s="349" t="s">
        <v>590</v>
      </c>
      <c r="D86" s="449">
        <v>5000000</v>
      </c>
      <c r="E86" s="408"/>
    </row>
    <row r="87" spans="1:5" ht="15.5" x14ac:dyDescent="0.35">
      <c r="A87" s="349" t="s">
        <v>295</v>
      </c>
      <c r="B87" s="351" t="s">
        <v>146</v>
      </c>
      <c r="C87" s="349" t="s">
        <v>591</v>
      </c>
      <c r="D87" s="449">
        <v>3000000</v>
      </c>
      <c r="E87" s="408">
        <v>300000</v>
      </c>
    </row>
    <row r="88" spans="1:5" ht="15.5" x14ac:dyDescent="0.35">
      <c r="A88" s="349" t="s">
        <v>295</v>
      </c>
      <c r="B88" s="351" t="s">
        <v>146</v>
      </c>
      <c r="C88" s="349" t="s">
        <v>592</v>
      </c>
      <c r="D88" s="449">
        <v>3000000</v>
      </c>
      <c r="E88" s="408"/>
    </row>
    <row r="89" spans="1:5" s="282" customFormat="1" ht="15.5" x14ac:dyDescent="0.35">
      <c r="A89" s="349" t="s">
        <v>295</v>
      </c>
      <c r="B89" s="351" t="s">
        <v>146</v>
      </c>
      <c r="C89" s="349" t="s">
        <v>593</v>
      </c>
      <c r="D89" s="449">
        <v>3000000</v>
      </c>
      <c r="E89" s="409"/>
    </row>
    <row r="90" spans="1:5" ht="15.5" x14ac:dyDescent="0.35">
      <c r="A90" s="349" t="s">
        <v>295</v>
      </c>
      <c r="B90" s="351" t="s">
        <v>146</v>
      </c>
      <c r="C90" s="349" t="s">
        <v>594</v>
      </c>
      <c r="D90" s="449">
        <v>1000000</v>
      </c>
      <c r="E90" s="408"/>
    </row>
    <row r="91" spans="1:5" ht="15.5" x14ac:dyDescent="0.35">
      <c r="A91" s="349" t="s">
        <v>295</v>
      </c>
      <c r="B91" s="351" t="s">
        <v>146</v>
      </c>
      <c r="C91" s="349" t="s">
        <v>595</v>
      </c>
      <c r="D91" s="449">
        <v>1000000</v>
      </c>
      <c r="E91" s="408"/>
    </row>
    <row r="92" spans="1:5" ht="15.5" x14ac:dyDescent="0.35">
      <c r="A92" s="349" t="s">
        <v>295</v>
      </c>
      <c r="B92" s="351" t="s">
        <v>146</v>
      </c>
      <c r="C92" s="349" t="s">
        <v>596</v>
      </c>
      <c r="D92" s="449">
        <v>3000000</v>
      </c>
      <c r="E92" s="408"/>
    </row>
    <row r="93" spans="1:5" ht="15.5" x14ac:dyDescent="0.35">
      <c r="A93" s="349" t="s">
        <v>295</v>
      </c>
      <c r="B93" s="351" t="s">
        <v>146</v>
      </c>
      <c r="C93" s="349" t="s">
        <v>597</v>
      </c>
      <c r="D93" s="449">
        <v>3000000</v>
      </c>
      <c r="E93" s="408"/>
    </row>
    <row r="94" spans="1:5" ht="15.5" x14ac:dyDescent="0.35">
      <c r="A94" s="349" t="s">
        <v>295</v>
      </c>
      <c r="B94" s="351" t="s">
        <v>598</v>
      </c>
      <c r="C94" s="349" t="s">
        <v>599</v>
      </c>
      <c r="D94" s="449">
        <v>5000000</v>
      </c>
      <c r="E94" s="408"/>
    </row>
    <row r="95" spans="1:5" ht="15.5" x14ac:dyDescent="0.35">
      <c r="A95" s="349" t="s">
        <v>295</v>
      </c>
      <c r="B95" s="351" t="s">
        <v>598</v>
      </c>
      <c r="C95" s="349" t="s">
        <v>565</v>
      </c>
      <c r="D95" s="449">
        <v>4200000</v>
      </c>
      <c r="E95" s="408"/>
    </row>
    <row r="96" spans="1:5" ht="17.5" customHeight="1" x14ac:dyDescent="0.35">
      <c r="A96" s="349" t="s">
        <v>295</v>
      </c>
      <c r="B96" s="351" t="s">
        <v>598</v>
      </c>
      <c r="C96" s="349" t="s">
        <v>600</v>
      </c>
      <c r="D96" s="449">
        <v>1500000</v>
      </c>
      <c r="E96" s="408"/>
    </row>
    <row r="97" spans="1:5" ht="15.5" x14ac:dyDescent="0.35">
      <c r="A97" s="353" t="s">
        <v>295</v>
      </c>
      <c r="B97" s="350" t="s">
        <v>148</v>
      </c>
      <c r="C97" s="353" t="s">
        <v>601</v>
      </c>
      <c r="D97" s="450">
        <v>2000000</v>
      </c>
      <c r="E97" s="408"/>
    </row>
    <row r="98" spans="1:5" s="282" customFormat="1" ht="15.5" x14ac:dyDescent="0.35">
      <c r="A98" s="353" t="s">
        <v>295</v>
      </c>
      <c r="B98" s="350" t="s">
        <v>148</v>
      </c>
      <c r="C98" s="353" t="s">
        <v>309</v>
      </c>
      <c r="D98" s="450">
        <v>1000000</v>
      </c>
      <c r="E98" s="409"/>
    </row>
    <row r="99" spans="1:5" ht="15.5" x14ac:dyDescent="0.35">
      <c r="A99" s="353" t="s">
        <v>295</v>
      </c>
      <c r="B99" s="350" t="s">
        <v>148</v>
      </c>
      <c r="C99" s="353" t="s">
        <v>602</v>
      </c>
      <c r="D99" s="450">
        <v>1000000</v>
      </c>
      <c r="E99" s="408"/>
    </row>
    <row r="100" spans="1:5" ht="15.5" x14ac:dyDescent="0.35">
      <c r="A100" s="353" t="s">
        <v>295</v>
      </c>
      <c r="B100" s="350" t="s">
        <v>148</v>
      </c>
      <c r="C100" s="353" t="s">
        <v>603</v>
      </c>
      <c r="D100" s="450">
        <v>4000000</v>
      </c>
      <c r="E100" s="408"/>
    </row>
    <row r="101" spans="1:5" ht="15.5" x14ac:dyDescent="0.35">
      <c r="A101" s="349" t="s">
        <v>295</v>
      </c>
      <c r="B101" s="350" t="s">
        <v>553</v>
      </c>
      <c r="C101" s="349" t="s">
        <v>604</v>
      </c>
      <c r="D101" s="449">
        <v>2000000</v>
      </c>
      <c r="E101" s="408"/>
    </row>
    <row r="102" spans="1:5" ht="15.5" x14ac:dyDescent="0.35">
      <c r="A102" s="349" t="s">
        <v>295</v>
      </c>
      <c r="B102" s="350" t="s">
        <v>553</v>
      </c>
      <c r="C102" s="349" t="s">
        <v>605</v>
      </c>
      <c r="D102" s="449">
        <v>5000000</v>
      </c>
      <c r="E102" s="408"/>
    </row>
    <row r="103" spans="1:5" ht="30.5" x14ac:dyDescent="0.35">
      <c r="A103" s="353" t="s">
        <v>295</v>
      </c>
      <c r="B103" s="350" t="s">
        <v>523</v>
      </c>
      <c r="C103" s="474" t="s">
        <v>606</v>
      </c>
      <c r="D103" s="449">
        <v>5000000</v>
      </c>
      <c r="E103" s="408"/>
    </row>
    <row r="104" spans="1:5" ht="30.5" x14ac:dyDescent="0.35">
      <c r="A104" s="349" t="s">
        <v>295</v>
      </c>
      <c r="B104" s="351" t="s">
        <v>47</v>
      </c>
      <c r="C104" s="352" t="s">
        <v>607</v>
      </c>
      <c r="D104" s="449">
        <v>3500000</v>
      </c>
      <c r="E104" s="408"/>
    </row>
    <row r="105" spans="1:5" ht="15.5" x14ac:dyDescent="0.35">
      <c r="A105" s="349" t="s">
        <v>295</v>
      </c>
      <c r="B105" s="351" t="s">
        <v>47</v>
      </c>
      <c r="C105" s="349" t="s">
        <v>565</v>
      </c>
      <c r="D105" s="449">
        <v>1200000</v>
      </c>
      <c r="E105" s="408"/>
    </row>
    <row r="106" spans="1:5" s="282" customFormat="1" ht="16" thickBot="1" x14ac:dyDescent="0.4">
      <c r="A106" s="354" t="s">
        <v>295</v>
      </c>
      <c r="B106" s="355" t="s">
        <v>52</v>
      </c>
      <c r="C106" s="356"/>
      <c r="D106" s="451">
        <f>SUM(D52:D105)</f>
        <v>151500000</v>
      </c>
      <c r="E106" s="409"/>
    </row>
    <row r="107" spans="1:5" ht="15.5" x14ac:dyDescent="0.35">
      <c r="A107" s="357" t="s">
        <v>608</v>
      </c>
      <c r="B107" s="358" t="s">
        <v>523</v>
      </c>
      <c r="C107" s="359" t="s">
        <v>609</v>
      </c>
      <c r="D107" s="452">
        <v>2000000</v>
      </c>
      <c r="E107" s="408"/>
    </row>
    <row r="108" spans="1:5" ht="30.5" x14ac:dyDescent="0.35">
      <c r="A108" s="357" t="s">
        <v>608</v>
      </c>
      <c r="B108" s="360" t="s">
        <v>523</v>
      </c>
      <c r="C108" s="361" t="s">
        <v>610</v>
      </c>
      <c r="D108" s="453">
        <v>1000000</v>
      </c>
      <c r="E108" s="408"/>
    </row>
    <row r="109" spans="1:5" ht="30.5" x14ac:dyDescent="0.35">
      <c r="A109" s="357" t="s">
        <v>608</v>
      </c>
      <c r="B109" s="360" t="s">
        <v>523</v>
      </c>
      <c r="C109" s="361" t="s">
        <v>611</v>
      </c>
      <c r="D109" s="453">
        <v>1000000</v>
      </c>
      <c r="E109" s="408"/>
    </row>
    <row r="110" spans="1:5" ht="15.5" x14ac:dyDescent="0.35">
      <c r="A110" s="357" t="s">
        <v>608</v>
      </c>
      <c r="B110" s="360" t="s">
        <v>523</v>
      </c>
      <c r="C110" s="361" t="s">
        <v>612</v>
      </c>
      <c r="D110" s="453">
        <v>1000000</v>
      </c>
      <c r="E110" s="408"/>
    </row>
    <row r="111" spans="1:5" ht="15.5" x14ac:dyDescent="0.35">
      <c r="A111" s="357" t="s">
        <v>608</v>
      </c>
      <c r="B111" s="360" t="s">
        <v>520</v>
      </c>
      <c r="C111" s="357" t="s">
        <v>613</v>
      </c>
      <c r="D111" s="453">
        <v>500000</v>
      </c>
      <c r="E111" s="408"/>
    </row>
    <row r="112" spans="1:5" ht="15.5" x14ac:dyDescent="0.35">
      <c r="A112" s="357" t="s">
        <v>608</v>
      </c>
      <c r="B112" s="360" t="s">
        <v>148</v>
      </c>
      <c r="C112" s="362" t="s">
        <v>614</v>
      </c>
      <c r="D112" s="454">
        <v>1500000</v>
      </c>
      <c r="E112" s="408"/>
    </row>
    <row r="113" spans="1:5" ht="15.5" x14ac:dyDescent="0.35">
      <c r="A113" s="357" t="s">
        <v>608</v>
      </c>
      <c r="B113" s="363" t="s">
        <v>503</v>
      </c>
      <c r="C113" s="357" t="s">
        <v>615</v>
      </c>
      <c r="D113" s="453">
        <v>200000</v>
      </c>
      <c r="E113" s="408"/>
    </row>
    <row r="114" spans="1:5" ht="15.5" x14ac:dyDescent="0.35">
      <c r="A114" s="357" t="s">
        <v>608</v>
      </c>
      <c r="B114" s="363" t="s">
        <v>503</v>
      </c>
      <c r="C114" s="357" t="s">
        <v>616</v>
      </c>
      <c r="D114" s="453">
        <v>300000</v>
      </c>
      <c r="E114" s="408"/>
    </row>
    <row r="115" spans="1:5" s="282" customFormat="1" ht="15.5" x14ac:dyDescent="0.35">
      <c r="A115" s="357" t="s">
        <v>608</v>
      </c>
      <c r="B115" s="363" t="s">
        <v>505</v>
      </c>
      <c r="C115" s="357" t="s">
        <v>617</v>
      </c>
      <c r="D115" s="453">
        <v>1000000</v>
      </c>
      <c r="E115" s="409"/>
    </row>
    <row r="116" spans="1:5" ht="15.5" x14ac:dyDescent="0.35">
      <c r="A116" s="357" t="s">
        <v>608</v>
      </c>
      <c r="B116" s="360" t="s">
        <v>507</v>
      </c>
      <c r="C116" s="357" t="s">
        <v>618</v>
      </c>
      <c r="D116" s="453">
        <v>1000000</v>
      </c>
      <c r="E116" s="408"/>
    </row>
    <row r="117" spans="1:5" ht="15.5" x14ac:dyDescent="0.35">
      <c r="A117" s="357" t="s">
        <v>608</v>
      </c>
      <c r="B117" s="363" t="s">
        <v>514</v>
      </c>
      <c r="C117" s="357" t="s">
        <v>619</v>
      </c>
      <c r="D117" s="453">
        <v>2000000</v>
      </c>
      <c r="E117" s="408"/>
    </row>
    <row r="118" spans="1:5" ht="15.5" x14ac:dyDescent="0.35">
      <c r="A118" s="357" t="s">
        <v>608</v>
      </c>
      <c r="B118" s="363" t="s">
        <v>514</v>
      </c>
      <c r="C118" s="357" t="s">
        <v>620</v>
      </c>
      <c r="D118" s="453">
        <v>1000000</v>
      </c>
      <c r="E118" s="408"/>
    </row>
    <row r="119" spans="1:5" ht="15.5" x14ac:dyDescent="0.35">
      <c r="A119" s="357" t="s">
        <v>608</v>
      </c>
      <c r="B119" s="363" t="s">
        <v>516</v>
      </c>
      <c r="C119" s="357" t="s">
        <v>621</v>
      </c>
      <c r="D119" s="453">
        <v>500000</v>
      </c>
      <c r="E119" s="408"/>
    </row>
    <row r="120" spans="1:5" ht="15.5" x14ac:dyDescent="0.35">
      <c r="A120" s="357" t="s">
        <v>608</v>
      </c>
      <c r="B120" s="363" t="s">
        <v>516</v>
      </c>
      <c r="C120" s="357" t="s">
        <v>622</v>
      </c>
      <c r="D120" s="453">
        <v>500000</v>
      </c>
      <c r="E120" s="408"/>
    </row>
    <row r="121" spans="1:5" ht="15.5" x14ac:dyDescent="0.35">
      <c r="A121" s="357" t="s">
        <v>608</v>
      </c>
      <c r="B121" s="363" t="s">
        <v>598</v>
      </c>
      <c r="C121" s="357" t="s">
        <v>623</v>
      </c>
      <c r="D121" s="453">
        <v>300000</v>
      </c>
      <c r="E121" s="408"/>
    </row>
    <row r="122" spans="1:5" s="282" customFormat="1" ht="16" thickBot="1" x14ac:dyDescent="0.4">
      <c r="A122" s="364" t="s">
        <v>608</v>
      </c>
      <c r="B122" s="365" t="s">
        <v>52</v>
      </c>
      <c r="C122" s="366"/>
      <c r="D122" s="455">
        <f>SUM(D107:D121)</f>
        <v>13800000</v>
      </c>
      <c r="E122" s="409"/>
    </row>
    <row r="123" spans="1:5" ht="15.5" x14ac:dyDescent="0.35">
      <c r="A123" s="367" t="s">
        <v>11</v>
      </c>
      <c r="B123" s="368" t="s">
        <v>499</v>
      </c>
      <c r="C123" s="367" t="s">
        <v>624</v>
      </c>
      <c r="D123" s="456">
        <v>5000000</v>
      </c>
      <c r="E123" s="408"/>
    </row>
    <row r="124" spans="1:5" ht="15.5" x14ac:dyDescent="0.35">
      <c r="A124" s="369" t="s">
        <v>11</v>
      </c>
      <c r="B124" s="370" t="s">
        <v>501</v>
      </c>
      <c r="C124" s="369" t="s">
        <v>625</v>
      </c>
      <c r="D124" s="457">
        <v>5000000</v>
      </c>
      <c r="E124" s="408"/>
    </row>
    <row r="125" spans="1:5" ht="15.5" x14ac:dyDescent="0.35">
      <c r="A125" s="369" t="s">
        <v>11</v>
      </c>
      <c r="B125" s="370" t="s">
        <v>528</v>
      </c>
      <c r="C125" s="369" t="s">
        <v>626</v>
      </c>
      <c r="D125" s="457">
        <v>8000000</v>
      </c>
      <c r="E125" s="408"/>
    </row>
    <row r="126" spans="1:5" ht="15.5" x14ac:dyDescent="0.35">
      <c r="A126" s="369" t="s">
        <v>11</v>
      </c>
      <c r="B126" s="370" t="s">
        <v>503</v>
      </c>
      <c r="C126" s="369" t="s">
        <v>627</v>
      </c>
      <c r="D126" s="457">
        <v>1000000</v>
      </c>
      <c r="E126" s="408"/>
    </row>
    <row r="127" spans="1:5" ht="15.5" x14ac:dyDescent="0.35">
      <c r="A127" s="369" t="s">
        <v>11</v>
      </c>
      <c r="B127" s="370" t="s">
        <v>503</v>
      </c>
      <c r="C127" s="369" t="s">
        <v>628</v>
      </c>
      <c r="D127" s="457">
        <v>4000000</v>
      </c>
      <c r="E127" s="408"/>
    </row>
    <row r="128" spans="1:5" ht="15.5" x14ac:dyDescent="0.35">
      <c r="A128" s="369" t="s">
        <v>11</v>
      </c>
      <c r="B128" s="370" t="s">
        <v>505</v>
      </c>
      <c r="C128" s="369" t="s">
        <v>629</v>
      </c>
      <c r="D128" s="457">
        <v>3000000</v>
      </c>
      <c r="E128" s="408"/>
    </row>
    <row r="129" spans="1:5" ht="15.5" x14ac:dyDescent="0.35">
      <c r="A129" s="369" t="s">
        <v>11</v>
      </c>
      <c r="B129" s="370" t="s">
        <v>505</v>
      </c>
      <c r="C129" s="369" t="s">
        <v>630</v>
      </c>
      <c r="D129" s="457">
        <v>1500000</v>
      </c>
      <c r="E129" s="408"/>
    </row>
    <row r="130" spans="1:5" ht="15.5" x14ac:dyDescent="0.35">
      <c r="A130" s="369" t="s">
        <v>11</v>
      </c>
      <c r="B130" s="370" t="s">
        <v>505</v>
      </c>
      <c r="C130" s="369" t="s">
        <v>631</v>
      </c>
      <c r="D130" s="457">
        <v>1000000</v>
      </c>
      <c r="E130" s="408"/>
    </row>
    <row r="131" spans="1:5" ht="15.5" x14ac:dyDescent="0.35">
      <c r="A131" s="369" t="s">
        <v>11</v>
      </c>
      <c r="B131" s="370" t="s">
        <v>505</v>
      </c>
      <c r="C131" s="369" t="s">
        <v>632</v>
      </c>
      <c r="D131" s="457">
        <v>1500000</v>
      </c>
      <c r="E131" s="408"/>
    </row>
    <row r="132" spans="1:5" ht="15.5" x14ac:dyDescent="0.35">
      <c r="A132" s="369" t="s">
        <v>11</v>
      </c>
      <c r="B132" s="370" t="s">
        <v>505</v>
      </c>
      <c r="C132" s="369" t="s">
        <v>633</v>
      </c>
      <c r="D132" s="457">
        <v>500000</v>
      </c>
      <c r="E132" s="408"/>
    </row>
    <row r="133" spans="1:5" ht="15.5" x14ac:dyDescent="0.35">
      <c r="A133" s="369" t="s">
        <v>11</v>
      </c>
      <c r="B133" s="371" t="s">
        <v>507</v>
      </c>
      <c r="C133" s="369" t="s">
        <v>634</v>
      </c>
      <c r="D133" s="457">
        <v>1500000</v>
      </c>
      <c r="E133" s="408"/>
    </row>
    <row r="134" spans="1:5" ht="15.5" x14ac:dyDescent="0.35">
      <c r="A134" s="369" t="s">
        <v>11</v>
      </c>
      <c r="B134" s="371" t="s">
        <v>507</v>
      </c>
      <c r="C134" s="369" t="s">
        <v>635</v>
      </c>
      <c r="D134" s="457">
        <v>0</v>
      </c>
      <c r="E134" s="408"/>
    </row>
    <row r="135" spans="1:5" ht="15.5" x14ac:dyDescent="0.35">
      <c r="A135" s="369" t="s">
        <v>11</v>
      </c>
      <c r="B135" s="371" t="s">
        <v>507</v>
      </c>
      <c r="C135" s="369" t="s">
        <v>636</v>
      </c>
      <c r="D135" s="457">
        <v>1500000</v>
      </c>
      <c r="E135" s="408"/>
    </row>
    <row r="136" spans="1:5" ht="15.5" x14ac:dyDescent="0.35">
      <c r="A136" s="369" t="s">
        <v>11</v>
      </c>
      <c r="B136" s="370" t="s">
        <v>511</v>
      </c>
      <c r="C136" s="369" t="s">
        <v>637</v>
      </c>
      <c r="D136" s="457">
        <v>5000000</v>
      </c>
      <c r="E136" s="408"/>
    </row>
    <row r="137" spans="1:5" ht="15.5" x14ac:dyDescent="0.35">
      <c r="A137" s="369" t="s">
        <v>11</v>
      </c>
      <c r="B137" s="370" t="s">
        <v>543</v>
      </c>
      <c r="C137" s="369" t="s">
        <v>638</v>
      </c>
      <c r="D137" s="457">
        <v>4000000</v>
      </c>
      <c r="E137" s="408"/>
    </row>
    <row r="138" spans="1:5" ht="15.5" x14ac:dyDescent="0.35">
      <c r="A138" s="369" t="s">
        <v>11</v>
      </c>
      <c r="B138" s="370" t="s">
        <v>543</v>
      </c>
      <c r="C138" s="369" t="s">
        <v>639</v>
      </c>
      <c r="D138" s="457">
        <v>1000000</v>
      </c>
      <c r="E138" s="408"/>
    </row>
    <row r="139" spans="1:5" ht="15.5" x14ac:dyDescent="0.35">
      <c r="A139" s="369" t="s">
        <v>11</v>
      </c>
      <c r="B139" s="370" t="s">
        <v>514</v>
      </c>
      <c r="C139" s="369" t="s">
        <v>640</v>
      </c>
      <c r="D139" s="457">
        <v>4000000</v>
      </c>
      <c r="E139" s="408"/>
    </row>
    <row r="140" spans="1:5" ht="15.5" x14ac:dyDescent="0.35">
      <c r="A140" s="369" t="s">
        <v>11</v>
      </c>
      <c r="B140" s="370" t="s">
        <v>514</v>
      </c>
      <c r="C140" s="369" t="s">
        <v>641</v>
      </c>
      <c r="D140" s="457">
        <v>2000000</v>
      </c>
      <c r="E140" s="408"/>
    </row>
    <row r="141" spans="1:5" ht="15.5" x14ac:dyDescent="0.35">
      <c r="A141" s="369" t="s">
        <v>11</v>
      </c>
      <c r="B141" s="370" t="s">
        <v>547</v>
      </c>
      <c r="C141" s="369" t="s">
        <v>642</v>
      </c>
      <c r="D141" s="457">
        <v>4000000</v>
      </c>
      <c r="E141" s="408"/>
    </row>
    <row r="142" spans="1:5" ht="15.5" x14ac:dyDescent="0.35">
      <c r="A142" s="369" t="s">
        <v>11</v>
      </c>
      <c r="B142" s="370" t="s">
        <v>547</v>
      </c>
      <c r="C142" s="369" t="s">
        <v>643</v>
      </c>
      <c r="D142" s="457">
        <v>2000000</v>
      </c>
      <c r="E142" s="408"/>
    </row>
    <row r="143" spans="1:5" ht="15.5" x14ac:dyDescent="0.35">
      <c r="A143" s="369" t="s">
        <v>11</v>
      </c>
      <c r="B143" s="370" t="s">
        <v>516</v>
      </c>
      <c r="C143" s="369" t="s">
        <v>644</v>
      </c>
      <c r="D143" s="457">
        <v>3200000</v>
      </c>
      <c r="E143" s="408"/>
    </row>
    <row r="144" spans="1:5" ht="15.5" x14ac:dyDescent="0.35">
      <c r="A144" s="369" t="s">
        <v>11</v>
      </c>
      <c r="B144" s="370" t="s">
        <v>146</v>
      </c>
      <c r="C144" s="369" t="s">
        <v>645</v>
      </c>
      <c r="D144" s="457">
        <v>500000</v>
      </c>
      <c r="E144" s="408"/>
    </row>
    <row r="145" spans="1:5" ht="15.5" x14ac:dyDescent="0.35">
      <c r="A145" s="369" t="s">
        <v>11</v>
      </c>
      <c r="B145" s="370" t="s">
        <v>146</v>
      </c>
      <c r="C145" s="369" t="s">
        <v>646</v>
      </c>
      <c r="D145" s="457">
        <v>1000000</v>
      </c>
      <c r="E145" s="408"/>
    </row>
    <row r="146" spans="1:5" ht="15.5" x14ac:dyDescent="0.35">
      <c r="A146" s="369" t="s">
        <v>11</v>
      </c>
      <c r="B146" s="370" t="s">
        <v>598</v>
      </c>
      <c r="C146" s="369" t="s">
        <v>769</v>
      </c>
      <c r="D146" s="457">
        <v>2000000</v>
      </c>
      <c r="E146" s="408"/>
    </row>
    <row r="147" spans="1:5" ht="15.5" x14ac:dyDescent="0.35">
      <c r="A147" s="369" t="s">
        <v>11</v>
      </c>
      <c r="B147" s="370" t="s">
        <v>598</v>
      </c>
      <c r="C147" s="369" t="s">
        <v>647</v>
      </c>
      <c r="D147" s="457">
        <v>2000000</v>
      </c>
      <c r="E147" s="408"/>
    </row>
    <row r="148" spans="1:5" ht="15.5" x14ac:dyDescent="0.35">
      <c r="A148" s="369" t="s">
        <v>11</v>
      </c>
      <c r="B148" s="370" t="s">
        <v>598</v>
      </c>
      <c r="C148" s="369" t="s">
        <v>648</v>
      </c>
      <c r="D148" s="457">
        <v>2000000</v>
      </c>
      <c r="E148" s="408"/>
    </row>
    <row r="149" spans="1:5" ht="15.5" x14ac:dyDescent="0.35">
      <c r="A149" s="369" t="s">
        <v>11</v>
      </c>
      <c r="B149" s="370" t="s">
        <v>598</v>
      </c>
      <c r="C149" s="369" t="s">
        <v>770</v>
      </c>
      <c r="D149" s="457">
        <v>6000000</v>
      </c>
      <c r="E149" s="408"/>
    </row>
    <row r="150" spans="1:5" ht="15.5" x14ac:dyDescent="0.35">
      <c r="A150" s="372" t="s">
        <v>11</v>
      </c>
      <c r="B150" s="371" t="s">
        <v>148</v>
      </c>
      <c r="C150" s="372" t="s">
        <v>649</v>
      </c>
      <c r="D150" s="458">
        <v>2500000</v>
      </c>
      <c r="E150" s="408"/>
    </row>
    <row r="151" spans="1:5" ht="15.5" x14ac:dyDescent="0.35">
      <c r="A151" s="372" t="s">
        <v>11</v>
      </c>
      <c r="B151" s="371" t="s">
        <v>148</v>
      </c>
      <c r="C151" s="372" t="s">
        <v>307</v>
      </c>
      <c r="D151" s="458"/>
      <c r="E151" s="408"/>
    </row>
    <row r="152" spans="1:5" ht="15.5" x14ac:dyDescent="0.35">
      <c r="A152" s="372" t="s">
        <v>11</v>
      </c>
      <c r="B152" s="371" t="s">
        <v>523</v>
      </c>
      <c r="C152" s="369" t="s">
        <v>650</v>
      </c>
      <c r="D152" s="457">
        <v>1000000</v>
      </c>
      <c r="E152" s="408"/>
    </row>
    <row r="153" spans="1:5" ht="15.5" x14ac:dyDescent="0.35">
      <c r="A153" s="372" t="s">
        <v>11</v>
      </c>
      <c r="B153" s="371" t="s">
        <v>523</v>
      </c>
      <c r="C153" s="369" t="s">
        <v>651</v>
      </c>
      <c r="D153" s="457">
        <v>2500000</v>
      </c>
      <c r="E153" s="408"/>
    </row>
    <row r="154" spans="1:5" ht="15.5" x14ac:dyDescent="0.35">
      <c r="A154" s="372" t="s">
        <v>11</v>
      </c>
      <c r="B154" s="371" t="s">
        <v>523</v>
      </c>
      <c r="C154" s="369" t="s">
        <v>652</v>
      </c>
      <c r="D154" s="457">
        <v>500000</v>
      </c>
      <c r="E154" s="408"/>
    </row>
    <row r="155" spans="1:5" ht="30.5" x14ac:dyDescent="0.35">
      <c r="A155" s="372" t="s">
        <v>11</v>
      </c>
      <c r="B155" s="371" t="s">
        <v>523</v>
      </c>
      <c r="C155" s="373" t="s">
        <v>653</v>
      </c>
      <c r="D155" s="457">
        <v>500000</v>
      </c>
      <c r="E155" s="408"/>
    </row>
    <row r="156" spans="1:5" ht="30.5" x14ac:dyDescent="0.35">
      <c r="A156" s="372" t="s">
        <v>11</v>
      </c>
      <c r="B156" s="371" t="s">
        <v>523</v>
      </c>
      <c r="C156" s="373" t="s">
        <v>654</v>
      </c>
      <c r="D156" s="457">
        <v>0</v>
      </c>
      <c r="E156" s="408"/>
    </row>
    <row r="157" spans="1:5" ht="30.5" x14ac:dyDescent="0.35">
      <c r="A157" s="372" t="s">
        <v>11</v>
      </c>
      <c r="B157" s="371" t="s">
        <v>523</v>
      </c>
      <c r="C157" s="373" t="s">
        <v>655</v>
      </c>
      <c r="D157" s="457">
        <v>500000</v>
      </c>
      <c r="E157" s="408"/>
    </row>
    <row r="158" spans="1:5" ht="30.5" x14ac:dyDescent="0.35">
      <c r="A158" s="372" t="s">
        <v>11</v>
      </c>
      <c r="B158" s="371" t="s">
        <v>523</v>
      </c>
      <c r="C158" s="373" t="s">
        <v>656</v>
      </c>
      <c r="D158" s="457">
        <v>0</v>
      </c>
      <c r="E158" s="408"/>
    </row>
    <row r="159" spans="1:5" ht="15.5" x14ac:dyDescent="0.35">
      <c r="A159" s="372" t="s">
        <v>11</v>
      </c>
      <c r="B159" s="371" t="s">
        <v>523</v>
      </c>
      <c r="C159" s="369" t="s">
        <v>657</v>
      </c>
      <c r="D159" s="457">
        <v>0</v>
      </c>
      <c r="E159" s="408"/>
    </row>
    <row r="160" spans="1:5" ht="15.5" x14ac:dyDescent="0.35">
      <c r="A160" s="369" t="s">
        <v>11</v>
      </c>
      <c r="B160" s="370" t="s">
        <v>47</v>
      </c>
      <c r="C160" s="369" t="s">
        <v>658</v>
      </c>
      <c r="D160" s="457">
        <v>4000000</v>
      </c>
      <c r="E160" s="408"/>
    </row>
    <row r="161" spans="1:5" ht="15.5" x14ac:dyDescent="0.35">
      <c r="A161" s="369" t="s">
        <v>11</v>
      </c>
      <c r="B161" s="370" t="s">
        <v>47</v>
      </c>
      <c r="C161" s="369" t="s">
        <v>659</v>
      </c>
      <c r="D161" s="457">
        <v>2000000</v>
      </c>
      <c r="E161" s="408"/>
    </row>
    <row r="162" spans="1:5" ht="15.5" x14ac:dyDescent="0.35">
      <c r="A162" s="369" t="s">
        <v>660</v>
      </c>
      <c r="B162" s="371" t="s">
        <v>520</v>
      </c>
      <c r="C162" s="369" t="s">
        <v>661</v>
      </c>
      <c r="D162" s="457">
        <v>2000000</v>
      </c>
      <c r="E162" s="408"/>
    </row>
    <row r="163" spans="1:5" s="282" customFormat="1" ht="16" thickBot="1" x14ac:dyDescent="0.4">
      <c r="A163" s="374" t="s">
        <v>660</v>
      </c>
      <c r="B163" s="375" t="s">
        <v>52</v>
      </c>
      <c r="C163" s="376"/>
      <c r="D163" s="459">
        <f>SUM(D123:D162)</f>
        <v>87700000</v>
      </c>
      <c r="E163" s="409"/>
    </row>
    <row r="164" spans="1:5" ht="15.5" x14ac:dyDescent="0.35">
      <c r="A164" s="377" t="s">
        <v>297</v>
      </c>
      <c r="B164" s="378" t="s">
        <v>523</v>
      </c>
      <c r="C164" s="379" t="s">
        <v>662</v>
      </c>
      <c r="D164" s="460">
        <v>500000</v>
      </c>
      <c r="E164" s="408"/>
    </row>
    <row r="165" spans="1:5" ht="15.5" x14ac:dyDescent="0.35">
      <c r="A165" s="380" t="s">
        <v>297</v>
      </c>
      <c r="B165" s="381" t="s">
        <v>523</v>
      </c>
      <c r="C165" s="382" t="s">
        <v>663</v>
      </c>
      <c r="D165" s="461">
        <v>0</v>
      </c>
      <c r="E165" s="408"/>
    </row>
    <row r="166" spans="1:5" ht="15.5" x14ac:dyDescent="0.35">
      <c r="A166" s="380" t="s">
        <v>297</v>
      </c>
      <c r="B166" s="381" t="s">
        <v>523</v>
      </c>
      <c r="C166" s="382" t="s">
        <v>664</v>
      </c>
      <c r="D166" s="461">
        <v>500000</v>
      </c>
      <c r="E166" s="408"/>
    </row>
    <row r="167" spans="1:5" ht="15.5" x14ac:dyDescent="0.35">
      <c r="A167" s="380" t="s">
        <v>297</v>
      </c>
      <c r="B167" s="381" t="s">
        <v>523</v>
      </c>
      <c r="C167" s="382" t="s">
        <v>665</v>
      </c>
      <c r="D167" s="461">
        <v>1600000</v>
      </c>
      <c r="E167" s="408"/>
    </row>
    <row r="168" spans="1:5" ht="15.5" x14ac:dyDescent="0.35">
      <c r="A168" s="380" t="s">
        <v>297</v>
      </c>
      <c r="B168" s="381" t="s">
        <v>523</v>
      </c>
      <c r="C168" s="382" t="s">
        <v>750</v>
      </c>
      <c r="D168" s="461">
        <v>1000000</v>
      </c>
      <c r="E168" s="408"/>
    </row>
    <row r="169" spans="1:5" ht="15.5" x14ac:dyDescent="0.35">
      <c r="A169" s="380" t="s">
        <v>666</v>
      </c>
      <c r="B169" s="381" t="s">
        <v>148</v>
      </c>
      <c r="C169" s="380" t="s">
        <v>667</v>
      </c>
      <c r="D169" s="462">
        <v>4000000</v>
      </c>
      <c r="E169" s="408"/>
    </row>
    <row r="170" spans="1:5" ht="15.5" x14ac:dyDescent="0.35">
      <c r="A170" s="380" t="s">
        <v>666</v>
      </c>
      <c r="B170" s="383" t="s">
        <v>499</v>
      </c>
      <c r="C170" s="382" t="s">
        <v>668</v>
      </c>
      <c r="D170" s="461">
        <v>2000000</v>
      </c>
      <c r="E170" s="408"/>
    </row>
    <row r="171" spans="1:5" ht="15.5" x14ac:dyDescent="0.35">
      <c r="A171" s="380" t="s">
        <v>666</v>
      </c>
      <c r="B171" s="383" t="s">
        <v>501</v>
      </c>
      <c r="C171" s="382" t="s">
        <v>669</v>
      </c>
      <c r="D171" s="461">
        <v>1200000</v>
      </c>
      <c r="E171" s="408"/>
    </row>
    <row r="172" spans="1:5" ht="15.5" x14ac:dyDescent="0.35">
      <c r="A172" s="380" t="s">
        <v>666</v>
      </c>
      <c r="B172" s="383" t="s">
        <v>503</v>
      </c>
      <c r="C172" s="382" t="s">
        <v>670</v>
      </c>
      <c r="D172" s="461">
        <v>2500000</v>
      </c>
      <c r="E172" s="408"/>
    </row>
    <row r="173" spans="1:5" ht="15.5" x14ac:dyDescent="0.35">
      <c r="A173" s="380" t="s">
        <v>666</v>
      </c>
      <c r="B173" s="383" t="s">
        <v>503</v>
      </c>
      <c r="C173" s="382" t="s">
        <v>671</v>
      </c>
      <c r="D173" s="461">
        <v>1500000</v>
      </c>
      <c r="E173" s="408"/>
    </row>
    <row r="174" spans="1:5" ht="15.5" x14ac:dyDescent="0.35">
      <c r="A174" s="380" t="s">
        <v>666</v>
      </c>
      <c r="B174" s="383" t="s">
        <v>505</v>
      </c>
      <c r="C174" s="382" t="s">
        <v>672</v>
      </c>
      <c r="D174" s="461">
        <v>1000000</v>
      </c>
      <c r="E174" s="408"/>
    </row>
    <row r="175" spans="1:5" ht="30.5" x14ac:dyDescent="0.35">
      <c r="A175" s="380" t="s">
        <v>666</v>
      </c>
      <c r="B175" s="381" t="s">
        <v>507</v>
      </c>
      <c r="C175" s="384" t="s">
        <v>673</v>
      </c>
      <c r="D175" s="461">
        <v>2000000</v>
      </c>
      <c r="E175" s="408"/>
    </row>
    <row r="176" spans="1:5" ht="15.5" x14ac:dyDescent="0.35">
      <c r="A176" s="380" t="s">
        <v>666</v>
      </c>
      <c r="B176" s="383" t="s">
        <v>511</v>
      </c>
      <c r="C176" s="382" t="s">
        <v>674</v>
      </c>
      <c r="D176" s="461">
        <v>1500000</v>
      </c>
      <c r="E176" s="408"/>
    </row>
    <row r="177" spans="1:5" ht="15.5" x14ac:dyDescent="0.35">
      <c r="A177" s="380" t="s">
        <v>666</v>
      </c>
      <c r="B177" s="383" t="s">
        <v>514</v>
      </c>
      <c r="C177" s="382" t="s">
        <v>675</v>
      </c>
      <c r="D177" s="461">
        <v>1500000</v>
      </c>
      <c r="E177" s="408"/>
    </row>
    <row r="178" spans="1:5" ht="15.5" x14ac:dyDescent="0.35">
      <c r="A178" s="380" t="s">
        <v>666</v>
      </c>
      <c r="B178" s="383" t="s">
        <v>516</v>
      </c>
      <c r="C178" s="382" t="s">
        <v>676</v>
      </c>
      <c r="D178" s="461">
        <v>500000</v>
      </c>
      <c r="E178" s="408"/>
    </row>
    <row r="179" spans="1:5" ht="15.5" x14ac:dyDescent="0.35">
      <c r="A179" s="380" t="s">
        <v>666</v>
      </c>
      <c r="B179" s="383" t="s">
        <v>598</v>
      </c>
      <c r="C179" s="382" t="s">
        <v>677</v>
      </c>
      <c r="D179" s="461">
        <v>5000000</v>
      </c>
      <c r="E179" s="408"/>
    </row>
    <row r="180" spans="1:5" ht="15.5" x14ac:dyDescent="0.35">
      <c r="A180" s="380" t="s">
        <v>666</v>
      </c>
      <c r="B180" s="381" t="s">
        <v>553</v>
      </c>
      <c r="C180" s="382" t="s">
        <v>678</v>
      </c>
      <c r="D180" s="461">
        <v>7000000</v>
      </c>
      <c r="E180" s="408"/>
    </row>
    <row r="181" spans="1:5" ht="15.5" x14ac:dyDescent="0.35">
      <c r="A181" s="380" t="s">
        <v>666</v>
      </c>
      <c r="B181" s="383" t="s">
        <v>47</v>
      </c>
      <c r="C181" s="382" t="s">
        <v>679</v>
      </c>
      <c r="D181" s="461">
        <v>1200000</v>
      </c>
      <c r="E181" s="408"/>
    </row>
    <row r="182" spans="1:5" ht="15.5" x14ac:dyDescent="0.35">
      <c r="A182" s="380" t="s">
        <v>666</v>
      </c>
      <c r="B182" s="383" t="s">
        <v>47</v>
      </c>
      <c r="C182" s="382" t="s">
        <v>680</v>
      </c>
      <c r="D182" s="461">
        <v>6600000</v>
      </c>
      <c r="E182" s="408"/>
    </row>
    <row r="183" spans="1:5" s="282" customFormat="1" ht="16" thickBot="1" x14ac:dyDescent="0.4">
      <c r="A183" s="385" t="s">
        <v>666</v>
      </c>
      <c r="B183" s="386" t="s">
        <v>52</v>
      </c>
      <c r="C183" s="387"/>
      <c r="D183" s="463">
        <f>SUM(D164:D182)</f>
        <v>41100000</v>
      </c>
      <c r="E183" s="409"/>
    </row>
    <row r="184" spans="1:5" ht="15.5" x14ac:dyDescent="0.35">
      <c r="A184" s="326" t="s">
        <v>299</v>
      </c>
      <c r="B184" s="388" t="s">
        <v>499</v>
      </c>
      <c r="C184" s="326" t="s">
        <v>681</v>
      </c>
      <c r="D184" s="440">
        <v>4000000</v>
      </c>
      <c r="E184" s="408"/>
    </row>
    <row r="185" spans="1:5" ht="15.5" x14ac:dyDescent="0.35">
      <c r="A185" s="328" t="s">
        <v>299</v>
      </c>
      <c r="B185" s="389" t="s">
        <v>501</v>
      </c>
      <c r="C185" s="328" t="s">
        <v>682</v>
      </c>
      <c r="D185" s="441">
        <v>4000000</v>
      </c>
      <c r="E185" s="408"/>
    </row>
    <row r="186" spans="1:5" ht="15.5" x14ac:dyDescent="0.35">
      <c r="A186" s="328" t="s">
        <v>299</v>
      </c>
      <c r="B186" s="389" t="s">
        <v>501</v>
      </c>
      <c r="C186" s="328" t="s">
        <v>683</v>
      </c>
      <c r="D186" s="441">
        <v>1500000</v>
      </c>
      <c r="E186" s="408"/>
    </row>
    <row r="187" spans="1:5" ht="15.5" x14ac:dyDescent="0.35">
      <c r="A187" s="328" t="s">
        <v>299</v>
      </c>
      <c r="B187" s="389" t="s">
        <v>503</v>
      </c>
      <c r="C187" s="328" t="s">
        <v>684</v>
      </c>
      <c r="D187" s="441">
        <v>300000</v>
      </c>
      <c r="E187" s="408"/>
    </row>
    <row r="188" spans="1:5" ht="15.5" x14ac:dyDescent="0.35">
      <c r="A188" s="328" t="s">
        <v>299</v>
      </c>
      <c r="B188" s="389" t="s">
        <v>503</v>
      </c>
      <c r="C188" s="328" t="s">
        <v>685</v>
      </c>
      <c r="D188" s="441">
        <v>200000</v>
      </c>
      <c r="E188" s="408"/>
    </row>
    <row r="189" spans="1:5" ht="15.5" x14ac:dyDescent="0.35">
      <c r="A189" s="328" t="s">
        <v>299</v>
      </c>
      <c r="B189" s="389" t="s">
        <v>505</v>
      </c>
      <c r="C189" s="328" t="s">
        <v>686</v>
      </c>
      <c r="D189" s="441">
        <v>2000000</v>
      </c>
      <c r="E189" s="408"/>
    </row>
    <row r="190" spans="1:5" s="282" customFormat="1" ht="15.5" x14ac:dyDescent="0.35">
      <c r="A190" s="328" t="s">
        <v>299</v>
      </c>
      <c r="B190" s="390" t="s">
        <v>507</v>
      </c>
      <c r="C190" s="329" t="s">
        <v>687</v>
      </c>
      <c r="D190" s="441">
        <v>2000000</v>
      </c>
      <c r="E190" s="409"/>
    </row>
    <row r="191" spans="1:5" ht="30.5" x14ac:dyDescent="0.35">
      <c r="A191" s="328" t="s">
        <v>299</v>
      </c>
      <c r="B191" s="389" t="s">
        <v>538</v>
      </c>
      <c r="C191" s="329" t="s">
        <v>688</v>
      </c>
      <c r="D191" s="441">
        <v>4000000</v>
      </c>
      <c r="E191" s="408"/>
    </row>
    <row r="192" spans="1:5" ht="15.5" x14ac:dyDescent="0.35">
      <c r="A192" s="328" t="s">
        <v>299</v>
      </c>
      <c r="B192" s="389" t="s">
        <v>514</v>
      </c>
      <c r="C192" s="328" t="s">
        <v>689</v>
      </c>
      <c r="D192" s="441">
        <v>2000000</v>
      </c>
      <c r="E192" s="408"/>
    </row>
    <row r="193" spans="1:5" ht="15.5" x14ac:dyDescent="0.35">
      <c r="A193" s="328" t="s">
        <v>299</v>
      </c>
      <c r="B193" s="389" t="s">
        <v>547</v>
      </c>
      <c r="C193" s="328" t="s">
        <v>690</v>
      </c>
      <c r="D193" s="441">
        <v>3000000</v>
      </c>
      <c r="E193" s="408"/>
    </row>
    <row r="194" spans="1:5" ht="15.5" x14ac:dyDescent="0.35">
      <c r="A194" s="328" t="s">
        <v>299</v>
      </c>
      <c r="B194" s="389" t="s">
        <v>516</v>
      </c>
      <c r="C194" s="328" t="s">
        <v>691</v>
      </c>
      <c r="D194" s="441">
        <v>1000000</v>
      </c>
      <c r="E194" s="408"/>
    </row>
    <row r="195" spans="1:5" ht="15.5" x14ac:dyDescent="0.35">
      <c r="A195" s="328" t="s">
        <v>299</v>
      </c>
      <c r="B195" s="389" t="s">
        <v>516</v>
      </c>
      <c r="C195" s="328" t="s">
        <v>692</v>
      </c>
      <c r="D195" s="441">
        <v>3000000</v>
      </c>
      <c r="E195" s="408"/>
    </row>
    <row r="196" spans="1:5" ht="15.5" x14ac:dyDescent="0.35">
      <c r="A196" s="328" t="s">
        <v>299</v>
      </c>
      <c r="B196" s="389" t="s">
        <v>146</v>
      </c>
      <c r="C196" s="328" t="s">
        <v>693</v>
      </c>
      <c r="D196" s="441">
        <v>1000000</v>
      </c>
      <c r="E196" s="408"/>
    </row>
    <row r="197" spans="1:5" ht="15.5" x14ac:dyDescent="0.35">
      <c r="A197" s="328" t="s">
        <v>299</v>
      </c>
      <c r="B197" s="389" t="s">
        <v>146</v>
      </c>
      <c r="C197" s="328" t="s">
        <v>694</v>
      </c>
      <c r="D197" s="441">
        <v>2000000</v>
      </c>
      <c r="E197" s="408"/>
    </row>
    <row r="198" spans="1:5" ht="15.5" x14ac:dyDescent="0.35">
      <c r="A198" s="331" t="s">
        <v>299</v>
      </c>
      <c r="B198" s="390" t="s">
        <v>148</v>
      </c>
      <c r="C198" s="331" t="s">
        <v>304</v>
      </c>
      <c r="D198" s="442">
        <v>2000000</v>
      </c>
      <c r="E198" s="408"/>
    </row>
    <row r="199" spans="1:5" ht="15.5" x14ac:dyDescent="0.35">
      <c r="A199" s="331" t="s">
        <v>299</v>
      </c>
      <c r="B199" s="390" t="s">
        <v>148</v>
      </c>
      <c r="C199" s="331" t="s">
        <v>695</v>
      </c>
      <c r="D199" s="442">
        <v>1000000</v>
      </c>
      <c r="E199" s="408"/>
    </row>
    <row r="200" spans="1:5" ht="15.5" x14ac:dyDescent="0.35">
      <c r="A200" s="328" t="s">
        <v>299</v>
      </c>
      <c r="B200" s="390" t="s">
        <v>553</v>
      </c>
      <c r="C200" s="328" t="s">
        <v>696</v>
      </c>
      <c r="D200" s="441">
        <v>4000000</v>
      </c>
      <c r="E200" s="408"/>
    </row>
    <row r="201" spans="1:5" ht="30.5" x14ac:dyDescent="0.35">
      <c r="A201" s="328" t="s">
        <v>299</v>
      </c>
      <c r="B201" s="390" t="s">
        <v>523</v>
      </c>
      <c r="C201" s="329" t="s">
        <v>697</v>
      </c>
      <c r="D201" s="441">
        <v>2400000</v>
      </c>
      <c r="E201" s="408"/>
    </row>
    <row r="202" spans="1:5" ht="15.5" x14ac:dyDescent="0.35">
      <c r="A202" s="328" t="s">
        <v>299</v>
      </c>
      <c r="B202" s="390" t="s">
        <v>523</v>
      </c>
      <c r="C202" s="328" t="s">
        <v>698</v>
      </c>
      <c r="D202" s="441">
        <v>2000000</v>
      </c>
      <c r="E202" s="408"/>
    </row>
    <row r="203" spans="1:5" ht="15.5" x14ac:dyDescent="0.35">
      <c r="A203" s="328" t="s">
        <v>299</v>
      </c>
      <c r="B203" s="390" t="s">
        <v>520</v>
      </c>
      <c r="C203" s="328" t="s">
        <v>699</v>
      </c>
      <c r="D203" s="441">
        <v>3000000</v>
      </c>
      <c r="E203" s="408"/>
    </row>
    <row r="204" spans="1:5" ht="15.5" x14ac:dyDescent="0.35">
      <c r="A204" s="328" t="s">
        <v>299</v>
      </c>
      <c r="B204" s="390" t="s">
        <v>520</v>
      </c>
      <c r="C204" s="328" t="s">
        <v>700</v>
      </c>
      <c r="D204" s="441">
        <v>3000000</v>
      </c>
      <c r="E204" s="408"/>
    </row>
    <row r="205" spans="1:5" ht="15.5" x14ac:dyDescent="0.35">
      <c r="A205" s="328" t="s">
        <v>299</v>
      </c>
      <c r="B205" s="390" t="s">
        <v>520</v>
      </c>
      <c r="C205" s="328" t="s">
        <v>701</v>
      </c>
      <c r="D205" s="441">
        <v>2000000</v>
      </c>
      <c r="E205" s="408"/>
    </row>
    <row r="206" spans="1:5" ht="15.5" x14ac:dyDescent="0.35">
      <c r="A206" s="328"/>
      <c r="B206" s="475" t="s">
        <v>550</v>
      </c>
      <c r="C206" s="476" t="s">
        <v>783</v>
      </c>
      <c r="D206" s="477">
        <v>2000000</v>
      </c>
      <c r="E206" s="408"/>
    </row>
    <row r="207" spans="1:5" s="282" customFormat="1" ht="16" thickBot="1" x14ac:dyDescent="0.4">
      <c r="A207" s="332" t="s">
        <v>299</v>
      </c>
      <c r="B207" s="391" t="s">
        <v>52</v>
      </c>
      <c r="C207" s="334"/>
      <c r="D207" s="443">
        <f>SUM(D184:D206)</f>
        <v>51400000</v>
      </c>
      <c r="E207" s="409"/>
    </row>
    <row r="208" spans="1:5" ht="15.5" x14ac:dyDescent="0.35">
      <c r="A208" s="392" t="s">
        <v>298</v>
      </c>
      <c r="B208" s="393" t="s">
        <v>507</v>
      </c>
      <c r="C208" s="394" t="s">
        <v>702</v>
      </c>
      <c r="D208" s="464">
        <v>3000000</v>
      </c>
      <c r="E208" s="408"/>
    </row>
    <row r="209" spans="1:5" ht="15.5" x14ac:dyDescent="0.35">
      <c r="A209" s="395" t="s">
        <v>298</v>
      </c>
      <c r="B209" s="396" t="s">
        <v>507</v>
      </c>
      <c r="C209" s="395" t="s">
        <v>703</v>
      </c>
      <c r="D209" s="465">
        <v>3000000</v>
      </c>
      <c r="E209" s="408"/>
    </row>
    <row r="210" spans="1:5" ht="15.5" x14ac:dyDescent="0.35">
      <c r="A210" s="395" t="s">
        <v>298</v>
      </c>
      <c r="B210" s="396" t="s">
        <v>507</v>
      </c>
      <c r="C210" s="395" t="s">
        <v>704</v>
      </c>
      <c r="D210" s="465">
        <v>2500000</v>
      </c>
      <c r="E210" s="408"/>
    </row>
    <row r="211" spans="1:5" ht="15.5" x14ac:dyDescent="0.35">
      <c r="A211" s="395" t="s">
        <v>298</v>
      </c>
      <c r="B211" s="396" t="s">
        <v>507</v>
      </c>
      <c r="C211" s="397" t="s">
        <v>705</v>
      </c>
      <c r="D211" s="465">
        <v>3000000</v>
      </c>
      <c r="E211" s="408"/>
    </row>
    <row r="212" spans="1:5" ht="15.5" x14ac:dyDescent="0.35">
      <c r="A212" s="395" t="s">
        <v>298</v>
      </c>
      <c r="B212" s="396" t="s">
        <v>507</v>
      </c>
      <c r="C212" s="395" t="s">
        <v>706</v>
      </c>
      <c r="D212" s="465">
        <v>3000000</v>
      </c>
      <c r="E212" s="408"/>
    </row>
    <row r="213" spans="1:5" ht="15.5" x14ac:dyDescent="0.35">
      <c r="A213" s="398" t="s">
        <v>298</v>
      </c>
      <c r="B213" s="396" t="s">
        <v>148</v>
      </c>
      <c r="C213" s="398" t="s">
        <v>305</v>
      </c>
      <c r="D213" s="466"/>
      <c r="E213" s="408"/>
    </row>
    <row r="214" spans="1:5" ht="15.5" x14ac:dyDescent="0.35">
      <c r="A214" s="398" t="s">
        <v>298</v>
      </c>
      <c r="B214" s="396" t="s">
        <v>148</v>
      </c>
      <c r="C214" s="398" t="s">
        <v>300</v>
      </c>
      <c r="D214" s="466">
        <v>3500000</v>
      </c>
      <c r="E214" s="408"/>
    </row>
    <row r="215" spans="1:5" ht="15.5" x14ac:dyDescent="0.35">
      <c r="A215" s="398" t="s">
        <v>298</v>
      </c>
      <c r="B215" s="396" t="s">
        <v>148</v>
      </c>
      <c r="C215" s="398" t="s">
        <v>707</v>
      </c>
      <c r="D215" s="466">
        <v>3500000</v>
      </c>
      <c r="E215" s="408"/>
    </row>
    <row r="216" spans="1:5" ht="15.5" x14ac:dyDescent="0.35">
      <c r="A216" s="398" t="s">
        <v>298</v>
      </c>
      <c r="B216" s="396" t="s">
        <v>148</v>
      </c>
      <c r="C216" s="398" t="s">
        <v>308</v>
      </c>
      <c r="D216" s="466"/>
      <c r="E216" s="408"/>
    </row>
    <row r="217" spans="1:5" ht="15.5" x14ac:dyDescent="0.35">
      <c r="A217" s="398" t="s">
        <v>298</v>
      </c>
      <c r="B217" s="396" t="s">
        <v>148</v>
      </c>
      <c r="C217" s="398" t="s">
        <v>301</v>
      </c>
      <c r="D217" s="466">
        <f>-G222</f>
        <v>0</v>
      </c>
      <c r="E217" s="408"/>
    </row>
    <row r="218" spans="1:5" ht="15.5" x14ac:dyDescent="0.35">
      <c r="A218" s="398" t="s">
        <v>298</v>
      </c>
      <c r="B218" s="396" t="s">
        <v>148</v>
      </c>
      <c r="C218" s="398" t="s">
        <v>302</v>
      </c>
      <c r="D218" s="466"/>
      <c r="E218" s="408"/>
    </row>
    <row r="219" spans="1:5" ht="15.5" x14ac:dyDescent="0.35">
      <c r="A219" s="398" t="s">
        <v>298</v>
      </c>
      <c r="B219" s="399" t="s">
        <v>499</v>
      </c>
      <c r="C219" s="395" t="s">
        <v>708</v>
      </c>
      <c r="D219" s="465">
        <v>10000000</v>
      </c>
      <c r="E219" s="408"/>
    </row>
    <row r="220" spans="1:5" ht="15.5" x14ac:dyDescent="0.35">
      <c r="A220" s="398" t="s">
        <v>298</v>
      </c>
      <c r="B220" s="399" t="s">
        <v>501</v>
      </c>
      <c r="C220" s="395" t="s">
        <v>709</v>
      </c>
      <c r="D220" s="465">
        <v>8000000</v>
      </c>
      <c r="E220" s="408"/>
    </row>
    <row r="221" spans="1:5" ht="15.5" x14ac:dyDescent="0.35">
      <c r="A221" s="398" t="s">
        <v>298</v>
      </c>
      <c r="B221" s="399" t="s">
        <v>501</v>
      </c>
      <c r="C221" s="395" t="s">
        <v>710</v>
      </c>
      <c r="D221" s="465">
        <v>2000000</v>
      </c>
      <c r="E221" s="408"/>
    </row>
    <row r="222" spans="1:5" ht="45.5" x14ac:dyDescent="0.35">
      <c r="A222" s="398" t="s">
        <v>298</v>
      </c>
      <c r="B222" s="399" t="s">
        <v>528</v>
      </c>
      <c r="C222" s="397" t="s">
        <v>711</v>
      </c>
      <c r="D222" s="465">
        <v>10000000</v>
      </c>
      <c r="E222" s="408"/>
    </row>
    <row r="223" spans="1:5" ht="15.5" x14ac:dyDescent="0.35">
      <c r="A223" s="398" t="s">
        <v>298</v>
      </c>
      <c r="B223" s="399" t="s">
        <v>528</v>
      </c>
      <c r="C223" s="395" t="s">
        <v>712</v>
      </c>
      <c r="D223" s="465">
        <v>3500000</v>
      </c>
      <c r="E223" s="408"/>
    </row>
    <row r="224" spans="1:5" ht="15.5" x14ac:dyDescent="0.35">
      <c r="A224" s="398" t="s">
        <v>298</v>
      </c>
      <c r="B224" s="399" t="s">
        <v>503</v>
      </c>
      <c r="C224" s="395" t="s">
        <v>713</v>
      </c>
      <c r="D224" s="465">
        <v>3000000</v>
      </c>
      <c r="E224" s="408"/>
    </row>
    <row r="225" spans="1:5" ht="15.5" x14ac:dyDescent="0.35">
      <c r="A225" s="398" t="s">
        <v>298</v>
      </c>
      <c r="B225" s="399" t="s">
        <v>503</v>
      </c>
      <c r="C225" s="395" t="s">
        <v>714</v>
      </c>
      <c r="D225" s="465">
        <v>6000000</v>
      </c>
      <c r="E225" s="408"/>
    </row>
    <row r="226" spans="1:5" ht="15.5" x14ac:dyDescent="0.35">
      <c r="A226" s="398" t="s">
        <v>298</v>
      </c>
      <c r="B226" s="399" t="s">
        <v>505</v>
      </c>
      <c r="C226" s="395" t="s">
        <v>715</v>
      </c>
      <c r="D226" s="465">
        <v>3000000</v>
      </c>
      <c r="E226" s="408"/>
    </row>
    <row r="227" spans="1:5" ht="15.5" x14ac:dyDescent="0.35">
      <c r="A227" s="398" t="s">
        <v>298</v>
      </c>
      <c r="B227" s="399" t="s">
        <v>505</v>
      </c>
      <c r="C227" s="395" t="s">
        <v>716</v>
      </c>
      <c r="D227" s="465">
        <v>3000000</v>
      </c>
      <c r="E227" s="408"/>
    </row>
    <row r="228" spans="1:5" ht="15.5" x14ac:dyDescent="0.35">
      <c r="A228" s="398" t="s">
        <v>298</v>
      </c>
      <c r="B228" s="399" t="s">
        <v>505</v>
      </c>
      <c r="C228" s="395" t="s">
        <v>717</v>
      </c>
      <c r="D228" s="465">
        <v>3000000</v>
      </c>
      <c r="E228" s="408"/>
    </row>
    <row r="229" spans="1:5" ht="15.5" x14ac:dyDescent="0.35">
      <c r="A229" s="398" t="s">
        <v>298</v>
      </c>
      <c r="B229" s="399" t="s">
        <v>505</v>
      </c>
      <c r="C229" s="395" t="s">
        <v>718</v>
      </c>
      <c r="D229" s="465">
        <v>3000000</v>
      </c>
      <c r="E229" s="408"/>
    </row>
    <row r="230" spans="1:5" ht="15.5" x14ac:dyDescent="0.35">
      <c r="A230" s="398" t="s">
        <v>298</v>
      </c>
      <c r="B230" s="399" t="s">
        <v>505</v>
      </c>
      <c r="C230" s="395" t="s">
        <v>719</v>
      </c>
      <c r="D230" s="465">
        <v>4000000</v>
      </c>
      <c r="E230" s="408"/>
    </row>
    <row r="231" spans="1:5" ht="15.5" x14ac:dyDescent="0.35">
      <c r="A231" s="398" t="s">
        <v>298</v>
      </c>
      <c r="B231" s="399" t="s">
        <v>511</v>
      </c>
      <c r="C231" s="395" t="s">
        <v>720</v>
      </c>
      <c r="D231" s="465">
        <v>12000000</v>
      </c>
      <c r="E231" s="408"/>
    </row>
    <row r="232" spans="1:5" ht="15.5" x14ac:dyDescent="0.35">
      <c r="A232" s="398" t="s">
        <v>298</v>
      </c>
      <c r="B232" s="399" t="s">
        <v>543</v>
      </c>
      <c r="C232" s="395" t="s">
        <v>721</v>
      </c>
      <c r="D232" s="465">
        <v>3000000</v>
      </c>
      <c r="E232" s="408"/>
    </row>
    <row r="233" spans="1:5" ht="15.5" x14ac:dyDescent="0.35">
      <c r="A233" s="398" t="s">
        <v>298</v>
      </c>
      <c r="B233" s="399" t="s">
        <v>543</v>
      </c>
      <c r="C233" s="395" t="s">
        <v>722</v>
      </c>
      <c r="D233" s="465">
        <v>4000000</v>
      </c>
      <c r="E233" s="408"/>
    </row>
    <row r="234" spans="1:5" ht="30.5" x14ac:dyDescent="0.35">
      <c r="A234" s="398" t="s">
        <v>298</v>
      </c>
      <c r="B234" s="399" t="s">
        <v>543</v>
      </c>
      <c r="C234" s="397" t="s">
        <v>723</v>
      </c>
      <c r="D234" s="465">
        <v>5000000</v>
      </c>
      <c r="E234" s="408"/>
    </row>
    <row r="235" spans="1:5" ht="15.5" x14ac:dyDescent="0.35">
      <c r="A235" s="398" t="s">
        <v>298</v>
      </c>
      <c r="B235" s="399" t="s">
        <v>543</v>
      </c>
      <c r="C235" s="395" t="s">
        <v>724</v>
      </c>
      <c r="D235" s="465">
        <v>4500000</v>
      </c>
      <c r="E235" s="408"/>
    </row>
    <row r="236" spans="1:5" ht="15.5" x14ac:dyDescent="0.35">
      <c r="A236" s="398" t="s">
        <v>298</v>
      </c>
      <c r="B236" s="399" t="s">
        <v>543</v>
      </c>
      <c r="C236" s="395" t="s">
        <v>725</v>
      </c>
      <c r="D236" s="465">
        <v>3000000</v>
      </c>
      <c r="E236" s="408"/>
    </row>
    <row r="237" spans="1:5" ht="15.5" x14ac:dyDescent="0.35">
      <c r="A237" s="398" t="s">
        <v>298</v>
      </c>
      <c r="B237" s="396" t="s">
        <v>520</v>
      </c>
      <c r="C237" s="395" t="s">
        <v>726</v>
      </c>
      <c r="D237" s="465">
        <v>2000000</v>
      </c>
      <c r="E237" s="408"/>
    </row>
    <row r="238" spans="1:5" ht="15.5" x14ac:dyDescent="0.35">
      <c r="A238" s="398" t="s">
        <v>298</v>
      </c>
      <c r="B238" s="396" t="s">
        <v>520</v>
      </c>
      <c r="C238" s="395" t="s">
        <v>727</v>
      </c>
      <c r="D238" s="465">
        <v>3000000</v>
      </c>
      <c r="E238" s="408"/>
    </row>
    <row r="239" spans="1:5" ht="15.5" x14ac:dyDescent="0.35">
      <c r="A239" s="398" t="s">
        <v>298</v>
      </c>
      <c r="B239" s="396" t="s">
        <v>520</v>
      </c>
      <c r="C239" s="395" t="s">
        <v>728</v>
      </c>
      <c r="D239" s="465">
        <v>3000000</v>
      </c>
      <c r="E239" s="408"/>
    </row>
    <row r="240" spans="1:5" ht="15.5" x14ac:dyDescent="0.35">
      <c r="A240" s="398" t="s">
        <v>298</v>
      </c>
      <c r="B240" s="396" t="s">
        <v>520</v>
      </c>
      <c r="C240" s="395" t="s">
        <v>729</v>
      </c>
      <c r="D240" s="465">
        <v>5000000</v>
      </c>
      <c r="E240" s="408"/>
    </row>
    <row r="241" spans="1:5" ht="15.5" x14ac:dyDescent="0.35">
      <c r="A241" s="398" t="s">
        <v>298</v>
      </c>
      <c r="B241" s="399" t="s">
        <v>514</v>
      </c>
      <c r="C241" s="395" t="s">
        <v>730</v>
      </c>
      <c r="D241" s="465">
        <v>3000000</v>
      </c>
      <c r="E241" s="408"/>
    </row>
    <row r="242" spans="1:5" ht="15.5" x14ac:dyDescent="0.35">
      <c r="A242" s="398" t="s">
        <v>298</v>
      </c>
      <c r="B242" s="399" t="s">
        <v>514</v>
      </c>
      <c r="C242" s="395" t="s">
        <v>731</v>
      </c>
      <c r="D242" s="465">
        <v>5500000</v>
      </c>
      <c r="E242" s="408"/>
    </row>
    <row r="243" spans="1:5" ht="30.5" x14ac:dyDescent="0.35">
      <c r="A243" s="398" t="s">
        <v>298</v>
      </c>
      <c r="B243" s="399" t="s">
        <v>547</v>
      </c>
      <c r="C243" s="397" t="s">
        <v>732</v>
      </c>
      <c r="D243" s="465">
        <v>10000000</v>
      </c>
      <c r="E243" s="408"/>
    </row>
    <row r="244" spans="1:5" ht="15.5" x14ac:dyDescent="0.35">
      <c r="A244" s="398" t="s">
        <v>298</v>
      </c>
      <c r="B244" s="399" t="s">
        <v>547</v>
      </c>
      <c r="C244" s="395" t="s">
        <v>733</v>
      </c>
      <c r="D244" s="465">
        <v>4000000</v>
      </c>
      <c r="E244" s="408"/>
    </row>
    <row r="245" spans="1:5" ht="45.5" x14ac:dyDescent="0.35">
      <c r="A245" s="398" t="s">
        <v>298</v>
      </c>
      <c r="B245" s="399" t="s">
        <v>550</v>
      </c>
      <c r="C245" s="397" t="s">
        <v>734</v>
      </c>
      <c r="D245" s="465">
        <v>10000000</v>
      </c>
      <c r="E245" s="408"/>
    </row>
    <row r="246" spans="1:5" ht="30.5" x14ac:dyDescent="0.35">
      <c r="A246" s="398" t="s">
        <v>298</v>
      </c>
      <c r="B246" s="399" t="s">
        <v>550</v>
      </c>
      <c r="C246" s="397" t="s">
        <v>735</v>
      </c>
      <c r="D246" s="465">
        <v>4500000</v>
      </c>
      <c r="E246" s="408"/>
    </row>
    <row r="247" spans="1:5" ht="15.5" x14ac:dyDescent="0.35">
      <c r="A247" s="398" t="s">
        <v>298</v>
      </c>
      <c r="B247" s="399" t="s">
        <v>516</v>
      </c>
      <c r="C247" s="395" t="s">
        <v>736</v>
      </c>
      <c r="D247" s="465">
        <v>4000000</v>
      </c>
      <c r="E247" s="408"/>
    </row>
    <row r="248" spans="1:5" ht="15.5" x14ac:dyDescent="0.35">
      <c r="A248" s="398" t="s">
        <v>298</v>
      </c>
      <c r="B248" s="399" t="s">
        <v>516</v>
      </c>
      <c r="C248" s="395" t="s">
        <v>737</v>
      </c>
      <c r="D248" s="465">
        <v>4000000</v>
      </c>
      <c r="E248" s="408"/>
    </row>
    <row r="249" spans="1:5" ht="15.5" x14ac:dyDescent="0.35">
      <c r="A249" s="398" t="s">
        <v>298</v>
      </c>
      <c r="B249" s="399" t="s">
        <v>516</v>
      </c>
      <c r="C249" s="395" t="s">
        <v>738</v>
      </c>
      <c r="D249" s="465">
        <v>4000000</v>
      </c>
      <c r="E249" s="408"/>
    </row>
    <row r="250" spans="1:5" ht="30.5" x14ac:dyDescent="0.35">
      <c r="A250" s="398" t="s">
        <v>298</v>
      </c>
      <c r="B250" s="399" t="s">
        <v>146</v>
      </c>
      <c r="C250" s="397" t="s">
        <v>739</v>
      </c>
      <c r="D250" s="465">
        <v>3000000</v>
      </c>
      <c r="E250" s="408"/>
    </row>
    <row r="251" spans="1:5" ht="15.5" x14ac:dyDescent="0.35">
      <c r="A251" s="398" t="s">
        <v>298</v>
      </c>
      <c r="B251" s="399" t="s">
        <v>146</v>
      </c>
      <c r="C251" s="395" t="s">
        <v>740</v>
      </c>
      <c r="D251" s="465">
        <v>1500000</v>
      </c>
      <c r="E251" s="408"/>
    </row>
    <row r="252" spans="1:5" ht="15.5" x14ac:dyDescent="0.35">
      <c r="A252" s="398" t="s">
        <v>298</v>
      </c>
      <c r="B252" s="399" t="s">
        <v>146</v>
      </c>
      <c r="C252" s="395" t="s">
        <v>741</v>
      </c>
      <c r="D252" s="465">
        <v>1000000</v>
      </c>
      <c r="E252" s="408"/>
    </row>
    <row r="253" spans="1:5" ht="15.5" x14ac:dyDescent="0.35">
      <c r="A253" s="398" t="s">
        <v>298</v>
      </c>
      <c r="B253" s="399" t="s">
        <v>146</v>
      </c>
      <c r="C253" s="395" t="s">
        <v>742</v>
      </c>
      <c r="D253" s="465">
        <v>1500000</v>
      </c>
      <c r="E253" s="408"/>
    </row>
    <row r="254" spans="1:5" ht="15.5" x14ac:dyDescent="0.35">
      <c r="A254" s="398" t="s">
        <v>298</v>
      </c>
      <c r="B254" s="399" t="s">
        <v>146</v>
      </c>
      <c r="C254" s="395" t="s">
        <v>743</v>
      </c>
      <c r="D254" s="465">
        <v>3000000</v>
      </c>
      <c r="E254" s="408"/>
    </row>
    <row r="255" spans="1:5" ht="15.5" x14ac:dyDescent="0.35">
      <c r="A255" s="398" t="s">
        <v>298</v>
      </c>
      <c r="B255" s="399" t="s">
        <v>146</v>
      </c>
      <c r="C255" s="395" t="s">
        <v>744</v>
      </c>
      <c r="D255" s="465">
        <v>2500000</v>
      </c>
      <c r="E255" s="408"/>
    </row>
    <row r="256" spans="1:5" ht="15.5" x14ac:dyDescent="0.35">
      <c r="A256" s="398" t="s">
        <v>298</v>
      </c>
      <c r="B256" s="399" t="s">
        <v>146</v>
      </c>
      <c r="C256" s="395" t="s">
        <v>745</v>
      </c>
      <c r="D256" s="465">
        <v>1000000</v>
      </c>
      <c r="E256" s="408"/>
    </row>
    <row r="257" spans="1:5" ht="15.5" x14ac:dyDescent="0.35">
      <c r="A257" s="398" t="s">
        <v>298</v>
      </c>
      <c r="B257" s="399" t="s">
        <v>598</v>
      </c>
      <c r="C257" s="395" t="s">
        <v>771</v>
      </c>
      <c r="D257" s="465">
        <v>7000000</v>
      </c>
      <c r="E257" s="408"/>
    </row>
    <row r="258" spans="1:5" ht="75.5" x14ac:dyDescent="0.35">
      <c r="A258" s="398" t="s">
        <v>298</v>
      </c>
      <c r="B258" s="396" t="s">
        <v>553</v>
      </c>
      <c r="C258" s="397" t="s">
        <v>746</v>
      </c>
      <c r="D258" s="465">
        <v>10000000</v>
      </c>
      <c r="E258" s="408"/>
    </row>
    <row r="259" spans="1:5" ht="15.5" x14ac:dyDescent="0.35">
      <c r="A259" s="398" t="s">
        <v>298</v>
      </c>
      <c r="B259" s="396" t="s">
        <v>523</v>
      </c>
      <c r="C259" s="395" t="s">
        <v>747</v>
      </c>
      <c r="D259" s="465">
        <v>0</v>
      </c>
      <c r="E259" s="408"/>
    </row>
    <row r="260" spans="1:5" ht="30.5" x14ac:dyDescent="0.35">
      <c r="A260" s="398" t="s">
        <v>298</v>
      </c>
      <c r="B260" s="396" t="s">
        <v>523</v>
      </c>
      <c r="C260" s="397" t="s">
        <v>748</v>
      </c>
      <c r="D260" s="465">
        <v>6000000</v>
      </c>
      <c r="E260" s="408"/>
    </row>
    <row r="261" spans="1:5" ht="15.5" x14ac:dyDescent="0.35">
      <c r="A261" s="398" t="s">
        <v>298</v>
      </c>
      <c r="B261" s="396" t="s">
        <v>523</v>
      </c>
      <c r="C261" s="395" t="s">
        <v>749</v>
      </c>
      <c r="D261" s="465">
        <v>1000000</v>
      </c>
      <c r="E261" s="408"/>
    </row>
    <row r="262" spans="1:5" ht="15.5" x14ac:dyDescent="0.35">
      <c r="A262" s="398" t="s">
        <v>298</v>
      </c>
      <c r="B262" s="399" t="s">
        <v>47</v>
      </c>
      <c r="C262" s="395" t="s">
        <v>751</v>
      </c>
      <c r="D262" s="465">
        <v>12000000</v>
      </c>
      <c r="E262" s="408"/>
    </row>
    <row r="263" spans="1:5" s="282" customFormat="1" ht="16" thickBot="1" x14ac:dyDescent="0.4">
      <c r="A263" s="400" t="s">
        <v>298</v>
      </c>
      <c r="B263" s="401" t="s">
        <v>52</v>
      </c>
      <c r="C263" s="402"/>
      <c r="D263" s="467">
        <f>SUM(D208:D262)</f>
        <v>223000000</v>
      </c>
      <c r="E263" s="409"/>
    </row>
    <row r="264" spans="1:5" s="412" customFormat="1" ht="16" thickBot="1" x14ac:dyDescent="0.4">
      <c r="A264" s="403" t="s">
        <v>752</v>
      </c>
      <c r="B264" s="404" t="s">
        <v>52</v>
      </c>
      <c r="C264" s="405"/>
      <c r="D264" s="468">
        <f>SUM(D263,D207,D183,D163,D122,D106,D51,D17)</f>
        <v>700000000</v>
      </c>
      <c r="E264" s="410"/>
    </row>
    <row r="265" spans="1:5" x14ac:dyDescent="0.35">
      <c r="B265" s="406"/>
    </row>
    <row r="266" spans="1:5" x14ac:dyDescent="0.35">
      <c r="B266" s="406"/>
    </row>
    <row r="267" spans="1:5" x14ac:dyDescent="0.35">
      <c r="B267" s="406"/>
    </row>
    <row r="268" spans="1:5" x14ac:dyDescent="0.35">
      <c r="B268" s="406"/>
    </row>
    <row r="269" spans="1:5" x14ac:dyDescent="0.35">
      <c r="B269" s="406"/>
    </row>
    <row r="270" spans="1:5" x14ac:dyDescent="0.35">
      <c r="B270" s="406"/>
    </row>
    <row r="271" spans="1:5" x14ac:dyDescent="0.35">
      <c r="B271" s="406"/>
    </row>
    <row r="272" spans="1:5" x14ac:dyDescent="0.35">
      <c r="B272" s="406"/>
    </row>
    <row r="273" spans="1:4" x14ac:dyDescent="0.35">
      <c r="B273" s="406"/>
    </row>
    <row r="274" spans="1:4" x14ac:dyDescent="0.35">
      <c r="B274" s="406"/>
    </row>
    <row r="275" spans="1:4" x14ac:dyDescent="0.35">
      <c r="B275" s="406"/>
    </row>
    <row r="276" spans="1:4" x14ac:dyDescent="0.35">
      <c r="B276" s="406"/>
    </row>
    <row r="277" spans="1:4" x14ac:dyDescent="0.35">
      <c r="B277" s="406"/>
    </row>
    <row r="278" spans="1:4" x14ac:dyDescent="0.35">
      <c r="B278" s="406"/>
    </row>
    <row r="279" spans="1:4" x14ac:dyDescent="0.35">
      <c r="B279" s="406"/>
    </row>
    <row r="280" spans="1:4" x14ac:dyDescent="0.35">
      <c r="B280" s="413"/>
    </row>
    <row r="281" spans="1:4" x14ac:dyDescent="0.35">
      <c r="B281" s="413"/>
    </row>
    <row r="282" spans="1:4" x14ac:dyDescent="0.35">
      <c r="B282" s="413"/>
    </row>
    <row r="283" spans="1:4" x14ac:dyDescent="0.35">
      <c r="B283" s="413"/>
    </row>
    <row r="284" spans="1:4" x14ac:dyDescent="0.35">
      <c r="A284" s="407"/>
      <c r="B284" s="414"/>
      <c r="C284" s="407"/>
      <c r="D284" s="469"/>
    </row>
    <row r="285" spans="1:4" x14ac:dyDescent="0.35">
      <c r="A285" s="407"/>
      <c r="B285" s="414"/>
      <c r="C285" s="407"/>
      <c r="D285" s="469"/>
    </row>
    <row r="286" spans="1:4" x14ac:dyDescent="0.35">
      <c r="A286" s="407"/>
      <c r="B286" s="414"/>
      <c r="C286" s="407"/>
      <c r="D286" s="469"/>
    </row>
    <row r="287" spans="1:4" s="282" customFormat="1" x14ac:dyDescent="0.35">
      <c r="A287" s="407"/>
      <c r="B287" s="414"/>
      <c r="C287" s="407"/>
      <c r="D287" s="4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5" sqref="H15"/>
    </sheetView>
  </sheetViews>
  <sheetFormatPr defaultRowHeight="14.5" x14ac:dyDescent="0.35"/>
  <cols>
    <col min="2" max="2" width="12.81640625" customWidth="1"/>
    <col min="3" max="3" width="12.54296875" customWidth="1"/>
    <col min="4" max="4" width="12.90625" customWidth="1"/>
    <col min="5" max="5" width="13.08984375" customWidth="1"/>
  </cols>
  <sheetData>
    <row r="1" spans="1:5" x14ac:dyDescent="0.35">
      <c r="B1" t="s">
        <v>789</v>
      </c>
    </row>
    <row r="2" spans="1:5" x14ac:dyDescent="0.35">
      <c r="B2" s="282" t="s">
        <v>419</v>
      </c>
      <c r="C2" s="282" t="s">
        <v>790</v>
      </c>
      <c r="D2" s="282" t="s">
        <v>420</v>
      </c>
      <c r="E2" s="282" t="s">
        <v>52</v>
      </c>
    </row>
    <row r="3" spans="1:5" x14ac:dyDescent="0.35">
      <c r="A3" t="s">
        <v>791</v>
      </c>
      <c r="B3" s="478">
        <v>333926194</v>
      </c>
      <c r="C3" s="478">
        <v>127000000</v>
      </c>
      <c r="D3" s="478"/>
      <c r="E3" s="478">
        <v>460926194</v>
      </c>
    </row>
    <row r="4" spans="1:5" x14ac:dyDescent="0.35">
      <c r="A4" t="s">
        <v>792</v>
      </c>
      <c r="B4" s="478">
        <v>23959000</v>
      </c>
      <c r="C4" s="478"/>
      <c r="D4" s="478"/>
      <c r="E4" s="478">
        <v>23959000</v>
      </c>
    </row>
    <row r="5" spans="1:5" x14ac:dyDescent="0.35">
      <c r="A5" t="s">
        <v>793</v>
      </c>
      <c r="B5" s="478">
        <v>250185392</v>
      </c>
      <c r="C5" s="478"/>
      <c r="D5" s="478">
        <v>119000000</v>
      </c>
      <c r="E5" s="478">
        <v>369185392</v>
      </c>
    </row>
    <row r="6" spans="1:5" x14ac:dyDescent="0.35">
      <c r="B6" s="478">
        <v>608070586</v>
      </c>
      <c r="C6" s="478"/>
      <c r="D6" s="478"/>
      <c r="E6" s="478">
        <v>854070586</v>
      </c>
    </row>
    <row r="7" spans="1:5" x14ac:dyDescent="0.35">
      <c r="B7" s="478"/>
      <c r="C7" s="478"/>
      <c r="D7" s="478"/>
      <c r="E7" s="478"/>
    </row>
    <row r="8" spans="1:5" x14ac:dyDescent="0.35">
      <c r="B8" s="478"/>
      <c r="C8" s="478"/>
      <c r="D8" s="478"/>
      <c r="E8" s="478"/>
    </row>
    <row r="9" spans="1:5" x14ac:dyDescent="0.35">
      <c r="B9" s="282" t="s">
        <v>794</v>
      </c>
      <c r="C9" s="282"/>
      <c r="D9" s="282"/>
      <c r="E9" s="282"/>
    </row>
    <row r="10" spans="1:5" x14ac:dyDescent="0.35">
      <c r="B10" s="282" t="s">
        <v>419</v>
      </c>
      <c r="C10" s="282" t="s">
        <v>795</v>
      </c>
      <c r="D10" s="282" t="s">
        <v>420</v>
      </c>
      <c r="E10" s="282" t="s">
        <v>52</v>
      </c>
    </row>
    <row r="11" spans="1:5" x14ac:dyDescent="0.35">
      <c r="A11" t="s">
        <v>791</v>
      </c>
      <c r="B11" s="478">
        <v>344666381</v>
      </c>
      <c r="C11" s="478"/>
      <c r="D11" s="478"/>
      <c r="E11" s="478">
        <v>344666381</v>
      </c>
    </row>
    <row r="12" spans="1:5" x14ac:dyDescent="0.35">
      <c r="A12" t="s">
        <v>792</v>
      </c>
      <c r="B12" s="478">
        <v>33959000</v>
      </c>
      <c r="C12" s="478"/>
      <c r="D12" s="478"/>
      <c r="E12" s="478">
        <v>33959000</v>
      </c>
    </row>
    <row r="13" spans="1:5" x14ac:dyDescent="0.35">
      <c r="A13" t="s">
        <v>793</v>
      </c>
      <c r="B13" s="478">
        <f>324385392-C13</f>
        <v>250185392</v>
      </c>
      <c r="C13" s="478">
        <v>74200000</v>
      </c>
      <c r="D13" s="478">
        <v>233680120</v>
      </c>
      <c r="E13" s="478">
        <v>558065512</v>
      </c>
    </row>
    <row r="14" spans="1:5" x14ac:dyDescent="0.35">
      <c r="B14" s="478">
        <v>703010773</v>
      </c>
      <c r="C14" s="478"/>
      <c r="D14" s="478"/>
      <c r="E14" s="478">
        <v>936690893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C29" sqref="C29"/>
    </sheetView>
  </sheetViews>
  <sheetFormatPr defaultRowHeight="13" x14ac:dyDescent="0.3"/>
  <cols>
    <col min="1" max="1" width="9.90625" style="220" bestFit="1" customWidth="1"/>
    <col min="2" max="2" width="61.54296875" style="220" customWidth="1"/>
    <col min="3" max="3" width="14.90625" style="246" bestFit="1" customWidth="1"/>
    <col min="4" max="4" width="14.90625" style="246" customWidth="1"/>
    <col min="5" max="5" width="14.90625" style="246" bestFit="1" customWidth="1"/>
    <col min="6" max="6" width="14.90625" style="246" customWidth="1"/>
    <col min="7" max="8" width="14.90625" style="246" bestFit="1" customWidth="1"/>
    <col min="9" max="16384" width="8.7265625" style="220"/>
  </cols>
  <sheetData>
    <row r="1" spans="1:8" ht="26.5" thickBot="1" x14ac:dyDescent="0.35">
      <c r="A1" s="218" t="s">
        <v>203</v>
      </c>
      <c r="B1" s="219" t="s">
        <v>204</v>
      </c>
      <c r="C1" s="502" t="s">
        <v>205</v>
      </c>
      <c r="D1" s="503"/>
      <c r="E1" s="503"/>
      <c r="F1" s="503"/>
      <c r="G1" s="504"/>
      <c r="H1" s="220"/>
    </row>
    <row r="2" spans="1:8" ht="13.5" thickBot="1" x14ac:dyDescent="0.35">
      <c r="A2" s="221"/>
      <c r="B2" s="222"/>
      <c r="C2" s="226" t="s">
        <v>25</v>
      </c>
      <c r="D2" s="226"/>
      <c r="E2" s="226" t="s">
        <v>25</v>
      </c>
      <c r="F2" s="226"/>
      <c r="G2" s="226" t="s">
        <v>25</v>
      </c>
      <c r="H2" s="226"/>
    </row>
    <row r="3" spans="1:8" ht="13.5" thickBot="1" x14ac:dyDescent="0.35">
      <c r="A3" s="221"/>
      <c r="B3" s="222"/>
      <c r="C3" s="226" t="s">
        <v>206</v>
      </c>
      <c r="D3" s="226"/>
      <c r="E3" s="226" t="s">
        <v>50</v>
      </c>
      <c r="F3" s="226"/>
      <c r="G3" s="226" t="s">
        <v>52</v>
      </c>
      <c r="H3" s="226"/>
    </row>
    <row r="4" spans="1:8" ht="13.5" thickBot="1" x14ac:dyDescent="0.35">
      <c r="A4" s="496" t="s">
        <v>207</v>
      </c>
      <c r="B4" s="497"/>
      <c r="C4" s="497"/>
      <c r="D4" s="497"/>
      <c r="E4" s="497"/>
      <c r="F4" s="497"/>
      <c r="G4" s="498"/>
      <c r="H4" s="220"/>
    </row>
    <row r="5" spans="1:8" ht="13.5" thickBot="1" x14ac:dyDescent="0.35">
      <c r="A5" s="216">
        <v>101015260</v>
      </c>
      <c r="B5" s="25" t="s">
        <v>208</v>
      </c>
      <c r="C5" s="223">
        <v>489994200</v>
      </c>
      <c r="D5" s="223"/>
      <c r="E5" s="224">
        <v>0</v>
      </c>
      <c r="F5" s="224"/>
      <c r="G5" s="224">
        <v>489994200</v>
      </c>
      <c r="H5" s="224"/>
    </row>
    <row r="6" spans="1:8" ht="13.5" thickBot="1" x14ac:dyDescent="0.35">
      <c r="A6" s="216">
        <v>708015260</v>
      </c>
      <c r="B6" s="25" t="s">
        <v>209</v>
      </c>
      <c r="C6" s="223">
        <v>22883000</v>
      </c>
      <c r="D6" s="223"/>
      <c r="E6" s="224">
        <v>0</v>
      </c>
      <c r="F6" s="224"/>
      <c r="G6" s="224">
        <v>22883000</v>
      </c>
      <c r="H6" s="224"/>
    </row>
    <row r="7" spans="1:8" ht="13.5" thickBot="1" x14ac:dyDescent="0.35">
      <c r="A7" s="216">
        <v>709025260</v>
      </c>
      <c r="B7" s="25" t="s">
        <v>210</v>
      </c>
      <c r="C7" s="223">
        <v>4000000</v>
      </c>
      <c r="D7" s="223"/>
      <c r="E7" s="224">
        <v>60000000</v>
      </c>
      <c r="F7" s="224"/>
      <c r="G7" s="224">
        <v>64000000</v>
      </c>
      <c r="H7" s="224"/>
    </row>
    <row r="8" spans="1:8" ht="13.5" thickBot="1" x14ac:dyDescent="0.35">
      <c r="A8" s="216" t="s">
        <v>211</v>
      </c>
      <c r="B8" s="25" t="s">
        <v>212</v>
      </c>
      <c r="C8" s="223">
        <v>95567233</v>
      </c>
      <c r="D8" s="223"/>
      <c r="E8" s="224">
        <v>0</v>
      </c>
      <c r="F8" s="224"/>
      <c r="G8" s="224">
        <v>95567233</v>
      </c>
      <c r="H8" s="224"/>
    </row>
    <row r="9" spans="1:8" ht="13.5" thickBot="1" x14ac:dyDescent="0.35">
      <c r="A9" s="60"/>
      <c r="B9" s="43" t="s">
        <v>213</v>
      </c>
      <c r="C9" s="225">
        <v>612444433</v>
      </c>
      <c r="D9" s="225"/>
      <c r="E9" s="226">
        <v>60000000</v>
      </c>
      <c r="F9" s="226"/>
      <c r="G9" s="227">
        <v>672444433</v>
      </c>
      <c r="H9" s="227"/>
    </row>
    <row r="10" spans="1:8" ht="13.5" thickBot="1" x14ac:dyDescent="0.35">
      <c r="A10" s="496" t="s">
        <v>214</v>
      </c>
      <c r="B10" s="497"/>
      <c r="C10" s="497"/>
      <c r="D10" s="497"/>
      <c r="E10" s="497"/>
      <c r="F10" s="497"/>
      <c r="G10" s="498"/>
      <c r="H10" s="220"/>
    </row>
    <row r="11" spans="1:8" ht="13.5" thickBot="1" x14ac:dyDescent="0.35">
      <c r="A11" s="216">
        <v>701015260</v>
      </c>
      <c r="B11" s="25" t="s">
        <v>215</v>
      </c>
      <c r="C11" s="223">
        <v>402400780</v>
      </c>
      <c r="D11" s="223"/>
      <c r="E11" s="224">
        <v>0</v>
      </c>
      <c r="F11" s="224"/>
      <c r="G11" s="224">
        <v>402400780</v>
      </c>
      <c r="H11" s="224"/>
    </row>
    <row r="12" spans="1:8" ht="13.5" thickBot="1" x14ac:dyDescent="0.35">
      <c r="A12" s="216">
        <v>706025260</v>
      </c>
      <c r="B12" s="25" t="s">
        <v>216</v>
      </c>
      <c r="C12" s="223">
        <v>18900500</v>
      </c>
      <c r="D12" s="223"/>
      <c r="E12" s="224">
        <v>0</v>
      </c>
      <c r="F12" s="224"/>
      <c r="G12" s="224">
        <v>18900500</v>
      </c>
      <c r="H12" s="224"/>
    </row>
    <row r="13" spans="1:8" ht="13.5" thickBot="1" x14ac:dyDescent="0.35">
      <c r="A13" s="216"/>
      <c r="B13" s="37" t="s">
        <v>213</v>
      </c>
      <c r="C13" s="228">
        <v>421301280</v>
      </c>
      <c r="D13" s="228"/>
      <c r="E13" s="227">
        <v>0</v>
      </c>
      <c r="F13" s="227"/>
      <c r="G13" s="227">
        <v>421301280</v>
      </c>
      <c r="H13" s="227"/>
    </row>
    <row r="14" spans="1:8" ht="13.5" thickBot="1" x14ac:dyDescent="0.35">
      <c r="A14" s="496" t="s">
        <v>217</v>
      </c>
      <c r="B14" s="497"/>
      <c r="C14" s="497"/>
      <c r="D14" s="497"/>
      <c r="E14" s="497"/>
      <c r="F14" s="497"/>
      <c r="G14" s="498"/>
      <c r="H14" s="220"/>
    </row>
    <row r="15" spans="1:8" ht="13.5" thickBot="1" x14ac:dyDescent="0.35">
      <c r="A15" s="229" t="s">
        <v>211</v>
      </c>
      <c r="B15" s="34" t="s">
        <v>208</v>
      </c>
      <c r="C15" s="230">
        <v>7410500</v>
      </c>
      <c r="D15" s="230"/>
      <c r="E15" s="231">
        <v>0</v>
      </c>
      <c r="F15" s="231"/>
      <c r="G15" s="231">
        <v>7410500</v>
      </c>
      <c r="H15" s="231"/>
    </row>
    <row r="16" spans="1:8" ht="13.5" thickBot="1" x14ac:dyDescent="0.35">
      <c r="A16" s="229" t="s">
        <v>211</v>
      </c>
      <c r="B16" s="34" t="s">
        <v>218</v>
      </c>
      <c r="C16" s="230">
        <v>15000000</v>
      </c>
      <c r="D16" s="230"/>
      <c r="E16" s="231">
        <v>0</v>
      </c>
      <c r="F16" s="231"/>
      <c r="G16" s="231">
        <v>15000000</v>
      </c>
      <c r="H16" s="231"/>
    </row>
    <row r="17" spans="1:8" ht="13.5" thickBot="1" x14ac:dyDescent="0.35">
      <c r="A17" s="229" t="s">
        <v>211</v>
      </c>
      <c r="B17" s="34" t="s">
        <v>219</v>
      </c>
      <c r="C17" s="230">
        <v>4240200</v>
      </c>
      <c r="D17" s="230"/>
      <c r="E17" s="231">
        <v>0</v>
      </c>
      <c r="F17" s="231"/>
      <c r="G17" s="231">
        <v>4240200</v>
      </c>
      <c r="H17" s="231"/>
    </row>
    <row r="18" spans="1:8" ht="13.5" thickBot="1" x14ac:dyDescent="0.35">
      <c r="A18" s="229" t="s">
        <v>211</v>
      </c>
      <c r="B18" s="34" t="s">
        <v>220</v>
      </c>
      <c r="C18" s="230">
        <v>4000000</v>
      </c>
      <c r="D18" s="230"/>
      <c r="E18" s="231">
        <v>0</v>
      </c>
      <c r="F18" s="231"/>
      <c r="G18" s="231">
        <v>4000000</v>
      </c>
      <c r="H18" s="231"/>
    </row>
    <row r="19" spans="1:8" ht="13.5" thickBot="1" x14ac:dyDescent="0.35">
      <c r="A19" s="229"/>
      <c r="B19" s="41" t="s">
        <v>213</v>
      </c>
      <c r="C19" s="225">
        <v>30650700</v>
      </c>
      <c r="D19" s="225"/>
      <c r="E19" s="226">
        <v>0</v>
      </c>
      <c r="F19" s="226"/>
      <c r="G19" s="226">
        <v>30650700</v>
      </c>
      <c r="H19" s="226"/>
    </row>
    <row r="20" spans="1:8" ht="13.5" thickBot="1" x14ac:dyDescent="0.35">
      <c r="A20" s="496" t="s">
        <v>221</v>
      </c>
      <c r="B20" s="497"/>
      <c r="C20" s="497"/>
      <c r="D20" s="497"/>
      <c r="E20" s="497"/>
      <c r="F20" s="497"/>
      <c r="G20" s="498"/>
      <c r="H20" s="220"/>
    </row>
    <row r="21" spans="1:8" ht="13.5" thickBot="1" x14ac:dyDescent="0.35">
      <c r="A21" s="496" t="s">
        <v>222</v>
      </c>
      <c r="B21" s="497"/>
      <c r="C21" s="497"/>
      <c r="D21" s="497"/>
      <c r="E21" s="497"/>
      <c r="F21" s="497"/>
      <c r="G21" s="498"/>
      <c r="H21" s="220"/>
    </row>
    <row r="22" spans="1:8" ht="13.5" thickBot="1" x14ac:dyDescent="0.35">
      <c r="A22" s="232">
        <v>701005260</v>
      </c>
      <c r="B22" s="30" t="s">
        <v>223</v>
      </c>
      <c r="C22" s="233">
        <v>172672303</v>
      </c>
      <c r="D22" s="233"/>
      <c r="E22" s="234">
        <v>0</v>
      </c>
      <c r="F22" s="234"/>
      <c r="G22" s="231">
        <v>172672303</v>
      </c>
      <c r="H22" s="231"/>
    </row>
    <row r="23" spans="1:8" ht="26.5" thickBot="1" x14ac:dyDescent="0.35">
      <c r="A23" s="232">
        <v>504005260</v>
      </c>
      <c r="B23" s="30" t="s">
        <v>224</v>
      </c>
      <c r="C23" s="233">
        <v>9900500</v>
      </c>
      <c r="D23" s="233"/>
      <c r="E23" s="234">
        <v>30000000</v>
      </c>
      <c r="F23" s="234"/>
      <c r="G23" s="231">
        <v>39900500</v>
      </c>
      <c r="H23" s="231"/>
    </row>
    <row r="24" spans="1:8" ht="13.5" thickBot="1" x14ac:dyDescent="0.35">
      <c r="A24" s="232">
        <v>702005260</v>
      </c>
      <c r="B24" s="30" t="s">
        <v>225</v>
      </c>
      <c r="C24" s="233">
        <v>99830601</v>
      </c>
      <c r="D24" s="233"/>
      <c r="E24" s="224">
        <v>45077981</v>
      </c>
      <c r="F24" s="224"/>
      <c r="G24" s="231">
        <v>144908582</v>
      </c>
      <c r="H24" s="231"/>
    </row>
    <row r="25" spans="1:8" ht="13.5" thickBot="1" x14ac:dyDescent="0.35">
      <c r="A25" s="232">
        <v>702025260</v>
      </c>
      <c r="B25" s="30" t="s">
        <v>226</v>
      </c>
      <c r="C25" s="233">
        <v>4895409</v>
      </c>
      <c r="D25" s="233"/>
      <c r="E25" s="234">
        <v>5000000</v>
      </c>
      <c r="F25" s="234"/>
      <c r="G25" s="231">
        <v>9895409</v>
      </c>
      <c r="H25" s="231"/>
    </row>
    <row r="26" spans="1:8" ht="13.5" thickBot="1" x14ac:dyDescent="0.35">
      <c r="A26" s="232">
        <v>705005260</v>
      </c>
      <c r="B26" s="30" t="s">
        <v>227</v>
      </c>
      <c r="C26" s="233">
        <v>24500000</v>
      </c>
      <c r="D26" s="233"/>
      <c r="E26" s="234">
        <v>20000000</v>
      </c>
      <c r="F26" s="234"/>
      <c r="G26" s="231">
        <v>44500000</v>
      </c>
      <c r="H26" s="231"/>
    </row>
    <row r="27" spans="1:8" ht="13.5" thickBot="1" x14ac:dyDescent="0.35">
      <c r="A27" s="232"/>
      <c r="B27" s="30"/>
      <c r="C27" s="235">
        <v>311798813</v>
      </c>
      <c r="D27" s="235"/>
      <c r="E27" s="236">
        <v>100077981</v>
      </c>
      <c r="F27" s="236"/>
      <c r="G27" s="226">
        <v>411876794</v>
      </c>
      <c r="H27" s="226"/>
    </row>
    <row r="28" spans="1:8" ht="13.5" thickBot="1" x14ac:dyDescent="0.35">
      <c r="A28" s="505" t="s">
        <v>228</v>
      </c>
      <c r="B28" s="506"/>
      <c r="C28" s="506"/>
      <c r="D28" s="506"/>
      <c r="E28" s="506"/>
      <c r="F28" s="506"/>
      <c r="G28" s="507"/>
      <c r="H28" s="220"/>
    </row>
    <row r="29" spans="1:8" ht="13.5" thickBot="1" x14ac:dyDescent="0.35">
      <c r="A29" s="232">
        <v>704015260</v>
      </c>
      <c r="B29" s="30" t="s">
        <v>229</v>
      </c>
      <c r="C29" s="233">
        <v>154510100</v>
      </c>
      <c r="D29" s="233"/>
      <c r="E29" s="234">
        <v>250000000</v>
      </c>
      <c r="F29" s="234"/>
      <c r="G29" s="231">
        <v>404510100</v>
      </c>
      <c r="H29" s="231"/>
    </row>
    <row r="30" spans="1:8" ht="13.5" thickBot="1" x14ac:dyDescent="0.35">
      <c r="A30" s="232">
        <v>704025260</v>
      </c>
      <c r="B30" s="30" t="s">
        <v>230</v>
      </c>
      <c r="C30" s="233">
        <v>4700700</v>
      </c>
      <c r="D30" s="233"/>
      <c r="E30" s="234">
        <v>0</v>
      </c>
      <c r="F30" s="234"/>
      <c r="G30" s="231">
        <v>4700700</v>
      </c>
      <c r="H30" s="231"/>
    </row>
    <row r="31" spans="1:8" ht="13.5" thickBot="1" x14ac:dyDescent="0.35">
      <c r="A31" s="232">
        <v>701035260</v>
      </c>
      <c r="B31" s="30" t="s">
        <v>231</v>
      </c>
      <c r="C31" s="233">
        <v>4905900</v>
      </c>
      <c r="D31" s="233"/>
      <c r="E31" s="234">
        <v>0</v>
      </c>
      <c r="F31" s="234"/>
      <c r="G31" s="231">
        <v>4905900</v>
      </c>
      <c r="H31" s="231"/>
    </row>
    <row r="32" spans="1:8" ht="13.5" thickBot="1" x14ac:dyDescent="0.35">
      <c r="A32" s="232">
        <v>701005260</v>
      </c>
      <c r="B32" s="30" t="s">
        <v>223</v>
      </c>
      <c r="C32" s="223">
        <v>50500400</v>
      </c>
      <c r="D32" s="223"/>
      <c r="E32" s="234">
        <v>0</v>
      </c>
      <c r="F32" s="234"/>
      <c r="G32" s="231">
        <v>50500400</v>
      </c>
      <c r="H32" s="231"/>
    </row>
    <row r="33" spans="1:8" ht="13.5" thickBot="1" x14ac:dyDescent="0.35">
      <c r="A33" s="29"/>
      <c r="B33" s="237" t="s">
        <v>213</v>
      </c>
      <c r="C33" s="235">
        <v>214617100</v>
      </c>
      <c r="D33" s="235"/>
      <c r="E33" s="236">
        <v>250000000</v>
      </c>
      <c r="F33" s="236"/>
      <c r="G33" s="226">
        <v>464617100</v>
      </c>
      <c r="H33" s="226"/>
    </row>
    <row r="34" spans="1:8" ht="21" customHeight="1" thickBot="1" x14ac:dyDescent="0.35">
      <c r="A34" s="505" t="s">
        <v>232</v>
      </c>
      <c r="B34" s="506"/>
      <c r="C34" s="506"/>
      <c r="D34" s="506"/>
      <c r="E34" s="506"/>
      <c r="F34" s="506"/>
      <c r="G34" s="507"/>
      <c r="H34" s="220"/>
    </row>
    <row r="35" spans="1:8" ht="13.5" thickBot="1" x14ac:dyDescent="0.35">
      <c r="A35" s="505" t="s">
        <v>233</v>
      </c>
      <c r="B35" s="506"/>
      <c r="C35" s="506"/>
      <c r="D35" s="506"/>
      <c r="E35" s="506"/>
      <c r="F35" s="506"/>
      <c r="G35" s="507"/>
      <c r="H35" s="220"/>
    </row>
    <row r="36" spans="1:8" ht="13.5" thickBot="1" x14ac:dyDescent="0.35">
      <c r="A36" s="232">
        <v>101015260</v>
      </c>
      <c r="B36" s="30" t="s">
        <v>234</v>
      </c>
      <c r="C36" s="223">
        <v>47500177</v>
      </c>
      <c r="D36" s="223"/>
      <c r="E36" s="234" t="s">
        <v>235</v>
      </c>
      <c r="F36" s="234"/>
      <c r="G36" s="234">
        <v>47500177</v>
      </c>
      <c r="H36" s="234"/>
    </row>
    <row r="37" spans="1:8" ht="13.5" thickBot="1" x14ac:dyDescent="0.35">
      <c r="A37" s="232">
        <v>102015260</v>
      </c>
      <c r="B37" s="30" t="s">
        <v>236</v>
      </c>
      <c r="C37" s="233">
        <v>3642000</v>
      </c>
      <c r="D37" s="233"/>
      <c r="E37" s="234">
        <v>324981501</v>
      </c>
      <c r="F37" s="234"/>
      <c r="G37" s="234">
        <v>328623501</v>
      </c>
      <c r="H37" s="234"/>
    </row>
    <row r="38" spans="1:8" ht="13.5" thickBot="1" x14ac:dyDescent="0.35">
      <c r="A38" s="238"/>
      <c r="B38" s="239" t="s">
        <v>213</v>
      </c>
      <c r="C38" s="236">
        <v>51142177</v>
      </c>
      <c r="D38" s="236"/>
      <c r="E38" s="236">
        <v>324981501</v>
      </c>
      <c r="F38" s="236"/>
      <c r="G38" s="236">
        <v>376123678</v>
      </c>
      <c r="H38" s="236"/>
    </row>
    <row r="39" spans="1:8" ht="13.5" thickBot="1" x14ac:dyDescent="0.35">
      <c r="A39" s="505" t="s">
        <v>237</v>
      </c>
      <c r="B39" s="506"/>
      <c r="C39" s="506"/>
      <c r="D39" s="506"/>
      <c r="E39" s="506"/>
      <c r="F39" s="506"/>
      <c r="G39" s="507"/>
      <c r="H39" s="220"/>
    </row>
    <row r="40" spans="1:8" ht="13.5" thickBot="1" x14ac:dyDescent="0.35">
      <c r="A40" s="232">
        <v>101015260</v>
      </c>
      <c r="B40" s="30" t="s">
        <v>234</v>
      </c>
      <c r="C40" s="223">
        <v>100000000</v>
      </c>
      <c r="D40" s="223"/>
      <c r="E40" s="223" t="s">
        <v>235</v>
      </c>
      <c r="F40" s="223"/>
      <c r="G40" s="223">
        <v>100000000</v>
      </c>
      <c r="H40" s="223"/>
    </row>
    <row r="41" spans="1:8" ht="13.5" thickBot="1" x14ac:dyDescent="0.35">
      <c r="A41" s="232">
        <v>103015260</v>
      </c>
      <c r="B41" s="30" t="s">
        <v>238</v>
      </c>
      <c r="C41" s="223">
        <v>3500000</v>
      </c>
      <c r="D41" s="223"/>
      <c r="E41" s="224">
        <v>16000000</v>
      </c>
      <c r="F41" s="224"/>
      <c r="G41" s="223">
        <v>19500000</v>
      </c>
      <c r="H41" s="223"/>
    </row>
    <row r="42" spans="1:8" ht="13.5" thickBot="1" x14ac:dyDescent="0.35">
      <c r="A42" s="232">
        <v>104015260</v>
      </c>
      <c r="B42" s="30" t="s">
        <v>239</v>
      </c>
      <c r="C42" s="223">
        <v>3500000</v>
      </c>
      <c r="D42" s="223"/>
      <c r="E42" s="224">
        <v>15000000</v>
      </c>
      <c r="F42" s="224"/>
      <c r="G42" s="223">
        <v>18500000</v>
      </c>
      <c r="H42" s="223"/>
    </row>
    <row r="43" spans="1:8" ht="13.5" thickBot="1" x14ac:dyDescent="0.35">
      <c r="A43" s="232">
        <v>104025260</v>
      </c>
      <c r="B43" s="30" t="s">
        <v>240</v>
      </c>
      <c r="C43" s="223">
        <v>3500000</v>
      </c>
      <c r="D43" s="223"/>
      <c r="E43" s="224">
        <v>15000000</v>
      </c>
      <c r="F43" s="224"/>
      <c r="G43" s="223">
        <v>18500000</v>
      </c>
      <c r="H43" s="223"/>
    </row>
    <row r="44" spans="1:8" ht="13.5" thickBot="1" x14ac:dyDescent="0.35">
      <c r="A44" s="29"/>
      <c r="B44" s="237" t="s">
        <v>213</v>
      </c>
      <c r="C44" s="235">
        <v>110500000</v>
      </c>
      <c r="D44" s="235"/>
      <c r="E44" s="236">
        <v>46000000</v>
      </c>
      <c r="F44" s="236"/>
      <c r="G44" s="226">
        <v>56500000</v>
      </c>
      <c r="H44" s="226"/>
    </row>
    <row r="45" spans="1:8" ht="21" customHeight="1" thickBot="1" x14ac:dyDescent="0.35">
      <c r="A45" s="505" t="s">
        <v>241</v>
      </c>
      <c r="B45" s="506"/>
      <c r="C45" s="506"/>
      <c r="D45" s="506"/>
      <c r="E45" s="506"/>
      <c r="F45" s="506"/>
      <c r="G45" s="507"/>
      <c r="H45" s="220"/>
    </row>
    <row r="46" spans="1:8" ht="13.5" thickBot="1" x14ac:dyDescent="0.35">
      <c r="A46" s="216">
        <v>1001015260</v>
      </c>
      <c r="B46" s="25" t="s">
        <v>223</v>
      </c>
      <c r="C46" s="223">
        <v>67011140</v>
      </c>
      <c r="D46" s="223"/>
      <c r="E46" s="224">
        <v>0</v>
      </c>
      <c r="F46" s="224"/>
      <c r="G46" s="224">
        <v>67011140</v>
      </c>
      <c r="H46" s="224"/>
    </row>
    <row r="47" spans="1:8" ht="13.5" thickBot="1" x14ac:dyDescent="0.35">
      <c r="A47" s="216">
        <v>1002035260</v>
      </c>
      <c r="B47" s="25" t="s">
        <v>242</v>
      </c>
      <c r="C47" s="223">
        <v>3899500</v>
      </c>
      <c r="D47" s="223"/>
      <c r="E47" s="224">
        <v>20000000</v>
      </c>
      <c r="F47" s="224"/>
      <c r="G47" s="224">
        <v>23899500</v>
      </c>
      <c r="H47" s="224"/>
    </row>
    <row r="48" spans="1:8" ht="13.5" thickBot="1" x14ac:dyDescent="0.35">
      <c r="A48" s="216">
        <v>1003015260</v>
      </c>
      <c r="B48" s="25" t="s">
        <v>243</v>
      </c>
      <c r="C48" s="223">
        <v>3500000</v>
      </c>
      <c r="D48" s="223"/>
      <c r="E48" s="224">
        <v>40000000</v>
      </c>
      <c r="F48" s="224"/>
      <c r="G48" s="224">
        <v>43500000</v>
      </c>
      <c r="H48" s="224"/>
    </row>
    <row r="49" spans="1:8" ht="13.5" thickBot="1" x14ac:dyDescent="0.35">
      <c r="A49" s="216">
        <v>1004015260</v>
      </c>
      <c r="B49" s="25" t="s">
        <v>244</v>
      </c>
      <c r="C49" s="223">
        <v>3500000</v>
      </c>
      <c r="D49" s="223"/>
      <c r="E49" s="224">
        <v>15000000</v>
      </c>
      <c r="F49" s="224"/>
      <c r="G49" s="224">
        <v>18500000</v>
      </c>
      <c r="H49" s="224"/>
    </row>
    <row r="50" spans="1:8" ht="13.5" thickBot="1" x14ac:dyDescent="0.35">
      <c r="A50" s="216" t="s">
        <v>211</v>
      </c>
      <c r="B50" s="25" t="s">
        <v>245</v>
      </c>
      <c r="C50" s="223">
        <v>3500000</v>
      </c>
      <c r="D50" s="223"/>
      <c r="E50" s="224">
        <v>157500000</v>
      </c>
      <c r="F50" s="224"/>
      <c r="G50" s="224">
        <v>161000000</v>
      </c>
      <c r="H50" s="224"/>
    </row>
    <row r="51" spans="1:8" ht="13.5" thickBot="1" x14ac:dyDescent="0.35">
      <c r="A51" s="216" t="s">
        <v>211</v>
      </c>
      <c r="B51" s="25" t="s">
        <v>246</v>
      </c>
      <c r="C51" s="223">
        <v>3500000</v>
      </c>
      <c r="D51" s="223"/>
      <c r="E51" s="224">
        <v>20390122</v>
      </c>
      <c r="F51" s="224"/>
      <c r="G51" s="224">
        <v>23890122</v>
      </c>
      <c r="H51" s="224"/>
    </row>
    <row r="52" spans="1:8" ht="13.5" thickBot="1" x14ac:dyDescent="0.35">
      <c r="A52" s="60"/>
      <c r="B52" s="43" t="s">
        <v>213</v>
      </c>
      <c r="C52" s="225">
        <v>84910640</v>
      </c>
      <c r="D52" s="225"/>
      <c r="E52" s="226">
        <v>252890122</v>
      </c>
      <c r="F52" s="226"/>
      <c r="G52" s="226">
        <v>337800762</v>
      </c>
      <c r="H52" s="226"/>
    </row>
    <row r="53" spans="1:8" ht="13.5" thickBot="1" x14ac:dyDescent="0.35">
      <c r="A53" s="496" t="s">
        <v>247</v>
      </c>
      <c r="B53" s="497"/>
      <c r="C53" s="497"/>
      <c r="D53" s="497"/>
      <c r="E53" s="497"/>
      <c r="F53" s="497"/>
      <c r="G53" s="498"/>
      <c r="H53" s="220"/>
    </row>
    <row r="54" spans="1:8" ht="13.5" thickBot="1" x14ac:dyDescent="0.35">
      <c r="A54" s="216">
        <v>501005260</v>
      </c>
      <c r="B54" s="25" t="s">
        <v>223</v>
      </c>
      <c r="C54" s="223">
        <v>373105270</v>
      </c>
      <c r="D54" s="223"/>
      <c r="E54" s="224">
        <v>0</v>
      </c>
      <c r="F54" s="224"/>
      <c r="G54" s="224">
        <v>373105270</v>
      </c>
      <c r="H54" s="224"/>
    </row>
    <row r="55" spans="1:8" ht="13.5" thickBot="1" x14ac:dyDescent="0.35">
      <c r="A55" s="216">
        <v>502005260</v>
      </c>
      <c r="B55" s="25" t="s">
        <v>248</v>
      </c>
      <c r="C55" s="223">
        <v>3500500</v>
      </c>
      <c r="D55" s="223"/>
      <c r="E55" s="224">
        <v>31400000</v>
      </c>
      <c r="F55" s="224"/>
      <c r="G55" s="224">
        <v>34900500</v>
      </c>
      <c r="H55" s="224"/>
    </row>
    <row r="56" spans="1:8" ht="13.5" thickBot="1" x14ac:dyDescent="0.35">
      <c r="A56" s="216">
        <v>503005260</v>
      </c>
      <c r="B56" s="25" t="s">
        <v>249</v>
      </c>
      <c r="C56" s="223">
        <v>137245204</v>
      </c>
      <c r="D56" s="223"/>
      <c r="E56" s="224">
        <v>30875126</v>
      </c>
      <c r="F56" s="224"/>
      <c r="G56" s="224">
        <v>168120330</v>
      </c>
      <c r="H56" s="224"/>
    </row>
    <row r="57" spans="1:8" ht="13.5" thickBot="1" x14ac:dyDescent="0.35">
      <c r="A57" s="32"/>
      <c r="B57" s="240" t="s">
        <v>213</v>
      </c>
      <c r="C57" s="228">
        <v>513850974</v>
      </c>
      <c r="D57" s="228"/>
      <c r="E57" s="227">
        <v>62275126</v>
      </c>
      <c r="F57" s="227"/>
      <c r="G57" s="224">
        <v>576126100</v>
      </c>
      <c r="H57" s="224"/>
    </row>
    <row r="58" spans="1:8" ht="13.5" thickBot="1" x14ac:dyDescent="0.35">
      <c r="A58" s="499" t="s">
        <v>250</v>
      </c>
      <c r="B58" s="500"/>
      <c r="C58" s="500"/>
      <c r="D58" s="500"/>
      <c r="E58" s="500"/>
      <c r="F58" s="500"/>
      <c r="G58" s="501"/>
      <c r="H58" s="220"/>
    </row>
    <row r="59" spans="1:8" ht="13.5" thickBot="1" x14ac:dyDescent="0.35">
      <c r="A59" s="499" t="s">
        <v>251</v>
      </c>
      <c r="B59" s="500"/>
      <c r="C59" s="500"/>
      <c r="D59" s="500"/>
      <c r="E59" s="500"/>
      <c r="F59" s="500"/>
      <c r="G59" s="501"/>
      <c r="H59" s="220"/>
    </row>
    <row r="60" spans="1:8" ht="13.5" thickBot="1" x14ac:dyDescent="0.35">
      <c r="A60" s="217" t="s">
        <v>211</v>
      </c>
      <c r="B60" s="25" t="s">
        <v>223</v>
      </c>
      <c r="C60" s="223">
        <v>1003000322</v>
      </c>
      <c r="D60" s="223"/>
      <c r="E60" s="223">
        <v>0</v>
      </c>
      <c r="F60" s="223"/>
      <c r="G60" s="223">
        <v>1003000322</v>
      </c>
      <c r="H60" s="223"/>
    </row>
    <row r="61" spans="1:8" ht="13.5" thickBot="1" x14ac:dyDescent="0.35">
      <c r="A61" s="216">
        <v>401009999</v>
      </c>
      <c r="B61" s="25" t="s">
        <v>252</v>
      </c>
      <c r="C61" s="223">
        <v>27205678</v>
      </c>
      <c r="D61" s="223"/>
      <c r="E61" s="224">
        <v>32600000</v>
      </c>
      <c r="F61" s="224"/>
      <c r="G61" s="223">
        <v>59805678</v>
      </c>
      <c r="H61" s="223"/>
    </row>
    <row r="62" spans="1:8" ht="26.5" thickBot="1" x14ac:dyDescent="0.35">
      <c r="A62" s="216">
        <v>401015260</v>
      </c>
      <c r="B62" s="25" t="s">
        <v>253</v>
      </c>
      <c r="C62" s="223">
        <v>3500322</v>
      </c>
      <c r="D62" s="223"/>
      <c r="E62" s="224">
        <v>0</v>
      </c>
      <c r="F62" s="224"/>
      <c r="G62" s="223">
        <v>3500322</v>
      </c>
      <c r="H62" s="223"/>
    </row>
    <row r="63" spans="1:8" ht="13.5" thickBot="1" x14ac:dyDescent="0.35">
      <c r="A63" s="241"/>
      <c r="B63" s="242"/>
      <c r="C63" s="227">
        <v>1033706322</v>
      </c>
      <c r="D63" s="227"/>
      <c r="E63" s="227">
        <v>32600000</v>
      </c>
      <c r="F63" s="227"/>
      <c r="G63" s="227">
        <v>1066306322</v>
      </c>
      <c r="H63" s="227"/>
    </row>
    <row r="64" spans="1:8" ht="13.5" thickBot="1" x14ac:dyDescent="0.35">
      <c r="A64" s="499" t="s">
        <v>254</v>
      </c>
      <c r="B64" s="500"/>
      <c r="C64" s="500"/>
      <c r="D64" s="500"/>
      <c r="E64" s="500"/>
      <c r="F64" s="500"/>
      <c r="G64" s="501"/>
      <c r="H64" s="220"/>
    </row>
    <row r="65" spans="1:8" ht="13.5" thickBot="1" x14ac:dyDescent="0.35">
      <c r="A65" s="216" t="s">
        <v>211</v>
      </c>
      <c r="B65" s="25" t="s">
        <v>223</v>
      </c>
      <c r="C65" s="223">
        <v>503200000</v>
      </c>
      <c r="D65" s="223"/>
      <c r="E65" s="224">
        <v>0</v>
      </c>
      <c r="F65" s="224"/>
      <c r="G65" s="224">
        <v>503200000</v>
      </c>
      <c r="H65" s="224"/>
    </row>
    <row r="66" spans="1:8" ht="13.5" thickBot="1" x14ac:dyDescent="0.35">
      <c r="A66" s="216" t="s">
        <v>211</v>
      </c>
      <c r="B66" s="25" t="s">
        <v>255</v>
      </c>
      <c r="C66" s="223">
        <v>3500000</v>
      </c>
      <c r="D66" s="223"/>
      <c r="E66" s="224">
        <v>0</v>
      </c>
      <c r="F66" s="224"/>
      <c r="G66" s="224">
        <v>3500000</v>
      </c>
      <c r="H66" s="224"/>
    </row>
    <row r="67" spans="1:8" ht="13.5" thickBot="1" x14ac:dyDescent="0.35">
      <c r="A67" s="216">
        <v>402005260</v>
      </c>
      <c r="B67" s="25" t="s">
        <v>256</v>
      </c>
      <c r="C67" s="223">
        <v>83700687</v>
      </c>
      <c r="D67" s="223"/>
      <c r="E67" s="224">
        <v>252754000</v>
      </c>
      <c r="F67" s="224"/>
      <c r="G67" s="224">
        <v>336454687</v>
      </c>
      <c r="H67" s="224"/>
    </row>
    <row r="68" spans="1:8" ht="13.5" thickBot="1" x14ac:dyDescent="0.35">
      <c r="A68" s="60"/>
      <c r="B68" s="43" t="s">
        <v>213</v>
      </c>
      <c r="C68" s="225">
        <v>590400687</v>
      </c>
      <c r="D68" s="225"/>
      <c r="E68" s="226">
        <v>252754000</v>
      </c>
      <c r="F68" s="226"/>
      <c r="G68" s="226">
        <v>843154687</v>
      </c>
      <c r="H68" s="226"/>
    </row>
    <row r="69" spans="1:8" ht="13.5" thickBot="1" x14ac:dyDescent="0.35">
      <c r="A69" s="496" t="s">
        <v>257</v>
      </c>
      <c r="B69" s="497"/>
      <c r="C69" s="497"/>
      <c r="D69" s="497"/>
      <c r="E69" s="497"/>
      <c r="F69" s="497"/>
      <c r="G69" s="498"/>
      <c r="H69" s="220"/>
    </row>
    <row r="70" spans="1:8" ht="13.5" thickBot="1" x14ac:dyDescent="0.35">
      <c r="A70" s="216">
        <v>101005260</v>
      </c>
      <c r="B70" s="25" t="s">
        <v>223</v>
      </c>
      <c r="C70" s="223">
        <v>110819579</v>
      </c>
      <c r="D70" s="223"/>
      <c r="E70" s="224">
        <v>0</v>
      </c>
      <c r="F70" s="224"/>
      <c r="G70" s="224">
        <v>110819579</v>
      </c>
      <c r="H70" s="224"/>
    </row>
    <row r="71" spans="1:8" ht="13.5" thickBot="1" x14ac:dyDescent="0.35">
      <c r="A71" s="216">
        <v>105005260</v>
      </c>
      <c r="B71" s="25" t="s">
        <v>258</v>
      </c>
      <c r="C71" s="223">
        <v>3500000</v>
      </c>
      <c r="D71" s="223"/>
      <c r="E71" s="224">
        <v>42000000</v>
      </c>
      <c r="F71" s="224"/>
      <c r="G71" s="224">
        <v>45500000</v>
      </c>
      <c r="H71" s="224"/>
    </row>
    <row r="72" spans="1:8" ht="13.5" thickBot="1" x14ac:dyDescent="0.35">
      <c r="A72" s="232">
        <v>106015260</v>
      </c>
      <c r="B72" s="30" t="s">
        <v>259</v>
      </c>
      <c r="C72" s="233">
        <v>3500000</v>
      </c>
      <c r="D72" s="233"/>
      <c r="E72" s="234">
        <v>220240065</v>
      </c>
      <c r="F72" s="234"/>
      <c r="G72" s="224">
        <v>223740065</v>
      </c>
      <c r="H72" s="224"/>
    </row>
    <row r="73" spans="1:8" ht="13.5" thickBot="1" x14ac:dyDescent="0.35">
      <c r="A73" s="232">
        <v>107015260</v>
      </c>
      <c r="B73" s="30" t="s">
        <v>260</v>
      </c>
      <c r="C73" s="233">
        <v>3500000</v>
      </c>
      <c r="D73" s="233"/>
      <c r="E73" s="234">
        <v>0</v>
      </c>
      <c r="F73" s="234"/>
      <c r="G73" s="224">
        <v>3500000</v>
      </c>
      <c r="H73" s="224"/>
    </row>
    <row r="74" spans="1:8" ht="13.5" thickBot="1" x14ac:dyDescent="0.35">
      <c r="A74" s="29"/>
      <c r="B74" s="237" t="s">
        <v>213</v>
      </c>
      <c r="C74" s="235">
        <v>121319579</v>
      </c>
      <c r="D74" s="235"/>
      <c r="E74" s="236">
        <v>262240065</v>
      </c>
      <c r="F74" s="236"/>
      <c r="G74" s="236">
        <v>457363019</v>
      </c>
      <c r="H74" s="236"/>
    </row>
    <row r="75" spans="1:8" ht="13.5" thickBot="1" x14ac:dyDescent="0.35">
      <c r="A75" s="499" t="s">
        <v>261</v>
      </c>
      <c r="B75" s="500"/>
      <c r="C75" s="500"/>
      <c r="D75" s="500"/>
      <c r="E75" s="500"/>
      <c r="F75" s="500"/>
      <c r="G75" s="501"/>
      <c r="H75" s="220"/>
    </row>
    <row r="76" spans="1:8" ht="13.5" thickBot="1" x14ac:dyDescent="0.35">
      <c r="A76" s="216">
        <v>201005260</v>
      </c>
      <c r="B76" s="25" t="s">
        <v>223</v>
      </c>
      <c r="C76" s="223">
        <v>81601004</v>
      </c>
      <c r="D76" s="223"/>
      <c r="E76" s="224">
        <v>0</v>
      </c>
      <c r="F76" s="224"/>
      <c r="G76" s="224">
        <v>81601004</v>
      </c>
      <c r="H76" s="224"/>
    </row>
    <row r="77" spans="1:8" ht="13.5" thickBot="1" x14ac:dyDescent="0.35">
      <c r="A77" s="216">
        <v>202025260</v>
      </c>
      <c r="B77" s="25" t="s">
        <v>262</v>
      </c>
      <c r="C77" s="223">
        <v>18556121</v>
      </c>
      <c r="D77" s="223"/>
      <c r="E77" s="224">
        <v>100297843</v>
      </c>
      <c r="F77" s="224"/>
      <c r="G77" s="224">
        <v>118853964</v>
      </c>
      <c r="H77" s="224"/>
    </row>
    <row r="78" spans="1:8" ht="13.5" thickBot="1" x14ac:dyDescent="0.35">
      <c r="A78" s="216">
        <v>202045260</v>
      </c>
      <c r="B78" s="25" t="s">
        <v>263</v>
      </c>
      <c r="C78" s="223">
        <v>3500000</v>
      </c>
      <c r="D78" s="223"/>
      <c r="E78" s="224">
        <v>6000000</v>
      </c>
      <c r="F78" s="224"/>
      <c r="G78" s="224">
        <v>9500000</v>
      </c>
      <c r="H78" s="224"/>
    </row>
    <row r="79" spans="1:8" ht="13.5" thickBot="1" x14ac:dyDescent="0.35">
      <c r="A79" s="216">
        <v>202035260</v>
      </c>
      <c r="B79" s="25" t="s">
        <v>264</v>
      </c>
      <c r="C79" s="223">
        <v>3500000</v>
      </c>
      <c r="D79" s="223"/>
      <c r="E79" s="224">
        <v>10000000</v>
      </c>
      <c r="F79" s="224"/>
      <c r="G79" s="224">
        <v>13500000</v>
      </c>
      <c r="H79" s="224"/>
    </row>
    <row r="80" spans="1:8" ht="13.5" thickBot="1" x14ac:dyDescent="0.35">
      <c r="A80" s="60"/>
      <c r="B80" s="43" t="s">
        <v>213</v>
      </c>
      <c r="C80" s="225">
        <v>107157125</v>
      </c>
      <c r="D80" s="225"/>
      <c r="E80" s="226">
        <v>116297843</v>
      </c>
      <c r="F80" s="226"/>
      <c r="G80" s="226">
        <v>223454968</v>
      </c>
      <c r="H80" s="226"/>
    </row>
    <row r="81" spans="1:8" ht="21" customHeight="1" thickBot="1" x14ac:dyDescent="0.35">
      <c r="A81" s="496" t="s">
        <v>265</v>
      </c>
      <c r="B81" s="497"/>
      <c r="C81" s="497"/>
      <c r="D81" s="497"/>
      <c r="E81" s="497"/>
      <c r="F81" s="497"/>
      <c r="G81" s="498"/>
      <c r="H81" s="220"/>
    </row>
    <row r="82" spans="1:8" ht="13.5" thickBot="1" x14ac:dyDescent="0.35">
      <c r="A82" s="216">
        <v>301015260</v>
      </c>
      <c r="B82" s="25" t="s">
        <v>266</v>
      </c>
      <c r="C82" s="223">
        <v>32859700</v>
      </c>
      <c r="D82" s="223"/>
      <c r="E82" s="224">
        <v>0</v>
      </c>
      <c r="F82" s="224"/>
      <c r="G82" s="224">
        <v>32859700</v>
      </c>
      <c r="H82" s="224"/>
    </row>
    <row r="83" spans="1:8" ht="13.5" thickBot="1" x14ac:dyDescent="0.35">
      <c r="A83" s="216">
        <v>302015260</v>
      </c>
      <c r="B83" s="25" t="s">
        <v>267</v>
      </c>
      <c r="C83" s="223">
        <v>3500800</v>
      </c>
      <c r="D83" s="223"/>
      <c r="E83" s="224">
        <v>0</v>
      </c>
      <c r="F83" s="224"/>
      <c r="G83" s="224">
        <v>3500800</v>
      </c>
      <c r="H83" s="224"/>
    </row>
    <row r="84" spans="1:8" ht="13.5" thickBot="1" x14ac:dyDescent="0.35">
      <c r="A84" s="216" t="s">
        <v>211</v>
      </c>
      <c r="B84" s="25" t="s">
        <v>268</v>
      </c>
      <c r="C84" s="223">
        <v>3500000</v>
      </c>
      <c r="D84" s="223"/>
      <c r="E84" s="224">
        <v>150000000</v>
      </c>
      <c r="F84" s="224"/>
      <c r="G84" s="224">
        <v>153500000</v>
      </c>
      <c r="H84" s="224"/>
    </row>
    <row r="85" spans="1:8" ht="13.5" thickBot="1" x14ac:dyDescent="0.35">
      <c r="A85" s="216">
        <v>302025260</v>
      </c>
      <c r="B85" s="25" t="s">
        <v>269</v>
      </c>
      <c r="C85" s="223">
        <v>3500400</v>
      </c>
      <c r="D85" s="223"/>
      <c r="E85" s="224">
        <v>20611610</v>
      </c>
      <c r="F85" s="224"/>
      <c r="G85" s="224">
        <v>24112010</v>
      </c>
      <c r="H85" s="224"/>
    </row>
    <row r="86" spans="1:8" ht="13.5" thickBot="1" x14ac:dyDescent="0.35">
      <c r="A86" s="216" t="s">
        <v>211</v>
      </c>
      <c r="B86" s="25" t="s">
        <v>270</v>
      </c>
      <c r="C86" s="223">
        <v>3500000</v>
      </c>
      <c r="D86" s="223"/>
      <c r="E86" s="224">
        <v>0</v>
      </c>
      <c r="F86" s="224"/>
      <c r="G86" s="224">
        <v>3500000</v>
      </c>
      <c r="H86" s="224"/>
    </row>
    <row r="87" spans="1:8" ht="13.5" thickBot="1" x14ac:dyDescent="0.35">
      <c r="A87" s="216">
        <v>303015260</v>
      </c>
      <c r="B87" s="25" t="s">
        <v>271</v>
      </c>
      <c r="C87" s="223">
        <v>3990161</v>
      </c>
      <c r="D87" s="223"/>
      <c r="E87" s="224">
        <v>20000000</v>
      </c>
      <c r="F87" s="224"/>
      <c r="G87" s="224">
        <v>23990161</v>
      </c>
      <c r="H87" s="224"/>
    </row>
    <row r="88" spans="1:8" ht="13.5" thickBot="1" x14ac:dyDescent="0.35">
      <c r="A88" s="60"/>
      <c r="B88" s="43" t="s">
        <v>213</v>
      </c>
      <c r="C88" s="225">
        <v>50851061</v>
      </c>
      <c r="D88" s="225"/>
      <c r="E88" s="226">
        <v>190611610</v>
      </c>
      <c r="F88" s="226"/>
      <c r="G88" s="226">
        <v>241462671</v>
      </c>
      <c r="H88" s="226"/>
    </row>
    <row r="89" spans="1:8" ht="13.5" thickBot="1" x14ac:dyDescent="0.35">
      <c r="A89" s="496" t="s">
        <v>272</v>
      </c>
      <c r="B89" s="497"/>
      <c r="C89" s="497"/>
      <c r="D89" s="497"/>
      <c r="E89" s="497"/>
      <c r="F89" s="497"/>
      <c r="G89" s="498"/>
      <c r="H89" s="220"/>
    </row>
    <row r="90" spans="1:8" ht="13.5" thickBot="1" x14ac:dyDescent="0.35">
      <c r="A90" s="216">
        <v>701015260</v>
      </c>
      <c r="B90" s="25" t="s">
        <v>273</v>
      </c>
      <c r="C90" s="223">
        <v>52609984</v>
      </c>
      <c r="D90" s="223"/>
      <c r="E90" s="224">
        <v>0</v>
      </c>
      <c r="F90" s="224"/>
      <c r="G90" s="224">
        <v>52609984</v>
      </c>
      <c r="H90" s="224"/>
    </row>
    <row r="91" spans="1:8" ht="13.5" thickBot="1" x14ac:dyDescent="0.35">
      <c r="A91" s="216">
        <v>902015260</v>
      </c>
      <c r="B91" s="25" t="s">
        <v>274</v>
      </c>
      <c r="C91" s="223">
        <v>3504500</v>
      </c>
      <c r="D91" s="223"/>
      <c r="E91" s="224">
        <v>30730754</v>
      </c>
      <c r="F91" s="224"/>
      <c r="G91" s="224">
        <v>34235254</v>
      </c>
      <c r="H91" s="224"/>
    </row>
    <row r="92" spans="1:8" ht="13.5" thickBot="1" x14ac:dyDescent="0.35">
      <c r="A92" s="216">
        <v>902035260</v>
      </c>
      <c r="B92" s="25" t="s">
        <v>275</v>
      </c>
      <c r="C92" s="223">
        <v>3615005</v>
      </c>
      <c r="D92" s="223"/>
      <c r="E92" s="224">
        <v>10000000</v>
      </c>
      <c r="F92" s="224"/>
      <c r="G92" s="224">
        <v>13615005</v>
      </c>
      <c r="H92" s="224"/>
    </row>
    <row r="93" spans="1:8" ht="13.5" thickBot="1" x14ac:dyDescent="0.35">
      <c r="A93" s="216" t="s">
        <v>211</v>
      </c>
      <c r="B93" s="25" t="s">
        <v>276</v>
      </c>
      <c r="C93" s="223">
        <v>3500000</v>
      </c>
      <c r="D93" s="223"/>
      <c r="E93" s="224">
        <v>0</v>
      </c>
      <c r="F93" s="224"/>
      <c r="G93" s="224">
        <v>3500000</v>
      </c>
      <c r="H93" s="224"/>
    </row>
    <row r="94" spans="1:8" ht="13.5" thickBot="1" x14ac:dyDescent="0.35">
      <c r="A94" s="216" t="s">
        <v>211</v>
      </c>
      <c r="B94" s="25" t="s">
        <v>277</v>
      </c>
      <c r="C94" s="223">
        <v>3500000</v>
      </c>
      <c r="D94" s="223"/>
      <c r="E94" s="224">
        <v>0</v>
      </c>
      <c r="F94" s="224"/>
      <c r="G94" s="224">
        <v>3500000</v>
      </c>
      <c r="H94" s="224"/>
    </row>
    <row r="95" spans="1:8" ht="13.5" thickBot="1" x14ac:dyDescent="0.35">
      <c r="A95" s="60"/>
      <c r="B95" s="43" t="s">
        <v>213</v>
      </c>
      <c r="C95" s="225">
        <v>66729489</v>
      </c>
      <c r="D95" s="225"/>
      <c r="E95" s="226">
        <v>40730754</v>
      </c>
      <c r="F95" s="226"/>
      <c r="G95" s="226">
        <v>107460243</v>
      </c>
      <c r="H95" s="226"/>
    </row>
    <row r="96" spans="1:8" ht="13.5" thickBot="1" x14ac:dyDescent="0.35">
      <c r="A96" s="496" t="s">
        <v>278</v>
      </c>
      <c r="B96" s="497"/>
      <c r="C96" s="497"/>
      <c r="D96" s="497"/>
      <c r="E96" s="497"/>
      <c r="F96" s="497"/>
      <c r="G96" s="498"/>
      <c r="H96" s="220"/>
    </row>
    <row r="97" spans="1:8" ht="13.5" thickBot="1" x14ac:dyDescent="0.35">
      <c r="A97" s="216">
        <v>1001005260</v>
      </c>
      <c r="B97" s="25" t="s">
        <v>223</v>
      </c>
      <c r="C97" s="223">
        <v>66113290</v>
      </c>
      <c r="D97" s="223"/>
      <c r="E97" s="224">
        <v>0</v>
      </c>
      <c r="F97" s="224"/>
      <c r="G97" s="224">
        <v>66113290</v>
      </c>
      <c r="H97" s="224"/>
    </row>
    <row r="98" spans="1:8" ht="13.5" thickBot="1" x14ac:dyDescent="0.35">
      <c r="A98" s="60"/>
      <c r="B98" s="43" t="s">
        <v>213</v>
      </c>
      <c r="C98" s="225">
        <v>66113290</v>
      </c>
      <c r="D98" s="225"/>
      <c r="E98" s="226">
        <v>0</v>
      </c>
      <c r="F98" s="226"/>
      <c r="G98" s="226">
        <v>66113290</v>
      </c>
      <c r="H98" s="226"/>
    </row>
    <row r="99" spans="1:8" ht="13.5" thickBot="1" x14ac:dyDescent="0.35">
      <c r="A99" s="496" t="s">
        <v>279</v>
      </c>
      <c r="B99" s="497"/>
      <c r="C99" s="497"/>
      <c r="D99" s="497"/>
      <c r="E99" s="497"/>
      <c r="F99" s="497"/>
      <c r="G99" s="498"/>
      <c r="H99" s="220"/>
    </row>
    <row r="100" spans="1:8" ht="13.5" thickBot="1" x14ac:dyDescent="0.35">
      <c r="A100" s="216">
        <v>101005260</v>
      </c>
      <c r="B100" s="25" t="s">
        <v>280</v>
      </c>
      <c r="C100" s="223">
        <v>316200333</v>
      </c>
      <c r="D100" s="223"/>
      <c r="E100" s="224">
        <v>4000000</v>
      </c>
      <c r="F100" s="224"/>
      <c r="G100" s="224">
        <v>320200333</v>
      </c>
      <c r="H100" s="224"/>
    </row>
    <row r="101" spans="1:8" ht="13.5" thickBot="1" x14ac:dyDescent="0.35">
      <c r="A101" s="216">
        <v>101005260</v>
      </c>
      <c r="B101" s="25" t="s">
        <v>281</v>
      </c>
      <c r="C101" s="223">
        <v>3713753</v>
      </c>
      <c r="D101" s="223"/>
      <c r="E101" s="224">
        <v>5000000</v>
      </c>
      <c r="F101" s="224"/>
      <c r="G101" s="224">
        <v>8713753</v>
      </c>
      <c r="H101" s="224"/>
    </row>
    <row r="102" spans="1:8" ht="26.5" thickBot="1" x14ac:dyDescent="0.35">
      <c r="A102" s="216">
        <v>701005260</v>
      </c>
      <c r="B102" s="25" t="s">
        <v>282</v>
      </c>
      <c r="C102" s="223">
        <v>3700400</v>
      </c>
      <c r="D102" s="223"/>
      <c r="E102" s="224">
        <v>0</v>
      </c>
      <c r="F102" s="224"/>
      <c r="G102" s="224">
        <v>3700400</v>
      </c>
      <c r="H102" s="224"/>
    </row>
    <row r="103" spans="1:8" ht="13.5" thickBot="1" x14ac:dyDescent="0.35">
      <c r="A103" s="216">
        <v>710005260</v>
      </c>
      <c r="B103" s="25" t="s">
        <v>283</v>
      </c>
      <c r="C103" s="223">
        <v>107510345</v>
      </c>
      <c r="D103" s="223"/>
      <c r="E103" s="224">
        <v>0</v>
      </c>
      <c r="F103" s="224"/>
      <c r="G103" s="224">
        <v>107510345</v>
      </c>
      <c r="H103" s="224"/>
    </row>
    <row r="104" spans="1:8" ht="13.5" thickBot="1" x14ac:dyDescent="0.35">
      <c r="A104" s="216">
        <v>710005260</v>
      </c>
      <c r="B104" s="25" t="s">
        <v>284</v>
      </c>
      <c r="C104" s="223">
        <v>3500000</v>
      </c>
      <c r="D104" s="223"/>
      <c r="E104" s="224">
        <v>50000000</v>
      </c>
      <c r="F104" s="224"/>
      <c r="G104" s="224">
        <v>53500000</v>
      </c>
      <c r="H104" s="224"/>
    </row>
    <row r="105" spans="1:8" ht="13.5" thickBot="1" x14ac:dyDescent="0.35">
      <c r="A105" s="60"/>
      <c r="B105" s="43" t="s">
        <v>213</v>
      </c>
      <c r="C105" s="225">
        <v>434624831</v>
      </c>
      <c r="D105" s="225"/>
      <c r="E105" s="226">
        <v>59000000</v>
      </c>
      <c r="F105" s="226"/>
      <c r="G105" s="226">
        <v>493624831</v>
      </c>
      <c r="H105" s="226"/>
    </row>
    <row r="106" spans="1:8" ht="13.5" thickBot="1" x14ac:dyDescent="0.35">
      <c r="A106" s="496" t="s">
        <v>285</v>
      </c>
      <c r="B106" s="497"/>
      <c r="C106" s="497"/>
      <c r="D106" s="497"/>
      <c r="E106" s="497"/>
      <c r="F106" s="497"/>
      <c r="G106" s="498"/>
      <c r="H106" s="220"/>
    </row>
    <row r="107" spans="1:8" ht="13.5" thickBot="1" x14ac:dyDescent="0.35">
      <c r="A107" s="229">
        <v>101005260</v>
      </c>
      <c r="B107" s="34" t="s">
        <v>208</v>
      </c>
      <c r="C107" s="233">
        <v>13599718</v>
      </c>
      <c r="D107" s="233"/>
      <c r="E107" s="231">
        <v>0</v>
      </c>
      <c r="F107" s="231"/>
      <c r="G107" s="231">
        <v>13599718</v>
      </c>
      <c r="H107" s="231"/>
    </row>
    <row r="108" spans="1:8" ht="13.5" thickBot="1" x14ac:dyDescent="0.35">
      <c r="A108" s="229" t="s">
        <v>211</v>
      </c>
      <c r="B108" s="243" t="s">
        <v>286</v>
      </c>
      <c r="C108" s="230">
        <v>3500000</v>
      </c>
      <c r="D108" s="230"/>
      <c r="E108" s="231">
        <v>21461421</v>
      </c>
      <c r="F108" s="231"/>
      <c r="G108" s="231">
        <v>24961421</v>
      </c>
      <c r="H108" s="231"/>
    </row>
    <row r="109" spans="1:8" ht="13.5" thickBot="1" x14ac:dyDescent="0.35">
      <c r="A109" s="229" t="s">
        <v>211</v>
      </c>
      <c r="B109" s="243" t="s">
        <v>287</v>
      </c>
      <c r="C109" s="230">
        <v>3500000</v>
      </c>
      <c r="D109" s="230"/>
      <c r="E109" s="231">
        <v>9887383</v>
      </c>
      <c r="F109" s="231"/>
      <c r="G109" s="231">
        <v>13387383</v>
      </c>
      <c r="H109" s="231"/>
    </row>
    <row r="110" spans="1:8" ht="13.5" thickBot="1" x14ac:dyDescent="0.35">
      <c r="A110" s="60"/>
      <c r="B110" s="43" t="s">
        <v>213</v>
      </c>
      <c r="C110" s="225">
        <v>20599718</v>
      </c>
      <c r="D110" s="225"/>
      <c r="E110" s="226">
        <v>31348804</v>
      </c>
      <c r="F110" s="226"/>
      <c r="G110" s="226">
        <v>51948522</v>
      </c>
      <c r="H110" s="226"/>
    </row>
    <row r="111" spans="1:8" ht="13.5" thickBot="1" x14ac:dyDescent="0.35">
      <c r="A111" s="60"/>
      <c r="B111" s="43" t="s">
        <v>288</v>
      </c>
      <c r="C111" s="225">
        <v>4842718219</v>
      </c>
      <c r="D111" s="225"/>
      <c r="E111" s="226">
        <v>2081807806</v>
      </c>
      <c r="F111" s="226"/>
      <c r="G111" s="226">
        <v>6924526025</v>
      </c>
      <c r="H111" s="226"/>
    </row>
    <row r="112" spans="1:8" ht="13.5" thickBot="1" x14ac:dyDescent="0.35">
      <c r="A112" s="244"/>
      <c r="B112" s="49" t="s">
        <v>289</v>
      </c>
      <c r="C112" s="225">
        <v>70</v>
      </c>
      <c r="D112" s="225"/>
      <c r="E112" s="245">
        <v>30</v>
      </c>
      <c r="F112" s="245"/>
      <c r="G112" s="245"/>
      <c r="H112" s="245"/>
    </row>
  </sheetData>
  <mergeCells count="22">
    <mergeCell ref="A53:G53"/>
    <mergeCell ref="C1:G1"/>
    <mergeCell ref="A4:G4"/>
    <mergeCell ref="A10:G10"/>
    <mergeCell ref="A14:G14"/>
    <mergeCell ref="A20:G20"/>
    <mergeCell ref="A21:G21"/>
    <mergeCell ref="A28:G28"/>
    <mergeCell ref="A34:G34"/>
    <mergeCell ref="A35:G35"/>
    <mergeCell ref="A39:G39"/>
    <mergeCell ref="A45:G45"/>
    <mergeCell ref="A89:G89"/>
    <mergeCell ref="A96:G96"/>
    <mergeCell ref="A99:G99"/>
    <mergeCell ref="A106:G106"/>
    <mergeCell ref="A58:G58"/>
    <mergeCell ref="A59:G59"/>
    <mergeCell ref="A64:G64"/>
    <mergeCell ref="A69:G69"/>
    <mergeCell ref="A75:G75"/>
    <mergeCell ref="A81:G8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3" workbookViewId="0">
      <selection activeCell="N13" sqref="N13"/>
    </sheetView>
  </sheetViews>
  <sheetFormatPr defaultRowHeight="14.5" x14ac:dyDescent="0.35"/>
  <cols>
    <col min="1" max="1" width="35.90625" customWidth="1"/>
    <col min="12" max="12" width="10.54296875" customWidth="1"/>
    <col min="15" max="15" width="10.6328125" bestFit="1" customWidth="1"/>
  </cols>
  <sheetData>
    <row r="1" spans="1:15" ht="15.5" thickBot="1" x14ac:dyDescent="0.4">
      <c r="A1" s="165" t="s">
        <v>429</v>
      </c>
      <c r="B1" s="156"/>
    </row>
    <row r="2" spans="1:15" ht="15" thickBot="1" x14ac:dyDescent="0.4">
      <c r="A2" s="139"/>
    </row>
    <row r="3" spans="1:15" ht="20.5" x14ac:dyDescent="0.35">
      <c r="A3" s="157"/>
      <c r="B3" s="512" t="s">
        <v>415</v>
      </c>
      <c r="C3" s="513"/>
      <c r="D3" s="516" t="s">
        <v>416</v>
      </c>
      <c r="E3" s="517"/>
      <c r="F3" s="508" t="s">
        <v>418</v>
      </c>
      <c r="G3" s="509"/>
      <c r="H3" s="508" t="s">
        <v>447</v>
      </c>
      <c r="I3" s="509"/>
      <c r="J3" s="508" t="s">
        <v>451</v>
      </c>
      <c r="K3" s="509"/>
    </row>
    <row r="4" spans="1:15" ht="23" customHeight="1" thickBot="1" x14ac:dyDescent="0.4">
      <c r="A4" s="158" t="s">
        <v>42</v>
      </c>
      <c r="B4" s="514"/>
      <c r="C4" s="515"/>
      <c r="D4" s="518" t="s">
        <v>417</v>
      </c>
      <c r="E4" s="519"/>
      <c r="F4" s="510"/>
      <c r="G4" s="511"/>
      <c r="H4" s="510"/>
      <c r="I4" s="511"/>
      <c r="J4" s="510"/>
      <c r="K4" s="511"/>
    </row>
    <row r="5" spans="1:15" ht="23.5" thickBot="1" x14ac:dyDescent="0.4">
      <c r="A5" s="159"/>
      <c r="B5" s="160" t="s">
        <v>419</v>
      </c>
      <c r="C5" s="160" t="s">
        <v>420</v>
      </c>
      <c r="D5" s="160" t="s">
        <v>419</v>
      </c>
      <c r="E5" s="160" t="s">
        <v>420</v>
      </c>
      <c r="F5" s="161" t="s">
        <v>419</v>
      </c>
      <c r="G5" s="160" t="s">
        <v>420</v>
      </c>
      <c r="H5" s="161" t="s">
        <v>419</v>
      </c>
      <c r="I5" s="160" t="s">
        <v>420</v>
      </c>
      <c r="J5" s="161" t="s">
        <v>419</v>
      </c>
      <c r="K5" s="160" t="s">
        <v>420</v>
      </c>
      <c r="L5" s="254" t="s">
        <v>462</v>
      </c>
      <c r="M5" s="255" t="s">
        <v>463</v>
      </c>
      <c r="N5" s="161" t="s">
        <v>460</v>
      </c>
      <c r="O5" s="163" t="s">
        <v>461</v>
      </c>
    </row>
    <row r="6" spans="1:15" ht="15" thickBot="1" x14ac:dyDescent="0.4">
      <c r="A6" s="142" t="s">
        <v>5</v>
      </c>
      <c r="B6" s="202">
        <v>608.07000000000005</v>
      </c>
      <c r="C6" s="202">
        <v>225</v>
      </c>
      <c r="D6" s="202">
        <v>152.44</v>
      </c>
      <c r="E6" s="202">
        <v>45.92</v>
      </c>
      <c r="F6" s="202">
        <v>25.1</v>
      </c>
      <c r="G6" s="202">
        <v>20.399999999999999</v>
      </c>
      <c r="H6" s="202">
        <v>100</v>
      </c>
      <c r="I6" s="202">
        <f>G6*3</f>
        <v>61.199999999999996</v>
      </c>
      <c r="J6" s="202">
        <f>(100-H6)/100*B6</f>
        <v>0</v>
      </c>
      <c r="K6" s="202">
        <f>(100-I6)/100*C6</f>
        <v>87.300000000000011</v>
      </c>
      <c r="L6" s="251">
        <f>(J6+K6)/($K$20+$J$20)*200</f>
        <v>14.619879858080992</v>
      </c>
      <c r="M6" s="251">
        <f>J6+K6-L6</f>
        <v>72.680120141919019</v>
      </c>
      <c r="N6" s="251">
        <f>(J6/$J$20)*M6</f>
        <v>0</v>
      </c>
      <c r="O6" s="251">
        <f>M6-N6</f>
        <v>72.680120141919019</v>
      </c>
    </row>
    <row r="7" spans="1:15" ht="15" thickBot="1" x14ac:dyDescent="0.4">
      <c r="A7" s="142" t="s">
        <v>421</v>
      </c>
      <c r="B7" s="202">
        <v>469.16</v>
      </c>
      <c r="C7" s="202">
        <v>0</v>
      </c>
      <c r="D7" s="202">
        <v>125.12</v>
      </c>
      <c r="E7" s="202">
        <v>0</v>
      </c>
      <c r="F7" s="202">
        <v>26.7</v>
      </c>
      <c r="G7" s="202">
        <v>0</v>
      </c>
      <c r="H7" s="202">
        <v>100</v>
      </c>
      <c r="I7" s="202">
        <f t="shared" ref="I7:I19" si="0">G7*3</f>
        <v>0</v>
      </c>
      <c r="J7" s="202">
        <f t="shared" ref="J7:J19" si="1">(100-H7)/100*B7</f>
        <v>0</v>
      </c>
      <c r="K7" s="202">
        <f t="shared" ref="K7:K19" si="2">(100-I7)/100*C7</f>
        <v>0</v>
      </c>
      <c r="L7" s="251">
        <f t="shared" ref="L7:L19" si="3">(J7+K7)/($K$20+$J$20)*200</f>
        <v>0</v>
      </c>
      <c r="M7" s="251">
        <f t="shared" ref="M7:M19" si="4">J7+K7-L7</f>
        <v>0</v>
      </c>
      <c r="N7" s="251">
        <f t="shared" ref="N7:N17" si="5">(J7/$J$20)*$N$20</f>
        <v>0</v>
      </c>
      <c r="O7" s="251">
        <f t="shared" ref="O7:O17" si="6">M7-N7</f>
        <v>0</v>
      </c>
    </row>
    <row r="8" spans="1:15" ht="15" thickBot="1" x14ac:dyDescent="0.4">
      <c r="A8" s="142" t="s">
        <v>422</v>
      </c>
      <c r="B8" s="202">
        <v>401.22</v>
      </c>
      <c r="C8" s="202">
        <v>465</v>
      </c>
      <c r="D8" s="202">
        <v>208.833</v>
      </c>
      <c r="E8" s="202">
        <v>177.65</v>
      </c>
      <c r="F8" s="202">
        <v>52.1</v>
      </c>
      <c r="G8" s="202">
        <v>38.200000000000003</v>
      </c>
      <c r="H8" s="202">
        <v>100</v>
      </c>
      <c r="I8" s="202">
        <v>90</v>
      </c>
      <c r="J8" s="202">
        <f>(100-H8)/100*B8</f>
        <v>0</v>
      </c>
      <c r="K8" s="202">
        <f t="shared" si="2"/>
        <v>46.5</v>
      </c>
      <c r="L8" s="251">
        <f t="shared" si="3"/>
        <v>7.7872212302493251</v>
      </c>
      <c r="M8" s="251">
        <f t="shared" si="4"/>
        <v>38.712778769750678</v>
      </c>
      <c r="N8" s="251">
        <f t="shared" si="5"/>
        <v>0</v>
      </c>
      <c r="O8" s="251">
        <f t="shared" si="6"/>
        <v>38.712778769750678</v>
      </c>
    </row>
    <row r="9" spans="1:15" ht="15" thickBot="1" x14ac:dyDescent="0.4">
      <c r="A9" s="142" t="s">
        <v>294</v>
      </c>
      <c r="B9" s="202">
        <v>155.54</v>
      </c>
      <c r="C9" s="202">
        <v>329.56</v>
      </c>
      <c r="D9" s="202">
        <v>58.23</v>
      </c>
      <c r="E9" s="202">
        <v>71.48</v>
      </c>
      <c r="F9" s="202">
        <v>37.4</v>
      </c>
      <c r="G9" s="202">
        <v>21.7</v>
      </c>
      <c r="H9" s="202">
        <v>95</v>
      </c>
      <c r="I9" s="202">
        <f>G9*3</f>
        <v>65.099999999999994</v>
      </c>
      <c r="J9" s="202">
        <f t="shared" si="1"/>
        <v>7.7770000000000001</v>
      </c>
      <c r="K9" s="202">
        <f t="shared" si="2"/>
        <v>115.01644000000002</v>
      </c>
      <c r="L9" s="251">
        <f t="shared" si="3"/>
        <v>20.563864148459068</v>
      </c>
      <c r="M9" s="251">
        <f t="shared" si="4"/>
        <v>102.22957585154094</v>
      </c>
      <c r="N9" s="251">
        <f>(J9/$J$20)*$N$20</f>
        <v>36.119214339688071</v>
      </c>
      <c r="O9" s="251">
        <f>M9-N9</f>
        <v>66.110361511852872</v>
      </c>
    </row>
    <row r="10" spans="1:15" ht="15" thickBot="1" x14ac:dyDescent="0.4">
      <c r="A10" s="162" t="s">
        <v>430</v>
      </c>
      <c r="B10" s="203">
        <v>81.48</v>
      </c>
      <c r="C10" s="203">
        <v>237.88</v>
      </c>
      <c r="D10" s="203">
        <v>30.75</v>
      </c>
      <c r="E10" s="203">
        <v>3.29</v>
      </c>
      <c r="F10" s="203">
        <v>37.700000000000003</v>
      </c>
      <c r="G10" s="203">
        <v>1.4</v>
      </c>
      <c r="H10" s="202">
        <v>90</v>
      </c>
      <c r="I10" s="202">
        <f t="shared" si="0"/>
        <v>4.1999999999999993</v>
      </c>
      <c r="J10" s="202">
        <f t="shared" si="1"/>
        <v>8.1480000000000015</v>
      </c>
      <c r="K10" s="202">
        <f t="shared" si="2"/>
        <v>227.88903999999999</v>
      </c>
      <c r="L10" s="251">
        <f t="shared" si="3"/>
        <v>39.52844406480019</v>
      </c>
      <c r="M10" s="251">
        <f t="shared" si="4"/>
        <v>196.50859593519979</v>
      </c>
      <c r="N10" s="251">
        <f t="shared" si="5"/>
        <v>37.842273169574192</v>
      </c>
      <c r="O10" s="251">
        <f>M10-N10-47.907-25</f>
        <v>85.759322765625612</v>
      </c>
    </row>
    <row r="11" spans="1:15" ht="15" thickBot="1" x14ac:dyDescent="0.4">
      <c r="A11" s="142" t="s">
        <v>423</v>
      </c>
      <c r="B11" s="202">
        <v>357.65</v>
      </c>
      <c r="C11" s="202">
        <v>255.6</v>
      </c>
      <c r="D11" s="202">
        <v>120.37</v>
      </c>
      <c r="E11" s="202">
        <v>6.52</v>
      </c>
      <c r="F11" s="202">
        <v>33.700000000000003</v>
      </c>
      <c r="G11" s="202">
        <v>2.6</v>
      </c>
      <c r="H11" s="202">
        <v>100</v>
      </c>
      <c r="I11" s="202">
        <f t="shared" si="0"/>
        <v>7.8000000000000007</v>
      </c>
      <c r="J11" s="202">
        <f t="shared" si="1"/>
        <v>0</v>
      </c>
      <c r="K11" s="202">
        <f t="shared" si="2"/>
        <v>235.66320000000002</v>
      </c>
      <c r="L11" s="251">
        <f t="shared" si="3"/>
        <v>39.465838155451458</v>
      </c>
      <c r="M11" s="251">
        <f t="shared" si="4"/>
        <v>196.19736184454857</v>
      </c>
      <c r="N11" s="251">
        <f t="shared" si="5"/>
        <v>0</v>
      </c>
      <c r="O11" s="251">
        <f>M11-N11-47.907-50</f>
        <v>98.290361844548556</v>
      </c>
    </row>
    <row r="12" spans="1:15" ht="15" thickBot="1" x14ac:dyDescent="0.4">
      <c r="A12" s="142" t="s">
        <v>424</v>
      </c>
      <c r="B12" s="202">
        <v>1645.7</v>
      </c>
      <c r="C12" s="202">
        <v>197.24</v>
      </c>
      <c r="D12" s="202">
        <v>667.78</v>
      </c>
      <c r="E12" s="202">
        <v>16.23</v>
      </c>
      <c r="F12" s="202">
        <v>40.6</v>
      </c>
      <c r="G12" s="202">
        <v>8.1999999999999993</v>
      </c>
      <c r="H12" s="202">
        <v>100</v>
      </c>
      <c r="I12" s="202">
        <f t="shared" si="0"/>
        <v>24.599999999999998</v>
      </c>
      <c r="J12" s="202">
        <f t="shared" si="1"/>
        <v>0</v>
      </c>
      <c r="K12" s="202">
        <f t="shared" si="2"/>
        <v>148.71896000000001</v>
      </c>
      <c r="L12" s="251">
        <f t="shared" si="3"/>
        <v>24.905536401131183</v>
      </c>
      <c r="M12" s="251">
        <f t="shared" si="4"/>
        <v>123.81342359886882</v>
      </c>
      <c r="N12" s="251">
        <f t="shared" si="5"/>
        <v>0</v>
      </c>
      <c r="O12" s="251">
        <f>M12-N12-25</f>
        <v>98.813423598868823</v>
      </c>
    </row>
    <row r="13" spans="1:15" ht="15" thickBot="1" x14ac:dyDescent="0.4">
      <c r="A13" s="142" t="s">
        <v>448</v>
      </c>
      <c r="B13" s="202">
        <v>115.9</v>
      </c>
      <c r="C13" s="202">
        <v>112.69</v>
      </c>
      <c r="D13" s="202">
        <v>46.61</v>
      </c>
      <c r="E13" s="202">
        <v>0</v>
      </c>
      <c r="F13" s="202">
        <v>40.200000000000003</v>
      </c>
      <c r="G13" s="202">
        <v>0</v>
      </c>
      <c r="H13" s="202">
        <v>90</v>
      </c>
      <c r="I13" s="202">
        <f t="shared" si="0"/>
        <v>0</v>
      </c>
      <c r="J13" s="202">
        <f t="shared" si="1"/>
        <v>11.590000000000002</v>
      </c>
      <c r="K13" s="202">
        <f t="shared" si="2"/>
        <v>112.69</v>
      </c>
      <c r="L13" s="251">
        <f t="shared" si="3"/>
        <v>20.812814075169591</v>
      </c>
      <c r="M13" s="251">
        <f t="shared" si="4"/>
        <v>103.4671859248304</v>
      </c>
      <c r="N13" s="251">
        <f t="shared" si="5"/>
        <v>53.828172071105165</v>
      </c>
      <c r="O13" s="251">
        <f t="shared" si="6"/>
        <v>49.639013853725238</v>
      </c>
    </row>
    <row r="14" spans="1:15" ht="15" thickBot="1" x14ac:dyDescent="0.4">
      <c r="A14" s="142" t="s">
        <v>425</v>
      </c>
      <c r="B14" s="202">
        <v>101.89</v>
      </c>
      <c r="C14" s="202">
        <v>108.51</v>
      </c>
      <c r="D14" s="202">
        <v>41.21</v>
      </c>
      <c r="E14" s="202">
        <v>22.81</v>
      </c>
      <c r="F14" s="202">
        <v>40.4</v>
      </c>
      <c r="G14" s="202">
        <v>21</v>
      </c>
      <c r="H14" s="202">
        <v>100</v>
      </c>
      <c r="I14" s="202">
        <f>G14*3</f>
        <v>63</v>
      </c>
      <c r="J14" s="202">
        <f t="shared" si="1"/>
        <v>0</v>
      </c>
      <c r="K14" s="202">
        <f t="shared" si="2"/>
        <v>40.148699999999998</v>
      </c>
      <c r="L14" s="251">
        <f t="shared" si="3"/>
        <v>6.7235872904712046</v>
      </c>
      <c r="M14" s="251">
        <f t="shared" si="4"/>
        <v>33.42511270952879</v>
      </c>
      <c r="N14" s="251">
        <f t="shared" si="5"/>
        <v>0</v>
      </c>
      <c r="O14" s="251">
        <f t="shared" si="6"/>
        <v>33.42511270952879</v>
      </c>
    </row>
    <row r="15" spans="1:15" ht="15" thickBot="1" x14ac:dyDescent="0.4">
      <c r="A15" s="142" t="s">
        <v>449</v>
      </c>
      <c r="B15" s="202">
        <v>46.34</v>
      </c>
      <c r="C15" s="202">
        <v>11</v>
      </c>
      <c r="D15" s="202">
        <v>14.27</v>
      </c>
      <c r="E15" s="202">
        <v>0.33</v>
      </c>
      <c r="F15" s="202">
        <v>30.8</v>
      </c>
      <c r="G15" s="202">
        <v>3</v>
      </c>
      <c r="H15" s="202">
        <v>90</v>
      </c>
      <c r="I15" s="202">
        <f>G15*3</f>
        <v>9</v>
      </c>
      <c r="J15" s="202">
        <f t="shared" si="1"/>
        <v>4.6340000000000003</v>
      </c>
      <c r="K15" s="202">
        <f t="shared" si="2"/>
        <v>10.01</v>
      </c>
      <c r="L15" s="251">
        <f t="shared" si="3"/>
        <v>2.452388552597228</v>
      </c>
      <c r="M15" s="251">
        <f t="shared" si="4"/>
        <v>12.191611447402773</v>
      </c>
      <c r="N15" s="251">
        <f>(J15/$J$20)*$N$20</f>
        <v>21.521980101596313</v>
      </c>
      <c r="O15" s="251"/>
    </row>
    <row r="16" spans="1:15" ht="15" thickBot="1" x14ac:dyDescent="0.4">
      <c r="A16" s="142" t="s">
        <v>426</v>
      </c>
      <c r="B16" s="202">
        <v>64.62</v>
      </c>
      <c r="C16" s="202">
        <v>33</v>
      </c>
      <c r="D16" s="202">
        <v>23.8</v>
      </c>
      <c r="E16" s="202">
        <v>0</v>
      </c>
      <c r="F16" s="202">
        <v>36.799999999999997</v>
      </c>
      <c r="G16" s="202">
        <v>0</v>
      </c>
      <c r="H16" s="202">
        <v>90</v>
      </c>
      <c r="I16" s="202">
        <f t="shared" si="0"/>
        <v>0</v>
      </c>
      <c r="J16" s="202">
        <f t="shared" si="1"/>
        <v>6.4620000000000006</v>
      </c>
      <c r="K16" s="202">
        <f t="shared" si="2"/>
        <v>33</v>
      </c>
      <c r="L16" s="251">
        <f t="shared" si="3"/>
        <v>6.6085876169483626</v>
      </c>
      <c r="M16" s="251">
        <f t="shared" si="4"/>
        <v>32.853412383051641</v>
      </c>
      <c r="N16" s="251">
        <f>((J16/$J$20)*$N$20)</f>
        <v>30.011876438609278</v>
      </c>
      <c r="O16" s="251">
        <f t="shared" si="6"/>
        <v>2.8415359444423629</v>
      </c>
    </row>
    <row r="17" spans="1:15" ht="15" thickBot="1" x14ac:dyDescent="0.4">
      <c r="A17" s="142" t="s">
        <v>16</v>
      </c>
      <c r="B17" s="202">
        <v>66.11</v>
      </c>
      <c r="C17" s="202">
        <v>0</v>
      </c>
      <c r="D17" s="202">
        <v>21.51</v>
      </c>
      <c r="E17" s="202">
        <v>0</v>
      </c>
      <c r="F17" s="202">
        <v>32.5</v>
      </c>
      <c r="G17" s="202">
        <v>0</v>
      </c>
      <c r="H17" s="202">
        <v>100</v>
      </c>
      <c r="I17" s="202">
        <f t="shared" si="0"/>
        <v>0</v>
      </c>
      <c r="J17" s="202">
        <f t="shared" si="1"/>
        <v>0</v>
      </c>
      <c r="K17" s="202">
        <f t="shared" si="2"/>
        <v>0</v>
      </c>
      <c r="L17" s="251">
        <f t="shared" si="3"/>
        <v>0</v>
      </c>
      <c r="M17" s="251">
        <f t="shared" si="4"/>
        <v>0</v>
      </c>
      <c r="N17" s="251">
        <f t="shared" si="5"/>
        <v>0</v>
      </c>
      <c r="O17" s="251">
        <f t="shared" si="6"/>
        <v>0</v>
      </c>
    </row>
    <row r="18" spans="1:15" ht="15" thickBot="1" x14ac:dyDescent="0.4">
      <c r="A18" s="142" t="s">
        <v>450</v>
      </c>
      <c r="B18" s="202">
        <v>360.72</v>
      </c>
      <c r="C18" s="202">
        <v>47</v>
      </c>
      <c r="D18" s="202">
        <v>164.84</v>
      </c>
      <c r="E18" s="202">
        <v>0</v>
      </c>
      <c r="F18" s="202">
        <v>45.7</v>
      </c>
      <c r="G18" s="202">
        <v>0</v>
      </c>
      <c r="H18" s="202">
        <f t="shared" ref="H18" si="7">F18*2</f>
        <v>91.4</v>
      </c>
      <c r="I18" s="202">
        <f t="shared" si="0"/>
        <v>0</v>
      </c>
      <c r="J18" s="202">
        <f t="shared" si="1"/>
        <v>31.02191999999998</v>
      </c>
      <c r="K18" s="202">
        <f>(100-I18)/100*C18</f>
        <v>47</v>
      </c>
      <c r="L18" s="251">
        <f t="shared" si="3"/>
        <v>13.066106491372349</v>
      </c>
      <c r="M18" s="251">
        <f t="shared" si="4"/>
        <v>64.955813508627628</v>
      </c>
      <c r="N18" s="251">
        <f>((J18/$J$20)*$N$20)-100</f>
        <v>44.077070555311224</v>
      </c>
      <c r="O18" s="251"/>
    </row>
    <row r="19" spans="1:15" ht="15" thickBot="1" x14ac:dyDescent="0.4">
      <c r="A19" s="142" t="s">
        <v>427</v>
      </c>
      <c r="B19" s="202">
        <v>17.649999999999999</v>
      </c>
      <c r="C19" s="202">
        <v>15.4</v>
      </c>
      <c r="D19" s="202">
        <v>2.77</v>
      </c>
      <c r="E19" s="202">
        <v>0</v>
      </c>
      <c r="F19" s="202">
        <v>15.7</v>
      </c>
      <c r="G19" s="202">
        <v>0</v>
      </c>
      <c r="H19" s="202">
        <v>70</v>
      </c>
      <c r="I19" s="202">
        <f t="shared" si="0"/>
        <v>0</v>
      </c>
      <c r="J19" s="202">
        <f t="shared" si="1"/>
        <v>5.294999999999999</v>
      </c>
      <c r="K19" s="202">
        <f t="shared" si="2"/>
        <v>15.4</v>
      </c>
      <c r="L19" s="251">
        <f t="shared" si="3"/>
        <v>3.4657321152690277</v>
      </c>
      <c r="M19" s="251">
        <f t="shared" si="4"/>
        <v>17.229267884730973</v>
      </c>
      <c r="N19" s="251">
        <f>((J19/$J$20)*$N$20)-20</f>
        <v>4.5919043241157631</v>
      </c>
      <c r="O19" s="251"/>
    </row>
    <row r="20" spans="1:15" ht="15" thickBot="1" x14ac:dyDescent="0.4">
      <c r="A20" s="164" t="s">
        <v>52</v>
      </c>
      <c r="B20" s="204">
        <f t="shared" ref="B20:I20" si="8">SUM(B6:B19)</f>
        <v>4492.0499999999993</v>
      </c>
      <c r="C20" s="204">
        <f t="shared" si="8"/>
        <v>2037.88</v>
      </c>
      <c r="D20" s="204">
        <f t="shared" si="8"/>
        <v>1678.5329999999999</v>
      </c>
      <c r="E20" s="204">
        <f t="shared" si="8"/>
        <v>344.23</v>
      </c>
      <c r="F20" s="204">
        <f t="shared" si="8"/>
        <v>495.4</v>
      </c>
      <c r="G20" s="204">
        <f t="shared" si="8"/>
        <v>116.5</v>
      </c>
      <c r="H20" s="204">
        <f t="shared" si="8"/>
        <v>1316.4</v>
      </c>
      <c r="I20" s="204">
        <f t="shared" si="8"/>
        <v>324.89999999999998</v>
      </c>
      <c r="J20" s="204">
        <f>SUM(J6:J19)</f>
        <v>74.927919999999986</v>
      </c>
      <c r="K20" s="204">
        <f>SUM(K6:K19)</f>
        <v>1119.3363400000001</v>
      </c>
      <c r="L20" s="204">
        <f>SUM(L6:L19)</f>
        <v>199.99999999999997</v>
      </c>
      <c r="M20" s="204">
        <f>SUM(M6:M19)</f>
        <v>994.26426000000015</v>
      </c>
      <c r="N20" s="204">
        <f>35%*M20</f>
        <v>347.99249100000003</v>
      </c>
      <c r="O20" s="204">
        <f>SUM(O6:O19)</f>
        <v>546.27203114026202</v>
      </c>
    </row>
    <row r="21" spans="1:15" x14ac:dyDescent="0.35">
      <c r="A21" s="148" t="s">
        <v>428</v>
      </c>
      <c r="O21">
        <v>646.27176900000006</v>
      </c>
    </row>
    <row r="22" spans="1:15" x14ac:dyDescent="0.35">
      <c r="O22" s="251">
        <f>O20-O21</f>
        <v>-99.999737859738048</v>
      </c>
    </row>
    <row r="23" spans="1:15" ht="15" thickBot="1" x14ac:dyDescent="0.4">
      <c r="A23" s="142" t="s">
        <v>452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>
        <v>200</v>
      </c>
      <c r="O23" s="256">
        <v>47.907131070130959</v>
      </c>
    </row>
    <row r="24" spans="1:15" ht="15" thickBot="1" x14ac:dyDescent="0.4">
      <c r="A24" s="164" t="s">
        <v>52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>
        <f>K20-K23+J20</f>
        <v>994.26426000000004</v>
      </c>
    </row>
  </sheetData>
  <mergeCells count="6">
    <mergeCell ref="H3:I4"/>
    <mergeCell ref="J3:K4"/>
    <mergeCell ref="B3:C4"/>
    <mergeCell ref="D3:E3"/>
    <mergeCell ref="D4:E4"/>
    <mergeCell ref="F3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zoomScale="83" zoomScaleNormal="150" workbookViewId="0">
      <selection activeCell="H11" sqref="H11"/>
    </sheetView>
  </sheetViews>
  <sheetFormatPr defaultRowHeight="14.5" x14ac:dyDescent="0.35"/>
  <cols>
    <col min="2" max="2" width="38.81640625" style="149" customWidth="1"/>
    <col min="3" max="3" width="12" style="197" customWidth="1"/>
    <col min="4" max="4" width="12.453125" style="197" customWidth="1"/>
    <col min="5" max="5" width="13.54296875" style="197" customWidth="1"/>
    <col min="6" max="6" width="6.1796875" style="197" customWidth="1"/>
    <col min="7" max="8" width="14.90625" style="197" customWidth="1"/>
  </cols>
  <sheetData>
    <row r="1" spans="1:8" ht="13" customHeight="1" thickBot="1" x14ac:dyDescent="0.4">
      <c r="A1" s="176" t="s">
        <v>431</v>
      </c>
    </row>
    <row r="2" spans="1:8" ht="15" thickBot="1" x14ac:dyDescent="0.4">
      <c r="A2" s="139"/>
    </row>
    <row r="3" spans="1:8" ht="58" thickBot="1" x14ac:dyDescent="0.4">
      <c r="A3" s="140"/>
      <c r="B3" s="150" t="s">
        <v>369</v>
      </c>
      <c r="C3" s="205" t="s">
        <v>454</v>
      </c>
      <c r="D3" s="205" t="s">
        <v>455</v>
      </c>
      <c r="E3" s="205" t="s">
        <v>453</v>
      </c>
      <c r="F3" s="205" t="s">
        <v>370</v>
      </c>
      <c r="G3" s="205" t="s">
        <v>457</v>
      </c>
      <c r="H3" s="205" t="s">
        <v>458</v>
      </c>
    </row>
    <row r="4" spans="1:8" ht="15" thickBot="1" x14ac:dyDescent="0.4">
      <c r="A4" s="520" t="s">
        <v>371</v>
      </c>
      <c r="B4" s="521"/>
      <c r="C4" s="521"/>
      <c r="D4" s="521"/>
      <c r="E4" s="521"/>
      <c r="F4" s="522"/>
      <c r="G4" s="206"/>
      <c r="H4" s="206"/>
    </row>
    <row r="5" spans="1:8" ht="15" thickBot="1" x14ac:dyDescent="0.4">
      <c r="A5" s="523" t="s">
        <v>372</v>
      </c>
      <c r="B5" s="524"/>
      <c r="C5" s="207">
        <v>833070587</v>
      </c>
      <c r="D5" s="207">
        <v>198362934</v>
      </c>
      <c r="E5" s="207">
        <v>634707653</v>
      </c>
      <c r="F5" s="210">
        <v>23.8</v>
      </c>
      <c r="G5" s="211">
        <f>D5*2</f>
        <v>396725868</v>
      </c>
      <c r="H5" s="211">
        <f>SUM(H6:H8)</f>
        <v>910490587</v>
      </c>
    </row>
    <row r="6" spans="1:8" ht="15" thickBot="1" x14ac:dyDescent="0.4">
      <c r="A6" s="141">
        <v>10100</v>
      </c>
      <c r="B6" s="152" t="s">
        <v>373</v>
      </c>
      <c r="C6" s="208">
        <v>333926193</v>
      </c>
      <c r="D6" s="208">
        <v>95650732</v>
      </c>
      <c r="E6" s="208">
        <v>238275461</v>
      </c>
      <c r="F6" s="208">
        <v>28.6</v>
      </c>
      <c r="G6" s="207">
        <f t="shared" ref="G6:G67" si="0">D6*2</f>
        <v>191301464</v>
      </c>
      <c r="H6" s="211">
        <f t="shared" ref="H6:H7" si="1">C6</f>
        <v>333926193</v>
      </c>
    </row>
    <row r="7" spans="1:8" ht="15" thickBot="1" x14ac:dyDescent="0.4">
      <c r="A7" s="141">
        <v>70800</v>
      </c>
      <c r="B7" s="152" t="s">
        <v>374</v>
      </c>
      <c r="C7" s="208">
        <v>23959000</v>
      </c>
      <c r="D7" s="208">
        <v>10466500</v>
      </c>
      <c r="E7" s="208">
        <v>13492500</v>
      </c>
      <c r="F7" s="208">
        <v>43.7</v>
      </c>
      <c r="G7" s="207">
        <f t="shared" si="0"/>
        <v>20933000</v>
      </c>
      <c r="H7" s="211">
        <f t="shared" si="1"/>
        <v>23959000</v>
      </c>
    </row>
    <row r="8" spans="1:8" ht="15" thickBot="1" x14ac:dyDescent="0.4">
      <c r="A8" s="141">
        <v>70900</v>
      </c>
      <c r="B8" s="152" t="s">
        <v>375</v>
      </c>
      <c r="C8" s="208">
        <v>475185394</v>
      </c>
      <c r="D8" s="208">
        <v>92245702</v>
      </c>
      <c r="E8" s="208">
        <v>382939691</v>
      </c>
      <c r="F8" s="208">
        <v>19.399999999999999</v>
      </c>
      <c r="G8" s="207">
        <f t="shared" si="0"/>
        <v>184491404</v>
      </c>
      <c r="H8" s="211">
        <f>C8+(2212000*35)</f>
        <v>552605394</v>
      </c>
    </row>
    <row r="9" spans="1:8" ht="15" thickBot="1" x14ac:dyDescent="0.4">
      <c r="A9" s="520" t="s">
        <v>376</v>
      </c>
      <c r="B9" s="521"/>
      <c r="C9" s="521"/>
      <c r="D9" s="521"/>
      <c r="E9" s="521"/>
      <c r="F9" s="522"/>
      <c r="G9" s="207">
        <f t="shared" si="0"/>
        <v>0</v>
      </c>
      <c r="H9" s="207"/>
    </row>
    <row r="10" spans="1:8" ht="15" thickBot="1" x14ac:dyDescent="0.4">
      <c r="A10" s="141">
        <v>70100</v>
      </c>
      <c r="B10" s="152" t="s">
        <v>208</v>
      </c>
      <c r="C10" s="208">
        <v>401490445</v>
      </c>
      <c r="D10" s="208">
        <v>118525262</v>
      </c>
      <c r="E10" s="208">
        <v>282965183</v>
      </c>
      <c r="F10" s="208">
        <v>29.5</v>
      </c>
      <c r="G10" s="207">
        <f t="shared" si="0"/>
        <v>237050524</v>
      </c>
      <c r="H10" s="208">
        <f>C10</f>
        <v>401490445</v>
      </c>
    </row>
    <row r="11" spans="1:8" ht="15" thickBot="1" x14ac:dyDescent="0.4">
      <c r="A11" s="523" t="s">
        <v>377</v>
      </c>
      <c r="B11" s="524"/>
      <c r="C11" s="207">
        <v>401490445</v>
      </c>
      <c r="D11" s="207">
        <v>118525262</v>
      </c>
      <c r="E11" s="207">
        <v>282965183</v>
      </c>
      <c r="F11" s="207">
        <v>29.5</v>
      </c>
      <c r="G11" s="207">
        <f t="shared" si="0"/>
        <v>237050524</v>
      </c>
      <c r="H11" s="207">
        <f t="shared" ref="H11:H13" si="2">C11</f>
        <v>401490445</v>
      </c>
    </row>
    <row r="12" spans="1:8" ht="15" thickBot="1" x14ac:dyDescent="0.4">
      <c r="A12" s="141">
        <v>70100</v>
      </c>
      <c r="B12" s="152" t="s">
        <v>208</v>
      </c>
      <c r="C12" s="208">
        <v>20000000</v>
      </c>
      <c r="D12" s="208">
        <v>204000</v>
      </c>
      <c r="E12" s="208">
        <v>19796000</v>
      </c>
      <c r="F12" s="208">
        <v>1</v>
      </c>
      <c r="G12" s="207">
        <f t="shared" si="0"/>
        <v>408000</v>
      </c>
      <c r="H12" s="208">
        <f t="shared" si="2"/>
        <v>20000000</v>
      </c>
    </row>
    <row r="13" spans="1:8" ht="15" thickBot="1" x14ac:dyDescent="0.4">
      <c r="A13" s="141">
        <v>70600</v>
      </c>
      <c r="B13" s="152" t="s">
        <v>378</v>
      </c>
      <c r="C13" s="208">
        <v>47671880</v>
      </c>
      <c r="D13" s="208">
        <v>6391400</v>
      </c>
      <c r="E13" s="208">
        <v>41280480</v>
      </c>
      <c r="F13" s="208">
        <v>13.4</v>
      </c>
      <c r="G13" s="207">
        <f t="shared" si="0"/>
        <v>12782800</v>
      </c>
      <c r="H13" s="208">
        <f t="shared" si="2"/>
        <v>47671880</v>
      </c>
    </row>
    <row r="14" spans="1:8" ht="15" thickBot="1" x14ac:dyDescent="0.4">
      <c r="A14" s="520" t="s">
        <v>377</v>
      </c>
      <c r="B14" s="522"/>
      <c r="C14" s="207">
        <v>67671880</v>
      </c>
      <c r="D14" s="207">
        <v>6595400</v>
      </c>
      <c r="E14" s="207">
        <v>61076480</v>
      </c>
      <c r="F14" s="207">
        <v>9.6999999999999993</v>
      </c>
      <c r="G14" s="207">
        <f t="shared" si="0"/>
        <v>13190800</v>
      </c>
      <c r="H14" s="207">
        <f>SUM(H12:H13)</f>
        <v>67671880</v>
      </c>
    </row>
    <row r="15" spans="1:8" ht="15" thickBot="1" x14ac:dyDescent="0.4">
      <c r="A15" s="520" t="s">
        <v>379</v>
      </c>
      <c r="B15" s="521"/>
      <c r="C15" s="521"/>
      <c r="D15" s="521"/>
      <c r="E15" s="521"/>
      <c r="F15" s="522"/>
      <c r="G15" s="207">
        <f t="shared" si="0"/>
        <v>0</v>
      </c>
      <c r="H15" s="207"/>
    </row>
    <row r="16" spans="1:8" ht="15" thickBot="1" x14ac:dyDescent="0.4">
      <c r="A16" s="141">
        <v>50400</v>
      </c>
      <c r="B16" s="152" t="s">
        <v>380</v>
      </c>
      <c r="C16" s="208">
        <v>13100000</v>
      </c>
      <c r="D16" s="208">
        <v>797500</v>
      </c>
      <c r="E16" s="208">
        <v>12302500</v>
      </c>
      <c r="F16" s="208">
        <v>6.1</v>
      </c>
      <c r="G16" s="207">
        <f t="shared" si="0"/>
        <v>1595000</v>
      </c>
      <c r="H16" s="208">
        <f>C16</f>
        <v>13100000</v>
      </c>
    </row>
    <row r="17" spans="1:8" ht="15" thickBot="1" x14ac:dyDescent="0.4">
      <c r="A17" s="141">
        <v>70100</v>
      </c>
      <c r="B17" s="152" t="s">
        <v>208</v>
      </c>
      <c r="C17" s="208">
        <v>343600913</v>
      </c>
      <c r="D17" s="208">
        <v>190145623</v>
      </c>
      <c r="E17" s="208">
        <v>153455290</v>
      </c>
      <c r="F17" s="208">
        <v>55.3</v>
      </c>
      <c r="G17" s="207">
        <f t="shared" si="0"/>
        <v>380291246</v>
      </c>
      <c r="H17" s="208">
        <f t="shared" ref="H17:H19" si="3">C17</f>
        <v>343600913</v>
      </c>
    </row>
    <row r="18" spans="1:8" ht="15" thickBot="1" x14ac:dyDescent="0.4">
      <c r="A18" s="142">
        <v>70200</v>
      </c>
      <c r="B18" s="152" t="s">
        <v>381</v>
      </c>
      <c r="C18" s="208">
        <v>360000000</v>
      </c>
      <c r="D18" s="208">
        <v>161140228</v>
      </c>
      <c r="E18" s="208">
        <v>198859772</v>
      </c>
      <c r="F18" s="208">
        <v>44.8</v>
      </c>
      <c r="G18" s="207">
        <f t="shared" si="0"/>
        <v>322280456</v>
      </c>
      <c r="H18" s="208">
        <f t="shared" si="3"/>
        <v>360000000</v>
      </c>
    </row>
    <row r="19" spans="1:8" ht="15" thickBot="1" x14ac:dyDescent="0.4">
      <c r="A19" s="142">
        <v>70500</v>
      </c>
      <c r="B19" s="152" t="s">
        <v>382</v>
      </c>
      <c r="C19" s="208">
        <v>25285542</v>
      </c>
      <c r="D19" s="208">
        <v>1845450</v>
      </c>
      <c r="E19" s="208">
        <v>23440092</v>
      </c>
      <c r="F19" s="208">
        <v>7.3</v>
      </c>
      <c r="G19" s="207">
        <f t="shared" si="0"/>
        <v>3690900</v>
      </c>
      <c r="H19" s="208">
        <f t="shared" si="3"/>
        <v>25285542</v>
      </c>
    </row>
    <row r="20" spans="1:8" ht="15" thickBot="1" x14ac:dyDescent="0.4">
      <c r="A20" s="520" t="s">
        <v>372</v>
      </c>
      <c r="B20" s="522"/>
      <c r="C20" s="207">
        <v>741986455</v>
      </c>
      <c r="D20" s="207">
        <v>353928802</v>
      </c>
      <c r="E20" s="207">
        <v>388057653</v>
      </c>
      <c r="F20" s="207">
        <v>47.7</v>
      </c>
      <c r="G20" s="207">
        <f t="shared" si="0"/>
        <v>707857604</v>
      </c>
      <c r="H20" s="207">
        <f>SUM(H16:H19)</f>
        <v>741986455</v>
      </c>
    </row>
    <row r="21" spans="1:8" ht="15" thickBot="1" x14ac:dyDescent="0.4">
      <c r="A21" s="143"/>
      <c r="G21" s="207">
        <f t="shared" si="0"/>
        <v>0</v>
      </c>
      <c r="H21" s="207"/>
    </row>
    <row r="22" spans="1:8" ht="15" thickBot="1" x14ac:dyDescent="0.4">
      <c r="A22" s="141">
        <v>70200</v>
      </c>
      <c r="B22" s="152" t="s">
        <v>383</v>
      </c>
      <c r="C22" s="208">
        <v>114521474</v>
      </c>
      <c r="D22" s="208">
        <v>30655150</v>
      </c>
      <c r="E22" s="208">
        <v>83866324</v>
      </c>
      <c r="F22" s="208">
        <v>26.7</v>
      </c>
      <c r="G22" s="207">
        <f t="shared" si="0"/>
        <v>61310300</v>
      </c>
      <c r="H22" s="208">
        <f>C22</f>
        <v>114521474</v>
      </c>
    </row>
    <row r="23" spans="1:8" ht="15" thickBot="1" x14ac:dyDescent="0.4">
      <c r="A23" s="520" t="s">
        <v>372</v>
      </c>
      <c r="B23" s="522"/>
      <c r="C23" s="207">
        <v>114521474</v>
      </c>
      <c r="D23" s="207">
        <v>30655150</v>
      </c>
      <c r="E23" s="207">
        <v>83866324</v>
      </c>
      <c r="F23" s="207">
        <v>26.7</v>
      </c>
      <c r="G23" s="207">
        <f t="shared" si="0"/>
        <v>61310300</v>
      </c>
      <c r="H23" s="207">
        <f t="shared" ref="H23:H29" si="4">C23</f>
        <v>114521474</v>
      </c>
    </row>
    <row r="24" spans="1:8" ht="15" thickBot="1" x14ac:dyDescent="0.4">
      <c r="A24" s="141">
        <v>70400</v>
      </c>
      <c r="B24" s="152" t="s">
        <v>384</v>
      </c>
      <c r="C24" s="208">
        <v>3323155</v>
      </c>
      <c r="D24" s="208">
        <v>512200</v>
      </c>
      <c r="E24" s="208">
        <v>2809955</v>
      </c>
      <c r="F24" s="208">
        <v>15.4</v>
      </c>
      <c r="G24" s="207">
        <f t="shared" si="0"/>
        <v>1024400</v>
      </c>
      <c r="H24" s="208">
        <f t="shared" si="4"/>
        <v>3323155</v>
      </c>
    </row>
    <row r="25" spans="1:8" ht="15" thickBot="1" x14ac:dyDescent="0.4">
      <c r="A25" s="523" t="s">
        <v>372</v>
      </c>
      <c r="B25" s="524"/>
      <c r="C25" s="207">
        <v>3323155</v>
      </c>
      <c r="D25" s="207">
        <v>512200</v>
      </c>
      <c r="E25" s="207">
        <v>2809955</v>
      </c>
      <c r="F25" s="207">
        <v>15.4</v>
      </c>
      <c r="G25" s="207">
        <f t="shared" si="0"/>
        <v>1024400</v>
      </c>
      <c r="H25" s="207">
        <f t="shared" si="4"/>
        <v>3323155</v>
      </c>
    </row>
    <row r="26" spans="1:8" ht="15" thickBot="1" x14ac:dyDescent="0.4">
      <c r="A26" s="142">
        <v>10100</v>
      </c>
      <c r="B26" s="152" t="s">
        <v>208</v>
      </c>
      <c r="C26" s="208">
        <v>3049570</v>
      </c>
      <c r="D26" s="208">
        <v>352000</v>
      </c>
      <c r="E26" s="208">
        <v>2697570</v>
      </c>
      <c r="F26" s="208">
        <v>11.5</v>
      </c>
      <c r="G26" s="207">
        <f t="shared" si="0"/>
        <v>704000</v>
      </c>
      <c r="H26" s="208">
        <f t="shared" si="4"/>
        <v>3049570</v>
      </c>
    </row>
    <row r="27" spans="1:8" ht="15" thickBot="1" x14ac:dyDescent="0.4">
      <c r="A27" s="520" t="s">
        <v>372</v>
      </c>
      <c r="B27" s="522"/>
      <c r="C27" s="207">
        <v>3049570</v>
      </c>
      <c r="D27" s="207">
        <v>352000</v>
      </c>
      <c r="E27" s="207">
        <v>2697570</v>
      </c>
      <c r="F27" s="207">
        <v>11.5</v>
      </c>
      <c r="G27" s="207">
        <f t="shared" si="0"/>
        <v>704000</v>
      </c>
      <c r="H27" s="207">
        <f t="shared" si="4"/>
        <v>3049570</v>
      </c>
    </row>
    <row r="28" spans="1:8" ht="15" thickBot="1" x14ac:dyDescent="0.4">
      <c r="A28" s="141">
        <v>70400</v>
      </c>
      <c r="B28" s="152" t="s">
        <v>384</v>
      </c>
      <c r="C28" s="208">
        <v>3335487</v>
      </c>
      <c r="D28" s="208">
        <v>1038850</v>
      </c>
      <c r="E28" s="208">
        <v>2296637</v>
      </c>
      <c r="F28" s="208">
        <v>31.1</v>
      </c>
      <c r="G28" s="207">
        <f t="shared" si="0"/>
        <v>2077700</v>
      </c>
      <c r="H28" s="208">
        <f t="shared" si="4"/>
        <v>3335487</v>
      </c>
    </row>
    <row r="29" spans="1:8" ht="15" thickBot="1" x14ac:dyDescent="0.4">
      <c r="A29" s="520" t="s">
        <v>372</v>
      </c>
      <c r="B29" s="522"/>
      <c r="C29" s="207">
        <v>3335487</v>
      </c>
      <c r="D29" s="207">
        <v>1038850</v>
      </c>
      <c r="E29" s="207">
        <v>2296637</v>
      </c>
      <c r="F29" s="207">
        <v>31.1</v>
      </c>
      <c r="G29" s="207">
        <f t="shared" si="0"/>
        <v>2077700</v>
      </c>
      <c r="H29" s="207">
        <f t="shared" si="4"/>
        <v>3335487</v>
      </c>
    </row>
    <row r="30" spans="1:8" ht="15" thickBot="1" x14ac:dyDescent="0.4">
      <c r="A30" s="520" t="s">
        <v>385</v>
      </c>
      <c r="B30" s="521"/>
      <c r="C30" s="521"/>
      <c r="D30" s="521"/>
      <c r="E30" s="521"/>
      <c r="F30" s="522"/>
      <c r="G30" s="207">
        <f t="shared" si="0"/>
        <v>0</v>
      </c>
      <c r="H30" s="207"/>
    </row>
    <row r="31" spans="1:8" ht="15" thickBot="1" x14ac:dyDescent="0.4">
      <c r="A31" s="144"/>
      <c r="B31" s="153"/>
      <c r="C31" s="209"/>
      <c r="D31" s="209"/>
      <c r="E31" s="209"/>
      <c r="F31" s="209"/>
      <c r="G31" s="207">
        <f t="shared" si="0"/>
        <v>0</v>
      </c>
      <c r="H31" s="207"/>
    </row>
    <row r="32" spans="1:8" ht="23.5" thickBot="1" x14ac:dyDescent="0.4">
      <c r="A32" s="141">
        <v>10100</v>
      </c>
      <c r="B32" s="152" t="s">
        <v>411</v>
      </c>
      <c r="C32" s="208">
        <v>150211350</v>
      </c>
      <c r="D32" s="208">
        <v>57664354</v>
      </c>
      <c r="E32" s="208">
        <v>92546996</v>
      </c>
      <c r="F32" s="208">
        <v>38.4</v>
      </c>
      <c r="G32" s="207">
        <f t="shared" si="0"/>
        <v>115328708</v>
      </c>
      <c r="H32" s="214">
        <v>150211350</v>
      </c>
    </row>
    <row r="33" spans="1:8" ht="15" thickBot="1" x14ac:dyDescent="0.4">
      <c r="A33" s="520" t="s">
        <v>372</v>
      </c>
      <c r="B33" s="522"/>
      <c r="C33" s="207">
        <v>150211350</v>
      </c>
      <c r="D33" s="207">
        <v>57664354</v>
      </c>
      <c r="E33" s="207">
        <v>92546996</v>
      </c>
      <c r="F33" s="207">
        <v>38.4</v>
      </c>
      <c r="G33" s="207">
        <f t="shared" si="0"/>
        <v>115328708</v>
      </c>
      <c r="H33" s="215">
        <v>150211350</v>
      </c>
    </row>
    <row r="34" spans="1:8" ht="15" thickBot="1" x14ac:dyDescent="0.4">
      <c r="A34" s="141">
        <v>10400</v>
      </c>
      <c r="B34" s="152" t="s">
        <v>386</v>
      </c>
      <c r="C34" s="208">
        <v>16297004</v>
      </c>
      <c r="D34" s="208">
        <v>273000</v>
      </c>
      <c r="E34" s="208">
        <v>16024004</v>
      </c>
      <c r="F34" s="208">
        <v>1.7</v>
      </c>
      <c r="G34" s="207">
        <f t="shared" si="0"/>
        <v>546000</v>
      </c>
      <c r="H34" s="214">
        <v>16297004</v>
      </c>
    </row>
    <row r="35" spans="1:8" ht="15" thickBot="1" x14ac:dyDescent="0.4">
      <c r="A35" s="523" t="s">
        <v>372</v>
      </c>
      <c r="B35" s="524"/>
      <c r="C35" s="207">
        <v>16297004</v>
      </c>
      <c r="D35" s="207">
        <v>273000</v>
      </c>
      <c r="E35" s="207">
        <v>16024004</v>
      </c>
      <c r="F35" s="207">
        <v>1.7</v>
      </c>
      <c r="G35" s="207">
        <f t="shared" si="0"/>
        <v>546000</v>
      </c>
      <c r="H35" s="215">
        <v>16297004</v>
      </c>
    </row>
    <row r="36" spans="1:8" ht="15" thickBot="1" x14ac:dyDescent="0.4">
      <c r="A36" s="141">
        <v>10200</v>
      </c>
      <c r="B36" s="152" t="s">
        <v>387</v>
      </c>
      <c r="C36" s="208">
        <v>315585348</v>
      </c>
      <c r="D36" s="208">
        <v>71774731</v>
      </c>
      <c r="E36" s="208">
        <v>243810617</v>
      </c>
      <c r="F36" s="208">
        <v>22.7</v>
      </c>
      <c r="G36" s="207">
        <f t="shared" si="0"/>
        <v>143549462</v>
      </c>
      <c r="H36" s="214">
        <v>315585348</v>
      </c>
    </row>
    <row r="37" spans="1:8" ht="15" thickBot="1" x14ac:dyDescent="0.4">
      <c r="A37" s="520" t="s">
        <v>372</v>
      </c>
      <c r="B37" s="522"/>
      <c r="C37" s="207">
        <v>315585348</v>
      </c>
      <c r="D37" s="207">
        <v>71774731</v>
      </c>
      <c r="E37" s="207">
        <v>243810617</v>
      </c>
      <c r="F37" s="207">
        <v>22.7</v>
      </c>
      <c r="G37" s="207">
        <f t="shared" si="0"/>
        <v>143549462</v>
      </c>
      <c r="H37" s="215">
        <v>315585348</v>
      </c>
    </row>
    <row r="38" spans="1:8" ht="15" thickBot="1" x14ac:dyDescent="0.4">
      <c r="A38" s="141">
        <v>10300</v>
      </c>
      <c r="B38" s="152" t="s">
        <v>388</v>
      </c>
      <c r="C38" s="208">
        <v>3001616</v>
      </c>
      <c r="D38" s="208">
        <v>0</v>
      </c>
      <c r="E38" s="208">
        <v>3001616</v>
      </c>
      <c r="F38" s="208">
        <v>0</v>
      </c>
      <c r="G38" s="207">
        <f t="shared" si="0"/>
        <v>0</v>
      </c>
      <c r="H38" s="214">
        <v>3001616</v>
      </c>
    </row>
    <row r="39" spans="1:8" ht="15" thickBot="1" x14ac:dyDescent="0.4">
      <c r="A39" s="520" t="s">
        <v>372</v>
      </c>
      <c r="B39" s="522"/>
      <c r="C39" s="207">
        <v>3001616</v>
      </c>
      <c r="D39" s="207">
        <v>0</v>
      </c>
      <c r="E39" s="207">
        <v>3001616</v>
      </c>
      <c r="F39" s="207">
        <v>0</v>
      </c>
      <c r="G39" s="207">
        <f t="shared" si="0"/>
        <v>0</v>
      </c>
      <c r="H39" s="215">
        <v>3001616</v>
      </c>
    </row>
    <row r="40" spans="1:8" ht="15" thickBot="1" x14ac:dyDescent="0.4">
      <c r="A40" s="520" t="s">
        <v>389</v>
      </c>
      <c r="B40" s="521"/>
      <c r="C40" s="521"/>
      <c r="D40" s="521"/>
      <c r="E40" s="521"/>
      <c r="F40" s="522"/>
      <c r="G40" s="207">
        <f t="shared" si="0"/>
        <v>0</v>
      </c>
      <c r="H40" s="207"/>
    </row>
    <row r="41" spans="1:8" ht="15" thickBot="1" x14ac:dyDescent="0.4">
      <c r="A41" s="144"/>
      <c r="B41" s="153"/>
      <c r="C41" s="209"/>
      <c r="D41" s="209"/>
      <c r="E41" s="209"/>
      <c r="F41" s="209"/>
      <c r="G41" s="207">
        <f t="shared" si="0"/>
        <v>0</v>
      </c>
      <c r="H41" s="207"/>
    </row>
    <row r="42" spans="1:8" ht="23.5" thickBot="1" x14ac:dyDescent="0.4">
      <c r="A42" s="141">
        <v>100100</v>
      </c>
      <c r="B42" s="152" t="s">
        <v>411</v>
      </c>
      <c r="C42" s="208">
        <v>76613542</v>
      </c>
      <c r="D42" s="208">
        <v>29846025</v>
      </c>
      <c r="E42" s="208">
        <v>46767517</v>
      </c>
      <c r="F42" s="208">
        <v>39</v>
      </c>
      <c r="G42" s="207">
        <f t="shared" si="0"/>
        <v>59692050</v>
      </c>
      <c r="H42" s="212">
        <v>76613542</v>
      </c>
    </row>
    <row r="43" spans="1:8" ht="15" thickBot="1" x14ac:dyDescent="0.4">
      <c r="A43" s="520" t="s">
        <v>390</v>
      </c>
      <c r="B43" s="522"/>
      <c r="C43" s="207">
        <v>76613542</v>
      </c>
      <c r="D43" s="207">
        <v>29846025</v>
      </c>
      <c r="E43" s="207">
        <v>46767517</v>
      </c>
      <c r="F43" s="207">
        <v>39</v>
      </c>
      <c r="G43" s="207">
        <f t="shared" si="0"/>
        <v>59692050</v>
      </c>
      <c r="H43" s="213">
        <v>76613542</v>
      </c>
    </row>
    <row r="44" spans="1:8" ht="15" thickBot="1" x14ac:dyDescent="0.4">
      <c r="A44" s="141">
        <v>100200</v>
      </c>
      <c r="B44" s="152" t="s">
        <v>242</v>
      </c>
      <c r="C44" s="208">
        <v>11715460</v>
      </c>
      <c r="D44" s="208">
        <v>189100</v>
      </c>
      <c r="E44" s="208">
        <v>11526360</v>
      </c>
      <c r="F44" s="208">
        <v>1.6</v>
      </c>
      <c r="G44" s="207">
        <f t="shared" si="0"/>
        <v>378200</v>
      </c>
      <c r="H44" s="212">
        <v>11715460</v>
      </c>
    </row>
    <row r="45" spans="1:8" ht="15" thickBot="1" x14ac:dyDescent="0.4">
      <c r="A45" s="520" t="s">
        <v>372</v>
      </c>
      <c r="B45" s="522"/>
      <c r="C45" s="207">
        <v>11715460</v>
      </c>
      <c r="D45" s="207">
        <v>189100</v>
      </c>
      <c r="E45" s="207">
        <v>11526360</v>
      </c>
      <c r="F45" s="207">
        <v>1.6</v>
      </c>
      <c r="G45" s="207">
        <f t="shared" si="0"/>
        <v>378200</v>
      </c>
      <c r="H45" s="213">
        <v>11715460</v>
      </c>
    </row>
    <row r="46" spans="1:8" ht="15" thickBot="1" x14ac:dyDescent="0.4">
      <c r="A46" s="141">
        <v>100300</v>
      </c>
      <c r="B46" s="152" t="s">
        <v>391</v>
      </c>
      <c r="C46" s="208">
        <v>58515563</v>
      </c>
      <c r="D46" s="208">
        <v>2800460</v>
      </c>
      <c r="E46" s="208">
        <v>55715103</v>
      </c>
      <c r="F46" s="208">
        <v>4.8</v>
      </c>
      <c r="G46" s="207">
        <f t="shared" si="0"/>
        <v>5600920</v>
      </c>
      <c r="H46" s="212">
        <v>58515563</v>
      </c>
    </row>
    <row r="47" spans="1:8" ht="15" thickBot="1" x14ac:dyDescent="0.4">
      <c r="A47" s="520" t="s">
        <v>390</v>
      </c>
      <c r="B47" s="522"/>
      <c r="C47" s="207">
        <v>58515563</v>
      </c>
      <c r="D47" s="207">
        <v>2800460</v>
      </c>
      <c r="E47" s="207">
        <v>55715103</v>
      </c>
      <c r="F47" s="207">
        <v>4.8</v>
      </c>
      <c r="G47" s="207">
        <f t="shared" si="0"/>
        <v>5600920</v>
      </c>
      <c r="H47" s="213">
        <v>58515563</v>
      </c>
    </row>
    <row r="48" spans="1:8" ht="15" thickBot="1" x14ac:dyDescent="0.4">
      <c r="A48" s="142">
        <v>100400</v>
      </c>
      <c r="B48" s="152" t="s">
        <v>392</v>
      </c>
      <c r="C48" s="208">
        <v>172520089</v>
      </c>
      <c r="D48" s="208">
        <v>1206000</v>
      </c>
      <c r="E48" s="208">
        <v>171314089</v>
      </c>
      <c r="F48" s="208">
        <v>0.7</v>
      </c>
      <c r="G48" s="207">
        <f t="shared" si="0"/>
        <v>2412000</v>
      </c>
      <c r="H48" s="212">
        <v>172520089</v>
      </c>
    </row>
    <row r="49" spans="1:8" ht="15" thickBot="1" x14ac:dyDescent="0.4">
      <c r="A49" s="520" t="s">
        <v>390</v>
      </c>
      <c r="B49" s="522"/>
      <c r="C49" s="207">
        <v>172520089</v>
      </c>
      <c r="D49" s="207">
        <v>1206000</v>
      </c>
      <c r="E49" s="207">
        <v>171314089</v>
      </c>
      <c r="F49" s="207">
        <v>0.7</v>
      </c>
      <c r="G49" s="207">
        <f t="shared" si="0"/>
        <v>2412000</v>
      </c>
      <c r="H49" s="213">
        <v>172520089</v>
      </c>
    </row>
    <row r="50" spans="1:8" ht="15" thickBot="1" x14ac:dyDescent="0.4">
      <c r="A50" s="520" t="s">
        <v>393</v>
      </c>
      <c r="B50" s="521"/>
      <c r="C50" s="521"/>
      <c r="D50" s="521"/>
      <c r="E50" s="521"/>
      <c r="F50" s="522"/>
      <c r="G50" s="207">
        <f t="shared" si="0"/>
        <v>0</v>
      </c>
      <c r="H50" s="207"/>
    </row>
    <row r="51" spans="1:8" ht="15" thickBot="1" x14ac:dyDescent="0.4">
      <c r="A51" s="144"/>
      <c r="B51" s="153"/>
      <c r="C51" s="209"/>
      <c r="D51" s="209"/>
      <c r="E51" s="209"/>
      <c r="F51" s="209"/>
      <c r="G51" s="207">
        <f t="shared" si="0"/>
        <v>0</v>
      </c>
      <c r="H51" s="207"/>
    </row>
    <row r="52" spans="1:8" ht="23.5" thickBot="1" x14ac:dyDescent="0.4">
      <c r="A52" s="141">
        <v>50100</v>
      </c>
      <c r="B52" s="152" t="s">
        <v>412</v>
      </c>
      <c r="C52" s="208">
        <v>354455770</v>
      </c>
      <c r="D52" s="208">
        <v>119690882</v>
      </c>
      <c r="E52" s="208">
        <v>234764888</v>
      </c>
      <c r="F52" s="208">
        <v>33.799999999999997</v>
      </c>
      <c r="G52" s="207">
        <f t="shared" si="0"/>
        <v>239381764</v>
      </c>
      <c r="H52" s="208">
        <v>354455770</v>
      </c>
    </row>
    <row r="53" spans="1:8" ht="15" thickBot="1" x14ac:dyDescent="0.4">
      <c r="A53" s="520" t="s">
        <v>372</v>
      </c>
      <c r="B53" s="522"/>
      <c r="C53" s="207">
        <v>354455770</v>
      </c>
      <c r="D53" s="207">
        <v>119690882</v>
      </c>
      <c r="E53" s="207">
        <v>234764888</v>
      </c>
      <c r="F53" s="207">
        <v>33.799999999999997</v>
      </c>
      <c r="G53" s="207">
        <f t="shared" si="0"/>
        <v>239381764</v>
      </c>
      <c r="H53" s="207">
        <v>354455770</v>
      </c>
    </row>
    <row r="54" spans="1:8" ht="15" thickBot="1" x14ac:dyDescent="0.4">
      <c r="A54" s="141">
        <v>50200</v>
      </c>
      <c r="B54" s="152" t="s">
        <v>394</v>
      </c>
      <c r="C54" s="208">
        <v>237042471</v>
      </c>
      <c r="D54" s="208">
        <v>6775751</v>
      </c>
      <c r="E54" s="208">
        <v>230266719</v>
      </c>
      <c r="F54" s="208">
        <v>2.9</v>
      </c>
      <c r="G54" s="207">
        <f t="shared" si="0"/>
        <v>13551502</v>
      </c>
      <c r="H54" s="208">
        <v>237042471</v>
      </c>
    </row>
    <row r="55" spans="1:8" ht="15" thickBot="1" x14ac:dyDescent="0.4">
      <c r="A55" s="520" t="s">
        <v>390</v>
      </c>
      <c r="B55" s="522"/>
      <c r="C55" s="207">
        <v>237042471</v>
      </c>
      <c r="D55" s="207">
        <v>6775751</v>
      </c>
      <c r="E55" s="207">
        <v>230266719</v>
      </c>
      <c r="F55" s="207">
        <v>2.9</v>
      </c>
      <c r="G55" s="207">
        <f t="shared" si="0"/>
        <v>13551502</v>
      </c>
      <c r="H55" s="207">
        <v>237042471</v>
      </c>
    </row>
    <row r="56" spans="1:8" ht="15" thickBot="1" x14ac:dyDescent="0.4">
      <c r="A56" s="141">
        <v>50300</v>
      </c>
      <c r="B56" s="152" t="s">
        <v>395</v>
      </c>
      <c r="C56" s="208">
        <v>21754281</v>
      </c>
      <c r="D56" s="208">
        <v>416500</v>
      </c>
      <c r="E56" s="208">
        <v>21337781</v>
      </c>
      <c r="F56" s="208">
        <v>1.9</v>
      </c>
      <c r="G56" s="207">
        <f t="shared" si="0"/>
        <v>833000</v>
      </c>
      <c r="H56" s="208">
        <v>21754281</v>
      </c>
    </row>
    <row r="57" spans="1:8" ht="15" thickBot="1" x14ac:dyDescent="0.4">
      <c r="A57" s="523" t="s">
        <v>390</v>
      </c>
      <c r="B57" s="524"/>
      <c r="C57" s="207">
        <v>21754281</v>
      </c>
      <c r="D57" s="207">
        <v>416500</v>
      </c>
      <c r="E57" s="207">
        <v>21337781</v>
      </c>
      <c r="F57" s="207">
        <v>1.9</v>
      </c>
      <c r="G57" s="207">
        <f t="shared" si="0"/>
        <v>833000</v>
      </c>
      <c r="H57" s="207">
        <v>21754281</v>
      </c>
    </row>
    <row r="58" spans="1:8" ht="15" thickBot="1" x14ac:dyDescent="0.4">
      <c r="A58" s="520" t="s">
        <v>121</v>
      </c>
      <c r="B58" s="521"/>
      <c r="C58" s="521"/>
      <c r="D58" s="521"/>
      <c r="E58" s="521"/>
      <c r="F58" s="522"/>
      <c r="G58" s="207">
        <f t="shared" si="0"/>
        <v>0</v>
      </c>
      <c r="H58" s="207"/>
    </row>
    <row r="59" spans="1:8" ht="15" thickBot="1" x14ac:dyDescent="0.4">
      <c r="A59" s="144"/>
      <c r="B59" s="153"/>
      <c r="C59" s="209"/>
      <c r="D59" s="209"/>
      <c r="E59" s="209"/>
      <c r="F59" s="209"/>
      <c r="G59" s="207">
        <f t="shared" si="0"/>
        <v>0</v>
      </c>
      <c r="H59" s="207"/>
    </row>
    <row r="60" spans="1:8" ht="15" thickBot="1" x14ac:dyDescent="0.4">
      <c r="A60" s="141">
        <v>40100</v>
      </c>
      <c r="B60" s="152" t="s">
        <v>413</v>
      </c>
      <c r="C60" s="208">
        <v>1510290200</v>
      </c>
      <c r="D60" s="208">
        <v>636284777</v>
      </c>
      <c r="E60" s="208">
        <v>874005423</v>
      </c>
      <c r="F60" s="208">
        <v>42.1</v>
      </c>
      <c r="G60" s="207">
        <f t="shared" si="0"/>
        <v>1272569554</v>
      </c>
      <c r="H60" s="208">
        <v>1510290200</v>
      </c>
    </row>
    <row r="61" spans="1:8" ht="15" thickBot="1" x14ac:dyDescent="0.4">
      <c r="A61" s="520" t="s">
        <v>390</v>
      </c>
      <c r="B61" s="522"/>
      <c r="C61" s="207">
        <v>1510290200</v>
      </c>
      <c r="D61" s="207">
        <v>636284777</v>
      </c>
      <c r="E61" s="207">
        <v>874005423</v>
      </c>
      <c r="F61" s="207">
        <v>42.1</v>
      </c>
      <c r="G61" s="207">
        <f t="shared" si="0"/>
        <v>1272569554</v>
      </c>
      <c r="H61" s="207">
        <v>1510290200</v>
      </c>
    </row>
    <row r="62" spans="1:8" ht="15" thickBot="1" x14ac:dyDescent="0.4">
      <c r="A62" s="143"/>
      <c r="G62" s="207">
        <f t="shared" si="0"/>
        <v>0</v>
      </c>
    </row>
    <row r="63" spans="1:8" ht="15" thickBot="1" x14ac:dyDescent="0.4">
      <c r="A63" s="141">
        <v>40200</v>
      </c>
      <c r="B63" s="152" t="s">
        <v>396</v>
      </c>
      <c r="C63" s="208">
        <v>332649821</v>
      </c>
      <c r="D63" s="208">
        <v>47732818</v>
      </c>
      <c r="E63" s="208">
        <v>284917002</v>
      </c>
      <c r="F63" s="208">
        <v>14.3</v>
      </c>
      <c r="G63" s="207">
        <f t="shared" si="0"/>
        <v>95465636</v>
      </c>
      <c r="H63" s="208">
        <v>332649821</v>
      </c>
    </row>
    <row r="64" spans="1:8" ht="15" thickBot="1" x14ac:dyDescent="0.4">
      <c r="A64" s="520" t="s">
        <v>390</v>
      </c>
      <c r="B64" s="522"/>
      <c r="C64" s="207">
        <v>332649821</v>
      </c>
      <c r="D64" s="207">
        <v>47732818</v>
      </c>
      <c r="E64" s="207">
        <v>284917002</v>
      </c>
      <c r="F64" s="207">
        <v>14.3</v>
      </c>
      <c r="G64" s="207">
        <f t="shared" si="0"/>
        <v>95465636</v>
      </c>
      <c r="H64" s="207">
        <v>332649821</v>
      </c>
    </row>
    <row r="65" spans="1:8" ht="15" thickBot="1" x14ac:dyDescent="0.4">
      <c r="A65" s="520" t="s">
        <v>397</v>
      </c>
      <c r="B65" s="521"/>
      <c r="C65" s="521"/>
      <c r="D65" s="521"/>
      <c r="E65" s="521"/>
      <c r="F65" s="522"/>
      <c r="G65" s="207">
        <f t="shared" si="0"/>
        <v>0</v>
      </c>
      <c r="H65" s="207"/>
    </row>
    <row r="66" spans="1:8" ht="15" thickBot="1" x14ac:dyDescent="0.4">
      <c r="A66" s="144"/>
      <c r="B66" s="153"/>
      <c r="C66" s="209"/>
      <c r="D66" s="209"/>
      <c r="E66" s="209"/>
      <c r="F66" s="209"/>
      <c r="G66" s="207">
        <f t="shared" si="0"/>
        <v>0</v>
      </c>
      <c r="H66" s="209"/>
    </row>
    <row r="67" spans="1:8" ht="23.5" thickBot="1" x14ac:dyDescent="0.4">
      <c r="A67" s="141">
        <v>10100</v>
      </c>
      <c r="B67" s="152" t="s">
        <v>411</v>
      </c>
      <c r="C67" s="208">
        <v>110352145</v>
      </c>
      <c r="D67" s="208">
        <v>44615929</v>
      </c>
      <c r="E67" s="208">
        <v>65736216</v>
      </c>
      <c r="F67" s="208">
        <v>40.4</v>
      </c>
      <c r="G67" s="207">
        <f t="shared" si="0"/>
        <v>89231858</v>
      </c>
      <c r="H67" s="208">
        <v>110352145</v>
      </c>
    </row>
    <row r="68" spans="1:8" ht="15" thickBot="1" x14ac:dyDescent="0.4">
      <c r="A68" s="520" t="s">
        <v>390</v>
      </c>
      <c r="B68" s="522"/>
      <c r="C68" s="207">
        <v>110352145</v>
      </c>
      <c r="D68" s="207">
        <v>44615929</v>
      </c>
      <c r="E68" s="207">
        <v>65736216</v>
      </c>
      <c r="F68" s="207">
        <v>40.4</v>
      </c>
      <c r="G68" s="207">
        <f t="shared" ref="G68:G112" si="5">D68*2</f>
        <v>89231858</v>
      </c>
      <c r="H68" s="207">
        <v>110352145</v>
      </c>
    </row>
    <row r="69" spans="1:8" ht="15" thickBot="1" x14ac:dyDescent="0.4">
      <c r="A69" s="141">
        <v>10500</v>
      </c>
      <c r="B69" s="152" t="s">
        <v>398</v>
      </c>
      <c r="C69" s="208">
        <v>47317822</v>
      </c>
      <c r="D69" s="208">
        <v>1899000</v>
      </c>
      <c r="E69" s="208">
        <v>45418822</v>
      </c>
      <c r="F69" s="208">
        <v>4</v>
      </c>
      <c r="G69" s="207">
        <f t="shared" si="5"/>
        <v>3798000</v>
      </c>
      <c r="H69" s="208">
        <v>47317822</v>
      </c>
    </row>
    <row r="70" spans="1:8" ht="15" thickBot="1" x14ac:dyDescent="0.4">
      <c r="A70" s="520" t="s">
        <v>390</v>
      </c>
      <c r="B70" s="522"/>
      <c r="C70" s="207">
        <v>47317822</v>
      </c>
      <c r="D70" s="207">
        <v>1899000</v>
      </c>
      <c r="E70" s="207">
        <v>45418822</v>
      </c>
      <c r="F70" s="207">
        <v>4</v>
      </c>
      <c r="G70" s="207">
        <f t="shared" si="5"/>
        <v>3798000</v>
      </c>
      <c r="H70" s="207">
        <v>47317822</v>
      </c>
    </row>
    <row r="71" spans="1:8" ht="15" thickBot="1" x14ac:dyDescent="0.4">
      <c r="A71" s="141">
        <v>10700</v>
      </c>
      <c r="B71" s="152" t="s">
        <v>399</v>
      </c>
      <c r="C71" s="208">
        <v>70922930</v>
      </c>
      <c r="D71" s="208">
        <v>100000</v>
      </c>
      <c r="E71" s="208">
        <v>70822930</v>
      </c>
      <c r="F71" s="208">
        <v>0.1</v>
      </c>
      <c r="G71" s="207">
        <f t="shared" si="5"/>
        <v>200000</v>
      </c>
      <c r="H71" s="208">
        <v>70922930</v>
      </c>
    </row>
    <row r="72" spans="1:8" ht="15" thickBot="1" x14ac:dyDescent="0.4">
      <c r="A72" s="520" t="s">
        <v>390</v>
      </c>
      <c r="B72" s="522"/>
      <c r="C72" s="207">
        <v>70922930</v>
      </c>
      <c r="D72" s="207">
        <v>100000</v>
      </c>
      <c r="E72" s="207">
        <v>70822930</v>
      </c>
      <c r="F72" s="207">
        <v>0.1</v>
      </c>
      <c r="G72" s="207">
        <f t="shared" si="5"/>
        <v>200000</v>
      </c>
      <c r="H72" s="207">
        <v>70922930</v>
      </c>
    </row>
    <row r="73" spans="1:8" ht="15" thickBot="1" x14ac:dyDescent="0.4">
      <c r="A73" s="520" t="s">
        <v>400</v>
      </c>
      <c r="B73" s="521"/>
      <c r="C73" s="521"/>
      <c r="D73" s="521"/>
      <c r="E73" s="521"/>
      <c r="F73" s="522"/>
      <c r="G73" s="207">
        <f t="shared" si="5"/>
        <v>0</v>
      </c>
      <c r="H73" s="207"/>
    </row>
    <row r="74" spans="1:8" ht="15" thickBot="1" x14ac:dyDescent="0.4">
      <c r="A74" s="141">
        <v>20100</v>
      </c>
      <c r="B74" s="152" t="s">
        <v>208</v>
      </c>
      <c r="C74" s="208">
        <v>83727665</v>
      </c>
      <c r="D74" s="208">
        <v>40854377</v>
      </c>
      <c r="E74" s="208">
        <v>42873288</v>
      </c>
      <c r="F74" s="208">
        <v>48.8</v>
      </c>
      <c r="G74" s="207">
        <f t="shared" si="5"/>
        <v>81708754</v>
      </c>
      <c r="H74" s="208">
        <v>83727665</v>
      </c>
    </row>
    <row r="75" spans="1:8" ht="15" thickBot="1" x14ac:dyDescent="0.4">
      <c r="A75" s="520" t="s">
        <v>390</v>
      </c>
      <c r="B75" s="522"/>
      <c r="C75" s="207">
        <v>83727665</v>
      </c>
      <c r="D75" s="207">
        <v>40854377</v>
      </c>
      <c r="E75" s="207">
        <v>42873288</v>
      </c>
      <c r="F75" s="207">
        <v>48.8</v>
      </c>
      <c r="G75" s="207">
        <f t="shared" si="5"/>
        <v>81708754</v>
      </c>
      <c r="H75" s="207">
        <v>83727665</v>
      </c>
    </row>
    <row r="76" spans="1:8" ht="15" thickBot="1" x14ac:dyDescent="0.4">
      <c r="A76" s="141">
        <v>20200</v>
      </c>
      <c r="B76" s="152" t="s">
        <v>401</v>
      </c>
      <c r="C76" s="208">
        <v>125663783</v>
      </c>
      <c r="D76" s="208">
        <v>23162137</v>
      </c>
      <c r="E76" s="208">
        <v>102501646</v>
      </c>
      <c r="F76" s="208">
        <v>18.399999999999999</v>
      </c>
      <c r="G76" s="207">
        <f t="shared" si="5"/>
        <v>46324274</v>
      </c>
      <c r="H76" s="208">
        <v>125663783</v>
      </c>
    </row>
    <row r="77" spans="1:8" ht="15" thickBot="1" x14ac:dyDescent="0.4">
      <c r="A77" s="520" t="s">
        <v>390</v>
      </c>
      <c r="B77" s="522"/>
      <c r="C77" s="207">
        <v>125663783</v>
      </c>
      <c r="D77" s="207">
        <v>23162137</v>
      </c>
      <c r="E77" s="207">
        <v>102501646</v>
      </c>
      <c r="F77" s="207">
        <v>18.399999999999999</v>
      </c>
      <c r="G77" s="207">
        <f t="shared" si="5"/>
        <v>46324274</v>
      </c>
      <c r="H77" s="207">
        <v>125663783</v>
      </c>
    </row>
    <row r="78" spans="1:8" ht="15" thickBot="1" x14ac:dyDescent="0.4">
      <c r="A78" s="142">
        <v>20200</v>
      </c>
      <c r="B78" s="152" t="s">
        <v>401</v>
      </c>
      <c r="C78" s="208">
        <v>1000000</v>
      </c>
      <c r="D78" s="208">
        <v>0</v>
      </c>
      <c r="E78" s="208">
        <v>1000000</v>
      </c>
      <c r="F78" s="208">
        <v>0</v>
      </c>
      <c r="G78" s="207">
        <f t="shared" si="5"/>
        <v>0</v>
      </c>
      <c r="H78" s="208">
        <v>1000000</v>
      </c>
    </row>
    <row r="79" spans="1:8" ht="15" thickBot="1" x14ac:dyDescent="0.4">
      <c r="A79" s="520" t="s">
        <v>390</v>
      </c>
      <c r="B79" s="522"/>
      <c r="C79" s="207">
        <v>1000000</v>
      </c>
      <c r="D79" s="207">
        <v>0</v>
      </c>
      <c r="E79" s="207">
        <v>1000000</v>
      </c>
      <c r="F79" s="207">
        <v>0</v>
      </c>
      <c r="G79" s="207">
        <f t="shared" si="5"/>
        <v>0</v>
      </c>
      <c r="H79" s="207">
        <v>1000000</v>
      </c>
    </row>
    <row r="80" spans="1:8" ht="23" customHeight="1" thickBot="1" x14ac:dyDescent="0.4">
      <c r="A80" s="520" t="s">
        <v>402</v>
      </c>
      <c r="B80" s="521"/>
      <c r="C80" s="521"/>
      <c r="D80" s="521"/>
      <c r="E80" s="521"/>
      <c r="F80" s="522"/>
      <c r="G80" s="207">
        <f t="shared" si="5"/>
        <v>0</v>
      </c>
      <c r="H80" s="207"/>
    </row>
    <row r="81" spans="1:8" ht="15" thickBot="1" x14ac:dyDescent="0.4">
      <c r="A81" s="144"/>
      <c r="B81" s="153"/>
      <c r="C81" s="209"/>
      <c r="D81" s="209"/>
      <c r="E81" s="209"/>
      <c r="F81" s="209"/>
      <c r="G81" s="207">
        <f t="shared" si="5"/>
        <v>0</v>
      </c>
      <c r="H81" s="207"/>
    </row>
    <row r="82" spans="1:8" ht="23.5" thickBot="1" x14ac:dyDescent="0.4">
      <c r="A82" s="141">
        <v>30100</v>
      </c>
      <c r="B82" s="152" t="s">
        <v>411</v>
      </c>
      <c r="C82" s="208">
        <v>41166152</v>
      </c>
      <c r="D82" s="208">
        <v>12613285</v>
      </c>
      <c r="E82" s="208">
        <v>28552867</v>
      </c>
      <c r="F82" s="208">
        <v>30.6</v>
      </c>
      <c r="G82" s="207">
        <f t="shared" si="5"/>
        <v>25226570</v>
      </c>
      <c r="H82" s="208">
        <v>41166152</v>
      </c>
    </row>
    <row r="83" spans="1:8" ht="15" thickBot="1" x14ac:dyDescent="0.4">
      <c r="A83" s="141">
        <v>30300</v>
      </c>
      <c r="B83" s="152" t="s">
        <v>403</v>
      </c>
      <c r="C83" s="208">
        <v>1314420</v>
      </c>
      <c r="D83" s="208">
        <v>402000</v>
      </c>
      <c r="E83" s="208">
        <v>912420</v>
      </c>
      <c r="F83" s="208">
        <v>3.1</v>
      </c>
      <c r="G83" s="207">
        <f t="shared" si="5"/>
        <v>804000</v>
      </c>
      <c r="H83" s="208">
        <v>1314420</v>
      </c>
    </row>
    <row r="84" spans="1:8" ht="15" thickBot="1" x14ac:dyDescent="0.4">
      <c r="A84" s="145"/>
      <c r="B84" s="151" t="s">
        <v>390</v>
      </c>
      <c r="C84" s="207">
        <v>42480572</v>
      </c>
      <c r="D84" s="207">
        <v>13015285</v>
      </c>
      <c r="E84" s="207">
        <v>29465287</v>
      </c>
      <c r="F84" s="207">
        <v>30.6</v>
      </c>
      <c r="G84" s="207">
        <f t="shared" si="5"/>
        <v>26030570</v>
      </c>
      <c r="H84" s="207">
        <v>42480572</v>
      </c>
    </row>
    <row r="85" spans="1:8" ht="15" thickBot="1" x14ac:dyDescent="0.4">
      <c r="A85" s="144"/>
      <c r="C85" s="209"/>
      <c r="D85" s="209"/>
      <c r="E85" s="209"/>
      <c r="F85" s="209"/>
      <c r="G85" s="207">
        <f t="shared" si="5"/>
        <v>0</v>
      </c>
      <c r="H85" s="209"/>
    </row>
    <row r="86" spans="1:8" ht="15" thickBot="1" x14ac:dyDescent="0.4">
      <c r="A86" s="142">
        <v>30200</v>
      </c>
      <c r="B86" s="153" t="s">
        <v>414</v>
      </c>
      <c r="C86" s="208">
        <v>14859378</v>
      </c>
      <c r="D86" s="208">
        <v>1602450</v>
      </c>
      <c r="E86" s="208">
        <v>13256928</v>
      </c>
      <c r="F86" s="208">
        <v>10.8</v>
      </c>
      <c r="G86" s="207">
        <f t="shared" si="5"/>
        <v>3204900</v>
      </c>
      <c r="H86" s="208">
        <v>14859378</v>
      </c>
    </row>
    <row r="87" spans="1:8" ht="15" thickBot="1" x14ac:dyDescent="0.4">
      <c r="A87" s="520" t="s">
        <v>390</v>
      </c>
      <c r="B87" s="522"/>
      <c r="C87" s="207">
        <v>14859378</v>
      </c>
      <c r="D87" s="207">
        <v>1602450</v>
      </c>
      <c r="E87" s="207">
        <v>13256928</v>
      </c>
      <c r="F87" s="207">
        <v>10.8</v>
      </c>
      <c r="G87" s="207">
        <f t="shared" si="5"/>
        <v>3204900</v>
      </c>
      <c r="H87" s="207">
        <v>14859378</v>
      </c>
    </row>
    <row r="88" spans="1:8" ht="15" thickBot="1" x14ac:dyDescent="0.4">
      <c r="A88" s="520" t="s">
        <v>404</v>
      </c>
      <c r="B88" s="521"/>
      <c r="C88" s="521"/>
      <c r="D88" s="521"/>
      <c r="E88" s="521"/>
      <c r="F88" s="522"/>
      <c r="G88" s="207">
        <f t="shared" si="5"/>
        <v>0</v>
      </c>
      <c r="H88" s="207"/>
    </row>
    <row r="89" spans="1:8" ht="15" thickBot="1" x14ac:dyDescent="0.4">
      <c r="A89" s="141">
        <v>70100</v>
      </c>
      <c r="B89" s="152" t="s">
        <v>208</v>
      </c>
      <c r="C89" s="208">
        <v>55208149</v>
      </c>
      <c r="D89" s="208">
        <v>22607547</v>
      </c>
      <c r="E89" s="208">
        <v>32600602</v>
      </c>
      <c r="F89" s="208">
        <v>40.9</v>
      </c>
      <c r="G89" s="207">
        <f t="shared" si="5"/>
        <v>45215094</v>
      </c>
      <c r="H89" s="208">
        <v>55208149</v>
      </c>
    </row>
    <row r="90" spans="1:8" ht="15" thickBot="1" x14ac:dyDescent="0.4">
      <c r="A90" s="145"/>
      <c r="B90" s="151" t="s">
        <v>390</v>
      </c>
      <c r="C90" s="207">
        <v>55208149</v>
      </c>
      <c r="D90" s="207">
        <v>22607547</v>
      </c>
      <c r="E90" s="207">
        <v>32600602</v>
      </c>
      <c r="F90" s="207">
        <v>40.9</v>
      </c>
      <c r="G90" s="207">
        <f t="shared" si="5"/>
        <v>45215094</v>
      </c>
      <c r="H90" s="207">
        <v>55208149</v>
      </c>
    </row>
    <row r="91" spans="1:8" ht="15" thickBot="1" x14ac:dyDescent="0.4">
      <c r="A91" s="142">
        <v>90200</v>
      </c>
      <c r="B91" s="152" t="s">
        <v>405</v>
      </c>
      <c r="C91" s="208">
        <v>28156275</v>
      </c>
      <c r="D91" s="208">
        <v>1191100</v>
      </c>
      <c r="E91" s="208">
        <v>26965175</v>
      </c>
      <c r="F91" s="208">
        <v>4.2</v>
      </c>
      <c r="G91" s="207">
        <f t="shared" si="5"/>
        <v>2382200</v>
      </c>
      <c r="H91" s="208">
        <v>28156275</v>
      </c>
    </row>
    <row r="92" spans="1:8" ht="15" thickBot="1" x14ac:dyDescent="0.4">
      <c r="A92" s="520" t="s">
        <v>390</v>
      </c>
      <c r="B92" s="522"/>
      <c r="C92" s="207">
        <v>28156275</v>
      </c>
      <c r="D92" s="207">
        <v>1191100</v>
      </c>
      <c r="E92" s="207">
        <v>26965175</v>
      </c>
      <c r="F92" s="207">
        <v>4.2</v>
      </c>
      <c r="G92" s="207">
        <f t="shared" si="5"/>
        <v>2382200</v>
      </c>
      <c r="H92" s="207">
        <v>28156275</v>
      </c>
    </row>
    <row r="93" spans="1:8" ht="15" thickBot="1" x14ac:dyDescent="0.4">
      <c r="A93" s="142">
        <v>90200</v>
      </c>
      <c r="B93" s="152" t="s">
        <v>405</v>
      </c>
      <c r="C93" s="208">
        <v>14251469</v>
      </c>
      <c r="D93" s="208">
        <v>0</v>
      </c>
      <c r="E93" s="208">
        <v>14251469</v>
      </c>
      <c r="F93" s="208">
        <v>0</v>
      </c>
      <c r="G93" s="207">
        <f t="shared" si="5"/>
        <v>0</v>
      </c>
      <c r="H93" s="208">
        <v>14251469</v>
      </c>
    </row>
    <row r="94" spans="1:8" ht="15" thickBot="1" x14ac:dyDescent="0.4">
      <c r="A94" s="520" t="s">
        <v>390</v>
      </c>
      <c r="B94" s="522"/>
      <c r="C94" s="207">
        <v>14251469</v>
      </c>
      <c r="D94" s="207">
        <v>0</v>
      </c>
      <c r="E94" s="207">
        <v>14251469</v>
      </c>
      <c r="F94" s="207">
        <v>0</v>
      </c>
      <c r="G94" s="207">
        <f t="shared" si="5"/>
        <v>0</v>
      </c>
      <c r="H94" s="207">
        <v>14251469</v>
      </c>
    </row>
    <row r="95" spans="1:8" ht="15" thickBot="1" x14ac:dyDescent="0.4">
      <c r="A95" s="520" t="s">
        <v>406</v>
      </c>
      <c r="B95" s="521"/>
      <c r="C95" s="521"/>
      <c r="D95" s="521"/>
      <c r="E95" s="521"/>
      <c r="F95" s="522"/>
      <c r="G95" s="207">
        <f t="shared" si="5"/>
        <v>0</v>
      </c>
      <c r="H95" s="207"/>
    </row>
    <row r="96" spans="1:8" ht="15" thickBot="1" x14ac:dyDescent="0.4">
      <c r="A96" s="141">
        <v>70100</v>
      </c>
      <c r="B96" s="152" t="s">
        <v>208</v>
      </c>
      <c r="C96" s="208">
        <v>3599850</v>
      </c>
      <c r="D96" s="208">
        <v>208922</v>
      </c>
      <c r="E96" s="208">
        <v>3390928</v>
      </c>
      <c r="F96" s="208">
        <v>5.8</v>
      </c>
      <c r="G96" s="207">
        <f t="shared" si="5"/>
        <v>417844</v>
      </c>
      <c r="H96" s="208">
        <v>3599850</v>
      </c>
    </row>
    <row r="97" spans="1:8" ht="15" thickBot="1" x14ac:dyDescent="0.4">
      <c r="A97" s="144"/>
      <c r="C97" s="209"/>
      <c r="D97" s="209"/>
      <c r="E97" s="209"/>
      <c r="F97" s="209"/>
      <c r="G97" s="207">
        <f t="shared" si="5"/>
        <v>0</v>
      </c>
      <c r="H97" s="209"/>
    </row>
    <row r="98" spans="1:8" ht="23.5" thickBot="1" x14ac:dyDescent="0.4">
      <c r="A98" s="141">
        <v>100100</v>
      </c>
      <c r="B98" s="153" t="s">
        <v>411</v>
      </c>
      <c r="C98" s="208">
        <v>62513440</v>
      </c>
      <c r="D98" s="208">
        <v>21302767</v>
      </c>
      <c r="E98" s="208">
        <v>41210673</v>
      </c>
      <c r="F98" s="208">
        <v>34.1</v>
      </c>
      <c r="G98" s="207">
        <f t="shared" si="5"/>
        <v>42605534</v>
      </c>
      <c r="H98" s="208">
        <v>62513440</v>
      </c>
    </row>
    <row r="99" spans="1:8" ht="15" thickBot="1" x14ac:dyDescent="0.4">
      <c r="A99" s="520" t="s">
        <v>390</v>
      </c>
      <c r="B99" s="522"/>
      <c r="C99" s="207">
        <v>66113290</v>
      </c>
      <c r="D99" s="207">
        <v>21511689</v>
      </c>
      <c r="E99" s="207">
        <v>44601601</v>
      </c>
      <c r="F99" s="207">
        <v>32.5</v>
      </c>
      <c r="G99" s="207">
        <f t="shared" si="5"/>
        <v>43023378</v>
      </c>
      <c r="H99" s="207">
        <v>66113290</v>
      </c>
    </row>
    <row r="100" spans="1:8" ht="15" thickBot="1" x14ac:dyDescent="0.4">
      <c r="A100" s="520" t="s">
        <v>407</v>
      </c>
      <c r="B100" s="521"/>
      <c r="C100" s="521"/>
      <c r="D100" s="521"/>
      <c r="E100" s="521"/>
      <c r="F100" s="522"/>
      <c r="G100" s="207">
        <f t="shared" si="5"/>
        <v>0</v>
      </c>
      <c r="H100" s="207"/>
    </row>
    <row r="101" spans="1:8" ht="15" thickBot="1" x14ac:dyDescent="0.4">
      <c r="A101" s="144"/>
      <c r="B101" s="153"/>
      <c r="C101" s="209"/>
      <c r="D101" s="209"/>
      <c r="E101" s="209"/>
      <c r="F101" s="209"/>
      <c r="G101" s="207">
        <f t="shared" si="5"/>
        <v>0</v>
      </c>
      <c r="H101" s="207"/>
    </row>
    <row r="102" spans="1:8" ht="23.5" thickBot="1" x14ac:dyDescent="0.4">
      <c r="A102" s="141">
        <v>10100</v>
      </c>
      <c r="B102" s="152" t="s">
        <v>411</v>
      </c>
      <c r="C102" s="208">
        <v>341060044</v>
      </c>
      <c r="D102" s="208">
        <v>163900138</v>
      </c>
      <c r="E102" s="208">
        <v>177159906</v>
      </c>
      <c r="F102" s="208">
        <v>48.1</v>
      </c>
      <c r="G102" s="207">
        <f t="shared" si="5"/>
        <v>327800276</v>
      </c>
      <c r="H102" s="208">
        <v>341060044</v>
      </c>
    </row>
    <row r="103" spans="1:8" ht="15" thickBot="1" x14ac:dyDescent="0.4">
      <c r="A103" s="141">
        <v>70100</v>
      </c>
      <c r="B103" s="152" t="s">
        <v>208</v>
      </c>
      <c r="C103" s="208">
        <v>1086450</v>
      </c>
      <c r="D103" s="208">
        <v>0</v>
      </c>
      <c r="E103" s="208">
        <v>1086450</v>
      </c>
      <c r="F103" s="208">
        <v>0</v>
      </c>
      <c r="G103" s="207">
        <f t="shared" si="5"/>
        <v>0</v>
      </c>
      <c r="H103" s="208">
        <v>1086450</v>
      </c>
    </row>
    <row r="104" spans="1:8" ht="15" thickBot="1" x14ac:dyDescent="0.4">
      <c r="A104" s="143"/>
      <c r="G104" s="207">
        <f t="shared" si="5"/>
        <v>0</v>
      </c>
    </row>
    <row r="105" spans="1:8" ht="15" thickBot="1" x14ac:dyDescent="0.4">
      <c r="A105" s="142">
        <v>71000</v>
      </c>
      <c r="B105" s="152" t="s">
        <v>408</v>
      </c>
      <c r="C105" s="208">
        <v>65572764</v>
      </c>
      <c r="D105" s="208">
        <v>938800</v>
      </c>
      <c r="E105" s="208">
        <v>64633964</v>
      </c>
      <c r="F105" s="208">
        <v>1.4</v>
      </c>
      <c r="G105" s="207">
        <f t="shared" si="5"/>
        <v>1877600</v>
      </c>
      <c r="H105" s="208">
        <v>65572764</v>
      </c>
    </row>
    <row r="106" spans="1:8" ht="15" thickBot="1" x14ac:dyDescent="0.4">
      <c r="A106" s="146"/>
      <c r="B106" s="151" t="s">
        <v>390</v>
      </c>
      <c r="C106" s="207">
        <v>407719258</v>
      </c>
      <c r="D106" s="207">
        <v>164838938</v>
      </c>
      <c r="E106" s="207">
        <v>242880320</v>
      </c>
      <c r="F106" s="207">
        <v>40.4</v>
      </c>
      <c r="G106" s="207">
        <f t="shared" si="5"/>
        <v>329677876</v>
      </c>
      <c r="H106" s="207">
        <v>407719258</v>
      </c>
    </row>
    <row r="107" spans="1:8" ht="15" thickBot="1" x14ac:dyDescent="0.4">
      <c r="A107" s="520" t="s">
        <v>409</v>
      </c>
      <c r="B107" s="521"/>
      <c r="C107" s="521"/>
      <c r="D107" s="521"/>
      <c r="E107" s="521"/>
      <c r="F107" s="522"/>
      <c r="G107" s="207">
        <f t="shared" si="5"/>
        <v>0</v>
      </c>
      <c r="H107" s="207"/>
    </row>
    <row r="108" spans="1:8" ht="15" thickBot="1" x14ac:dyDescent="0.4">
      <c r="A108" s="144"/>
      <c r="B108" s="153"/>
      <c r="C108" s="209"/>
      <c r="D108" s="209"/>
      <c r="E108" s="209"/>
      <c r="F108" s="209"/>
      <c r="G108" s="207">
        <f t="shared" si="5"/>
        <v>0</v>
      </c>
      <c r="H108" s="207"/>
    </row>
    <row r="109" spans="1:8" ht="23.5" thickBot="1" x14ac:dyDescent="0.4">
      <c r="A109" s="142">
        <v>10100</v>
      </c>
      <c r="B109" s="152" t="s">
        <v>411</v>
      </c>
      <c r="C109" s="208">
        <v>17645983</v>
      </c>
      <c r="D109" s="208">
        <v>2768505</v>
      </c>
      <c r="E109" s="208">
        <v>14877478</v>
      </c>
      <c r="F109" s="208">
        <v>15.7</v>
      </c>
      <c r="G109" s="207">
        <f t="shared" si="5"/>
        <v>5537010</v>
      </c>
      <c r="H109" s="208">
        <v>17645983</v>
      </c>
    </row>
    <row r="110" spans="1:8" ht="15" thickBot="1" x14ac:dyDescent="0.4">
      <c r="A110" s="142">
        <v>20200</v>
      </c>
      <c r="B110" s="152" t="s">
        <v>401</v>
      </c>
      <c r="C110" s="208">
        <v>15400000</v>
      </c>
      <c r="D110" s="208">
        <v>0</v>
      </c>
      <c r="E110" s="208">
        <v>15400000</v>
      </c>
      <c r="F110" s="208">
        <v>0</v>
      </c>
      <c r="G110" s="207">
        <f t="shared" si="5"/>
        <v>0</v>
      </c>
      <c r="H110" s="208">
        <v>15400000</v>
      </c>
    </row>
    <row r="111" spans="1:8" ht="15" thickBot="1" x14ac:dyDescent="0.4">
      <c r="A111" s="520" t="s">
        <v>372</v>
      </c>
      <c r="B111" s="522"/>
      <c r="C111" s="207">
        <v>33045983</v>
      </c>
      <c r="D111" s="207">
        <v>2768505</v>
      </c>
      <c r="E111" s="207">
        <v>30277478</v>
      </c>
      <c r="F111" s="207">
        <v>8.4</v>
      </c>
      <c r="G111" s="207">
        <f t="shared" si="5"/>
        <v>5537010</v>
      </c>
      <c r="H111" s="207">
        <v>33045983</v>
      </c>
    </row>
    <row r="112" spans="1:8" ht="23.5" thickBot="1" x14ac:dyDescent="0.4">
      <c r="A112" s="147" t="s">
        <v>456</v>
      </c>
      <c r="B112" s="154"/>
      <c r="C112" s="207">
        <v>6529920287</v>
      </c>
      <c r="D112" s="207">
        <v>2022792953</v>
      </c>
      <c r="E112" s="207">
        <v>4507127333</v>
      </c>
      <c r="F112" s="207">
        <v>31</v>
      </c>
      <c r="G112" s="207">
        <f t="shared" si="5"/>
        <v>4045585906</v>
      </c>
      <c r="H112" s="207">
        <v>6529920287</v>
      </c>
    </row>
    <row r="113" spans="1:8" x14ac:dyDescent="0.35">
      <c r="A113" s="155" t="s">
        <v>410</v>
      </c>
    </row>
    <row r="114" spans="1:8" ht="15" thickBot="1" x14ac:dyDescent="0.4">
      <c r="G114" s="207">
        <f>C112-G112</f>
        <v>2484334381</v>
      </c>
      <c r="H114" s="207"/>
    </row>
  </sheetData>
  <mergeCells count="46">
    <mergeCell ref="A99:B99"/>
    <mergeCell ref="A100:F100"/>
    <mergeCell ref="A107:F107"/>
    <mergeCell ref="A111:B111"/>
    <mergeCell ref="A80:F80"/>
    <mergeCell ref="A87:B87"/>
    <mergeCell ref="A88:F88"/>
    <mergeCell ref="A92:B92"/>
    <mergeCell ref="A94:B94"/>
    <mergeCell ref="A95:F95"/>
    <mergeCell ref="A79:B79"/>
    <mergeCell ref="A57:B57"/>
    <mergeCell ref="A58:F58"/>
    <mergeCell ref="A61:B61"/>
    <mergeCell ref="A64:B64"/>
    <mergeCell ref="A65:F65"/>
    <mergeCell ref="A68:B68"/>
    <mergeCell ref="A70:B70"/>
    <mergeCell ref="A72:B72"/>
    <mergeCell ref="A73:F73"/>
    <mergeCell ref="A75:B75"/>
    <mergeCell ref="A77:B77"/>
    <mergeCell ref="A55:B55"/>
    <mergeCell ref="A33:B33"/>
    <mergeCell ref="A35:B35"/>
    <mergeCell ref="A37:B37"/>
    <mergeCell ref="A39:B39"/>
    <mergeCell ref="A40:F40"/>
    <mergeCell ref="A43:B43"/>
    <mergeCell ref="A45:B45"/>
    <mergeCell ref="A47:B47"/>
    <mergeCell ref="A49:B49"/>
    <mergeCell ref="A50:F50"/>
    <mergeCell ref="A53:B53"/>
    <mergeCell ref="A30:F30"/>
    <mergeCell ref="A4:F4"/>
    <mergeCell ref="A5:B5"/>
    <mergeCell ref="A9:F9"/>
    <mergeCell ref="A11:B11"/>
    <mergeCell ref="A14:B14"/>
    <mergeCell ref="A15:F15"/>
    <mergeCell ref="A20:B20"/>
    <mergeCell ref="A23:B23"/>
    <mergeCell ref="A25:B25"/>
    <mergeCell ref="A27:B27"/>
    <mergeCell ref="A29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Revenue</vt:lpstr>
      <vt:lpstr>Municipality Revenue</vt:lpstr>
      <vt:lpstr>Consolidated</vt:lpstr>
      <vt:lpstr>Projects per department</vt:lpstr>
      <vt:lpstr>Ward Projects</vt:lpstr>
      <vt:lpstr>Assembly Programme</vt:lpstr>
      <vt:lpstr>Ceilings per Progs</vt:lpstr>
      <vt:lpstr>First Half Absorption</vt:lpstr>
      <vt:lpstr>Expenditure Perfomance by Prog</vt:lpstr>
      <vt:lpstr>Revenue Performance 1st Half</vt:lpstr>
      <vt:lpstr>Global Summary of Expenditure</vt:lpstr>
      <vt:lpstr>Programs Ceilings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Gilbah</dc:creator>
  <cp:lastModifiedBy>Gilbah</cp:lastModifiedBy>
  <dcterms:created xsi:type="dcterms:W3CDTF">2023-03-10T13:27:28Z</dcterms:created>
  <dcterms:modified xsi:type="dcterms:W3CDTF">2023-04-05T16:12:24Z</dcterms:modified>
</cp:coreProperties>
</file>