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Other computers\My Laptop II\Budget\2023_24\CFSP\"/>
    </mc:Choice>
  </mc:AlternateContent>
  <bookViews>
    <workbookView xWindow="0" yWindow="0" windowWidth="19200" windowHeight="7190"/>
  </bookViews>
  <sheets>
    <sheet name="Equal" sheetId="1" r:id="rId1"/>
    <sheet name="Equitable 300M" sheetId="2" r:id="rId2"/>
    <sheet name="Equitable 770M" sheetId="3" r:id="rId3"/>
  </sheets>
  <definedNames>
    <definedName name="_xlnm.Print_Area" localSheetId="0">Equal!$A$1:$G$26</definedName>
    <definedName name="_xlnm.Print_Area" localSheetId="1">'Equitable 300M'!$A$1:$L$27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3" l="1"/>
  <c r="J26" i="3"/>
  <c r="I26" i="3"/>
  <c r="K25" i="3"/>
  <c r="J25" i="3"/>
  <c r="I25" i="3"/>
  <c r="K24" i="3"/>
  <c r="J24" i="3"/>
  <c r="I24" i="3"/>
  <c r="K23" i="3"/>
  <c r="J23" i="3"/>
  <c r="I23" i="3"/>
  <c r="K22" i="3"/>
  <c r="J22" i="3"/>
  <c r="I22" i="3"/>
  <c r="L22" i="3" s="1"/>
  <c r="K21" i="3"/>
  <c r="J21" i="3"/>
  <c r="I21" i="3"/>
  <c r="K20" i="3"/>
  <c r="J20" i="3"/>
  <c r="I20" i="3"/>
  <c r="K19" i="3"/>
  <c r="J19" i="3"/>
  <c r="I19" i="3"/>
  <c r="K18" i="3"/>
  <c r="J18" i="3"/>
  <c r="I18" i="3"/>
  <c r="L18" i="3" s="1"/>
  <c r="K17" i="3"/>
  <c r="J17" i="3"/>
  <c r="I17" i="3"/>
  <c r="K16" i="3"/>
  <c r="J16" i="3"/>
  <c r="I16" i="3"/>
  <c r="K15" i="3"/>
  <c r="J15" i="3"/>
  <c r="I15" i="3"/>
  <c r="K14" i="3"/>
  <c r="J14" i="3"/>
  <c r="I14" i="3"/>
  <c r="L14" i="3" s="1"/>
  <c r="K13" i="3"/>
  <c r="J13" i="3"/>
  <c r="I13" i="3"/>
  <c r="K12" i="3"/>
  <c r="J12" i="3"/>
  <c r="I12" i="3"/>
  <c r="K11" i="3"/>
  <c r="J11" i="3"/>
  <c r="I11" i="3"/>
  <c r="K10" i="3"/>
  <c r="J10" i="3"/>
  <c r="I10" i="3"/>
  <c r="L10" i="3" s="1"/>
  <c r="K9" i="3"/>
  <c r="J9" i="3"/>
  <c r="I9" i="3"/>
  <c r="K8" i="3"/>
  <c r="J8" i="3"/>
  <c r="I8" i="3"/>
  <c r="K7" i="3"/>
  <c r="J7" i="3"/>
  <c r="I7" i="3"/>
  <c r="L4" i="3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7" i="2"/>
  <c r="J27" i="2" s="1"/>
  <c r="I8" i="2"/>
  <c r="L8" i="2" s="1"/>
  <c r="K8" i="2"/>
  <c r="I9" i="2"/>
  <c r="L9" i="2" s="1"/>
  <c r="K9" i="2"/>
  <c r="I10" i="2"/>
  <c r="L10" i="2" s="1"/>
  <c r="K10" i="2"/>
  <c r="I11" i="2"/>
  <c r="K11" i="2"/>
  <c r="I12" i="2"/>
  <c r="L12" i="2" s="1"/>
  <c r="K12" i="2"/>
  <c r="I13" i="2"/>
  <c r="L13" i="2" s="1"/>
  <c r="K13" i="2"/>
  <c r="I14" i="2"/>
  <c r="L14" i="2" s="1"/>
  <c r="K14" i="2"/>
  <c r="I15" i="2"/>
  <c r="K15" i="2"/>
  <c r="I16" i="2"/>
  <c r="L16" i="2" s="1"/>
  <c r="K16" i="2"/>
  <c r="I17" i="2"/>
  <c r="L17" i="2" s="1"/>
  <c r="K17" i="2"/>
  <c r="I18" i="2"/>
  <c r="L18" i="2" s="1"/>
  <c r="K18" i="2"/>
  <c r="I19" i="2"/>
  <c r="K19" i="2"/>
  <c r="I20" i="2"/>
  <c r="L20" i="2" s="1"/>
  <c r="K20" i="2"/>
  <c r="I21" i="2"/>
  <c r="L21" i="2" s="1"/>
  <c r="K21" i="2"/>
  <c r="I22" i="2"/>
  <c r="L22" i="2" s="1"/>
  <c r="K22" i="2"/>
  <c r="I23" i="2"/>
  <c r="K23" i="2"/>
  <c r="I24" i="2"/>
  <c r="L24" i="2" s="1"/>
  <c r="K24" i="2"/>
  <c r="I25" i="2"/>
  <c r="L25" i="2" s="1"/>
  <c r="K25" i="2"/>
  <c r="I26" i="2"/>
  <c r="L26" i="2" s="1"/>
  <c r="K26" i="2"/>
  <c r="L7" i="2"/>
  <c r="K7" i="2"/>
  <c r="K27" i="2" s="1"/>
  <c r="I7" i="2"/>
  <c r="I27" i="2" s="1"/>
  <c r="J27" i="3" l="1"/>
  <c r="L9" i="3"/>
  <c r="L13" i="3"/>
  <c r="L17" i="3"/>
  <c r="L21" i="3"/>
  <c r="L25" i="3"/>
  <c r="K27" i="3"/>
  <c r="L8" i="3"/>
  <c r="L12" i="3"/>
  <c r="L16" i="3"/>
  <c r="L20" i="3"/>
  <c r="L24" i="3"/>
  <c r="L26" i="3"/>
  <c r="L7" i="3"/>
  <c r="L11" i="3"/>
  <c r="L15" i="3"/>
  <c r="L19" i="3"/>
  <c r="L23" i="3"/>
  <c r="I27" i="3"/>
  <c r="L23" i="2"/>
  <c r="L19" i="2"/>
  <c r="L15" i="2"/>
  <c r="L11" i="2"/>
  <c r="L27" i="2" s="1"/>
  <c r="L4" i="2"/>
  <c r="L27" i="3" l="1"/>
  <c r="C4" i="1"/>
  <c r="C5" i="1"/>
  <c r="C9" i="1" s="1"/>
  <c r="C21" i="1" s="1"/>
  <c r="C23" i="1" s="1"/>
  <c r="C25" i="1" s="1"/>
  <c r="C8" i="1" l="1"/>
  <c r="C14" i="1"/>
  <c r="C17" i="1" s="1"/>
  <c r="C10" i="1" l="1"/>
  <c r="C19" i="1"/>
</calcChain>
</file>

<file path=xl/sharedStrings.xml><?xml version="1.0" encoding="utf-8"?>
<sst xmlns="http://schemas.openxmlformats.org/spreadsheetml/2006/main" count="91" uniqueCount="55">
  <si>
    <t>S.NO</t>
  </si>
  <si>
    <t>ITEM</t>
  </si>
  <si>
    <t>AMOUNT</t>
  </si>
  <si>
    <t>Equitable Share</t>
  </si>
  <si>
    <t>Bursary</t>
  </si>
  <si>
    <t>Executive Car &amp; Mortgage Loans</t>
  </si>
  <si>
    <t>County Assembly Car Reimbursement</t>
  </si>
  <si>
    <t>County Assembly Car &amp; Mortgage</t>
  </si>
  <si>
    <t>TOTAL FUNDS</t>
  </si>
  <si>
    <t>DIVIDED BY 20 WARDS</t>
  </si>
  <si>
    <t>RECURRENT @ 70%</t>
  </si>
  <si>
    <t>DEVELOPMENT @ 30%</t>
  </si>
  <si>
    <t>45% OF DEVELOPMENT AMOUNTS</t>
  </si>
  <si>
    <t>TOTAL REVENUE</t>
  </si>
  <si>
    <t>Own Source Revenue</t>
  </si>
  <si>
    <t>FUNDS</t>
  </si>
  <si>
    <t>DEVELOPMENT AMOUNTS</t>
  </si>
  <si>
    <t>RECURRENT LESS FUNDS (For Salaries, O&amp;M)</t>
  </si>
  <si>
    <t>TOTAL EXPENDITURE</t>
  </si>
  <si>
    <t>REVENUE</t>
  </si>
  <si>
    <t>EXPENDITURE</t>
  </si>
  <si>
    <t xml:space="preserve">S. No. </t>
  </si>
  <si>
    <t xml:space="preserve">Ward </t>
  </si>
  <si>
    <t>Approx. Land Area (sq.km)</t>
  </si>
  <si>
    <t>Base Population</t>
  </si>
  <si>
    <t>Projected population</t>
  </si>
  <si>
    <t>Mekenene</t>
  </si>
  <si>
    <t>Esise</t>
  </si>
  <si>
    <t>Gesima</t>
  </si>
  <si>
    <t>Nyansiongo</t>
  </si>
  <si>
    <t>Bogichora</t>
  </si>
  <si>
    <t>Rigoma</t>
  </si>
  <si>
    <t>Kiabonyoru</t>
  </si>
  <si>
    <t>Bokeira</t>
  </si>
  <si>
    <t>Nyamaiya</t>
  </si>
  <si>
    <t>Bosamaro</t>
  </si>
  <si>
    <t>Kemera</t>
  </si>
  <si>
    <t>Manga</t>
  </si>
  <si>
    <t>Gachuba</t>
  </si>
  <si>
    <t>Itibo</t>
  </si>
  <si>
    <t>Ekerenyo</t>
  </si>
  <si>
    <t>Magombo</t>
  </si>
  <si>
    <t>Magwagwa</t>
  </si>
  <si>
    <t>Bomwagamo</t>
  </si>
  <si>
    <t>Bonyamatuta</t>
  </si>
  <si>
    <t>Township</t>
  </si>
  <si>
    <t>Population</t>
  </si>
  <si>
    <t>Equal Share</t>
  </si>
  <si>
    <t>Land Area</t>
  </si>
  <si>
    <t>Total Ward Share of Development</t>
  </si>
  <si>
    <t>Ward Allocation</t>
  </si>
  <si>
    <t>Population Share</t>
  </si>
  <si>
    <t>Land Share</t>
  </si>
  <si>
    <t>Total Equitable</t>
  </si>
  <si>
    <t>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</si>
</sst>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theme="1"/>
      <name val="Times"/>
      <family val="1"/>
    </font>
    <font>
      <b/>
      <sz val="12"/>
      <color rgb="FF000000"/>
      <name val="Times"/>
      <family val="1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8EAADB"/>
      </left>
      <right style="medium">
        <color rgb="FF8EAADB"/>
      </right>
      <top style="medium">
        <color rgb="FF8EAADB"/>
      </top>
      <bottom/>
      <diagonal/>
    </border>
    <border>
      <left style="medium">
        <color rgb="FF8EAADB"/>
      </left>
      <right style="medium">
        <color rgb="FF8EAADB"/>
      </right>
      <top/>
      <bottom/>
      <diagonal/>
    </border>
    <border>
      <left style="medium">
        <color rgb="FF8EAADB"/>
      </left>
      <right style="medium">
        <color rgb="FF8EAADB"/>
      </right>
      <top/>
      <bottom style="medium">
        <color rgb="FF8EAADB"/>
      </bottom>
      <diagonal/>
    </border>
    <border>
      <left/>
      <right style="medium">
        <color rgb="FF8EAADB"/>
      </right>
      <top style="medium">
        <color rgb="FF8EAADB"/>
      </top>
      <bottom style="medium">
        <color rgb="FF8EAADB"/>
      </bottom>
      <diagonal/>
    </border>
    <border>
      <left/>
      <right style="medium">
        <color rgb="FF8EAADB"/>
      </right>
      <top/>
      <bottom style="medium">
        <color rgb="FF8EAADB"/>
      </bottom>
      <diagonal/>
    </border>
    <border>
      <left/>
      <right/>
      <top style="medium">
        <color rgb="FF8EAADB"/>
      </top>
      <bottom style="medium">
        <color rgb="FF8EAADB"/>
      </bottom>
      <diagonal/>
    </border>
    <border>
      <left style="medium">
        <color rgb="FF8EAADB"/>
      </left>
      <right/>
      <top style="medium">
        <color rgb="FF8EAADB"/>
      </top>
      <bottom style="medium">
        <color rgb="FF8EAADB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164" fontId="2" fillId="0" borderId="0" xfId="1" applyFont="1"/>
    <xf numFmtId="164" fontId="0" fillId="0" borderId="0" xfId="1" applyFont="1"/>
    <xf numFmtId="43" fontId="0" fillId="0" borderId="0" xfId="0" applyNumberFormat="1"/>
    <xf numFmtId="0" fontId="0" fillId="0" borderId="3" xfId="0" applyBorder="1"/>
    <xf numFmtId="0" fontId="0" fillId="0" borderId="4" xfId="0" applyBorder="1"/>
    <xf numFmtId="164" fontId="2" fillId="0" borderId="5" xfId="1" applyFont="1" applyBorder="1"/>
    <xf numFmtId="164" fontId="2" fillId="0" borderId="7" xfId="1" applyFont="1" applyBorder="1"/>
    <xf numFmtId="0" fontId="0" fillId="0" borderId="9" xfId="0" applyBorder="1"/>
    <xf numFmtId="0" fontId="2" fillId="0" borderId="11" xfId="0" applyFont="1" applyBorder="1"/>
    <xf numFmtId="0" fontId="2" fillId="0" borderId="12" xfId="0" applyFont="1" applyBorder="1"/>
    <xf numFmtId="164" fontId="2" fillId="0" borderId="13" xfId="1" applyFont="1" applyBorder="1"/>
    <xf numFmtId="0" fontId="0" fillId="0" borderId="14" xfId="0" applyBorder="1"/>
    <xf numFmtId="0" fontId="2" fillId="0" borderId="15" xfId="0" applyFont="1" applyBorder="1"/>
    <xf numFmtId="164" fontId="2" fillId="0" borderId="16" xfId="1" applyFont="1" applyBorder="1"/>
    <xf numFmtId="0" fontId="0" fillId="0" borderId="2" xfId="0" applyBorder="1"/>
    <xf numFmtId="0" fontId="0" fillId="0" borderId="8" xfId="0" applyBorder="1"/>
    <xf numFmtId="0" fontId="0" fillId="0" borderId="10" xfId="0" applyBorder="1"/>
    <xf numFmtId="0" fontId="0" fillId="0" borderId="17" xfId="0" applyBorder="1"/>
    <xf numFmtId="0" fontId="2" fillId="0" borderId="18" xfId="0" applyFont="1" applyBorder="1"/>
    <xf numFmtId="164" fontId="2" fillId="0" borderId="8" xfId="1" applyFont="1" applyBorder="1"/>
    <xf numFmtId="164" fontId="2" fillId="0" borderId="19" xfId="1" applyFont="1" applyBorder="1"/>
    <xf numFmtId="164" fontId="2" fillId="0" borderId="1" xfId="1" applyFont="1" applyBorder="1"/>
    <xf numFmtId="164" fontId="0" fillId="0" borderId="5" xfId="1" applyFont="1" applyBorder="1"/>
    <xf numFmtId="164" fontId="0" fillId="0" borderId="6" xfId="1" applyFont="1" applyBorder="1"/>
    <xf numFmtId="164" fontId="0" fillId="0" borderId="20" xfId="1" applyFont="1" applyBorder="1"/>
    <xf numFmtId="164" fontId="2" fillId="0" borderId="21" xfId="1" applyFont="1" applyBorder="1"/>
    <xf numFmtId="0" fontId="0" fillId="0" borderId="19" xfId="0" applyBorder="1"/>
    <xf numFmtId="0" fontId="2" fillId="0" borderId="1" xfId="0" applyFont="1" applyBorder="1"/>
    <xf numFmtId="0" fontId="4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justify" vertical="center" wrapText="1"/>
    </xf>
    <xf numFmtId="3" fontId="3" fillId="0" borderId="26" xfId="0" applyNumberFormat="1" applyFont="1" applyBorder="1" applyAlignment="1">
      <alignment horizontal="justify" vertical="center" wrapText="1"/>
    </xf>
    <xf numFmtId="0" fontId="3" fillId="0" borderId="24" xfId="0" applyFont="1" applyBorder="1" applyAlignment="1">
      <alignment horizontal="justify" vertical="center" wrapText="1"/>
    </xf>
    <xf numFmtId="0" fontId="4" fillId="0" borderId="26" xfId="0" applyFont="1" applyBorder="1" applyAlignment="1">
      <alignment horizontal="justify" vertical="center" wrapText="1"/>
    </xf>
    <xf numFmtId="3" fontId="4" fillId="0" borderId="26" xfId="0" applyNumberFormat="1" applyFont="1" applyBorder="1" applyAlignment="1">
      <alignment horizontal="justify" vertical="center" wrapText="1"/>
    </xf>
    <xf numFmtId="165" fontId="0" fillId="0" borderId="0" xfId="1" applyNumberFormat="1" applyFont="1"/>
    <xf numFmtId="165" fontId="4" fillId="0" borderId="26" xfId="1" applyNumberFormat="1" applyFont="1" applyBorder="1" applyAlignment="1">
      <alignment horizontal="justify" vertical="center" wrapText="1"/>
    </xf>
    <xf numFmtId="0" fontId="4" fillId="0" borderId="28" xfId="0" applyFont="1" applyBorder="1" applyAlignment="1">
      <alignment horizontal="center" vertical="center" wrapText="1"/>
    </xf>
    <xf numFmtId="0" fontId="0" fillId="0" borderId="0" xfId="0" applyBorder="1"/>
    <xf numFmtId="0" fontId="4" fillId="0" borderId="28" xfId="0" applyFont="1" applyBorder="1" applyAlignment="1">
      <alignment horizontal="center" vertical="center" wrapText="1"/>
    </xf>
    <xf numFmtId="165" fontId="3" fillId="0" borderId="26" xfId="1" applyNumberFormat="1" applyFont="1" applyBorder="1" applyAlignment="1">
      <alignment horizontal="justify" vertical="center" wrapText="1"/>
    </xf>
    <xf numFmtId="0" fontId="5" fillId="0" borderId="0" xfId="0" applyFont="1"/>
    <xf numFmtId="0" fontId="5" fillId="0" borderId="0" xfId="0" applyFont="1" applyBorder="1"/>
    <xf numFmtId="0" fontId="6" fillId="0" borderId="26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justify" vertical="center" wrapText="1"/>
    </xf>
    <xf numFmtId="0" fontId="4" fillId="0" borderId="23" xfId="0" applyFont="1" applyBorder="1" applyAlignment="1">
      <alignment horizontal="justify" vertical="center" wrapText="1"/>
    </xf>
    <xf numFmtId="0" fontId="4" fillId="0" borderId="24" xfId="0" applyFont="1" applyBorder="1" applyAlignment="1">
      <alignment horizontal="justify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view="pageBreakPreview" topLeftCell="A7" zoomScale="91" zoomScaleNormal="100" workbookViewId="0">
      <selection activeCell="C14" sqref="C14"/>
    </sheetView>
  </sheetViews>
  <sheetFormatPr defaultRowHeight="14.5" x14ac:dyDescent="0.35"/>
  <cols>
    <col min="1" max="1" width="4.7265625" customWidth="1"/>
    <col min="2" max="2" width="38.453125" customWidth="1"/>
    <col min="3" max="3" width="17" style="3" customWidth="1"/>
    <col min="4" max="4" width="3.26953125" customWidth="1"/>
    <col min="5" max="5" width="32" customWidth="1"/>
    <col min="6" max="6" width="18.453125" customWidth="1"/>
  </cols>
  <sheetData>
    <row r="1" spans="1:6" ht="15" thickBot="1" x14ac:dyDescent="0.4">
      <c r="B1" s="1" t="s">
        <v>19</v>
      </c>
    </row>
    <row r="2" spans="1:6" s="1" customFormat="1" ht="15" thickBot="1" x14ac:dyDescent="0.4">
      <c r="A2" s="10" t="s">
        <v>0</v>
      </c>
      <c r="B2" s="11" t="s">
        <v>1</v>
      </c>
      <c r="C2" s="12" t="s">
        <v>2</v>
      </c>
    </row>
    <row r="3" spans="1:6" x14ac:dyDescent="0.35">
      <c r="A3" s="16">
        <v>1</v>
      </c>
      <c r="B3" s="17" t="s">
        <v>3</v>
      </c>
      <c r="C3" s="7">
        <v>5328724490</v>
      </c>
    </row>
    <row r="4" spans="1:6" ht="15" thickBot="1" x14ac:dyDescent="0.4">
      <c r="A4" s="6">
        <v>2</v>
      </c>
      <c r="B4" s="18" t="s">
        <v>14</v>
      </c>
      <c r="C4" s="8">
        <f>345511825+35125414</f>
        <v>380637239</v>
      </c>
    </row>
    <row r="5" spans="1:6" ht="15" thickBot="1" x14ac:dyDescent="0.4">
      <c r="A5" s="13"/>
      <c r="B5" s="14" t="s">
        <v>13</v>
      </c>
      <c r="C5" s="15">
        <f>SUM(C3:C4)</f>
        <v>5709361729</v>
      </c>
    </row>
    <row r="7" spans="1:6" ht="15" thickBot="1" x14ac:dyDescent="0.4">
      <c r="B7" s="1" t="s">
        <v>20</v>
      </c>
    </row>
    <row r="8" spans="1:6" x14ac:dyDescent="0.35">
      <c r="B8" s="16" t="s">
        <v>10</v>
      </c>
      <c r="C8" s="21">
        <f>70%*C5</f>
        <v>3996553210.2999997</v>
      </c>
    </row>
    <row r="9" spans="1:6" ht="15" thickBot="1" x14ac:dyDescent="0.4">
      <c r="B9" s="19" t="s">
        <v>11</v>
      </c>
      <c r="C9" s="22">
        <f>30%*C5</f>
        <v>1712808518.7</v>
      </c>
    </row>
    <row r="10" spans="1:6" ht="15" thickBot="1" x14ac:dyDescent="0.4">
      <c r="B10" s="20" t="s">
        <v>18</v>
      </c>
      <c r="C10" s="23">
        <f>SUM(C8:C9)</f>
        <v>5709361729</v>
      </c>
    </row>
    <row r="12" spans="1:6" ht="15" thickBot="1" x14ac:dyDescent="0.4">
      <c r="B12" s="1" t="s">
        <v>15</v>
      </c>
    </row>
    <row r="13" spans="1:6" x14ac:dyDescent="0.35">
      <c r="A13" s="16">
        <v>1</v>
      </c>
      <c r="B13" s="17" t="s">
        <v>4</v>
      </c>
      <c r="C13" s="24">
        <v>125000000</v>
      </c>
      <c r="F13" s="4"/>
    </row>
    <row r="14" spans="1:6" x14ac:dyDescent="0.35">
      <c r="A14" s="5">
        <v>2</v>
      </c>
      <c r="B14" s="9" t="s">
        <v>6</v>
      </c>
      <c r="C14" s="25">
        <f>2212000*35</f>
        <v>77420000</v>
      </c>
      <c r="F14" s="4"/>
    </row>
    <row r="15" spans="1:6" x14ac:dyDescent="0.35">
      <c r="A15" s="5">
        <v>3</v>
      </c>
      <c r="B15" s="9" t="s">
        <v>7</v>
      </c>
      <c r="C15" s="25">
        <v>20000000</v>
      </c>
    </row>
    <row r="16" spans="1:6" ht="15" thickBot="1" x14ac:dyDescent="0.4">
      <c r="A16" s="19">
        <v>4</v>
      </c>
      <c r="B16" s="28" t="s">
        <v>5</v>
      </c>
      <c r="C16" s="26">
        <v>20000000</v>
      </c>
    </row>
    <row r="17" spans="1:6" s="1" customFormat="1" ht="15" thickBot="1" x14ac:dyDescent="0.4">
      <c r="A17" s="20"/>
      <c r="B17" s="29" t="s">
        <v>8</v>
      </c>
      <c r="C17" s="27">
        <f>SUM(C13:C16)</f>
        <v>242420000</v>
      </c>
    </row>
    <row r="19" spans="1:6" x14ac:dyDescent="0.35">
      <c r="B19" s="1" t="s">
        <v>17</v>
      </c>
      <c r="C19" s="2">
        <f>C8-C17</f>
        <v>3754133210.2999997</v>
      </c>
    </row>
    <row r="21" spans="1:6" x14ac:dyDescent="0.35">
      <c r="B21" s="1" t="s">
        <v>16</v>
      </c>
      <c r="C21" s="2">
        <f>C9</f>
        <v>1712808518.7</v>
      </c>
    </row>
    <row r="23" spans="1:6" x14ac:dyDescent="0.35">
      <c r="B23" s="1" t="s">
        <v>12</v>
      </c>
      <c r="C23" s="2">
        <f>45%*C21</f>
        <v>770763833.41500008</v>
      </c>
      <c r="E23" s="1"/>
      <c r="F23" s="2"/>
    </row>
    <row r="24" spans="1:6" x14ac:dyDescent="0.35">
      <c r="B24" s="1"/>
      <c r="C24" s="2"/>
    </row>
    <row r="25" spans="1:6" s="1" customFormat="1" x14ac:dyDescent="0.35">
      <c r="B25" s="1" t="s">
        <v>9</v>
      </c>
      <c r="C25" s="2">
        <f>C23/20</f>
        <v>38538191.670750007</v>
      </c>
      <c r="F25" s="2"/>
    </row>
  </sheetData>
  <pageMargins left="0.7" right="0.7" top="0.75" bottom="0.75" header="0.3" footer="0.3"/>
  <pageSetup scale="7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view="pageBreakPreview" topLeftCell="A13" zoomScale="85" zoomScaleNormal="100" workbookViewId="0">
      <selection activeCell="A24" sqref="A24:XFD24"/>
    </sheetView>
  </sheetViews>
  <sheetFormatPr defaultRowHeight="14.5" x14ac:dyDescent="0.35"/>
  <cols>
    <col min="2" max="2" width="15.453125" customWidth="1"/>
    <col min="3" max="3" width="15.81640625" customWidth="1"/>
    <col min="4" max="4" width="12.81640625" hidden="1" customWidth="1"/>
    <col min="5" max="5" width="15.81640625" customWidth="1"/>
    <col min="6" max="6" width="13.54296875" hidden="1" customWidth="1"/>
    <col min="7" max="7" width="12.7265625" hidden="1" customWidth="1"/>
    <col min="8" max="8" width="3.54296875" customWidth="1"/>
    <col min="9" max="9" width="15.453125" style="37" customWidth="1"/>
    <col min="10" max="10" width="17.26953125" customWidth="1"/>
    <col min="11" max="11" width="13.453125" customWidth="1"/>
    <col min="12" max="12" width="15.54296875" customWidth="1"/>
    <col min="13" max="13" width="11.90625" customWidth="1"/>
  </cols>
  <sheetData>
    <row r="1" spans="1:12" x14ac:dyDescent="0.35">
      <c r="J1" s="43" t="s">
        <v>54</v>
      </c>
      <c r="K1" s="43" t="s">
        <v>47</v>
      </c>
      <c r="L1" s="43">
        <v>60</v>
      </c>
    </row>
    <row r="2" spans="1:12" s="40" customFormat="1" ht="15.5" thickBot="1" x14ac:dyDescent="0.4">
      <c r="A2" s="49" t="s">
        <v>49</v>
      </c>
      <c r="B2" s="49"/>
      <c r="C2" s="49"/>
      <c r="E2" s="38">
        <v>300000000</v>
      </c>
      <c r="J2" s="44"/>
      <c r="K2" s="43" t="s">
        <v>46</v>
      </c>
      <c r="L2" s="43">
        <v>30</v>
      </c>
    </row>
    <row r="3" spans="1:12" ht="16" thickBot="1" x14ac:dyDescent="0.4">
      <c r="I3" s="32"/>
      <c r="J3" s="43"/>
      <c r="K3" s="43" t="s">
        <v>48</v>
      </c>
      <c r="L3" s="43">
        <v>10</v>
      </c>
    </row>
    <row r="4" spans="1:12" s="1" customFormat="1" ht="15.5" customHeight="1" thickBot="1" x14ac:dyDescent="0.4">
      <c r="A4" s="50" t="s">
        <v>21</v>
      </c>
      <c r="B4" s="50" t="s">
        <v>22</v>
      </c>
      <c r="C4" s="50" t="s">
        <v>23</v>
      </c>
      <c r="D4" s="46"/>
      <c r="E4" s="47"/>
      <c r="F4" s="47"/>
      <c r="G4" s="48"/>
      <c r="H4" s="39"/>
      <c r="I4" s="30"/>
      <c r="J4" s="45"/>
      <c r="K4" s="45"/>
      <c r="L4" s="43">
        <f>SUM(L1:L3)</f>
        <v>100</v>
      </c>
    </row>
    <row r="5" spans="1:12" s="1" customFormat="1" ht="30.5" customHeight="1" thickBot="1" x14ac:dyDescent="0.4">
      <c r="A5" s="51"/>
      <c r="B5" s="51"/>
      <c r="C5" s="51"/>
      <c r="D5" s="30" t="s">
        <v>24</v>
      </c>
      <c r="E5" s="30" t="s">
        <v>25</v>
      </c>
      <c r="F5" s="30"/>
      <c r="G5" s="30"/>
      <c r="H5" s="30"/>
      <c r="I5" s="46" t="s">
        <v>50</v>
      </c>
      <c r="J5" s="47"/>
      <c r="K5" s="47"/>
      <c r="L5" s="48"/>
    </row>
    <row r="6" spans="1:12" s="1" customFormat="1" ht="16" customHeight="1" thickBot="1" x14ac:dyDescent="0.4">
      <c r="A6" s="52"/>
      <c r="B6" s="52"/>
      <c r="C6" s="52"/>
      <c r="D6" s="30">
        <v>2019</v>
      </c>
      <c r="E6" s="30">
        <v>2021</v>
      </c>
      <c r="F6" s="30">
        <v>2025</v>
      </c>
      <c r="G6" s="30">
        <v>2030</v>
      </c>
      <c r="H6" s="30"/>
      <c r="I6" s="30" t="s">
        <v>47</v>
      </c>
      <c r="J6" s="30" t="s">
        <v>51</v>
      </c>
      <c r="K6" s="30" t="s">
        <v>52</v>
      </c>
      <c r="L6" s="30" t="s">
        <v>53</v>
      </c>
    </row>
    <row r="7" spans="1:12" ht="16" thickBot="1" x14ac:dyDescent="0.4">
      <c r="A7" s="31">
        <v>1</v>
      </c>
      <c r="B7" s="32" t="s">
        <v>43</v>
      </c>
      <c r="C7" s="32">
        <v>23.36</v>
      </c>
      <c r="D7" s="33">
        <v>17037</v>
      </c>
      <c r="E7" s="33">
        <v>17451</v>
      </c>
      <c r="F7" s="33">
        <v>18309</v>
      </c>
      <c r="G7" s="33">
        <v>19411</v>
      </c>
      <c r="H7" s="32"/>
      <c r="I7" s="42">
        <f t="shared" ref="I7:I26" si="0">(60%*$E$2)/20</f>
        <v>9000000</v>
      </c>
      <c r="J7" s="42">
        <f t="shared" ref="J7:J26" si="1">(30%*$E$2)*(E7/$E$27)</f>
        <v>2532037.58905152</v>
      </c>
      <c r="K7" s="42">
        <f t="shared" ref="K7:K26" si="2">(10%*$E$2)*(C7/$C$27)</f>
        <v>779186.12408272177</v>
      </c>
      <c r="L7" s="38">
        <f>SUM(I7:K7)</f>
        <v>12311223.713134242</v>
      </c>
    </row>
    <row r="8" spans="1:12" ht="16" thickBot="1" x14ac:dyDescent="0.4">
      <c r="A8" s="31">
        <v>2</v>
      </c>
      <c r="B8" s="32" t="s">
        <v>44</v>
      </c>
      <c r="C8" s="32">
        <v>22.39</v>
      </c>
      <c r="D8" s="33">
        <v>17689</v>
      </c>
      <c r="E8" s="33">
        <v>18119</v>
      </c>
      <c r="F8" s="33">
        <v>19010</v>
      </c>
      <c r="G8" s="33">
        <v>20185</v>
      </c>
      <c r="H8" s="32"/>
      <c r="I8" s="42">
        <f t="shared" si="0"/>
        <v>9000000</v>
      </c>
      <c r="J8" s="42">
        <f t="shared" si="1"/>
        <v>2628960.4650750379</v>
      </c>
      <c r="K8" s="42">
        <f t="shared" si="2"/>
        <v>746831.2208138759</v>
      </c>
      <c r="L8" s="38">
        <f t="shared" ref="L8:L26" si="3">SUM(I8:K8)</f>
        <v>12375791.685888914</v>
      </c>
    </row>
    <row r="9" spans="1:12" ht="16" thickBot="1" x14ac:dyDescent="0.4">
      <c r="A9" s="31">
        <v>3</v>
      </c>
      <c r="B9" s="32" t="s">
        <v>40</v>
      </c>
      <c r="C9" s="32">
        <v>35.119999999999997</v>
      </c>
      <c r="D9" s="33">
        <v>18123</v>
      </c>
      <c r="E9" s="33">
        <v>18563</v>
      </c>
      <c r="F9" s="33">
        <v>19476</v>
      </c>
      <c r="G9" s="33">
        <v>20681</v>
      </c>
      <c r="H9" s="32"/>
      <c r="I9" s="42">
        <f t="shared" si="0"/>
        <v>9000000</v>
      </c>
      <c r="J9" s="42">
        <f t="shared" si="1"/>
        <v>2693382.256923005</v>
      </c>
      <c r="K9" s="42">
        <f t="shared" si="2"/>
        <v>1171447.6317545029</v>
      </c>
      <c r="L9" s="38">
        <f t="shared" si="3"/>
        <v>12864829.888677508</v>
      </c>
    </row>
    <row r="10" spans="1:12" ht="16" thickBot="1" x14ac:dyDescent="0.4">
      <c r="A10" s="31">
        <v>4</v>
      </c>
      <c r="B10" s="32" t="s">
        <v>41</v>
      </c>
      <c r="C10" s="32">
        <v>32.96</v>
      </c>
      <c r="D10" s="33">
        <v>23295</v>
      </c>
      <c r="E10" s="33">
        <v>23861</v>
      </c>
      <c r="F10" s="33">
        <v>25034</v>
      </c>
      <c r="G10" s="33">
        <v>26582</v>
      </c>
      <c r="H10" s="32"/>
      <c r="I10" s="42">
        <f t="shared" si="0"/>
        <v>9000000</v>
      </c>
      <c r="J10" s="42">
        <f t="shared" si="1"/>
        <v>3462090.9353250996</v>
      </c>
      <c r="K10" s="42">
        <f t="shared" si="2"/>
        <v>1099399.5997331555</v>
      </c>
      <c r="L10" s="38">
        <f t="shared" si="3"/>
        <v>13561490.535058254</v>
      </c>
    </row>
    <row r="11" spans="1:12" ht="16" thickBot="1" x14ac:dyDescent="0.4">
      <c r="A11" s="31">
        <v>5</v>
      </c>
      <c r="B11" s="32" t="s">
        <v>42</v>
      </c>
      <c r="C11" s="32">
        <v>30.11</v>
      </c>
      <c r="D11" s="33">
        <v>24593</v>
      </c>
      <c r="E11" s="33">
        <v>25191</v>
      </c>
      <c r="F11" s="33">
        <v>26429</v>
      </c>
      <c r="G11" s="33">
        <v>28063</v>
      </c>
      <c r="H11" s="32"/>
      <c r="I11" s="42">
        <f t="shared" si="0"/>
        <v>9000000</v>
      </c>
      <c r="J11" s="42">
        <f t="shared" si="1"/>
        <v>3655066.1226174333</v>
      </c>
      <c r="K11" s="42">
        <f t="shared" si="2"/>
        <v>1004336.224149433</v>
      </c>
      <c r="L11" s="38">
        <f t="shared" si="3"/>
        <v>13659402.346766867</v>
      </c>
    </row>
    <row r="12" spans="1:12" ht="16" thickBot="1" x14ac:dyDescent="0.4">
      <c r="A12" s="31">
        <v>6</v>
      </c>
      <c r="B12" s="32" t="s">
        <v>29</v>
      </c>
      <c r="C12" s="32">
        <v>50.67</v>
      </c>
      <c r="D12" s="33">
        <v>21761</v>
      </c>
      <c r="E12" s="33">
        <v>22290</v>
      </c>
      <c r="F12" s="33">
        <v>23386</v>
      </c>
      <c r="G12" s="33">
        <v>24832</v>
      </c>
      <c r="H12" s="32"/>
      <c r="I12" s="42">
        <f t="shared" si="0"/>
        <v>9000000</v>
      </c>
      <c r="J12" s="42">
        <f t="shared" si="1"/>
        <v>3234148.0637188917</v>
      </c>
      <c r="K12" s="42">
        <f t="shared" si="2"/>
        <v>1690126.751167445</v>
      </c>
      <c r="L12" s="38">
        <f t="shared" si="3"/>
        <v>13924274.814886337</v>
      </c>
    </row>
    <row r="13" spans="1:12" ht="16" thickBot="1" x14ac:dyDescent="0.4">
      <c r="A13" s="31">
        <v>7</v>
      </c>
      <c r="B13" s="32" t="s">
        <v>45</v>
      </c>
      <c r="C13" s="32">
        <v>21.33</v>
      </c>
      <c r="D13" s="33">
        <v>29458</v>
      </c>
      <c r="E13" s="33">
        <v>30173</v>
      </c>
      <c r="F13" s="33">
        <v>31657</v>
      </c>
      <c r="G13" s="33">
        <v>33615</v>
      </c>
      <c r="H13" s="32"/>
      <c r="I13" s="42">
        <f t="shared" si="0"/>
        <v>9000000</v>
      </c>
      <c r="J13" s="42">
        <f t="shared" si="1"/>
        <v>4377925.0572718754</v>
      </c>
      <c r="K13" s="42">
        <f t="shared" si="2"/>
        <v>711474.31621080718</v>
      </c>
      <c r="L13" s="38">
        <f t="shared" si="3"/>
        <v>14089399.373482682</v>
      </c>
    </row>
    <row r="14" spans="1:12" ht="16" thickBot="1" x14ac:dyDescent="0.4">
      <c r="A14" s="31">
        <v>8</v>
      </c>
      <c r="B14" s="32" t="s">
        <v>33</v>
      </c>
      <c r="C14" s="32">
        <v>45.41</v>
      </c>
      <c r="D14" s="33">
        <v>26285</v>
      </c>
      <c r="E14" s="33">
        <v>26924</v>
      </c>
      <c r="F14" s="33">
        <v>28248</v>
      </c>
      <c r="G14" s="33">
        <v>29994</v>
      </c>
      <c r="H14" s="32"/>
      <c r="I14" s="42">
        <f t="shared" si="0"/>
        <v>9000000</v>
      </c>
      <c r="J14" s="42">
        <f t="shared" si="1"/>
        <v>3906514.242600603</v>
      </c>
      <c r="K14" s="42">
        <f t="shared" si="2"/>
        <v>1514676.4509673116</v>
      </c>
      <c r="L14" s="38">
        <f t="shared" si="3"/>
        <v>14421190.693567915</v>
      </c>
    </row>
    <row r="15" spans="1:12" ht="16" thickBot="1" x14ac:dyDescent="0.4">
      <c r="A15" s="31">
        <v>9</v>
      </c>
      <c r="B15" s="32" t="s">
        <v>37</v>
      </c>
      <c r="C15" s="32">
        <v>39.26</v>
      </c>
      <c r="D15" s="33">
        <v>30267</v>
      </c>
      <c r="E15" s="33">
        <v>31002</v>
      </c>
      <c r="F15" s="33">
        <v>32526</v>
      </c>
      <c r="G15" s="33">
        <v>34538</v>
      </c>
      <c r="H15" s="32"/>
      <c r="I15" s="42">
        <f t="shared" si="0"/>
        <v>9000000</v>
      </c>
      <c r="J15" s="42">
        <f t="shared" si="1"/>
        <v>4498208.0875465712</v>
      </c>
      <c r="K15" s="42">
        <f t="shared" si="2"/>
        <v>1309539.6931287525</v>
      </c>
      <c r="L15" s="38">
        <f t="shared" si="3"/>
        <v>14807747.780675326</v>
      </c>
    </row>
    <row r="16" spans="1:12" ht="16" thickBot="1" x14ac:dyDescent="0.4">
      <c r="A16" s="31">
        <v>10</v>
      </c>
      <c r="B16" s="32" t="s">
        <v>38</v>
      </c>
      <c r="C16" s="32">
        <v>38.18</v>
      </c>
      <c r="D16" s="33">
        <v>30781</v>
      </c>
      <c r="E16" s="33">
        <v>31529</v>
      </c>
      <c r="F16" s="33">
        <v>33079</v>
      </c>
      <c r="G16" s="33">
        <v>35124</v>
      </c>
      <c r="H16" s="32"/>
      <c r="I16" s="42">
        <f t="shared" si="0"/>
        <v>9000000</v>
      </c>
      <c r="J16" s="42">
        <f t="shared" si="1"/>
        <v>4574672.6918345857</v>
      </c>
      <c r="K16" s="42">
        <f t="shared" si="2"/>
        <v>1273515.6771180788</v>
      </c>
      <c r="L16" s="38">
        <f t="shared" si="3"/>
        <v>14848188.368952665</v>
      </c>
    </row>
    <row r="17" spans="1:12" ht="16" thickBot="1" x14ac:dyDescent="0.4">
      <c r="A17" s="31">
        <v>11</v>
      </c>
      <c r="B17" s="32" t="s">
        <v>35</v>
      </c>
      <c r="C17" s="32">
        <v>41.07</v>
      </c>
      <c r="D17" s="33">
        <v>34695</v>
      </c>
      <c r="E17" s="33">
        <v>35538</v>
      </c>
      <c r="F17" s="33">
        <v>37285</v>
      </c>
      <c r="G17" s="33">
        <v>39590</v>
      </c>
      <c r="H17" s="32"/>
      <c r="I17" s="42">
        <f t="shared" si="0"/>
        <v>9000000</v>
      </c>
      <c r="J17" s="42">
        <f t="shared" si="1"/>
        <v>5156355.0421014782</v>
      </c>
      <c r="K17" s="42">
        <f t="shared" si="2"/>
        <v>1369913.2755170113</v>
      </c>
      <c r="L17" s="38">
        <f t="shared" si="3"/>
        <v>15526268.317618489</v>
      </c>
    </row>
    <row r="18" spans="1:12" ht="16" thickBot="1" x14ac:dyDescent="0.4">
      <c r="A18" s="31">
        <v>12</v>
      </c>
      <c r="B18" s="32" t="s">
        <v>34</v>
      </c>
      <c r="C18" s="32">
        <v>42.38</v>
      </c>
      <c r="D18" s="33">
        <v>35531</v>
      </c>
      <c r="E18" s="33">
        <v>36394</v>
      </c>
      <c r="F18" s="33">
        <v>38184</v>
      </c>
      <c r="G18" s="33">
        <v>40544</v>
      </c>
      <c r="H18" s="32"/>
      <c r="I18" s="42">
        <f t="shared" si="0"/>
        <v>9000000</v>
      </c>
      <c r="J18" s="42">
        <f t="shared" si="1"/>
        <v>5280555.6137723345</v>
      </c>
      <c r="K18" s="42">
        <f t="shared" si="2"/>
        <v>1413609.0727151437</v>
      </c>
      <c r="L18" s="38">
        <f t="shared" si="3"/>
        <v>15694164.686487477</v>
      </c>
    </row>
    <row r="19" spans="1:12" ht="16" thickBot="1" x14ac:dyDescent="0.4">
      <c r="A19" s="31">
        <v>13</v>
      </c>
      <c r="B19" s="32" t="s">
        <v>39</v>
      </c>
      <c r="C19" s="32">
        <v>37.54</v>
      </c>
      <c r="D19" s="33">
        <v>37399</v>
      </c>
      <c r="E19" s="33">
        <v>38307</v>
      </c>
      <c r="F19" s="33">
        <v>40191</v>
      </c>
      <c r="G19" s="33">
        <v>42676</v>
      </c>
      <c r="H19" s="32"/>
      <c r="I19" s="42">
        <f t="shared" si="0"/>
        <v>9000000</v>
      </c>
      <c r="J19" s="42">
        <f t="shared" si="1"/>
        <v>5558120.6763965711</v>
      </c>
      <c r="K19" s="42">
        <f t="shared" si="2"/>
        <v>1252168.1120747165</v>
      </c>
      <c r="L19" s="38">
        <f t="shared" si="3"/>
        <v>15810288.788471287</v>
      </c>
    </row>
    <row r="20" spans="1:12" ht="16" thickBot="1" x14ac:dyDescent="0.4">
      <c r="A20" s="31">
        <v>14</v>
      </c>
      <c r="B20" s="32" t="s">
        <v>26</v>
      </c>
      <c r="C20" s="32">
        <v>104.9</v>
      </c>
      <c r="D20" s="33">
        <v>24263</v>
      </c>
      <c r="E20" s="33">
        <v>24852</v>
      </c>
      <c r="F20" s="33">
        <v>26074</v>
      </c>
      <c r="G20" s="33">
        <v>27687</v>
      </c>
      <c r="H20" s="32"/>
      <c r="I20" s="42">
        <f t="shared" si="0"/>
        <v>9000000</v>
      </c>
      <c r="J20" s="42">
        <f t="shared" si="1"/>
        <v>3605879.2139767562</v>
      </c>
      <c r="K20" s="42">
        <f t="shared" si="2"/>
        <v>3498999.332888593</v>
      </c>
      <c r="L20" s="38">
        <f t="shared" si="3"/>
        <v>16104878.546865348</v>
      </c>
    </row>
    <row r="21" spans="1:12" ht="16" thickBot="1" x14ac:dyDescent="0.4">
      <c r="A21" s="31">
        <v>15</v>
      </c>
      <c r="B21" s="32" t="s">
        <v>28</v>
      </c>
      <c r="C21" s="32">
        <v>55.51</v>
      </c>
      <c r="D21" s="33">
        <v>35633</v>
      </c>
      <c r="E21" s="33">
        <v>36499</v>
      </c>
      <c r="F21" s="33">
        <v>38293</v>
      </c>
      <c r="G21" s="33">
        <v>40661</v>
      </c>
      <c r="H21" s="32"/>
      <c r="I21" s="42">
        <f t="shared" si="0"/>
        <v>9000000</v>
      </c>
      <c r="J21" s="42">
        <f t="shared" si="1"/>
        <v>5295790.496979624</v>
      </c>
      <c r="K21" s="42">
        <f t="shared" si="2"/>
        <v>1851567.7118078717</v>
      </c>
      <c r="L21" s="38">
        <f t="shared" si="3"/>
        <v>16147358.208787495</v>
      </c>
    </row>
    <row r="22" spans="1:12" ht="16" thickBot="1" x14ac:dyDescent="0.4">
      <c r="A22" s="31">
        <v>16</v>
      </c>
      <c r="B22" s="32" t="s">
        <v>27</v>
      </c>
      <c r="C22" s="32">
        <v>94.09</v>
      </c>
      <c r="D22" s="33">
        <v>27143</v>
      </c>
      <c r="E22" s="33">
        <v>27802</v>
      </c>
      <c r="F22" s="33">
        <v>29170</v>
      </c>
      <c r="G22" s="33">
        <v>30973</v>
      </c>
      <c r="H22" s="32"/>
      <c r="I22" s="42">
        <f t="shared" si="0"/>
        <v>9000000</v>
      </c>
      <c r="J22" s="42">
        <f t="shared" si="1"/>
        <v>4033906.8850386995</v>
      </c>
      <c r="K22" s="42">
        <f t="shared" si="2"/>
        <v>3138425.6170780524</v>
      </c>
      <c r="L22" s="38">
        <f t="shared" si="3"/>
        <v>16172332.502116753</v>
      </c>
    </row>
    <row r="23" spans="1:12" ht="16" thickBot="1" x14ac:dyDescent="0.4">
      <c r="A23" s="31">
        <v>17</v>
      </c>
      <c r="B23" s="32" t="s">
        <v>36</v>
      </c>
      <c r="C23" s="32">
        <v>40.229999999999997</v>
      </c>
      <c r="D23" s="33">
        <v>40647</v>
      </c>
      <c r="E23" s="33">
        <v>41634</v>
      </c>
      <c r="F23" s="33">
        <v>43681</v>
      </c>
      <c r="G23" s="33">
        <v>46383</v>
      </c>
      <c r="H23" s="32"/>
      <c r="I23" s="42">
        <f t="shared" si="0"/>
        <v>9000000</v>
      </c>
      <c r="J23" s="42">
        <f t="shared" si="1"/>
        <v>6040848.8328789743</v>
      </c>
      <c r="K23" s="42">
        <f t="shared" si="2"/>
        <v>1341894.5963975985</v>
      </c>
      <c r="L23" s="38">
        <f t="shared" si="3"/>
        <v>16382743.429276573</v>
      </c>
    </row>
    <row r="24" spans="1:12" ht="16" thickBot="1" x14ac:dyDescent="0.4">
      <c r="A24" s="31">
        <v>18</v>
      </c>
      <c r="B24" s="32" t="s">
        <v>30</v>
      </c>
      <c r="C24" s="32">
        <v>50.01</v>
      </c>
      <c r="D24" s="33">
        <v>41700</v>
      </c>
      <c r="E24" s="33">
        <v>42713</v>
      </c>
      <c r="F24" s="33">
        <v>44813</v>
      </c>
      <c r="G24" s="33">
        <v>47584</v>
      </c>
      <c r="H24" s="32"/>
      <c r="I24" s="42">
        <f t="shared" si="0"/>
        <v>9000000</v>
      </c>
      <c r="J24" s="42">
        <f t="shared" si="1"/>
        <v>6197405.394599596</v>
      </c>
      <c r="K24" s="42">
        <f t="shared" si="2"/>
        <v>1668112.0747164777</v>
      </c>
      <c r="L24" s="38">
        <f t="shared" si="3"/>
        <v>16865517.469316073</v>
      </c>
    </row>
    <row r="25" spans="1:12" ht="16" thickBot="1" x14ac:dyDescent="0.4">
      <c r="A25" s="31">
        <v>19</v>
      </c>
      <c r="B25" s="32" t="s">
        <v>32</v>
      </c>
      <c r="C25" s="32">
        <v>45.57</v>
      </c>
      <c r="D25" s="33">
        <v>43830</v>
      </c>
      <c r="E25" s="33">
        <v>44895</v>
      </c>
      <c r="F25" s="33">
        <v>47102</v>
      </c>
      <c r="G25" s="33">
        <v>50015</v>
      </c>
      <c r="H25" s="32"/>
      <c r="I25" s="42">
        <f t="shared" si="0"/>
        <v>9000000</v>
      </c>
      <c r="J25" s="42">
        <f t="shared" si="1"/>
        <v>6514000.7770596519</v>
      </c>
      <c r="K25" s="42">
        <f t="shared" si="2"/>
        <v>1520013.3422281521</v>
      </c>
      <c r="L25" s="38">
        <f t="shared" si="3"/>
        <v>17034014.119287804</v>
      </c>
    </row>
    <row r="26" spans="1:12" ht="16" thickBot="1" x14ac:dyDescent="0.4">
      <c r="A26" s="31">
        <v>20</v>
      </c>
      <c r="B26" s="32" t="s">
        <v>31</v>
      </c>
      <c r="C26" s="32">
        <v>49.31</v>
      </c>
      <c r="D26" s="33">
        <v>45446</v>
      </c>
      <c r="E26" s="33">
        <v>46550</v>
      </c>
      <c r="F26" s="33">
        <v>48839</v>
      </c>
      <c r="G26" s="33">
        <v>51859</v>
      </c>
      <c r="H26" s="32"/>
      <c r="I26" s="42">
        <f t="shared" si="0"/>
        <v>9000000</v>
      </c>
      <c r="J26" s="42">
        <f t="shared" si="1"/>
        <v>6754131.5552316913</v>
      </c>
      <c r="K26" s="42">
        <f t="shared" si="2"/>
        <v>1644763.1754503003</v>
      </c>
      <c r="L26" s="38">
        <f t="shared" si="3"/>
        <v>17398894.730681989</v>
      </c>
    </row>
    <row r="27" spans="1:12" ht="16" thickBot="1" x14ac:dyDescent="0.4">
      <c r="A27" s="34"/>
      <c r="B27" s="35"/>
      <c r="C27" s="35">
        <v>899.4</v>
      </c>
      <c r="D27" s="36">
        <v>605576</v>
      </c>
      <c r="E27" s="36">
        <v>620287</v>
      </c>
      <c r="F27" s="36">
        <v>650786</v>
      </c>
      <c r="G27" s="36">
        <v>691028</v>
      </c>
      <c r="H27" s="32"/>
      <c r="I27" s="38">
        <f>SUM(I7:I26)</f>
        <v>180000000</v>
      </c>
      <c r="J27" s="38">
        <f t="shared" ref="J27:L27" si="4">SUM(J7:J26)</f>
        <v>90000000</v>
      </c>
      <c r="K27" s="38">
        <f t="shared" si="4"/>
        <v>29999999.999999996</v>
      </c>
      <c r="L27" s="38">
        <f t="shared" si="4"/>
        <v>300000000</v>
      </c>
    </row>
  </sheetData>
  <sortState ref="B7:I26">
    <sortCondition ref="I7:I26"/>
  </sortState>
  <mergeCells count="6">
    <mergeCell ref="I5:L5"/>
    <mergeCell ref="A2:C2"/>
    <mergeCell ref="A4:A6"/>
    <mergeCell ref="B4:B6"/>
    <mergeCell ref="C4:C6"/>
    <mergeCell ref="D4:G4"/>
  </mergeCells>
  <pageMargins left="0.7" right="0.7" top="0.75" bottom="0.75" header="0.3" footer="0.3"/>
  <pageSetup scale="7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view="pageBreakPreview" topLeftCell="A7" zoomScale="93" zoomScaleNormal="100" workbookViewId="0">
      <selection activeCell="E3" sqref="E3"/>
    </sheetView>
  </sheetViews>
  <sheetFormatPr defaultRowHeight="14.5" x14ac:dyDescent="0.35"/>
  <cols>
    <col min="2" max="2" width="15.453125" customWidth="1"/>
    <col min="3" max="3" width="15.81640625" customWidth="1"/>
    <col min="4" max="4" width="12.81640625" hidden="1" customWidth="1"/>
    <col min="5" max="5" width="15.81640625" customWidth="1"/>
    <col min="6" max="6" width="13.54296875" hidden="1" customWidth="1"/>
    <col min="7" max="7" width="12.7265625" hidden="1" customWidth="1"/>
    <col min="8" max="8" width="3.54296875" customWidth="1"/>
    <col min="9" max="9" width="15.453125" style="37" customWidth="1"/>
    <col min="10" max="10" width="17.26953125" customWidth="1"/>
    <col min="11" max="11" width="13.453125" customWidth="1"/>
    <col min="12" max="12" width="15.54296875" customWidth="1"/>
    <col min="13" max="13" width="11.90625" customWidth="1"/>
  </cols>
  <sheetData>
    <row r="1" spans="1:12" x14ac:dyDescent="0.35">
      <c r="J1" s="43" t="s">
        <v>54</v>
      </c>
      <c r="K1" s="43" t="s">
        <v>47</v>
      </c>
      <c r="L1" s="43">
        <v>60</v>
      </c>
    </row>
    <row r="2" spans="1:12" s="40" customFormat="1" ht="15.5" thickBot="1" x14ac:dyDescent="0.4">
      <c r="A2" s="49" t="s">
        <v>49</v>
      </c>
      <c r="B2" s="49"/>
      <c r="C2" s="49"/>
      <c r="E2" s="38">
        <v>770000000</v>
      </c>
      <c r="J2" s="44"/>
      <c r="K2" s="43" t="s">
        <v>46</v>
      </c>
      <c r="L2" s="43">
        <v>30</v>
      </c>
    </row>
    <row r="3" spans="1:12" ht="16" thickBot="1" x14ac:dyDescent="0.4">
      <c r="I3" s="32"/>
      <c r="J3" s="43"/>
      <c r="K3" s="43" t="s">
        <v>48</v>
      </c>
      <c r="L3" s="43">
        <v>10</v>
      </c>
    </row>
    <row r="4" spans="1:12" s="1" customFormat="1" ht="15.5" customHeight="1" thickBot="1" x14ac:dyDescent="0.4">
      <c r="A4" s="50" t="s">
        <v>21</v>
      </c>
      <c r="B4" s="50" t="s">
        <v>22</v>
      </c>
      <c r="C4" s="50" t="s">
        <v>23</v>
      </c>
      <c r="D4" s="46"/>
      <c r="E4" s="47"/>
      <c r="F4" s="47"/>
      <c r="G4" s="48"/>
      <c r="H4" s="41"/>
      <c r="I4" s="30"/>
      <c r="J4" s="45"/>
      <c r="K4" s="45"/>
      <c r="L4" s="43">
        <f>SUM(L1:L3)</f>
        <v>100</v>
      </c>
    </row>
    <row r="5" spans="1:12" s="1" customFormat="1" ht="30.5" customHeight="1" thickBot="1" x14ac:dyDescent="0.4">
      <c r="A5" s="51"/>
      <c r="B5" s="51"/>
      <c r="C5" s="51"/>
      <c r="D5" s="30" t="s">
        <v>24</v>
      </c>
      <c r="E5" s="30" t="s">
        <v>25</v>
      </c>
      <c r="F5" s="30"/>
      <c r="G5" s="30"/>
      <c r="H5" s="30"/>
      <c r="I5" s="46" t="s">
        <v>50</v>
      </c>
      <c r="J5" s="47"/>
      <c r="K5" s="47"/>
      <c r="L5" s="48"/>
    </row>
    <row r="6" spans="1:12" s="1" customFormat="1" ht="31" customHeight="1" thickBot="1" x14ac:dyDescent="0.4">
      <c r="A6" s="52"/>
      <c r="B6" s="52"/>
      <c r="C6" s="52"/>
      <c r="D6" s="30">
        <v>2019</v>
      </c>
      <c r="E6" s="30">
        <v>2021</v>
      </c>
      <c r="F6" s="30">
        <v>2025</v>
      </c>
      <c r="G6" s="30">
        <v>2030</v>
      </c>
      <c r="H6" s="30"/>
      <c r="I6" s="30" t="s">
        <v>3</v>
      </c>
      <c r="J6" s="30" t="s">
        <v>51</v>
      </c>
      <c r="K6" s="30" t="s">
        <v>52</v>
      </c>
      <c r="L6" s="30" t="s">
        <v>53</v>
      </c>
    </row>
    <row r="7" spans="1:12" ht="16" thickBot="1" x14ac:dyDescent="0.4">
      <c r="A7" s="31">
        <v>1</v>
      </c>
      <c r="B7" s="32" t="s">
        <v>43</v>
      </c>
      <c r="C7" s="32">
        <v>23.36</v>
      </c>
      <c r="D7" s="33">
        <v>17037</v>
      </c>
      <c r="E7" s="33">
        <v>17451</v>
      </c>
      <c r="F7" s="33">
        <v>18309</v>
      </c>
      <c r="G7" s="33">
        <v>19411</v>
      </c>
      <c r="H7" s="32"/>
      <c r="I7" s="42">
        <f t="shared" ref="I7:I26" si="0">(60%*$E$2)/20</f>
        <v>23100000</v>
      </c>
      <c r="J7" s="42">
        <f t="shared" ref="J7:J26" si="1">(30%*$E$2)*(E7/$E$27)</f>
        <v>6498896.4785655672</v>
      </c>
      <c r="K7" s="42">
        <f t="shared" ref="K7:K26" si="2">(10%*$E$2)*(C7/$C$27)</f>
        <v>1999911.0518123193</v>
      </c>
      <c r="L7" s="38">
        <f>SUM(I7:K7)</f>
        <v>31598807.530377887</v>
      </c>
    </row>
    <row r="8" spans="1:12" ht="16" thickBot="1" x14ac:dyDescent="0.4">
      <c r="A8" s="31">
        <v>2</v>
      </c>
      <c r="B8" s="32" t="s">
        <v>44</v>
      </c>
      <c r="C8" s="32">
        <v>22.39</v>
      </c>
      <c r="D8" s="33">
        <v>17689</v>
      </c>
      <c r="E8" s="33">
        <v>18119</v>
      </c>
      <c r="F8" s="33">
        <v>19010</v>
      </c>
      <c r="G8" s="33">
        <v>20185</v>
      </c>
      <c r="H8" s="32"/>
      <c r="I8" s="42">
        <f t="shared" si="0"/>
        <v>23100000</v>
      </c>
      <c r="J8" s="42">
        <f t="shared" si="1"/>
        <v>6747665.1936925966</v>
      </c>
      <c r="K8" s="42">
        <f t="shared" si="2"/>
        <v>1916866.8000889483</v>
      </c>
      <c r="L8" s="38">
        <f t="shared" ref="L8:L26" si="3">SUM(I8:K8)</f>
        <v>31764531.993781544</v>
      </c>
    </row>
    <row r="9" spans="1:12" ht="16" thickBot="1" x14ac:dyDescent="0.4">
      <c r="A9" s="31">
        <v>3</v>
      </c>
      <c r="B9" s="32" t="s">
        <v>40</v>
      </c>
      <c r="C9" s="32">
        <v>35.119999999999997</v>
      </c>
      <c r="D9" s="33">
        <v>18123</v>
      </c>
      <c r="E9" s="33">
        <v>18563</v>
      </c>
      <c r="F9" s="33">
        <v>19476</v>
      </c>
      <c r="G9" s="33">
        <v>20681</v>
      </c>
      <c r="H9" s="32"/>
      <c r="I9" s="42">
        <f t="shared" si="0"/>
        <v>23100000</v>
      </c>
      <c r="J9" s="42">
        <f t="shared" si="1"/>
        <v>6913014.4594357125</v>
      </c>
      <c r="K9" s="42">
        <f t="shared" si="2"/>
        <v>3006715.5881698909</v>
      </c>
      <c r="L9" s="38">
        <f t="shared" si="3"/>
        <v>33019730.047605604</v>
      </c>
    </row>
    <row r="10" spans="1:12" ht="16" thickBot="1" x14ac:dyDescent="0.4">
      <c r="A10" s="31">
        <v>4</v>
      </c>
      <c r="B10" s="32" t="s">
        <v>41</v>
      </c>
      <c r="C10" s="32">
        <v>32.96</v>
      </c>
      <c r="D10" s="33">
        <v>23295</v>
      </c>
      <c r="E10" s="33">
        <v>23861</v>
      </c>
      <c r="F10" s="33">
        <v>25034</v>
      </c>
      <c r="G10" s="33">
        <v>26582</v>
      </c>
      <c r="H10" s="32"/>
      <c r="I10" s="42">
        <f t="shared" si="0"/>
        <v>23100000</v>
      </c>
      <c r="J10" s="42">
        <f t="shared" si="1"/>
        <v>8886033.4006677549</v>
      </c>
      <c r="K10" s="42">
        <f t="shared" si="2"/>
        <v>2821792.305981766</v>
      </c>
      <c r="L10" s="38">
        <f t="shared" si="3"/>
        <v>34807825.70664952</v>
      </c>
    </row>
    <row r="11" spans="1:12" ht="16" thickBot="1" x14ac:dyDescent="0.4">
      <c r="A11" s="31">
        <v>5</v>
      </c>
      <c r="B11" s="32" t="s">
        <v>42</v>
      </c>
      <c r="C11" s="32">
        <v>30.11</v>
      </c>
      <c r="D11" s="33">
        <v>24593</v>
      </c>
      <c r="E11" s="33">
        <v>25191</v>
      </c>
      <c r="F11" s="33">
        <v>26429</v>
      </c>
      <c r="G11" s="33">
        <v>28063</v>
      </c>
      <c r="H11" s="32"/>
      <c r="I11" s="42">
        <f t="shared" si="0"/>
        <v>23100000</v>
      </c>
      <c r="J11" s="42">
        <f t="shared" si="1"/>
        <v>9381336.3813847452</v>
      </c>
      <c r="K11" s="42">
        <f t="shared" si="2"/>
        <v>2577796.3086502114</v>
      </c>
      <c r="L11" s="38">
        <f t="shared" si="3"/>
        <v>35059132.690034956</v>
      </c>
    </row>
    <row r="12" spans="1:12" ht="16" thickBot="1" x14ac:dyDescent="0.4">
      <c r="A12" s="31">
        <v>6</v>
      </c>
      <c r="B12" s="32" t="s">
        <v>29</v>
      </c>
      <c r="C12" s="32">
        <v>50.67</v>
      </c>
      <c r="D12" s="33">
        <v>21761</v>
      </c>
      <c r="E12" s="33">
        <v>22290</v>
      </c>
      <c r="F12" s="33">
        <v>23386</v>
      </c>
      <c r="G12" s="33">
        <v>24832</v>
      </c>
      <c r="H12" s="32"/>
      <c r="I12" s="42">
        <f t="shared" si="0"/>
        <v>23100000</v>
      </c>
      <c r="J12" s="42">
        <f t="shared" si="1"/>
        <v>8300980.0302118221</v>
      </c>
      <c r="K12" s="42">
        <f t="shared" si="2"/>
        <v>4337991.9946631091</v>
      </c>
      <c r="L12" s="38">
        <f t="shared" si="3"/>
        <v>35738972.024874933</v>
      </c>
    </row>
    <row r="13" spans="1:12" ht="16" thickBot="1" x14ac:dyDescent="0.4">
      <c r="A13" s="31">
        <v>7</v>
      </c>
      <c r="B13" s="32" t="s">
        <v>45</v>
      </c>
      <c r="C13" s="32">
        <v>21.33</v>
      </c>
      <c r="D13" s="33">
        <v>29458</v>
      </c>
      <c r="E13" s="33">
        <v>30173</v>
      </c>
      <c r="F13" s="33">
        <v>31657</v>
      </c>
      <c r="G13" s="33">
        <v>33615</v>
      </c>
      <c r="H13" s="32"/>
      <c r="I13" s="42">
        <f t="shared" si="0"/>
        <v>23100000</v>
      </c>
      <c r="J13" s="42">
        <f t="shared" si="1"/>
        <v>11236674.313664481</v>
      </c>
      <c r="K13" s="42">
        <f t="shared" si="2"/>
        <v>1826117.4116077384</v>
      </c>
      <c r="L13" s="38">
        <f t="shared" si="3"/>
        <v>36162791.725272216</v>
      </c>
    </row>
    <row r="14" spans="1:12" ht="16" thickBot="1" x14ac:dyDescent="0.4">
      <c r="A14" s="31">
        <v>8</v>
      </c>
      <c r="B14" s="32" t="s">
        <v>33</v>
      </c>
      <c r="C14" s="32">
        <v>45.41</v>
      </c>
      <c r="D14" s="33">
        <v>26285</v>
      </c>
      <c r="E14" s="33">
        <v>26924</v>
      </c>
      <c r="F14" s="33">
        <v>28248</v>
      </c>
      <c r="G14" s="33">
        <v>29994</v>
      </c>
      <c r="H14" s="32"/>
      <c r="I14" s="42">
        <f t="shared" si="0"/>
        <v>23100000</v>
      </c>
      <c r="J14" s="42">
        <f t="shared" si="1"/>
        <v>10026719.889341548</v>
      </c>
      <c r="K14" s="42">
        <f t="shared" si="2"/>
        <v>3887669.5574827665</v>
      </c>
      <c r="L14" s="38">
        <f t="shared" si="3"/>
        <v>37014389.446824312</v>
      </c>
    </row>
    <row r="15" spans="1:12" ht="16" thickBot="1" x14ac:dyDescent="0.4">
      <c r="A15" s="31">
        <v>9</v>
      </c>
      <c r="B15" s="32" t="s">
        <v>37</v>
      </c>
      <c r="C15" s="32">
        <v>39.26</v>
      </c>
      <c r="D15" s="33">
        <v>30267</v>
      </c>
      <c r="E15" s="33">
        <v>31002</v>
      </c>
      <c r="F15" s="33">
        <v>32526</v>
      </c>
      <c r="G15" s="33">
        <v>34538</v>
      </c>
      <c r="H15" s="32"/>
      <c r="I15" s="42">
        <f t="shared" si="0"/>
        <v>23100000</v>
      </c>
      <c r="J15" s="42">
        <f t="shared" si="1"/>
        <v>11545400.758036198</v>
      </c>
      <c r="K15" s="42">
        <f t="shared" si="2"/>
        <v>3361151.8790304647</v>
      </c>
      <c r="L15" s="38">
        <f t="shared" si="3"/>
        <v>38006552.637066662</v>
      </c>
    </row>
    <row r="16" spans="1:12" ht="16" thickBot="1" x14ac:dyDescent="0.4">
      <c r="A16" s="31">
        <v>10</v>
      </c>
      <c r="B16" s="32" t="s">
        <v>38</v>
      </c>
      <c r="C16" s="32">
        <v>38.18</v>
      </c>
      <c r="D16" s="33">
        <v>30781</v>
      </c>
      <c r="E16" s="33">
        <v>31529</v>
      </c>
      <c r="F16" s="33">
        <v>33079</v>
      </c>
      <c r="G16" s="33">
        <v>35124</v>
      </c>
      <c r="H16" s="32"/>
      <c r="I16" s="42">
        <f t="shared" si="0"/>
        <v>23100000</v>
      </c>
      <c r="J16" s="42">
        <f t="shared" si="1"/>
        <v>11741659.909042105</v>
      </c>
      <c r="K16" s="42">
        <f t="shared" si="2"/>
        <v>3268690.2379364022</v>
      </c>
      <c r="L16" s="38">
        <f t="shared" si="3"/>
        <v>38110350.146978505</v>
      </c>
    </row>
    <row r="17" spans="1:12" ht="16" thickBot="1" x14ac:dyDescent="0.4">
      <c r="A17" s="31">
        <v>11</v>
      </c>
      <c r="B17" s="32" t="s">
        <v>35</v>
      </c>
      <c r="C17" s="32">
        <v>41.07</v>
      </c>
      <c r="D17" s="33">
        <v>34695</v>
      </c>
      <c r="E17" s="33">
        <v>35538</v>
      </c>
      <c r="F17" s="33">
        <v>37285</v>
      </c>
      <c r="G17" s="33">
        <v>39590</v>
      </c>
      <c r="H17" s="32"/>
      <c r="I17" s="42">
        <f t="shared" si="0"/>
        <v>23100000</v>
      </c>
      <c r="J17" s="42">
        <f t="shared" si="1"/>
        <v>13234644.608060462</v>
      </c>
      <c r="K17" s="42">
        <f t="shared" si="2"/>
        <v>3516110.7404936622</v>
      </c>
      <c r="L17" s="38">
        <f t="shared" si="3"/>
        <v>39850755.348554127</v>
      </c>
    </row>
    <row r="18" spans="1:12" ht="16" thickBot="1" x14ac:dyDescent="0.4">
      <c r="A18" s="31">
        <v>12</v>
      </c>
      <c r="B18" s="32" t="s">
        <v>34</v>
      </c>
      <c r="C18" s="32">
        <v>42.38</v>
      </c>
      <c r="D18" s="33">
        <v>35531</v>
      </c>
      <c r="E18" s="33">
        <v>36394</v>
      </c>
      <c r="F18" s="33">
        <v>38184</v>
      </c>
      <c r="G18" s="33">
        <v>40544</v>
      </c>
      <c r="H18" s="32"/>
      <c r="I18" s="42">
        <f t="shared" si="0"/>
        <v>23100000</v>
      </c>
      <c r="J18" s="42">
        <f t="shared" si="1"/>
        <v>13553426.075348992</v>
      </c>
      <c r="K18" s="42">
        <f t="shared" si="2"/>
        <v>3628263.2866355353</v>
      </c>
      <c r="L18" s="38">
        <f t="shared" si="3"/>
        <v>40281689.361984521</v>
      </c>
    </row>
    <row r="19" spans="1:12" ht="16" thickBot="1" x14ac:dyDescent="0.4">
      <c r="A19" s="31">
        <v>13</v>
      </c>
      <c r="B19" s="32" t="s">
        <v>39</v>
      </c>
      <c r="C19" s="32">
        <v>37.54</v>
      </c>
      <c r="D19" s="33">
        <v>37399</v>
      </c>
      <c r="E19" s="33">
        <v>38307</v>
      </c>
      <c r="F19" s="33">
        <v>40191</v>
      </c>
      <c r="G19" s="33">
        <v>42676</v>
      </c>
      <c r="H19" s="32"/>
      <c r="I19" s="42">
        <f t="shared" si="0"/>
        <v>23100000</v>
      </c>
      <c r="J19" s="42">
        <f t="shared" si="1"/>
        <v>14265843.069417866</v>
      </c>
      <c r="K19" s="42">
        <f t="shared" si="2"/>
        <v>3213898.1543251057</v>
      </c>
      <c r="L19" s="38">
        <f t="shared" si="3"/>
        <v>40579741.223742969</v>
      </c>
    </row>
    <row r="20" spans="1:12" ht="16" thickBot="1" x14ac:dyDescent="0.4">
      <c r="A20" s="31">
        <v>14</v>
      </c>
      <c r="B20" s="32" t="s">
        <v>26</v>
      </c>
      <c r="C20" s="32">
        <v>104.9</v>
      </c>
      <c r="D20" s="33">
        <v>24263</v>
      </c>
      <c r="E20" s="33">
        <v>24852</v>
      </c>
      <c r="F20" s="33">
        <v>26074</v>
      </c>
      <c r="G20" s="33">
        <v>27687</v>
      </c>
      <c r="H20" s="32"/>
      <c r="I20" s="42">
        <f t="shared" si="0"/>
        <v>23100000</v>
      </c>
      <c r="J20" s="42">
        <f t="shared" si="1"/>
        <v>9255089.9825403411</v>
      </c>
      <c r="K20" s="42">
        <f t="shared" si="2"/>
        <v>8980764.9544140548</v>
      </c>
      <c r="L20" s="38">
        <f t="shared" si="3"/>
        <v>41335854.936954394</v>
      </c>
    </row>
    <row r="21" spans="1:12" ht="16" thickBot="1" x14ac:dyDescent="0.4">
      <c r="A21" s="31">
        <v>15</v>
      </c>
      <c r="B21" s="32" t="s">
        <v>28</v>
      </c>
      <c r="C21" s="32">
        <v>55.51</v>
      </c>
      <c r="D21" s="33">
        <v>35633</v>
      </c>
      <c r="E21" s="33">
        <v>36499</v>
      </c>
      <c r="F21" s="33">
        <v>38293</v>
      </c>
      <c r="G21" s="33">
        <v>40661</v>
      </c>
      <c r="H21" s="32"/>
      <c r="I21" s="42">
        <f t="shared" si="0"/>
        <v>23100000</v>
      </c>
      <c r="J21" s="42">
        <f t="shared" si="1"/>
        <v>13592528.942247702</v>
      </c>
      <c r="K21" s="42">
        <f t="shared" si="2"/>
        <v>4752357.1269735377</v>
      </c>
      <c r="L21" s="38">
        <f t="shared" si="3"/>
        <v>41444886.069221243</v>
      </c>
    </row>
    <row r="22" spans="1:12" ht="16" thickBot="1" x14ac:dyDescent="0.4">
      <c r="A22" s="31">
        <v>16</v>
      </c>
      <c r="B22" s="32" t="s">
        <v>27</v>
      </c>
      <c r="C22" s="32">
        <v>94.09</v>
      </c>
      <c r="D22" s="33">
        <v>27143</v>
      </c>
      <c r="E22" s="33">
        <v>27802</v>
      </c>
      <c r="F22" s="33">
        <v>29170</v>
      </c>
      <c r="G22" s="33">
        <v>30973</v>
      </c>
      <c r="H22" s="32"/>
      <c r="I22" s="42">
        <f t="shared" si="0"/>
        <v>23100000</v>
      </c>
      <c r="J22" s="42">
        <f t="shared" si="1"/>
        <v>10353694.338265996</v>
      </c>
      <c r="K22" s="42">
        <f t="shared" si="2"/>
        <v>8055292.4171670005</v>
      </c>
      <c r="L22" s="38">
        <f t="shared" si="3"/>
        <v>41508986.755432993</v>
      </c>
    </row>
    <row r="23" spans="1:12" ht="16" thickBot="1" x14ac:dyDescent="0.4">
      <c r="A23" s="31">
        <v>17</v>
      </c>
      <c r="B23" s="32" t="s">
        <v>36</v>
      </c>
      <c r="C23" s="32">
        <v>40.229999999999997</v>
      </c>
      <c r="D23" s="33">
        <v>40647</v>
      </c>
      <c r="E23" s="33">
        <v>41634</v>
      </c>
      <c r="F23" s="33">
        <v>43681</v>
      </c>
      <c r="G23" s="33">
        <v>46383</v>
      </c>
      <c r="H23" s="32"/>
      <c r="I23" s="42">
        <f t="shared" si="0"/>
        <v>23100000</v>
      </c>
      <c r="J23" s="42">
        <f t="shared" si="1"/>
        <v>15504845.3377227</v>
      </c>
      <c r="K23" s="42">
        <f t="shared" si="2"/>
        <v>3444196.1307538357</v>
      </c>
      <c r="L23" s="38">
        <f t="shared" si="3"/>
        <v>42049041.468476541</v>
      </c>
    </row>
    <row r="24" spans="1:12" ht="16" thickBot="1" x14ac:dyDescent="0.4">
      <c r="A24" s="31">
        <v>18</v>
      </c>
      <c r="B24" s="32" t="s">
        <v>30</v>
      </c>
      <c r="C24" s="32">
        <v>50.01</v>
      </c>
      <c r="D24" s="33">
        <v>41700</v>
      </c>
      <c r="E24" s="33">
        <v>42713</v>
      </c>
      <c r="F24" s="33">
        <v>44813</v>
      </c>
      <c r="G24" s="33">
        <v>47584</v>
      </c>
      <c r="H24" s="32"/>
      <c r="I24" s="42">
        <f t="shared" si="0"/>
        <v>23100000</v>
      </c>
      <c r="J24" s="42">
        <f t="shared" si="1"/>
        <v>15906673.846138963</v>
      </c>
      <c r="K24" s="42">
        <f t="shared" si="2"/>
        <v>4281487.6584389592</v>
      </c>
      <c r="L24" s="38">
        <f t="shared" si="3"/>
        <v>43288161.50457792</v>
      </c>
    </row>
    <row r="25" spans="1:12" ht="16" thickBot="1" x14ac:dyDescent="0.4">
      <c r="A25" s="31">
        <v>19</v>
      </c>
      <c r="B25" s="32" t="s">
        <v>32</v>
      </c>
      <c r="C25" s="32">
        <v>45.57</v>
      </c>
      <c r="D25" s="33">
        <v>43830</v>
      </c>
      <c r="E25" s="33">
        <v>44895</v>
      </c>
      <c r="F25" s="33">
        <v>47102</v>
      </c>
      <c r="G25" s="33">
        <v>50015</v>
      </c>
      <c r="H25" s="32"/>
      <c r="I25" s="42">
        <f t="shared" si="0"/>
        <v>23100000</v>
      </c>
      <c r="J25" s="42">
        <f t="shared" si="1"/>
        <v>16719268.661119772</v>
      </c>
      <c r="K25" s="42">
        <f t="shared" si="2"/>
        <v>3901367.5783855901</v>
      </c>
      <c r="L25" s="38">
        <f t="shared" si="3"/>
        <v>43720636.239505365</v>
      </c>
    </row>
    <row r="26" spans="1:12" ht="16" thickBot="1" x14ac:dyDescent="0.4">
      <c r="A26" s="31">
        <v>20</v>
      </c>
      <c r="B26" s="32" t="s">
        <v>31</v>
      </c>
      <c r="C26" s="32">
        <v>49.31</v>
      </c>
      <c r="D26" s="33">
        <v>45446</v>
      </c>
      <c r="E26" s="33">
        <v>46550</v>
      </c>
      <c r="F26" s="33">
        <v>48839</v>
      </c>
      <c r="G26" s="33">
        <v>51859</v>
      </c>
      <c r="H26" s="32"/>
      <c r="I26" s="42">
        <f t="shared" si="0"/>
        <v>23100000</v>
      </c>
      <c r="J26" s="42">
        <f t="shared" si="1"/>
        <v>17335604.325094674</v>
      </c>
      <c r="K26" s="42">
        <f t="shared" si="2"/>
        <v>4221558.8169891043</v>
      </c>
      <c r="L26" s="38">
        <f t="shared" si="3"/>
        <v>44657163.142083772</v>
      </c>
    </row>
    <row r="27" spans="1:12" ht="16" thickBot="1" x14ac:dyDescent="0.4">
      <c r="A27" s="34"/>
      <c r="B27" s="35"/>
      <c r="C27" s="35">
        <v>899.4</v>
      </c>
      <c r="D27" s="36">
        <v>605576</v>
      </c>
      <c r="E27" s="36">
        <v>620287</v>
      </c>
      <c r="F27" s="36">
        <v>650786</v>
      </c>
      <c r="G27" s="36">
        <v>691028</v>
      </c>
      <c r="H27" s="32"/>
      <c r="I27" s="38">
        <f>SUM(I7:I26)</f>
        <v>462000000</v>
      </c>
      <c r="J27" s="38">
        <f t="shared" ref="J27:L27" si="4">SUM(J7:J26)</f>
        <v>230999999.99999994</v>
      </c>
      <c r="K27" s="38">
        <f t="shared" si="4"/>
        <v>77000000.000000015</v>
      </c>
      <c r="L27" s="38">
        <f t="shared" si="4"/>
        <v>769999999.99999988</v>
      </c>
    </row>
  </sheetData>
  <mergeCells count="6">
    <mergeCell ref="I5:L5"/>
    <mergeCell ref="A2:C2"/>
    <mergeCell ref="A4:A6"/>
    <mergeCell ref="B4:B6"/>
    <mergeCell ref="C4:C6"/>
    <mergeCell ref="D4:G4"/>
  </mergeCells>
  <pageMargins left="0.7" right="0.7" top="0.75" bottom="0.75" header="0.3" footer="0.3"/>
  <pageSetup scale="7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Equal</vt:lpstr>
      <vt:lpstr>Equitable 300M</vt:lpstr>
      <vt:lpstr>Equitable 770M</vt:lpstr>
      <vt:lpstr>Equal!Print_Area</vt:lpstr>
      <vt:lpstr>'Equitable 300M'!Print_Area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Gilbah</cp:lastModifiedBy>
  <cp:lastPrinted>2023-03-09T14:48:18Z</cp:lastPrinted>
  <dcterms:created xsi:type="dcterms:W3CDTF">2023-03-10T01:38:22Z</dcterms:created>
  <dcterms:modified xsi:type="dcterms:W3CDTF">2023-03-11T11:59:13Z</dcterms:modified>
</cp:coreProperties>
</file>