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3830" tabRatio="500"/>
  </bookViews>
  <sheets>
    <sheet name="C2S_MCMC" sheetId="1" r:id="rId1"/>
  </sheets>
  <calcPr calcId="144525"/>
</workbook>
</file>

<file path=xl/sharedStrings.xml><?xml version="1.0" encoding="utf-8"?>
<sst xmlns="http://schemas.openxmlformats.org/spreadsheetml/2006/main" count="222" uniqueCount="62">
  <si>
    <t>Level</t>
  </si>
  <si>
    <t>C2S_chi2_fit</t>
  </si>
  <si>
    <t>Reduced_chi2</t>
  </si>
  <si>
    <t>Jf</t>
  </si>
  <si>
    <t>Parity</t>
  </si>
  <si>
    <t>Orbital</t>
  </si>
  <si>
    <t>(2J+1)C2S_chi2_fit</t>
  </si>
  <si>
    <t>C2S_MCMC</t>
  </si>
  <si>
    <t>C2S_MCMC+</t>
  </si>
  <si>
    <t>C2S_MCMC-</t>
  </si>
  <si>
    <t>(2J+1)C2S_MCMC</t>
  </si>
  <si>
    <t>(2J+1)C2S_MCMC+</t>
  </si>
  <si>
    <t>(2J+1)C2S_MCMC-</t>
  </si>
  <si>
    <t>C2S_Lit.</t>
  </si>
  <si>
    <t>f.u. of C2S</t>
  </si>
  <si>
    <t>ANC_Fresco</t>
  </si>
  <si>
    <t>Notes</t>
  </si>
  <si>
    <t>Boeltzig</t>
  </si>
  <si>
    <t>ANC(C_24)</t>
  </si>
  <si>
    <t>+</t>
  </si>
  <si>
    <t>1d3/2</t>
  </si>
  <si>
    <t>Tang’s value for ground state is wrong!</t>
  </si>
  <si>
    <t>&lt;52</t>
  </si>
  <si>
    <t>2s1/2(mixed)</t>
  </si>
  <si>
    <t>1369-6011keV: C2S From Garrett and normalized by 0.4</t>
  </si>
  <si>
    <t>&lt;25</t>
  </si>
  <si>
    <t>1d5/2(mixed)</t>
  </si>
  <si>
    <t>From Garrett et al.</t>
  </si>
  <si>
    <t>1d5/2</t>
  </si>
  <si>
    <t>&lt;8</t>
  </si>
  <si>
    <t>&lt;22</t>
  </si>
  <si>
    <t>`</t>
  </si>
  <si>
    <t>&lt;11</t>
  </si>
  <si>
    <t>mixed_l</t>
  </si>
  <si>
    <t>-</t>
  </si>
  <si>
    <t>2p3/2</t>
  </si>
  <si>
    <t>1p1/2</t>
  </si>
  <si>
    <t>1p3/2</t>
  </si>
  <si>
    <t>2p3/2(mixed)</t>
  </si>
  <si>
    <t>Fit doesn’t work well</t>
  </si>
  <si>
    <t>&lt;7</t>
  </si>
  <si>
    <t>1p1/2(mixed)</t>
  </si>
  <si>
    <t>2s1/2</t>
  </si>
  <si>
    <t>Jpi=2+,3,4+</t>
  </si>
  <si>
    <t>(3)+. 6 data points.</t>
  </si>
  <si>
    <t>(4)+</t>
  </si>
  <si>
    <t>1f7/2</t>
  </si>
  <si>
    <t xml:space="preserve">Contaminated. (1,2)+. mixed_l </t>
  </si>
  <si>
    <t>Alpha peaked at two positions.</t>
  </si>
  <si>
    <t>Only 5 data points. Bad fit.</t>
  </si>
  <si>
    <t>Very weak. Jpi unconfirmed.</t>
  </si>
  <si>
    <t>1g7/2</t>
  </si>
  <si>
    <t>Single l.</t>
  </si>
  <si>
    <t>mixed_l, C2S given as uppper bound for reduced chi2=1</t>
  </si>
  <si>
    <t>10712+10731</t>
  </si>
  <si>
    <t>Single l only. 3+,4+. 6 data points.</t>
  </si>
  <si>
    <t>1g7/2(mixed)</t>
  </si>
  <si>
    <t>Single l. Resolved from a strong contaminant.</t>
  </si>
  <si>
    <t>mixed_l. Resolved from a strong contaminant.</t>
  </si>
  <si>
    <t>(3)+</t>
  </si>
  <si>
    <t xml:space="preserve"> </t>
  </si>
  <si>
    <t>Jpi unconfirmed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</si>
</sst>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#,##0.0000"/>
    <numFmt numFmtId="178" formatCode="0.0000"/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2"/>
      <color rgb="FF000000"/>
      <name val="Calibri"/>
      <charset val="134"/>
    </font>
    <font>
      <sz val="12"/>
      <name val="Calibri"/>
      <charset val="134"/>
    </font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4" fillId="0" borderId="0" applyBorder="0" applyAlignment="0" applyProtection="0"/>
    <xf numFmtId="0" fontId="7" fillId="10" borderId="0" applyNumberFormat="0" applyBorder="0" applyAlignment="0" applyProtection="0">
      <alignment vertical="center"/>
    </xf>
    <xf numFmtId="0" fontId="13" fillId="9" borderId="2" applyNumberFormat="0" applyFont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4" fillId="0" borderId="0" applyBorder="0" applyAlignment="0" applyProtection="0"/>
    <xf numFmtId="0" fontId="7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4" fillId="0" borderId="0" applyBorder="0" applyAlignment="0" applyProtection="0"/>
    <xf numFmtId="0" fontId="23" fillId="34" borderId="8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177" fontId="0" fillId="0" borderId="0" xfId="0" applyNumberFormat="1" applyFont="1" applyAlignment="1">
      <alignment horizontal="left"/>
    </xf>
    <xf numFmtId="178" fontId="0" fillId="0" borderId="0" xfId="0" applyNumberFormat="1" applyFont="1" applyAlignment="1">
      <alignment horizontal="left"/>
    </xf>
    <xf numFmtId="0" fontId="2" fillId="0" borderId="0" xfId="0" applyFont="1" applyFill="1" applyAlignment="1"/>
    <xf numFmtId="177" fontId="0" fillId="0" borderId="0" xfId="0" applyNumberFormat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0" fillId="4" borderId="0" xfId="0" applyFont="1" applyFill="1"/>
    <xf numFmtId="178" fontId="0" fillId="0" borderId="0" xfId="0" applyNumberFormat="1"/>
    <xf numFmtId="0" fontId="0" fillId="2" borderId="0" xfId="0" applyFill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176" fontId="0" fillId="0" borderId="0" xfId="0" applyNumberFormat="1" applyFont="1" applyAlignment="1">
      <alignment horizontal="left" wrapText="1"/>
    </xf>
    <xf numFmtId="178" fontId="0" fillId="0" borderId="0" xfId="0" applyNumberFormat="1" applyFont="1"/>
    <xf numFmtId="0" fontId="0" fillId="0" borderId="0" xfId="0" applyAlignment="1">
      <alignment horizontal="center"/>
    </xf>
    <xf numFmtId="178" fontId="0" fillId="0" borderId="0" xfId="0" applyNumberFormat="1" applyFont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tabSelected="1" zoomScale="145" zoomScaleNormal="145" workbookViewId="0">
      <selection activeCell="K27" sqref="K27:M27"/>
    </sheetView>
  </sheetViews>
  <sheetFormatPr defaultColWidth="8.37037037037037" defaultRowHeight="15.75"/>
  <cols>
    <col min="2" max="2" width="6.96296296296296" customWidth="1"/>
    <col min="3" max="3" width="6.85185185185185" customWidth="1"/>
    <col min="5" max="5" width="8.08888888888889" customWidth="1"/>
    <col min="6" max="6" width="11.3037037037037" customWidth="1"/>
    <col min="8" max="8" width="8.37037037037037" style="1"/>
    <col min="9" max="11" width="8.37037037037037" style="2"/>
    <col min="12" max="14" width="8.36296296296296" style="2"/>
    <col min="15" max="15" width="7.5037037037037" style="2" customWidth="1"/>
    <col min="16" max="16" width="10.0814814814815" style="2" customWidth="1"/>
    <col min="17" max="17" width="8.37037037037037" style="1"/>
    <col min="18" max="18" width="14.3185185185185" customWidth="1"/>
    <col min="19" max="19" width="13.5555555555556"/>
  </cols>
  <sheetData>
    <row r="1" spans="1:19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2" t="s">
        <v>11</v>
      </c>
      <c r="M1" s="2" t="s">
        <v>12</v>
      </c>
      <c r="N1" s="22" t="s">
        <v>13</v>
      </c>
      <c r="O1" s="22" t="s">
        <v>14</v>
      </c>
      <c r="P1" s="22" t="s">
        <v>15</v>
      </c>
      <c r="Q1" s="1" t="s">
        <v>16</v>
      </c>
      <c r="R1" t="s">
        <v>17</v>
      </c>
      <c r="S1" t="s">
        <v>18</v>
      </c>
    </row>
    <row r="2" spans="1:19">
      <c r="A2" s="1">
        <v>0</v>
      </c>
      <c r="B2" s="1"/>
      <c r="C2" s="1"/>
      <c r="D2" s="3">
        <v>0</v>
      </c>
      <c r="E2" s="3" t="s">
        <v>19</v>
      </c>
      <c r="F2" t="s">
        <v>20</v>
      </c>
      <c r="H2" s="13">
        <f t="shared" ref="H2:H9" si="0">K2/(2*D2+1)</f>
        <v>0.0574</v>
      </c>
      <c r="I2"/>
      <c r="J2" s="14">
        <f>K2/(2*D2+1)</f>
        <v>0.0574</v>
      </c>
      <c r="K2" s="20">
        <f t="shared" ref="K2:K9" si="1">M2*O2</f>
        <v>0.0574</v>
      </c>
      <c r="M2" s="2">
        <v>0.14</v>
      </c>
      <c r="N2" s="2">
        <v>0.14</v>
      </c>
      <c r="O2">
        <v>0.41</v>
      </c>
      <c r="P2" s="2">
        <v>13.5541</v>
      </c>
      <c r="Q2" s="1" t="s">
        <v>21</v>
      </c>
      <c r="R2" t="s">
        <v>22</v>
      </c>
      <c r="S2">
        <f t="shared" ref="S2:S9" si="2">SQRT(N2*O2)*P2</f>
        <v>3.24733154742382</v>
      </c>
    </row>
    <row r="3" spans="1:19">
      <c r="A3" s="1">
        <v>1369</v>
      </c>
      <c r="B3" s="1"/>
      <c r="C3" s="1"/>
      <c r="D3" s="3">
        <v>2</v>
      </c>
      <c r="E3" s="3" t="s">
        <v>19</v>
      </c>
      <c r="F3" t="s">
        <v>23</v>
      </c>
      <c r="G3" s="14"/>
      <c r="H3" s="13">
        <f t="shared" si="0"/>
        <v>0.00656</v>
      </c>
      <c r="I3"/>
      <c r="J3" s="14"/>
      <c r="K3">
        <f t="shared" si="1"/>
        <v>0.0328</v>
      </c>
      <c r="L3"/>
      <c r="M3" s="22">
        <v>0.08</v>
      </c>
      <c r="N3" s="22">
        <f t="shared" ref="N3:N9" si="3">M3/(D3*2+1)</f>
        <v>0.016</v>
      </c>
      <c r="O3">
        <v>0.41</v>
      </c>
      <c r="P3" s="23">
        <v>-31.46</v>
      </c>
      <c r="Q3" t="s">
        <v>24</v>
      </c>
      <c r="R3" t="s">
        <v>25</v>
      </c>
      <c r="S3">
        <f t="shared" si="2"/>
        <v>-2.54806579506888</v>
      </c>
    </row>
    <row r="4" spans="1:19">
      <c r="A4" s="1">
        <v>1369</v>
      </c>
      <c r="B4" s="1"/>
      <c r="C4" s="1"/>
      <c r="D4" s="3">
        <v>2</v>
      </c>
      <c r="E4" s="3" t="s">
        <v>19</v>
      </c>
      <c r="F4" t="s">
        <v>26</v>
      </c>
      <c r="G4" s="13"/>
      <c r="H4" s="13">
        <f t="shared" si="0"/>
        <v>0.26814</v>
      </c>
      <c r="I4"/>
      <c r="J4" s="14"/>
      <c r="K4" s="21">
        <f t="shared" si="1"/>
        <v>1.3407</v>
      </c>
      <c r="L4" s="21">
        <f>1.55/2</f>
        <v>0.775</v>
      </c>
      <c r="M4" s="22">
        <v>3.27</v>
      </c>
      <c r="N4" s="22">
        <f t="shared" si="3"/>
        <v>0.654</v>
      </c>
      <c r="O4">
        <v>0.41</v>
      </c>
      <c r="P4" s="23">
        <v>11.5463</v>
      </c>
      <c r="Q4" t="s">
        <v>27</v>
      </c>
      <c r="R4" t="s">
        <v>25</v>
      </c>
      <c r="S4">
        <f t="shared" si="2"/>
        <v>5.97893235411111</v>
      </c>
    </row>
    <row r="5" spans="1:19">
      <c r="A5" s="1">
        <v>4123</v>
      </c>
      <c r="B5" s="1"/>
      <c r="C5" s="1"/>
      <c r="D5" s="3">
        <v>4</v>
      </c>
      <c r="E5" s="3" t="s">
        <v>19</v>
      </c>
      <c r="F5" t="s">
        <v>28</v>
      </c>
      <c r="G5" s="13"/>
      <c r="H5" s="13">
        <f t="shared" si="0"/>
        <v>0.0118444444444444</v>
      </c>
      <c r="I5" s="14"/>
      <c r="J5" s="14"/>
      <c r="K5">
        <f t="shared" si="1"/>
        <v>0.1066</v>
      </c>
      <c r="L5"/>
      <c r="M5" s="22">
        <v>0.26</v>
      </c>
      <c r="N5" s="22">
        <f t="shared" si="3"/>
        <v>0.0288888888888889</v>
      </c>
      <c r="O5">
        <v>0.41</v>
      </c>
      <c r="P5" s="23">
        <v>8.01582</v>
      </c>
      <c r="Q5" t="s">
        <v>27</v>
      </c>
      <c r="R5" t="s">
        <v>29</v>
      </c>
      <c r="S5">
        <f t="shared" si="2"/>
        <v>0.872379203420027</v>
      </c>
    </row>
    <row r="6" spans="1:19">
      <c r="A6" s="1">
        <v>4238</v>
      </c>
      <c r="B6" s="1"/>
      <c r="C6" s="1"/>
      <c r="D6" s="3">
        <v>2</v>
      </c>
      <c r="E6" s="3" t="s">
        <v>19</v>
      </c>
      <c r="F6" t="s">
        <v>23</v>
      </c>
      <c r="G6" s="13"/>
      <c r="H6" s="13">
        <f t="shared" si="0"/>
        <v>0.01968</v>
      </c>
      <c r="I6"/>
      <c r="J6" s="14"/>
      <c r="K6">
        <f t="shared" si="1"/>
        <v>0.0984</v>
      </c>
      <c r="L6"/>
      <c r="M6" s="22">
        <v>0.24</v>
      </c>
      <c r="N6" s="22">
        <f t="shared" si="3"/>
        <v>0.048</v>
      </c>
      <c r="O6">
        <v>0.41</v>
      </c>
      <c r="P6" s="23">
        <v>-23.5093</v>
      </c>
      <c r="Q6" t="s">
        <v>27</v>
      </c>
      <c r="R6" t="s">
        <v>30</v>
      </c>
      <c r="S6">
        <f t="shared" si="2"/>
        <v>-3.29801210278604</v>
      </c>
    </row>
    <row r="7" spans="1:28">
      <c r="A7" s="1">
        <v>4238</v>
      </c>
      <c r="B7" s="1"/>
      <c r="C7" s="1"/>
      <c r="D7" s="3">
        <v>2</v>
      </c>
      <c r="E7" s="3" t="s">
        <v>19</v>
      </c>
      <c r="F7" t="s">
        <v>26</v>
      </c>
      <c r="G7" s="13"/>
      <c r="H7" s="13">
        <f t="shared" si="0"/>
        <v>0.09512</v>
      </c>
      <c r="I7"/>
      <c r="J7" s="14"/>
      <c r="K7">
        <f t="shared" si="1"/>
        <v>0.4756</v>
      </c>
      <c r="L7"/>
      <c r="M7" s="22">
        <v>1.16</v>
      </c>
      <c r="N7" s="22">
        <f t="shared" si="3"/>
        <v>0.232</v>
      </c>
      <c r="O7">
        <v>0.41</v>
      </c>
      <c r="P7" s="23">
        <v>7.88927</v>
      </c>
      <c r="Q7" t="s">
        <v>27</v>
      </c>
      <c r="R7" t="s">
        <v>30</v>
      </c>
      <c r="S7">
        <f t="shared" si="2"/>
        <v>2.43317160869542</v>
      </c>
      <c r="AB7" t="s">
        <v>31</v>
      </c>
    </row>
    <row r="8" spans="1:19">
      <c r="A8" s="1">
        <v>5235</v>
      </c>
      <c r="B8" s="1"/>
      <c r="C8" s="1"/>
      <c r="D8" s="3">
        <v>3</v>
      </c>
      <c r="E8" s="3" t="s">
        <v>19</v>
      </c>
      <c r="F8" t="s">
        <v>28</v>
      </c>
      <c r="G8" s="13"/>
      <c r="H8" s="13">
        <f t="shared" si="0"/>
        <v>0.0556428571428571</v>
      </c>
      <c r="I8"/>
      <c r="J8" s="14"/>
      <c r="K8" s="21">
        <f t="shared" si="1"/>
        <v>0.3895</v>
      </c>
      <c r="L8" s="21">
        <f>0.45/2</f>
        <v>0.225</v>
      </c>
      <c r="M8" s="22">
        <v>0.95</v>
      </c>
      <c r="N8" s="22">
        <f t="shared" si="3"/>
        <v>0.135714285714286</v>
      </c>
      <c r="O8">
        <v>0.41</v>
      </c>
      <c r="P8" s="23">
        <v>6.7874</v>
      </c>
      <c r="Q8" t="s">
        <v>27</v>
      </c>
      <c r="R8" t="s">
        <v>32</v>
      </c>
      <c r="S8">
        <f t="shared" si="2"/>
        <v>1.60106201883179</v>
      </c>
    </row>
    <row r="9" spans="1:20">
      <c r="A9" s="1">
        <v>6011</v>
      </c>
      <c r="B9" s="1"/>
      <c r="C9" s="1"/>
      <c r="D9" s="3">
        <v>4</v>
      </c>
      <c r="E9" s="3" t="s">
        <v>19</v>
      </c>
      <c r="F9" t="s">
        <v>28</v>
      </c>
      <c r="G9" s="13"/>
      <c r="H9" s="13">
        <f t="shared" si="0"/>
        <v>0.00364444444444444</v>
      </c>
      <c r="I9" s="14"/>
      <c r="J9" s="13"/>
      <c r="K9">
        <f t="shared" si="1"/>
        <v>0.0328</v>
      </c>
      <c r="L9"/>
      <c r="M9" s="22">
        <v>0.08</v>
      </c>
      <c r="N9" s="22">
        <f t="shared" si="3"/>
        <v>0.00888888888888889</v>
      </c>
      <c r="O9">
        <v>0.41</v>
      </c>
      <c r="P9" s="23">
        <v>5.99368</v>
      </c>
      <c r="Q9" t="s">
        <v>27</v>
      </c>
      <c r="R9" s="25" t="s">
        <v>32</v>
      </c>
      <c r="S9">
        <f t="shared" si="2"/>
        <v>0.36183387196501</v>
      </c>
      <c r="T9" s="25"/>
    </row>
    <row r="10" spans="1:20">
      <c r="A10" s="4">
        <v>7349</v>
      </c>
      <c r="B10" s="5">
        <v>0.00567038</v>
      </c>
      <c r="C10" s="5">
        <v>0.24070368</v>
      </c>
      <c r="D10" s="3">
        <v>2</v>
      </c>
      <c r="E10" s="3" t="s">
        <v>19</v>
      </c>
      <c r="F10" t="s">
        <v>23</v>
      </c>
      <c r="G10" s="13">
        <f t="shared" ref="G10:G37" si="4">(2*D10+1)*B10*2/3</f>
        <v>0.0189012666666667</v>
      </c>
      <c r="H10" s="15">
        <v>0.0047</v>
      </c>
      <c r="I10" s="15">
        <v>-0.0012</v>
      </c>
      <c r="J10" s="15">
        <v>0.002</v>
      </c>
      <c r="K10" s="2">
        <f>(2*D10+1)*H10</f>
        <v>0.0235</v>
      </c>
      <c r="L10" s="2">
        <f>(2*D10+1)*I10</f>
        <v>-0.006</v>
      </c>
      <c r="M10" s="2">
        <f>(2*D10+1)*J10</f>
        <v>0.01</v>
      </c>
      <c r="N10" s="22">
        <v>0.09</v>
      </c>
      <c r="O10" s="22">
        <f>(K10+L10)/K10</f>
        <v>0.74468085106383</v>
      </c>
      <c r="P10" s="24">
        <v>-16.6402</v>
      </c>
      <c r="Q10" s="22" t="s">
        <v>33</v>
      </c>
      <c r="R10" s="25"/>
      <c r="S10">
        <f>SQRT(H10)*P10</f>
        <v>-1.14079463681593</v>
      </c>
      <c r="T10" s="25"/>
    </row>
    <row r="11" spans="1:20">
      <c r="A11" s="4">
        <v>7349</v>
      </c>
      <c r="B11" s="5">
        <v>0.00518808</v>
      </c>
      <c r="C11" s="5">
        <v>0.24070368</v>
      </c>
      <c r="D11" s="3">
        <v>2</v>
      </c>
      <c r="E11" s="3" t="s">
        <v>19</v>
      </c>
      <c r="F11" t="s">
        <v>26</v>
      </c>
      <c r="G11" s="13">
        <f t="shared" si="4"/>
        <v>0.0172936</v>
      </c>
      <c r="H11" s="15">
        <v>0.0022</v>
      </c>
      <c r="I11" s="15">
        <v>-0.0013</v>
      </c>
      <c r="J11" s="15">
        <v>0.0017</v>
      </c>
      <c r="K11" s="2">
        <f>(2*D11+1)*H11</f>
        <v>0.011</v>
      </c>
      <c r="L11" s="2">
        <f>(2*D11+1)*I11</f>
        <v>-0.0065</v>
      </c>
      <c r="M11" s="2">
        <f>(2*D11+1)*J11</f>
        <v>0.0085</v>
      </c>
      <c r="N11" s="22">
        <v>0.1</v>
      </c>
      <c r="O11" s="22">
        <f>(K11+L11)/K11</f>
        <v>0.409090909090909</v>
      </c>
      <c r="P11" s="24">
        <v>4.75118</v>
      </c>
      <c r="Q11" s="22" t="s">
        <v>33</v>
      </c>
      <c r="R11" s="25"/>
      <c r="S11">
        <f>SQRT(H11)*P11</f>
        <v>0.222850095497579</v>
      </c>
      <c r="T11" s="25"/>
    </row>
    <row r="12" spans="1:20">
      <c r="A12" s="4">
        <v>7555</v>
      </c>
      <c r="B12" s="5">
        <v>0.00149831</v>
      </c>
      <c r="C12" s="5">
        <v>1.02143369</v>
      </c>
      <c r="D12" s="3">
        <v>1</v>
      </c>
      <c r="E12" s="3" t="s">
        <v>34</v>
      </c>
      <c r="F12" t="s">
        <v>35</v>
      </c>
      <c r="G12" s="13">
        <f t="shared" si="4"/>
        <v>0.00299662</v>
      </c>
      <c r="H12" s="16">
        <f>K12/(2*D12+1)</f>
        <v>0.0015</v>
      </c>
      <c r="I12" s="17"/>
      <c r="J12" s="17"/>
      <c r="K12" s="2">
        <v>0.0045</v>
      </c>
      <c r="N12" s="22"/>
      <c r="O12" s="22"/>
      <c r="P12" s="24">
        <v>-13.0868</v>
      </c>
      <c r="Q12" s="22"/>
      <c r="R12" s="25"/>
      <c r="S12">
        <f>SQRT(H12)*P12</f>
        <v>-0.506849584551472</v>
      </c>
      <c r="T12" s="25"/>
    </row>
    <row r="13" spans="1:20">
      <c r="A13" s="4">
        <v>7555</v>
      </c>
      <c r="B13" s="5">
        <v>0.00357412</v>
      </c>
      <c r="C13" s="5">
        <v>0.50568785</v>
      </c>
      <c r="D13" s="3">
        <v>1</v>
      </c>
      <c r="E13" s="3" t="s">
        <v>34</v>
      </c>
      <c r="F13" t="s">
        <v>36</v>
      </c>
      <c r="G13" s="13">
        <f t="shared" si="4"/>
        <v>0.00714824</v>
      </c>
      <c r="H13" s="15">
        <v>0.0009</v>
      </c>
      <c r="I13" s="15">
        <v>-0.0002</v>
      </c>
      <c r="J13" s="15">
        <v>0.0003</v>
      </c>
      <c r="K13" s="2">
        <f>(2*D13+1)*H13</f>
        <v>0.0027</v>
      </c>
      <c r="L13" s="2">
        <f>(2*D13+1)*I13</f>
        <v>-0.0006</v>
      </c>
      <c r="M13" s="2">
        <f>(2*D13+1)*J13</f>
        <v>0.0009</v>
      </c>
      <c r="N13" s="22">
        <v>0.02</v>
      </c>
      <c r="O13" s="22">
        <f>(K13+L13)/K13</f>
        <v>0.777777777777778</v>
      </c>
      <c r="P13" s="24">
        <v>7.5988</v>
      </c>
      <c r="Q13" s="22"/>
      <c r="R13" s="25"/>
      <c r="S13">
        <f>SQRT(H13)*P13</f>
        <v>0.227964</v>
      </c>
      <c r="T13" s="25"/>
    </row>
    <row r="14" spans="1:20">
      <c r="A14" s="4">
        <v>7747</v>
      </c>
      <c r="B14" s="5">
        <v>0.04838946</v>
      </c>
      <c r="C14" s="5">
        <v>0.09369262</v>
      </c>
      <c r="D14" s="3">
        <v>1</v>
      </c>
      <c r="E14" s="3" t="s">
        <v>19</v>
      </c>
      <c r="F14" t="s">
        <v>23</v>
      </c>
      <c r="G14" s="13">
        <f t="shared" si="4"/>
        <v>0.09677892</v>
      </c>
      <c r="H14" s="15">
        <v>0.0332</v>
      </c>
      <c r="I14" s="15">
        <v>-0.0088</v>
      </c>
      <c r="J14" s="15">
        <v>0.0126</v>
      </c>
      <c r="K14" s="2">
        <f>(2*D14+1)*H14</f>
        <v>0.0996</v>
      </c>
      <c r="L14" s="2">
        <f>(2*D14+1)*I14</f>
        <v>-0.0264</v>
      </c>
      <c r="M14" s="2">
        <f>(2*D14+1)*J14</f>
        <v>0.0378</v>
      </c>
      <c r="N14" s="22">
        <v>0.32</v>
      </c>
      <c r="O14" s="22">
        <f>(K14+L14)/K14</f>
        <v>0.734939759036145</v>
      </c>
      <c r="P14" s="24">
        <v>-15.921</v>
      </c>
      <c r="Q14" s="22" t="s">
        <v>33</v>
      </c>
      <c r="R14" s="25"/>
      <c r="S14">
        <f>SQRT(H14)*P14</f>
        <v>-2.90094426027113</v>
      </c>
      <c r="T14" s="25"/>
    </row>
    <row r="15" spans="1:20">
      <c r="A15" s="4">
        <v>7747</v>
      </c>
      <c r="B15" s="5">
        <v>0.05003944</v>
      </c>
      <c r="C15" s="5">
        <v>0.09369262</v>
      </c>
      <c r="D15" s="3">
        <v>1</v>
      </c>
      <c r="E15" s="3" t="s">
        <v>19</v>
      </c>
      <c r="F15" t="s">
        <v>26</v>
      </c>
      <c r="G15" s="13">
        <f t="shared" si="4"/>
        <v>0.10007888</v>
      </c>
      <c r="H15" s="15">
        <v>0.0457</v>
      </c>
      <c r="I15" s="15">
        <v>-0.0151</v>
      </c>
      <c r="J15" s="15">
        <v>0.0222</v>
      </c>
      <c r="K15" s="2">
        <f>(2*D15+1)*H15</f>
        <v>0.1371</v>
      </c>
      <c r="L15" s="2">
        <f>(2*D15+1)*I15</f>
        <v>-0.0453</v>
      </c>
      <c r="M15" s="2">
        <f>(2*D15+1)*J15</f>
        <v>0.0666</v>
      </c>
      <c r="N15" s="22">
        <v>0.58</v>
      </c>
      <c r="O15" s="22">
        <f>(K15+L15)/K15</f>
        <v>0.669584245076586</v>
      </c>
      <c r="P15" s="24">
        <v>4.41072</v>
      </c>
      <c r="Q15" s="22" t="s">
        <v>33</v>
      </c>
      <c r="R15" s="25"/>
      <c r="S15">
        <f>SQRT(H15)*P15</f>
        <v>0.942904240615599</v>
      </c>
      <c r="T15" s="25"/>
    </row>
    <row r="16" spans="1:20">
      <c r="A16" s="6">
        <v>8358</v>
      </c>
      <c r="B16" s="5">
        <v>0.00609139</v>
      </c>
      <c r="C16" s="5">
        <v>0.5292556</v>
      </c>
      <c r="D16" s="3">
        <v>3</v>
      </c>
      <c r="E16" s="3" t="s">
        <v>34</v>
      </c>
      <c r="F16" t="s">
        <v>35</v>
      </c>
      <c r="G16" s="13">
        <f t="shared" si="4"/>
        <v>0.0284264866666667</v>
      </c>
      <c r="H16" s="17">
        <v>0.0046</v>
      </c>
      <c r="I16" s="17">
        <v>0.0017</v>
      </c>
      <c r="J16" s="17">
        <v>-0.0012</v>
      </c>
      <c r="K16" s="2">
        <f>(2*D16+1)*H16</f>
        <v>0.0322</v>
      </c>
      <c r="L16" s="2">
        <f>(2*D16+1)*I16</f>
        <v>0.0119</v>
      </c>
      <c r="M16" s="2">
        <f>(2*D16+1)*J16</f>
        <v>-0.0084</v>
      </c>
      <c r="N16" s="22">
        <v>0.08</v>
      </c>
      <c r="O16" s="22">
        <f>(K16+L16)/K16</f>
        <v>1.3695652173913</v>
      </c>
      <c r="P16" s="24">
        <v>-11.6278</v>
      </c>
      <c r="R16" s="25"/>
      <c r="S16">
        <f>SQRT(H16)*P16</f>
        <v>-0.78863576577784</v>
      </c>
      <c r="T16" s="25"/>
    </row>
    <row r="17" spans="1:20">
      <c r="A17" s="7">
        <v>8358</v>
      </c>
      <c r="B17" s="5">
        <v>0.03157015</v>
      </c>
      <c r="C17" s="5">
        <v>0.202154</v>
      </c>
      <c r="D17" s="3">
        <v>3</v>
      </c>
      <c r="E17" s="3" t="s">
        <v>34</v>
      </c>
      <c r="F17" t="s">
        <v>36</v>
      </c>
      <c r="G17" s="13">
        <f t="shared" si="4"/>
        <v>0.147327366666667</v>
      </c>
      <c r="H17" s="15">
        <v>0.009</v>
      </c>
      <c r="I17" s="15">
        <v>-0.002</v>
      </c>
      <c r="J17" s="15">
        <v>0.0029</v>
      </c>
      <c r="K17" s="2">
        <v>0.065</v>
      </c>
      <c r="L17" s="2">
        <v>0.009</v>
      </c>
      <c r="M17" s="2">
        <v>0.013</v>
      </c>
      <c r="N17" s="22">
        <v>0.08</v>
      </c>
      <c r="O17" s="22">
        <f>(K17+L17)/K17</f>
        <v>1.13846153846154</v>
      </c>
      <c r="P17" s="17">
        <v>6.89311</v>
      </c>
      <c r="R17" s="25"/>
      <c r="S17">
        <f>SQRT(H17)*P17</f>
        <v>0.653937832862498</v>
      </c>
      <c r="T17" s="25"/>
    </row>
    <row r="18" spans="1:20">
      <c r="A18" s="7">
        <v>8358</v>
      </c>
      <c r="B18" s="5">
        <v>0.01287394</v>
      </c>
      <c r="C18" s="5">
        <v>1.0104309</v>
      </c>
      <c r="D18" s="3">
        <v>3</v>
      </c>
      <c r="E18" s="3" t="s">
        <v>34</v>
      </c>
      <c r="F18" t="s">
        <v>37</v>
      </c>
      <c r="G18" s="13">
        <f t="shared" si="4"/>
        <v>0.0600783866666667</v>
      </c>
      <c r="H18" s="15">
        <v>0.0087</v>
      </c>
      <c r="I18" s="15">
        <v>-0.0019</v>
      </c>
      <c r="J18" s="15">
        <v>0.0027</v>
      </c>
      <c r="K18" s="2">
        <f t="shared" ref="K18:K29" si="5">(2*D18+1)*H18</f>
        <v>0.0609</v>
      </c>
      <c r="L18" s="2">
        <f t="shared" ref="L18:L29" si="6">(2*D18+1)*I18</f>
        <v>-0.0133</v>
      </c>
      <c r="M18" s="2">
        <f t="shared" ref="M18:M29" si="7">(2*D18+1)*J18</f>
        <v>0.0189</v>
      </c>
      <c r="N18" s="22">
        <v>0.08</v>
      </c>
      <c r="O18" s="22">
        <f>(K18+L18)/K18</f>
        <v>0.781609195402299</v>
      </c>
      <c r="P18" s="17">
        <v>7.50514</v>
      </c>
      <c r="R18" s="25"/>
      <c r="S18">
        <f>SQRT(H18)*P18</f>
        <v>0.70003285626499</v>
      </c>
      <c r="T18" s="25"/>
    </row>
    <row r="19" spans="1:20">
      <c r="A19" s="8">
        <v>8437</v>
      </c>
      <c r="B19" s="5">
        <v>0.02580922</v>
      </c>
      <c r="C19" s="5">
        <v>0.08830449</v>
      </c>
      <c r="D19" s="3">
        <v>1</v>
      </c>
      <c r="E19" s="3" t="s">
        <v>34</v>
      </c>
      <c r="F19" s="18" t="s">
        <v>38</v>
      </c>
      <c r="G19" s="13">
        <f t="shared" si="4"/>
        <v>0.05161844</v>
      </c>
      <c r="H19" s="15">
        <v>0.0238</v>
      </c>
      <c r="I19" s="15">
        <v>-0.0088</v>
      </c>
      <c r="J19" s="15">
        <v>0.0123</v>
      </c>
      <c r="K19" s="2">
        <f t="shared" si="5"/>
        <v>0.0714</v>
      </c>
      <c r="L19" s="2">
        <f t="shared" si="6"/>
        <v>-0.0264</v>
      </c>
      <c r="M19" s="2">
        <f t="shared" si="7"/>
        <v>0.0369</v>
      </c>
      <c r="N19" s="22">
        <v>0.28</v>
      </c>
      <c r="O19" s="22">
        <f>(K19+L19)/K19</f>
        <v>0.630252100840336</v>
      </c>
      <c r="P19" s="24">
        <v>3.85571</v>
      </c>
      <c r="Q19" s="1" t="s">
        <v>39</v>
      </c>
      <c r="R19" s="25"/>
      <c r="S19">
        <f>SQRT(H19)*P19</f>
        <v>0.594829967787081</v>
      </c>
      <c r="T19" s="25"/>
    </row>
    <row r="20" spans="1:20">
      <c r="A20" s="8">
        <v>8439</v>
      </c>
      <c r="B20" s="5">
        <v>0.07479252</v>
      </c>
      <c r="C20" s="5">
        <v>0.08830449</v>
      </c>
      <c r="D20" s="3">
        <v>4</v>
      </c>
      <c r="E20" s="3" t="s">
        <v>19</v>
      </c>
      <c r="F20" t="s">
        <v>26</v>
      </c>
      <c r="G20" s="13">
        <f t="shared" si="4"/>
        <v>0.44875512</v>
      </c>
      <c r="H20" s="15">
        <v>0.0569</v>
      </c>
      <c r="I20" s="15">
        <v>-0.0169</v>
      </c>
      <c r="J20" s="15">
        <v>0.0251</v>
      </c>
      <c r="K20" s="2">
        <f t="shared" si="5"/>
        <v>0.5121</v>
      </c>
      <c r="L20" s="2">
        <f t="shared" si="6"/>
        <v>-0.1521</v>
      </c>
      <c r="M20" s="2">
        <f t="shared" si="7"/>
        <v>0.2259</v>
      </c>
      <c r="N20" s="17">
        <v>1.04</v>
      </c>
      <c r="O20" s="22">
        <f>(K20+L20)/K20</f>
        <v>0.70298769771529</v>
      </c>
      <c r="P20" s="24">
        <v>-11.5036</v>
      </c>
      <c r="R20" s="25" t="s">
        <v>40</v>
      </c>
      <c r="S20">
        <f>SQRT(H20)*P20</f>
        <v>-2.74403663558342</v>
      </c>
      <c r="T20" s="25"/>
    </row>
    <row r="21" spans="1:20">
      <c r="A21" s="9">
        <v>8437</v>
      </c>
      <c r="B21" s="5">
        <v>0.06475547</v>
      </c>
      <c r="C21" s="5">
        <v>0.05438036</v>
      </c>
      <c r="D21" s="3">
        <v>1</v>
      </c>
      <c r="E21" s="3" t="s">
        <v>34</v>
      </c>
      <c r="F21" s="18" t="s">
        <v>41</v>
      </c>
      <c r="G21" s="13">
        <f t="shared" si="4"/>
        <v>0.12951094</v>
      </c>
      <c r="H21" s="15">
        <v>0.0639</v>
      </c>
      <c r="I21" s="15">
        <v>-0.0284</v>
      </c>
      <c r="J21" s="15">
        <v>0.0466</v>
      </c>
      <c r="K21" s="2">
        <f t="shared" si="5"/>
        <v>0.1917</v>
      </c>
      <c r="L21" s="2">
        <f t="shared" si="6"/>
        <v>-0.0852</v>
      </c>
      <c r="M21" s="2">
        <f t="shared" si="7"/>
        <v>0.1398</v>
      </c>
      <c r="N21" s="22">
        <v>0.28</v>
      </c>
      <c r="O21" s="22">
        <f>(K21+L21)/K21</f>
        <v>0.555555555555555</v>
      </c>
      <c r="P21" s="17">
        <v>6.83374</v>
      </c>
      <c r="R21" s="25"/>
      <c r="S21">
        <f>SQRT(H21)*P21</f>
        <v>1.72746350252839</v>
      </c>
      <c r="T21" s="25"/>
    </row>
    <row r="22" spans="1:20">
      <c r="A22" s="9">
        <v>8439</v>
      </c>
      <c r="B22" s="5">
        <v>0.07589493</v>
      </c>
      <c r="C22" s="5">
        <v>0.05438036</v>
      </c>
      <c r="D22" s="3">
        <v>4</v>
      </c>
      <c r="E22" s="3" t="s">
        <v>19</v>
      </c>
      <c r="F22" t="s">
        <v>26</v>
      </c>
      <c r="G22" s="13">
        <f t="shared" si="4"/>
        <v>0.45536958</v>
      </c>
      <c r="H22" s="15">
        <v>0.0551</v>
      </c>
      <c r="I22" s="15">
        <v>-0.0169</v>
      </c>
      <c r="J22" s="15">
        <v>0.0255</v>
      </c>
      <c r="K22" s="2">
        <f t="shared" si="5"/>
        <v>0.4959</v>
      </c>
      <c r="L22" s="2">
        <f t="shared" si="6"/>
        <v>-0.1521</v>
      </c>
      <c r="M22" s="2">
        <f t="shared" si="7"/>
        <v>0.2295</v>
      </c>
      <c r="N22" s="17">
        <v>1.04</v>
      </c>
      <c r="O22" s="22">
        <f>(K22+L22)/K22</f>
        <v>0.693284936479129</v>
      </c>
      <c r="P22" s="17">
        <v>3.85571</v>
      </c>
      <c r="R22" s="25" t="s">
        <v>40</v>
      </c>
      <c r="S22">
        <f>SQRT(H22)*P22</f>
        <v>0.905065814284193</v>
      </c>
      <c r="T22" s="25"/>
    </row>
    <row r="23" spans="1:20">
      <c r="A23" s="4">
        <v>8654</v>
      </c>
      <c r="B23" s="5">
        <v>0.03514041</v>
      </c>
      <c r="C23" s="5">
        <v>0.24797046</v>
      </c>
      <c r="D23" s="3">
        <v>2</v>
      </c>
      <c r="E23" s="3" t="s">
        <v>19</v>
      </c>
      <c r="F23" t="s">
        <v>23</v>
      </c>
      <c r="G23" s="13">
        <f t="shared" si="4"/>
        <v>0.1171347</v>
      </c>
      <c r="H23" s="15">
        <v>0.0233</v>
      </c>
      <c r="I23" s="15">
        <v>-0.0058</v>
      </c>
      <c r="J23" s="15">
        <v>0.01</v>
      </c>
      <c r="K23" s="2">
        <f t="shared" si="5"/>
        <v>0.1165</v>
      </c>
      <c r="L23" s="2">
        <f t="shared" si="6"/>
        <v>-0.029</v>
      </c>
      <c r="M23" s="2">
        <f t="shared" si="7"/>
        <v>0.05</v>
      </c>
      <c r="N23" s="22">
        <v>0.34</v>
      </c>
      <c r="O23" s="22">
        <f>(K23+L23)/K23</f>
        <v>0.751072961373391</v>
      </c>
      <c r="P23" s="24">
        <v>-14.4953</v>
      </c>
      <c r="Q23" s="22" t="s">
        <v>33</v>
      </c>
      <c r="R23" s="25"/>
      <c r="S23">
        <f>SQRT(H23)*P23</f>
        <v>-2.21261151689514</v>
      </c>
      <c r="T23" s="25"/>
    </row>
    <row r="24" spans="1:20">
      <c r="A24" s="4">
        <v>8654</v>
      </c>
      <c r="B24" s="5">
        <v>0.0227833</v>
      </c>
      <c r="C24" s="5">
        <v>0.24797046</v>
      </c>
      <c r="D24" s="3">
        <v>2</v>
      </c>
      <c r="E24" s="3" t="s">
        <v>19</v>
      </c>
      <c r="F24" t="s">
        <v>26</v>
      </c>
      <c r="G24" s="13">
        <f t="shared" si="4"/>
        <v>0.0759443333333333</v>
      </c>
      <c r="H24" s="15">
        <v>0.0227</v>
      </c>
      <c r="I24" s="15">
        <v>-0.0083</v>
      </c>
      <c r="J24" s="15">
        <v>0.0122</v>
      </c>
      <c r="K24" s="2">
        <f t="shared" si="5"/>
        <v>0.1135</v>
      </c>
      <c r="L24" s="2">
        <f t="shared" si="6"/>
        <v>-0.0415</v>
      </c>
      <c r="M24" s="2">
        <f t="shared" si="7"/>
        <v>0.061</v>
      </c>
      <c r="N24" s="22">
        <v>0.41</v>
      </c>
      <c r="O24" s="22">
        <f>(K24+L24)/K24</f>
        <v>0.634361233480176</v>
      </c>
      <c r="P24" s="24">
        <v>3.69313</v>
      </c>
      <c r="Q24" s="22" t="s">
        <v>33</v>
      </c>
      <c r="R24" s="25"/>
      <c r="S24">
        <f>SQRT(H24)*P24</f>
        <v>0.556426139545609</v>
      </c>
      <c r="T24" s="25"/>
    </row>
    <row r="25" spans="1:20">
      <c r="A25" s="4">
        <v>8864</v>
      </c>
      <c r="B25" s="5">
        <v>0.03310605</v>
      </c>
      <c r="C25" s="5">
        <v>0.58925449</v>
      </c>
      <c r="D25" s="3">
        <v>2</v>
      </c>
      <c r="E25" s="3" t="s">
        <v>34</v>
      </c>
      <c r="F25" t="s">
        <v>35</v>
      </c>
      <c r="G25" s="13">
        <f t="shared" si="4"/>
        <v>0.1103535</v>
      </c>
      <c r="H25" s="15">
        <v>0.0233</v>
      </c>
      <c r="I25" s="15">
        <v>-0.0055</v>
      </c>
      <c r="J25" s="15">
        <v>0.0074</v>
      </c>
      <c r="K25" s="2">
        <f t="shared" si="5"/>
        <v>0.1165</v>
      </c>
      <c r="L25" s="2">
        <f t="shared" si="6"/>
        <v>-0.0275</v>
      </c>
      <c r="M25" s="2">
        <f t="shared" si="7"/>
        <v>0.037</v>
      </c>
      <c r="N25" s="22">
        <v>0.39</v>
      </c>
      <c r="O25" s="22">
        <f>(K25+L25)/K25</f>
        <v>0.763948497854077</v>
      </c>
      <c r="P25" s="24">
        <v>-10.8193</v>
      </c>
      <c r="S25">
        <f>SQRT(H25)*P25</f>
        <v>-1.651494469569</v>
      </c>
      <c r="T25" s="25"/>
    </row>
    <row r="26" spans="1:20">
      <c r="A26" s="10">
        <v>8864</v>
      </c>
      <c r="B26" s="5">
        <v>0.08069727</v>
      </c>
      <c r="C26" s="5">
        <v>0.47997735</v>
      </c>
      <c r="D26" s="3">
        <v>2</v>
      </c>
      <c r="E26" s="3" t="s">
        <v>34</v>
      </c>
      <c r="F26" t="s">
        <v>36</v>
      </c>
      <c r="G26" s="13">
        <f t="shared" si="4"/>
        <v>0.2689909</v>
      </c>
      <c r="H26" s="15">
        <v>0.0661</v>
      </c>
      <c r="I26" s="15">
        <v>-0.0181</v>
      </c>
      <c r="J26" s="15">
        <v>0.0251</v>
      </c>
      <c r="K26" s="2">
        <f t="shared" si="5"/>
        <v>0.3305</v>
      </c>
      <c r="L26" s="2">
        <f t="shared" si="6"/>
        <v>-0.0905</v>
      </c>
      <c r="M26" s="2">
        <f t="shared" si="7"/>
        <v>0.1255</v>
      </c>
      <c r="N26" s="22">
        <v>0.39</v>
      </c>
      <c r="O26" s="22">
        <f>(K26+L26)/K26</f>
        <v>0.726172465960666</v>
      </c>
      <c r="P26" s="17">
        <v>7.07506</v>
      </c>
      <c r="S26">
        <f>SQRT(H26)*P26</f>
        <v>1.81899228465597</v>
      </c>
      <c r="T26" s="25"/>
    </row>
    <row r="27" spans="1:20">
      <c r="A27" s="10">
        <v>9003</v>
      </c>
      <c r="B27" s="5"/>
      <c r="C27" s="5"/>
      <c r="D27" s="3">
        <v>2</v>
      </c>
      <c r="E27" s="3" t="s">
        <v>19</v>
      </c>
      <c r="F27" t="s">
        <v>42</v>
      </c>
      <c r="G27" s="13"/>
      <c r="H27" s="15">
        <v>0.0031</v>
      </c>
      <c r="I27" s="15">
        <v>0.0016</v>
      </c>
      <c r="J27" s="15">
        <v>-0.0009</v>
      </c>
      <c r="K27" s="2">
        <f t="shared" si="5"/>
        <v>0.0155</v>
      </c>
      <c r="L27" s="2">
        <f t="shared" si="6"/>
        <v>0.008</v>
      </c>
      <c r="M27" s="2">
        <f t="shared" si="7"/>
        <v>-0.0045</v>
      </c>
      <c r="N27" s="22"/>
      <c r="O27" s="22"/>
      <c r="P27" s="17"/>
      <c r="T27" s="25"/>
    </row>
    <row r="28" spans="1:20">
      <c r="A28" s="10"/>
      <c r="B28" s="5"/>
      <c r="C28" s="5"/>
      <c r="D28" s="3"/>
      <c r="E28" s="3"/>
      <c r="F28" t="s">
        <v>28</v>
      </c>
      <c r="G28" s="13"/>
      <c r="H28" s="15"/>
      <c r="I28" s="15"/>
      <c r="J28" s="15"/>
      <c r="K28" s="2">
        <v>0.026</v>
      </c>
      <c r="L28" s="2">
        <v>0.011</v>
      </c>
      <c r="M28" s="2">
        <v>-0.008</v>
      </c>
      <c r="N28" s="22"/>
      <c r="O28" s="22"/>
      <c r="P28" s="17"/>
      <c r="T28" s="25"/>
    </row>
    <row r="29" spans="1:20">
      <c r="A29" s="4">
        <v>9146</v>
      </c>
      <c r="B29" s="5">
        <v>0.00701881</v>
      </c>
      <c r="C29" s="5">
        <v>0.6224558</v>
      </c>
      <c r="D29" s="3">
        <v>1</v>
      </c>
      <c r="E29" s="3" t="s">
        <v>34</v>
      </c>
      <c r="F29" t="s">
        <v>35</v>
      </c>
      <c r="G29" s="13">
        <f>(2*D29+1)*B29*2/3</f>
        <v>0.01403762</v>
      </c>
      <c r="H29" s="15">
        <v>0.0046</v>
      </c>
      <c r="I29" s="15">
        <v>-0.001</v>
      </c>
      <c r="J29" s="15">
        <v>0.0015</v>
      </c>
      <c r="K29" s="2">
        <f>(2*D29+1)*H29</f>
        <v>0.0138</v>
      </c>
      <c r="L29" s="2">
        <f>(2*D29+1)*I29</f>
        <v>-0.003</v>
      </c>
      <c r="M29" s="2">
        <f>(2*D29+1)*J29</f>
        <v>0.0045</v>
      </c>
      <c r="N29" s="22">
        <v>0</v>
      </c>
      <c r="O29" s="22">
        <f t="shared" ref="O29:O44" si="8">(K29+L29)/K29</f>
        <v>0.782608695652174</v>
      </c>
      <c r="P29" s="24">
        <v>-10.4009</v>
      </c>
      <c r="S29">
        <f t="shared" ref="S29:S76" si="9">SQRT(H29)*P29</f>
        <v>-0.705423359214876</v>
      </c>
      <c r="T29" s="25"/>
    </row>
    <row r="30" spans="1:20">
      <c r="A30" s="10">
        <v>9146</v>
      </c>
      <c r="B30" s="5">
        <v>0.01796351</v>
      </c>
      <c r="C30" s="5">
        <v>0.13174375</v>
      </c>
      <c r="D30" s="3">
        <v>1</v>
      </c>
      <c r="E30" s="3" t="s">
        <v>34</v>
      </c>
      <c r="F30" s="19" t="s">
        <v>36</v>
      </c>
      <c r="G30" s="13">
        <f>(2*D30+1)*B30*2/3</f>
        <v>0.03592702</v>
      </c>
      <c r="H30" s="15">
        <v>0.0114</v>
      </c>
      <c r="I30" s="15">
        <v>-0.0025</v>
      </c>
      <c r="J30" s="15">
        <v>0.0037</v>
      </c>
      <c r="K30" s="2">
        <f>(2*D30+1)*H30</f>
        <v>0.0342</v>
      </c>
      <c r="L30" s="2">
        <f>(2*D30+1)*I30</f>
        <v>-0.0075</v>
      </c>
      <c r="M30" s="2">
        <f>(2*D30+1)*J30</f>
        <v>0.0111</v>
      </c>
      <c r="N30" s="22">
        <v>0</v>
      </c>
      <c r="O30" s="22">
        <f t="shared" si="8"/>
        <v>0.780701754385965</v>
      </c>
      <c r="P30" s="17">
        <v>6.30759</v>
      </c>
      <c r="S30">
        <f t="shared" si="9"/>
        <v>0.673466320117302</v>
      </c>
      <c r="T30" s="25"/>
    </row>
    <row r="31" spans="1:20">
      <c r="A31" s="4">
        <v>9301</v>
      </c>
      <c r="B31" s="5">
        <v>0.0439419</v>
      </c>
      <c r="C31" s="5">
        <v>0.05355904</v>
      </c>
      <c r="D31" s="11">
        <v>4</v>
      </c>
      <c r="E31" s="11" t="s">
        <v>19</v>
      </c>
      <c r="F31" t="s">
        <v>28</v>
      </c>
      <c r="G31" s="13">
        <f>(2*D31+1)*B31*2/3</f>
        <v>0.2636514</v>
      </c>
      <c r="H31" s="15">
        <v>0.0287</v>
      </c>
      <c r="I31" s="15">
        <v>-0.0064</v>
      </c>
      <c r="J31" s="15">
        <v>0.009</v>
      </c>
      <c r="K31" s="2">
        <f>(2*D31+1)*H31</f>
        <v>0.2583</v>
      </c>
      <c r="L31" s="2">
        <f>(2*D31+1)*I31</f>
        <v>-0.0576</v>
      </c>
      <c r="M31" s="2">
        <f>(2*D31+1)*J31</f>
        <v>0.081</v>
      </c>
      <c r="N31" s="22">
        <v>0.58</v>
      </c>
      <c r="O31" s="22">
        <f t="shared" si="8"/>
        <v>0.777003484320557</v>
      </c>
      <c r="P31" s="24">
        <v>3.24181</v>
      </c>
      <c r="Q31" s="1" t="s">
        <v>43</v>
      </c>
      <c r="S31">
        <f t="shared" si="9"/>
        <v>0.549197442259221</v>
      </c>
      <c r="T31" s="25"/>
    </row>
    <row r="32" spans="1:20">
      <c r="A32" s="4">
        <v>9301</v>
      </c>
      <c r="B32" s="5">
        <v>0.00198749</v>
      </c>
      <c r="C32" s="5">
        <v>0.03362273</v>
      </c>
      <c r="D32" s="11">
        <v>4</v>
      </c>
      <c r="E32" s="11" t="s">
        <v>19</v>
      </c>
      <c r="F32" t="s">
        <v>23</v>
      </c>
      <c r="G32" s="13">
        <f>(2*D32+1)*B32*2/3</f>
        <v>0.01192494</v>
      </c>
      <c r="H32" s="17"/>
      <c r="I32" s="17"/>
      <c r="J32" s="17"/>
      <c r="N32" s="22"/>
      <c r="O32" s="22" t="e">
        <f t="shared" si="8"/>
        <v>#DIV/0!</v>
      </c>
      <c r="P32" s="24"/>
      <c r="S32">
        <f t="shared" si="9"/>
        <v>0</v>
      </c>
      <c r="T32" s="25"/>
    </row>
    <row r="33" spans="1:20">
      <c r="A33" s="4">
        <v>9301</v>
      </c>
      <c r="B33" s="5">
        <v>0.07569677</v>
      </c>
      <c r="C33" s="5">
        <v>0.03362273</v>
      </c>
      <c r="D33" s="11">
        <v>4</v>
      </c>
      <c r="E33" s="11" t="s">
        <v>19</v>
      </c>
      <c r="F33" t="s">
        <v>26</v>
      </c>
      <c r="G33" s="13">
        <f>(2*D33+1)*B33*2/3</f>
        <v>0.45418062</v>
      </c>
      <c r="H33" s="2"/>
      <c r="N33" s="22"/>
      <c r="O33" s="22" t="e">
        <f t="shared" si="8"/>
        <v>#DIV/0!</v>
      </c>
      <c r="P33" s="24"/>
      <c r="S33">
        <f t="shared" si="9"/>
        <v>0</v>
      </c>
      <c r="T33" s="25"/>
    </row>
    <row r="34" spans="1:20">
      <c r="A34" s="4">
        <v>9458</v>
      </c>
      <c r="B34" s="5">
        <v>0.06891668</v>
      </c>
      <c r="C34" s="5">
        <v>0.27915719</v>
      </c>
      <c r="D34" s="3">
        <v>3</v>
      </c>
      <c r="E34" s="3" t="s">
        <v>19</v>
      </c>
      <c r="F34" t="s">
        <v>28</v>
      </c>
      <c r="G34" s="13">
        <f>(2*D34+1)*B34*2/3</f>
        <v>0.321611173333333</v>
      </c>
      <c r="H34" s="15">
        <v>0.0314</v>
      </c>
      <c r="I34" s="15">
        <v>-0.0072</v>
      </c>
      <c r="J34" s="15">
        <v>0.0104</v>
      </c>
      <c r="K34" s="2">
        <f>(2*D34+1)*H34</f>
        <v>0.2198</v>
      </c>
      <c r="L34" s="2">
        <f>(2*D34+1)*I34</f>
        <v>-0.0504</v>
      </c>
      <c r="M34" s="2">
        <f>(2*D34+1)*J34</f>
        <v>0.0728</v>
      </c>
      <c r="N34" s="22">
        <v>0.49</v>
      </c>
      <c r="O34" s="22">
        <f t="shared" si="8"/>
        <v>0.770700636942675</v>
      </c>
      <c r="P34" s="24">
        <v>3.1435</v>
      </c>
      <c r="Q34" s="1" t="s">
        <v>44</v>
      </c>
      <c r="S34">
        <f t="shared" si="9"/>
        <v>0.557029619185551</v>
      </c>
      <c r="T34" s="25"/>
    </row>
    <row r="35" spans="1:20">
      <c r="A35" s="4">
        <v>9516</v>
      </c>
      <c r="B35" s="5">
        <v>0.08042602</v>
      </c>
      <c r="C35" s="5">
        <v>0.21818839</v>
      </c>
      <c r="D35" s="3">
        <v>4</v>
      </c>
      <c r="E35" s="3" t="s">
        <v>19</v>
      </c>
      <c r="F35" t="s">
        <v>28</v>
      </c>
      <c r="G35" s="13">
        <f>(2*D35+1)*B35*2/3</f>
        <v>0.48255612</v>
      </c>
      <c r="H35" s="15">
        <v>0.0553</v>
      </c>
      <c r="I35" s="15">
        <v>-0.0113</v>
      </c>
      <c r="J35" s="15">
        <v>0.016</v>
      </c>
      <c r="K35" s="2">
        <f>(2*D35+1)*H35</f>
        <v>0.4977</v>
      </c>
      <c r="L35" s="2">
        <f>(2*D35+1)*I35</f>
        <v>-0.1017</v>
      </c>
      <c r="M35" s="2">
        <f>(2*D35+1)*J35</f>
        <v>0.144</v>
      </c>
      <c r="N35" s="22">
        <v>1.2</v>
      </c>
      <c r="O35" s="22">
        <f t="shared" si="8"/>
        <v>0.795660036166365</v>
      </c>
      <c r="P35" s="24">
        <v>3.10852</v>
      </c>
      <c r="Q35" s="1" t="s">
        <v>45</v>
      </c>
      <c r="S35">
        <f t="shared" si="9"/>
        <v>0.730998072124079</v>
      </c>
      <c r="T35" s="25"/>
    </row>
    <row r="36" spans="1:20">
      <c r="A36" s="10">
        <v>9828</v>
      </c>
      <c r="B36" s="5">
        <v>0.11705975</v>
      </c>
      <c r="C36" s="5">
        <v>0.02874662</v>
      </c>
      <c r="D36" s="3">
        <v>1</v>
      </c>
      <c r="E36" s="3" t="s">
        <v>19</v>
      </c>
      <c r="F36" t="s">
        <v>28</v>
      </c>
      <c r="G36" s="13">
        <f>(2*D36+1)*B36*2/3</f>
        <v>0.2341195</v>
      </c>
      <c r="H36" s="15">
        <v>0.0816</v>
      </c>
      <c r="I36" s="15">
        <v>-0.0184</v>
      </c>
      <c r="J36" s="15">
        <v>0.0256</v>
      </c>
      <c r="K36" s="2">
        <f>(2*D36+1)*H36</f>
        <v>0.2448</v>
      </c>
      <c r="L36" s="2">
        <f>(2*D36+1)*I36</f>
        <v>-0.0552</v>
      </c>
      <c r="M36" s="2">
        <f>(2*D36+1)*J36</f>
        <v>0.0768</v>
      </c>
      <c r="N36" s="22">
        <v>0.54</v>
      </c>
      <c r="O36" s="22">
        <f t="shared" si="8"/>
        <v>0.774509803921569</v>
      </c>
      <c r="P36" s="24">
        <v>2.93542</v>
      </c>
      <c r="S36">
        <f t="shared" si="9"/>
        <v>0.83852367350853</v>
      </c>
      <c r="T36" s="25"/>
    </row>
    <row r="37" spans="1:20">
      <c r="A37" s="10">
        <v>9828</v>
      </c>
      <c r="B37" s="5">
        <v>0.0045855</v>
      </c>
      <c r="C37" s="5">
        <v>0.02223484</v>
      </c>
      <c r="D37" s="3">
        <v>1</v>
      </c>
      <c r="E37" s="3" t="s">
        <v>19</v>
      </c>
      <c r="F37" t="s">
        <v>23</v>
      </c>
      <c r="G37" s="13">
        <f>(2*D37+1)*B37*2/3</f>
        <v>0.009171</v>
      </c>
      <c r="H37" s="15">
        <v>0.0049</v>
      </c>
      <c r="I37" s="15">
        <v>-0.0025</v>
      </c>
      <c r="J37" s="15">
        <v>0.0037</v>
      </c>
      <c r="K37" s="2">
        <f>(2*D37+1)*H37</f>
        <v>0.0147</v>
      </c>
      <c r="L37" s="2">
        <f>(2*D37+1)*I37</f>
        <v>-0.0075</v>
      </c>
      <c r="M37" s="2">
        <f>(2*D37+1)*J37</f>
        <v>0.0111</v>
      </c>
      <c r="N37" s="22">
        <v>0.04</v>
      </c>
      <c r="O37" s="22">
        <f t="shared" si="8"/>
        <v>0.489795918367347</v>
      </c>
      <c r="P37" s="17">
        <v>-13.5319</v>
      </c>
      <c r="S37">
        <f t="shared" si="9"/>
        <v>-0.947233</v>
      </c>
      <c r="T37" s="25"/>
    </row>
    <row r="38" spans="1:20">
      <c r="A38" s="10">
        <v>9828</v>
      </c>
      <c r="B38" s="5">
        <v>0.10753644</v>
      </c>
      <c r="C38" s="5">
        <v>0.02223484</v>
      </c>
      <c r="D38" s="3">
        <v>1</v>
      </c>
      <c r="E38" s="3" t="s">
        <v>19</v>
      </c>
      <c r="F38" t="s">
        <v>26</v>
      </c>
      <c r="G38" s="13">
        <f>(2*D38+1)*B38*2/3</f>
        <v>0.21507288</v>
      </c>
      <c r="H38" s="15">
        <v>0.0836</v>
      </c>
      <c r="I38" s="15">
        <v>-0.0216</v>
      </c>
      <c r="J38" s="15">
        <v>0.0352</v>
      </c>
      <c r="K38" s="2">
        <f>(2*D38+1)*H38</f>
        <v>0.2508</v>
      </c>
      <c r="L38" s="2">
        <f>(2*D38+1)*I38</f>
        <v>-0.0648</v>
      </c>
      <c r="M38" s="2">
        <f>(2*D38+1)*J38</f>
        <v>0.1056</v>
      </c>
      <c r="N38" s="22">
        <v>0.54</v>
      </c>
      <c r="O38" s="22">
        <f t="shared" si="8"/>
        <v>0.741626794258373</v>
      </c>
      <c r="P38" s="24">
        <v>2.93542</v>
      </c>
      <c r="S38">
        <f t="shared" si="9"/>
        <v>0.848737493096093</v>
      </c>
      <c r="T38" s="25"/>
    </row>
    <row r="39" spans="1:20">
      <c r="A39" s="10">
        <v>9965</v>
      </c>
      <c r="B39" s="5">
        <v>0.15575587</v>
      </c>
      <c r="C39" s="5">
        <v>5.38030945</v>
      </c>
      <c r="D39" s="3">
        <v>1</v>
      </c>
      <c r="E39" s="3" t="s">
        <v>19</v>
      </c>
      <c r="F39" s="18" t="s">
        <v>28</v>
      </c>
      <c r="G39" s="13">
        <f>(2*D39+1)*B39*2/3</f>
        <v>0.31151174</v>
      </c>
      <c r="H39" s="15">
        <v>0.1422</v>
      </c>
      <c r="I39" s="15">
        <v>-0.0414</v>
      </c>
      <c r="J39" s="15">
        <v>0.0593</v>
      </c>
      <c r="K39" s="2">
        <v>0</v>
      </c>
      <c r="L39" s="2">
        <v>0</v>
      </c>
      <c r="M39" s="2">
        <v>0</v>
      </c>
      <c r="N39" s="22">
        <v>0.7</v>
      </c>
      <c r="O39" s="22" t="e">
        <f t="shared" si="8"/>
        <v>#DIV/0!</v>
      </c>
      <c r="P39" s="17">
        <v>2.86953</v>
      </c>
      <c r="S39">
        <f t="shared" si="9"/>
        <v>1.08208298399521</v>
      </c>
      <c r="T39" s="25"/>
    </row>
    <row r="40" spans="1:20">
      <c r="A40" s="10">
        <v>9965</v>
      </c>
      <c r="B40" s="5"/>
      <c r="D40" s="3">
        <v>1</v>
      </c>
      <c r="E40" s="3" t="s">
        <v>19</v>
      </c>
      <c r="F40" s="18" t="s">
        <v>23</v>
      </c>
      <c r="G40" s="5"/>
      <c r="H40" s="15">
        <v>0.0366</v>
      </c>
      <c r="I40" s="15">
        <v>-0.0154</v>
      </c>
      <c r="J40" s="15">
        <v>0.0399</v>
      </c>
      <c r="K40" s="2">
        <f>(2*D40+1)*H40</f>
        <v>0.1098</v>
      </c>
      <c r="L40" s="2">
        <f>(2*D40+1)*I40</f>
        <v>-0.0462</v>
      </c>
      <c r="M40" s="2">
        <f>(2*D40+1)*J40</f>
        <v>0.1197</v>
      </c>
      <c r="N40" s="22">
        <v>0.18</v>
      </c>
      <c r="O40" s="22">
        <f t="shared" si="8"/>
        <v>0.579234972677596</v>
      </c>
      <c r="P40" s="17">
        <v>-13.5654</v>
      </c>
      <c r="S40">
        <f t="shared" si="9"/>
        <v>-2.5952138301219</v>
      </c>
      <c r="T40" s="25"/>
    </row>
    <row r="41" spans="1:20">
      <c r="A41" s="10">
        <v>9965</v>
      </c>
      <c r="B41" s="5"/>
      <c r="C41" s="5"/>
      <c r="D41" s="3">
        <v>1</v>
      </c>
      <c r="E41" s="3" t="s">
        <v>19</v>
      </c>
      <c r="F41" s="18" t="s">
        <v>26</v>
      </c>
      <c r="H41" s="15">
        <v>0.1216</v>
      </c>
      <c r="I41" s="15">
        <v>-0.0473</v>
      </c>
      <c r="J41" s="15">
        <v>0.2517</v>
      </c>
      <c r="K41" s="2">
        <f>(2*D41+1)*H41</f>
        <v>0.3648</v>
      </c>
      <c r="L41" s="2">
        <f>(2*D41+1)*I41</f>
        <v>-0.1419</v>
      </c>
      <c r="M41" s="2">
        <f>(2*D41+1)*J41</f>
        <v>0.7551</v>
      </c>
      <c r="N41" s="22">
        <v>0.31</v>
      </c>
      <c r="O41" s="22">
        <f t="shared" si="8"/>
        <v>0.611019736842105</v>
      </c>
      <c r="P41" s="17">
        <v>2.87218</v>
      </c>
      <c r="S41">
        <f t="shared" si="9"/>
        <v>1.00156338941269</v>
      </c>
      <c r="T41" s="25"/>
    </row>
    <row r="42" spans="1:20">
      <c r="A42" s="10">
        <v>10028</v>
      </c>
      <c r="B42" s="5">
        <v>0.03036318</v>
      </c>
      <c r="C42" s="5">
        <v>0.64236929</v>
      </c>
      <c r="D42" s="3">
        <v>5</v>
      </c>
      <c r="E42" s="3" t="s">
        <v>34</v>
      </c>
      <c r="F42" t="s">
        <v>46</v>
      </c>
      <c r="G42" s="13">
        <f t="shared" ref="G42:G51" si="10">(2*D42+1)*B42*2/3</f>
        <v>0.22266332</v>
      </c>
      <c r="H42" s="15">
        <v>0.0203</v>
      </c>
      <c r="I42" s="15">
        <v>-0.0054</v>
      </c>
      <c r="J42" s="15">
        <v>0.0075</v>
      </c>
      <c r="K42" s="2">
        <f>(2*D42+1)*H42</f>
        <v>0.2233</v>
      </c>
      <c r="L42" s="2">
        <f>(2*D42+1)*I42</f>
        <v>-0.0594</v>
      </c>
      <c r="M42" s="2">
        <f>(2*D42+1)*J42</f>
        <v>0.0825</v>
      </c>
      <c r="N42" s="22">
        <v>0.31</v>
      </c>
      <c r="O42" s="22">
        <f t="shared" si="8"/>
        <v>0.733990147783251</v>
      </c>
      <c r="P42" s="24">
        <v>0.825013</v>
      </c>
      <c r="S42">
        <f t="shared" si="9"/>
        <v>0.117546258717284</v>
      </c>
      <c r="T42" s="25"/>
    </row>
    <row r="43" spans="1:20">
      <c r="A43" s="10">
        <v>10059</v>
      </c>
      <c r="B43" s="5">
        <v>0.04317572</v>
      </c>
      <c r="C43" s="5">
        <v>0.11437039</v>
      </c>
      <c r="D43" s="3">
        <v>1</v>
      </c>
      <c r="E43" s="3" t="s">
        <v>19</v>
      </c>
      <c r="F43" s="18" t="s">
        <v>23</v>
      </c>
      <c r="G43" s="13">
        <f t="shared" si="10"/>
        <v>0.08635144</v>
      </c>
      <c r="H43" s="15">
        <v>0.0421</v>
      </c>
      <c r="I43" s="15">
        <v>-0.0131</v>
      </c>
      <c r="J43" s="15">
        <v>0.0206</v>
      </c>
      <c r="K43" s="2">
        <f>(2*D43+1)*H43</f>
        <v>0.1263</v>
      </c>
      <c r="L43" s="2">
        <f>(2*D43+1)*I43</f>
        <v>-0.0393</v>
      </c>
      <c r="M43" s="2">
        <f>(2*D43+1)*J43</f>
        <v>0.0618</v>
      </c>
      <c r="N43" s="22">
        <v>0.22</v>
      </c>
      <c r="O43" s="22">
        <f t="shared" si="8"/>
        <v>0.688836104513064</v>
      </c>
      <c r="P43" s="24">
        <v>-14.0617</v>
      </c>
      <c r="Q43" s="1" t="s">
        <v>47</v>
      </c>
      <c r="S43">
        <f t="shared" si="9"/>
        <v>-2.88521961556984</v>
      </c>
      <c r="T43" s="25"/>
    </row>
    <row r="44" spans="1:20">
      <c r="A44" s="10">
        <v>10059</v>
      </c>
      <c r="B44" s="5">
        <v>0.20551272</v>
      </c>
      <c r="C44" s="5">
        <v>0.11437039</v>
      </c>
      <c r="D44" s="3">
        <v>1</v>
      </c>
      <c r="E44" s="3" t="s">
        <v>19</v>
      </c>
      <c r="F44" s="18" t="s">
        <v>26</v>
      </c>
      <c r="G44" s="13">
        <f t="shared" si="10"/>
        <v>0.41102544</v>
      </c>
      <c r="H44" s="15">
        <v>0.1367</v>
      </c>
      <c r="I44" s="15">
        <v>-0.0425</v>
      </c>
      <c r="J44" s="15">
        <v>0.0676</v>
      </c>
      <c r="K44" s="2">
        <f>(2*D44+1)*H44</f>
        <v>0.4101</v>
      </c>
      <c r="L44" s="2">
        <f>(2*D44+1)*I44</f>
        <v>-0.1275</v>
      </c>
      <c r="M44" s="2">
        <f>(2*D44+1)*J44</f>
        <v>0.2028</v>
      </c>
      <c r="N44" s="22">
        <v>0.72</v>
      </c>
      <c r="O44" s="22">
        <f t="shared" si="8"/>
        <v>0.689100219458669</v>
      </c>
      <c r="P44" s="24">
        <v>3.44378</v>
      </c>
      <c r="Q44" s="1" t="s">
        <v>48</v>
      </c>
      <c r="S44">
        <f t="shared" si="9"/>
        <v>1.27326750846171</v>
      </c>
      <c r="T44" s="25"/>
    </row>
    <row r="45" spans="1:20">
      <c r="A45" s="10">
        <v>10161</v>
      </c>
      <c r="B45" s="5">
        <v>0.1209424</v>
      </c>
      <c r="C45" s="5">
        <v>0.06842665</v>
      </c>
      <c r="D45" s="3">
        <v>1</v>
      </c>
      <c r="E45" s="3" t="s">
        <v>19</v>
      </c>
      <c r="F45" t="s">
        <v>28</v>
      </c>
      <c r="G45" s="13">
        <f t="shared" si="10"/>
        <v>0.2418848</v>
      </c>
      <c r="H45" s="13"/>
      <c r="I45" s="17"/>
      <c r="J45" s="17"/>
      <c r="K45" s="2">
        <f>0.1209424</f>
        <v>0.1209424</v>
      </c>
      <c r="L45" s="2">
        <f>1/3*K45</f>
        <v>0.0403141333333333</v>
      </c>
      <c r="M45" s="2">
        <f>-1/3*K45</f>
        <v>-0.0403141333333333</v>
      </c>
      <c r="N45" s="22"/>
      <c r="O45" s="22"/>
      <c r="P45" s="24"/>
      <c r="S45">
        <f t="shared" si="9"/>
        <v>0</v>
      </c>
      <c r="T45" s="25"/>
    </row>
    <row r="46" spans="1:20">
      <c r="A46" s="4">
        <v>10161</v>
      </c>
      <c r="B46" s="5">
        <v>0.44064831</v>
      </c>
      <c r="C46" s="5">
        <v>0.02099896</v>
      </c>
      <c r="D46" s="3">
        <v>0</v>
      </c>
      <c r="E46" s="3" t="s">
        <v>19</v>
      </c>
      <c r="F46" t="s">
        <v>20</v>
      </c>
      <c r="H46" s="15">
        <v>0.3101</v>
      </c>
      <c r="I46" s="15">
        <v>-0.0673</v>
      </c>
      <c r="J46" s="15">
        <v>0.0952</v>
      </c>
      <c r="K46" s="2">
        <f>(2*D46+1)*I46</f>
        <v>-0.0673</v>
      </c>
      <c r="L46" s="2">
        <f>(2*D46+1)*J46</f>
        <v>0.0952</v>
      </c>
      <c r="M46" s="2" t="e">
        <f>(2*D46+1)*#REF!</f>
        <v>#REF!</v>
      </c>
      <c r="N46" s="22">
        <f>0.16*2.1</f>
        <v>0.336</v>
      </c>
      <c r="O46" s="22">
        <f t="shared" ref="O46:O76" si="11">(K46+L46)/K46</f>
        <v>-0.414561664190193</v>
      </c>
      <c r="P46" s="24">
        <v>2.52532</v>
      </c>
      <c r="Q46" s="1" t="s">
        <v>49</v>
      </c>
      <c r="S46" t="e">
        <f>SQRT(I46)*P46</f>
        <v>#NUM!</v>
      </c>
      <c r="T46" s="25"/>
    </row>
    <row r="47" spans="1:20">
      <c r="A47" s="4">
        <v>10333</v>
      </c>
      <c r="B47" s="5">
        <v>0.00148734</v>
      </c>
      <c r="C47" s="5">
        <v>6.16024905</v>
      </c>
      <c r="D47" s="11">
        <v>3</v>
      </c>
      <c r="E47" s="11" t="s">
        <v>34</v>
      </c>
      <c r="F47" s="19" t="s">
        <v>35</v>
      </c>
      <c r="G47" s="13">
        <f t="shared" si="10"/>
        <v>0.00694092</v>
      </c>
      <c r="H47" s="17">
        <v>0.0011</v>
      </c>
      <c r="I47" s="17">
        <v>0.0007</v>
      </c>
      <c r="J47" s="17">
        <v>-0.0003</v>
      </c>
      <c r="K47" s="2">
        <f t="shared" ref="K46:K71" si="12">(2*D47+1)*H47</f>
        <v>0.0077</v>
      </c>
      <c r="L47" s="2">
        <f t="shared" ref="L46:L71" si="13">(2*D47+1)*I47</f>
        <v>0.0049</v>
      </c>
      <c r="M47" s="2">
        <f t="shared" ref="M46:M71" si="14">(2*D47+1)*J47</f>
        <v>-0.0021</v>
      </c>
      <c r="N47" s="22">
        <v>0</v>
      </c>
      <c r="O47" s="22">
        <f t="shared" si="11"/>
        <v>1.63636363636364</v>
      </c>
      <c r="P47" s="24">
        <v>-9.61522</v>
      </c>
      <c r="Q47" s="1" t="s">
        <v>50</v>
      </c>
      <c r="S47">
        <f t="shared" si="9"/>
        <v>-0.318900770167211</v>
      </c>
      <c r="T47" s="25"/>
    </row>
    <row r="48" spans="1:20">
      <c r="A48" s="12">
        <v>10333</v>
      </c>
      <c r="B48" s="5">
        <v>0.00303183</v>
      </c>
      <c r="C48" s="5">
        <v>3.29180512</v>
      </c>
      <c r="D48" s="11">
        <v>3</v>
      </c>
      <c r="E48" s="11" t="s">
        <v>34</v>
      </c>
      <c r="F48" s="19" t="s">
        <v>37</v>
      </c>
      <c r="H48" s="15">
        <v>0.0019</v>
      </c>
      <c r="I48" s="15">
        <v>-0.0005</v>
      </c>
      <c r="J48" s="15">
        <v>0.0008</v>
      </c>
      <c r="K48" s="2">
        <f>(2*D48+1)*I48</f>
        <v>-0.0035</v>
      </c>
      <c r="L48" s="2">
        <f>(2*D48+1)*J48</f>
        <v>0.0056</v>
      </c>
      <c r="M48" s="2" t="e">
        <f>(2*D48+1)*#REF!</f>
        <v>#REF!</v>
      </c>
      <c r="N48" s="22"/>
      <c r="O48" s="22">
        <f t="shared" si="11"/>
        <v>-0.6</v>
      </c>
      <c r="P48" s="17">
        <v>6.56787</v>
      </c>
      <c r="S48" t="e">
        <f>SQRT(I48)*P48</f>
        <v>#NUM!</v>
      </c>
      <c r="T48" s="25"/>
    </row>
    <row r="49" spans="1:20">
      <c r="A49" s="4">
        <v>10361</v>
      </c>
      <c r="B49" s="5">
        <v>0.07915611</v>
      </c>
      <c r="C49" s="5">
        <v>0.05424275</v>
      </c>
      <c r="D49" s="3">
        <v>2</v>
      </c>
      <c r="E49" s="3" t="s">
        <v>19</v>
      </c>
      <c r="F49" t="s">
        <v>28</v>
      </c>
      <c r="H49" s="15">
        <v>0.0532</v>
      </c>
      <c r="I49" s="15">
        <v>-0.0116</v>
      </c>
      <c r="J49" s="15">
        <v>0.0158</v>
      </c>
      <c r="K49" s="2">
        <f>(2*D49+1)*H49</f>
        <v>0.266</v>
      </c>
      <c r="L49" s="2">
        <f>(2*D49+1)*I49</f>
        <v>-0.058</v>
      </c>
      <c r="M49" s="2">
        <f>(2*D49+1)*J49</f>
        <v>0.079</v>
      </c>
      <c r="N49" s="22">
        <v>1.12</v>
      </c>
      <c r="O49" s="22">
        <f t="shared" si="11"/>
        <v>0.781954887218045</v>
      </c>
      <c r="P49" s="24">
        <v>2.73315</v>
      </c>
      <c r="S49" t="e">
        <f>SQRT(I49)*P49</f>
        <v>#NUM!</v>
      </c>
      <c r="T49" s="25"/>
    </row>
    <row r="50" spans="1:20">
      <c r="A50" s="10">
        <v>10660</v>
      </c>
      <c r="B50" s="5">
        <v>0.03432289</v>
      </c>
      <c r="C50" s="5">
        <v>0.0614694</v>
      </c>
      <c r="D50" s="3">
        <v>3</v>
      </c>
      <c r="E50" s="3" t="s">
        <v>19</v>
      </c>
      <c r="F50" t="s">
        <v>51</v>
      </c>
      <c r="H50" s="15">
        <v>0.0227</v>
      </c>
      <c r="I50" s="15">
        <v>-0.0055</v>
      </c>
      <c r="J50" s="15">
        <v>0.0076</v>
      </c>
      <c r="K50" s="2">
        <f>(2*D50+1)*H50</f>
        <v>0.1589</v>
      </c>
      <c r="L50" s="2">
        <f>(2*D50+1)*I50</f>
        <v>-0.0385</v>
      </c>
      <c r="M50" s="2">
        <f>(2*D50+1)*J50</f>
        <v>0.0532</v>
      </c>
      <c r="N50" s="22">
        <v>0</v>
      </c>
      <c r="O50" s="22">
        <f t="shared" si="11"/>
        <v>0.757709251101322</v>
      </c>
      <c r="P50" s="17">
        <v>0.122899</v>
      </c>
      <c r="S50" t="e">
        <f>SQRT(I50)*P50</f>
        <v>#NUM!</v>
      </c>
      <c r="T50" s="25"/>
    </row>
    <row r="51" spans="1:20">
      <c r="A51" s="4">
        <v>10712</v>
      </c>
      <c r="B51" s="5">
        <v>0.12173966</v>
      </c>
      <c r="C51" s="5">
        <v>1.10147596</v>
      </c>
      <c r="D51" s="3">
        <v>1</v>
      </c>
      <c r="E51" s="3" t="s">
        <v>19</v>
      </c>
      <c r="F51" t="s">
        <v>42</v>
      </c>
      <c r="G51" s="13">
        <v>0</v>
      </c>
      <c r="H51" s="15">
        <v>0.1109</v>
      </c>
      <c r="I51" s="15">
        <v>-0.0384</v>
      </c>
      <c r="J51" s="15">
        <v>0.0288</v>
      </c>
      <c r="K51" s="2">
        <f>(2*D51+1)*H51</f>
        <v>0.3327</v>
      </c>
      <c r="L51" s="2">
        <f>(2*D51+1)*I51</f>
        <v>-0.1152</v>
      </c>
      <c r="M51" s="2">
        <f>(2*D51+1)*J51</f>
        <v>0.0864</v>
      </c>
      <c r="N51" s="22">
        <v>0.53</v>
      </c>
      <c r="O51" s="22">
        <f t="shared" si="11"/>
        <v>0.653742110009017</v>
      </c>
      <c r="P51" s="17">
        <v>-15.6715</v>
      </c>
      <c r="Q51" s="1" t="s">
        <v>52</v>
      </c>
      <c r="S51" t="e">
        <f>SQRT(I51)*P51</f>
        <v>#NUM!</v>
      </c>
      <c r="T51" s="25"/>
    </row>
    <row r="52" spans="1:20">
      <c r="A52" s="4">
        <v>10712</v>
      </c>
      <c r="B52" s="5">
        <v>0.11509178</v>
      </c>
      <c r="C52" s="5"/>
      <c r="D52" s="3">
        <v>1</v>
      </c>
      <c r="E52" s="3" t="s">
        <v>19</v>
      </c>
      <c r="F52" t="s">
        <v>23</v>
      </c>
      <c r="G52" s="13">
        <v>0</v>
      </c>
      <c r="H52" s="15">
        <v>0.0537</v>
      </c>
      <c r="I52" s="15">
        <v>-0.0247</v>
      </c>
      <c r="J52" s="15">
        <v>0.0355</v>
      </c>
      <c r="K52" s="2">
        <f t="shared" si="12"/>
        <v>0.1611</v>
      </c>
      <c r="L52" s="2">
        <f t="shared" si="13"/>
        <v>-0.0741</v>
      </c>
      <c r="M52" s="2">
        <f t="shared" si="14"/>
        <v>0.1065</v>
      </c>
      <c r="N52" s="22">
        <v>0.38</v>
      </c>
      <c r="O52" s="22">
        <f t="shared" si="11"/>
        <v>0.540037243947858</v>
      </c>
      <c r="P52" s="24">
        <v>-15.8328</v>
      </c>
      <c r="Q52" s="22" t="s">
        <v>33</v>
      </c>
      <c r="S52">
        <f t="shared" si="9"/>
        <v>-3.66897598092547</v>
      </c>
      <c r="T52" s="25"/>
    </row>
    <row r="53" spans="1:20">
      <c r="A53" s="4">
        <v>10712</v>
      </c>
      <c r="B53" s="5">
        <v>0.04256819</v>
      </c>
      <c r="C53" s="5"/>
      <c r="D53" s="3">
        <v>1</v>
      </c>
      <c r="E53" s="3" t="s">
        <v>19</v>
      </c>
      <c r="F53" t="s">
        <v>26</v>
      </c>
      <c r="G53" s="13">
        <v>0</v>
      </c>
      <c r="H53" s="15">
        <v>0.0276</v>
      </c>
      <c r="I53" s="15">
        <v>-0.0161</v>
      </c>
      <c r="J53" s="15">
        <v>0.0205</v>
      </c>
      <c r="K53" s="2">
        <f t="shared" si="12"/>
        <v>0.0828</v>
      </c>
      <c r="L53" s="2">
        <f t="shared" si="13"/>
        <v>-0.0483</v>
      </c>
      <c r="M53" s="2">
        <f t="shared" si="14"/>
        <v>0.0615</v>
      </c>
      <c r="N53" s="22">
        <v>0.16</v>
      </c>
      <c r="O53" s="22">
        <f t="shared" si="11"/>
        <v>0.416666666666667</v>
      </c>
      <c r="P53" s="24">
        <v>2.76515</v>
      </c>
      <c r="Q53" s="22" t="s">
        <v>53</v>
      </c>
      <c r="S53">
        <f t="shared" si="9"/>
        <v>0.459381219490958</v>
      </c>
      <c r="T53" s="25"/>
    </row>
    <row r="54" spans="1:20">
      <c r="A54" s="4">
        <v>10731</v>
      </c>
      <c r="B54" s="5"/>
      <c r="C54" s="5">
        <v>0.21498784</v>
      </c>
      <c r="D54" s="3">
        <v>2</v>
      </c>
      <c r="E54" s="3" t="s">
        <v>19</v>
      </c>
      <c r="F54" t="s">
        <v>42</v>
      </c>
      <c r="G54" s="13">
        <v>0</v>
      </c>
      <c r="H54" s="15">
        <v>0.0738</v>
      </c>
      <c r="I54" s="15">
        <v>-0.0152</v>
      </c>
      <c r="J54" s="15">
        <v>0.0204</v>
      </c>
      <c r="K54" s="2">
        <f t="shared" si="12"/>
        <v>0.369</v>
      </c>
      <c r="L54" s="2">
        <f t="shared" si="13"/>
        <v>-0.076</v>
      </c>
      <c r="M54" s="2">
        <f t="shared" si="14"/>
        <v>0.102</v>
      </c>
      <c r="N54" s="22">
        <v>0.84</v>
      </c>
      <c r="O54" s="22">
        <f t="shared" si="11"/>
        <v>0.794037940379404</v>
      </c>
      <c r="P54" s="17">
        <v>-15.6715</v>
      </c>
      <c r="Q54" s="1" t="s">
        <v>52</v>
      </c>
      <c r="S54" t="e">
        <f>SQRT(I54)*P54</f>
        <v>#NUM!</v>
      </c>
      <c r="T54" s="25"/>
    </row>
    <row r="55" spans="1:20">
      <c r="A55" s="4">
        <v>10731</v>
      </c>
      <c r="B55" s="5"/>
      <c r="C55" s="5">
        <v>2.98848201</v>
      </c>
      <c r="D55" s="3">
        <v>2</v>
      </c>
      <c r="E55" s="3" t="s">
        <v>19</v>
      </c>
      <c r="F55" t="s">
        <v>23</v>
      </c>
      <c r="G55" s="13">
        <f>(2*D55+1)*B55*2/3</f>
        <v>0</v>
      </c>
      <c r="H55" s="15">
        <v>0.0707</v>
      </c>
      <c r="I55" s="15">
        <v>-0.033</v>
      </c>
      <c r="J55" s="15">
        <v>0.0429</v>
      </c>
      <c r="K55" s="2">
        <f t="shared" si="12"/>
        <v>0.3535</v>
      </c>
      <c r="L55" s="2">
        <f t="shared" si="13"/>
        <v>-0.165</v>
      </c>
      <c r="M55" s="2">
        <f t="shared" si="14"/>
        <v>0.2145</v>
      </c>
      <c r="N55" s="22">
        <v>0.72</v>
      </c>
      <c r="O55" s="22">
        <f t="shared" si="11"/>
        <v>0.533239038189533</v>
      </c>
      <c r="P55" s="24">
        <v>-15.8328</v>
      </c>
      <c r="Q55" s="22" t="s">
        <v>33</v>
      </c>
      <c r="S55">
        <f t="shared" si="9"/>
        <v>-4.20985785958243</v>
      </c>
      <c r="T55" s="25"/>
    </row>
    <row r="56" spans="1:20">
      <c r="A56" s="4">
        <v>10731</v>
      </c>
      <c r="B56" s="5"/>
      <c r="C56" s="5">
        <v>2.98848201</v>
      </c>
      <c r="D56" s="3">
        <v>2</v>
      </c>
      <c r="E56" s="3" t="s">
        <v>19</v>
      </c>
      <c r="F56" t="s">
        <v>26</v>
      </c>
      <c r="G56" s="13">
        <f>(2*D56+1)*B56*2/3</f>
        <v>0</v>
      </c>
      <c r="H56" s="15">
        <v>0.0186</v>
      </c>
      <c r="I56" s="15">
        <v>-0.0207</v>
      </c>
      <c r="J56" s="15">
        <v>0.0224</v>
      </c>
      <c r="K56" s="2">
        <f t="shared" si="12"/>
        <v>0.093</v>
      </c>
      <c r="L56" s="2">
        <f t="shared" si="13"/>
        <v>-0.1035</v>
      </c>
      <c r="M56" s="2">
        <f t="shared" si="14"/>
        <v>0.112</v>
      </c>
      <c r="N56" s="22">
        <v>0.12</v>
      </c>
      <c r="O56" s="22">
        <f t="shared" si="11"/>
        <v>-0.112903225806452</v>
      </c>
      <c r="P56" s="24">
        <v>2.76515</v>
      </c>
      <c r="Q56" s="22" t="s">
        <v>53</v>
      </c>
      <c r="S56">
        <f t="shared" si="9"/>
        <v>0.377116181194204</v>
      </c>
      <c r="T56" s="25"/>
    </row>
    <row r="57" spans="1:20">
      <c r="A57" s="4" t="s">
        <v>54</v>
      </c>
      <c r="B57" s="5">
        <v>0.16940259</v>
      </c>
      <c r="C57" s="5">
        <v>0.21498784</v>
      </c>
      <c r="D57" s="3">
        <v>2</v>
      </c>
      <c r="E57" s="3" t="s">
        <v>19</v>
      </c>
      <c r="F57" t="s">
        <v>42</v>
      </c>
      <c r="G57" s="13">
        <f>(2*D57+1)*B57*2/3</f>
        <v>0.5646753</v>
      </c>
      <c r="H57" s="15">
        <v>0.1224</v>
      </c>
      <c r="I57" s="15">
        <v>-0.0235</v>
      </c>
      <c r="J57" s="15">
        <v>0.0323</v>
      </c>
      <c r="K57" s="2">
        <f>(2*D57+1)*I57</f>
        <v>-0.1175</v>
      </c>
      <c r="L57" s="2">
        <f>(2*D57+1)*J57</f>
        <v>0.1615</v>
      </c>
      <c r="M57" s="2" t="e">
        <f>(2*D57+1)*#REF!</f>
        <v>#REF!</v>
      </c>
      <c r="N57" s="22">
        <v>0.84</v>
      </c>
      <c r="O57" s="22">
        <f t="shared" si="11"/>
        <v>-0.374468085106383</v>
      </c>
      <c r="P57" s="24">
        <v>-15.8195</v>
      </c>
      <c r="Q57" s="1" t="s">
        <v>52</v>
      </c>
      <c r="S57" t="e">
        <f>SQRT(I57)*P57</f>
        <v>#NUM!</v>
      </c>
      <c r="T57" s="25"/>
    </row>
    <row r="58" spans="1:20">
      <c r="A58" s="4" t="s">
        <v>54</v>
      </c>
      <c r="B58" s="5">
        <v>0.11509178</v>
      </c>
      <c r="C58" s="5">
        <v>2.98848201</v>
      </c>
      <c r="D58" s="3">
        <v>2</v>
      </c>
      <c r="E58" s="3" t="s">
        <v>19</v>
      </c>
      <c r="F58" t="s">
        <v>23</v>
      </c>
      <c r="G58" s="13">
        <f t="shared" ref="G57:G76" si="15">(2*D58+1)*B58*2/3</f>
        <v>0.383639266666667</v>
      </c>
      <c r="H58" s="15">
        <v>0.1223</v>
      </c>
      <c r="I58" s="15">
        <v>-0.0304</v>
      </c>
      <c r="J58" s="15">
        <v>0.0483</v>
      </c>
      <c r="K58" s="2">
        <f t="shared" si="12"/>
        <v>0.6115</v>
      </c>
      <c r="L58" s="2">
        <f t="shared" si="13"/>
        <v>-0.152</v>
      </c>
      <c r="M58" s="2">
        <f t="shared" si="14"/>
        <v>0.2415</v>
      </c>
      <c r="N58" s="22">
        <v>0.73</v>
      </c>
      <c r="O58" s="22">
        <f t="shared" si="11"/>
        <v>0.751430907604252</v>
      </c>
      <c r="P58" s="24">
        <v>-15.8328</v>
      </c>
      <c r="Q58" s="22" t="s">
        <v>33</v>
      </c>
      <c r="S58">
        <f t="shared" si="9"/>
        <v>-5.53695449495768</v>
      </c>
      <c r="T58" s="25"/>
    </row>
    <row r="59" spans="1:20">
      <c r="A59" s="4" t="s">
        <v>54</v>
      </c>
      <c r="B59" s="5">
        <v>0.04256819</v>
      </c>
      <c r="C59" s="5">
        <v>2.98848201</v>
      </c>
      <c r="D59" s="3">
        <v>2</v>
      </c>
      <c r="E59" s="3" t="s">
        <v>19</v>
      </c>
      <c r="F59" t="s">
        <v>26</v>
      </c>
      <c r="G59" s="13">
        <f t="shared" si="15"/>
        <v>0.141893966666667</v>
      </c>
      <c r="H59" s="15">
        <v>0.0238</v>
      </c>
      <c r="I59" s="15">
        <v>-0.0186</v>
      </c>
      <c r="J59" s="15">
        <v>0.0202</v>
      </c>
      <c r="K59" s="2">
        <f t="shared" si="12"/>
        <v>0.119</v>
      </c>
      <c r="L59" s="2">
        <f t="shared" si="13"/>
        <v>-0.093</v>
      </c>
      <c r="M59" s="2">
        <f t="shared" si="14"/>
        <v>0.101</v>
      </c>
      <c r="N59" s="22">
        <v>0.12</v>
      </c>
      <c r="O59" s="22">
        <f t="shared" si="11"/>
        <v>0.218487394957983</v>
      </c>
      <c r="P59" s="24">
        <v>2.76515</v>
      </c>
      <c r="Q59" s="22" t="s">
        <v>53</v>
      </c>
      <c r="S59">
        <f t="shared" si="9"/>
        <v>0.426586565230904</v>
      </c>
      <c r="T59" s="25"/>
    </row>
    <row r="60" spans="1:20">
      <c r="A60" s="4">
        <v>10821</v>
      </c>
      <c r="B60" s="5">
        <v>0.00525136</v>
      </c>
      <c r="C60" s="5">
        <v>0.06381289</v>
      </c>
      <c r="D60" s="11">
        <v>3</v>
      </c>
      <c r="E60" s="11" t="s">
        <v>19</v>
      </c>
      <c r="F60" t="s">
        <v>28</v>
      </c>
      <c r="G60" s="13">
        <f t="shared" si="15"/>
        <v>0.0245063466666667</v>
      </c>
      <c r="H60" s="15">
        <v>0.0038</v>
      </c>
      <c r="I60" s="15">
        <v>-0.0009</v>
      </c>
      <c r="J60" s="15">
        <v>0.0012</v>
      </c>
      <c r="K60" s="2">
        <f t="shared" si="12"/>
        <v>0.0266</v>
      </c>
      <c r="L60" s="2">
        <f t="shared" si="13"/>
        <v>-0.0063</v>
      </c>
      <c r="M60" s="2">
        <f t="shared" si="14"/>
        <v>0.0084</v>
      </c>
      <c r="N60" s="22">
        <v>0.057</v>
      </c>
      <c r="O60" s="22">
        <f t="shared" si="11"/>
        <v>0.763157894736842</v>
      </c>
      <c r="P60" s="24">
        <v>2.81975</v>
      </c>
      <c r="Q60" s="1" t="s">
        <v>55</v>
      </c>
      <c r="S60">
        <f t="shared" si="9"/>
        <v>0.173821063848718</v>
      </c>
      <c r="T60" s="25"/>
    </row>
    <row r="61" spans="1:20">
      <c r="A61" s="1">
        <v>10821</v>
      </c>
      <c r="B61" s="5">
        <v>0.00478702</v>
      </c>
      <c r="C61" s="5">
        <v>0.19948583</v>
      </c>
      <c r="D61" s="11">
        <v>3</v>
      </c>
      <c r="E61" s="11" t="s">
        <v>19</v>
      </c>
      <c r="F61" t="s">
        <v>26</v>
      </c>
      <c r="G61" s="13">
        <f t="shared" si="15"/>
        <v>0.0223394266666667</v>
      </c>
      <c r="H61" s="15">
        <v>0.0043</v>
      </c>
      <c r="I61" s="15">
        <v>-0.0012</v>
      </c>
      <c r="J61" s="15">
        <v>0.0025</v>
      </c>
      <c r="K61" s="2">
        <f t="shared" si="12"/>
        <v>0.0301</v>
      </c>
      <c r="L61" s="2">
        <f t="shared" si="13"/>
        <v>-0.0084</v>
      </c>
      <c r="M61" s="2">
        <f t="shared" si="14"/>
        <v>0.0175</v>
      </c>
      <c r="N61" s="22">
        <v>0.05</v>
      </c>
      <c r="O61" s="22">
        <f t="shared" si="11"/>
        <v>0.72093023255814</v>
      </c>
      <c r="P61" s="24">
        <v>2.81975</v>
      </c>
      <c r="Q61" s="1" t="s">
        <v>39</v>
      </c>
      <c r="S61">
        <f t="shared" si="9"/>
        <v>0.184903372789006</v>
      </c>
      <c r="T61" s="25"/>
    </row>
    <row r="62" spans="1:20">
      <c r="A62" s="1">
        <v>10821</v>
      </c>
      <c r="B62" s="5">
        <v>0.00478702</v>
      </c>
      <c r="C62" s="5">
        <v>0.19948583</v>
      </c>
      <c r="D62" s="11">
        <v>3</v>
      </c>
      <c r="E62" s="11" t="s">
        <v>19</v>
      </c>
      <c r="F62" t="s">
        <v>56</v>
      </c>
      <c r="G62" s="13">
        <f t="shared" si="15"/>
        <v>0.0223394266666667</v>
      </c>
      <c r="H62" s="15">
        <v>0.0006</v>
      </c>
      <c r="I62" s="15">
        <v>-0.0018</v>
      </c>
      <c r="J62" s="15">
        <v>0.0038</v>
      </c>
      <c r="K62" s="2">
        <f t="shared" si="12"/>
        <v>0.0042</v>
      </c>
      <c r="L62" s="2">
        <f t="shared" si="13"/>
        <v>-0.0126</v>
      </c>
      <c r="M62" s="2">
        <f t="shared" si="14"/>
        <v>0.0266</v>
      </c>
      <c r="N62" s="22">
        <v>0.035</v>
      </c>
      <c r="O62" s="22">
        <f t="shared" si="11"/>
        <v>-2</v>
      </c>
      <c r="P62" s="24">
        <v>0.1</v>
      </c>
      <c r="Q62" s="22" t="s">
        <v>53</v>
      </c>
      <c r="S62">
        <f t="shared" si="9"/>
        <v>0.00244948974278318</v>
      </c>
      <c r="T62" s="25"/>
    </row>
    <row r="63" spans="1:20">
      <c r="A63" s="4">
        <v>10917</v>
      </c>
      <c r="B63" s="5">
        <v>0.02301788</v>
      </c>
      <c r="C63" s="5">
        <v>0.08382196</v>
      </c>
      <c r="D63" s="3">
        <v>2</v>
      </c>
      <c r="E63" s="3" t="s">
        <v>19</v>
      </c>
      <c r="F63" t="s">
        <v>28</v>
      </c>
      <c r="G63" s="13">
        <f t="shared" si="15"/>
        <v>0.0767262666666667</v>
      </c>
      <c r="H63" s="15">
        <v>0.0158</v>
      </c>
      <c r="I63" s="15">
        <v>-0.0037</v>
      </c>
      <c r="J63" s="15">
        <v>0.005</v>
      </c>
      <c r="K63" s="2">
        <f t="shared" si="12"/>
        <v>0.079</v>
      </c>
      <c r="L63" s="2">
        <f t="shared" si="13"/>
        <v>-0.0185</v>
      </c>
      <c r="M63" s="2">
        <f t="shared" si="14"/>
        <v>0.025</v>
      </c>
      <c r="N63" s="22">
        <v>0.14</v>
      </c>
      <c r="O63" s="22">
        <f t="shared" si="11"/>
        <v>0.765822784810127</v>
      </c>
      <c r="P63" s="24">
        <v>2.92316</v>
      </c>
      <c r="S63">
        <f t="shared" si="9"/>
        <v>0.367435514468158</v>
      </c>
      <c r="T63" s="25"/>
    </row>
    <row r="64" spans="1:20">
      <c r="A64" s="4">
        <v>11207</v>
      </c>
      <c r="B64" s="5">
        <v>0.10966129</v>
      </c>
      <c r="C64" s="5">
        <v>0.39813713</v>
      </c>
      <c r="D64" s="3">
        <v>4</v>
      </c>
      <c r="E64" s="3" t="s">
        <v>19</v>
      </c>
      <c r="F64" t="s">
        <v>28</v>
      </c>
      <c r="G64" s="13">
        <f t="shared" si="15"/>
        <v>0.65796774</v>
      </c>
      <c r="H64" s="15">
        <v>0.0937</v>
      </c>
      <c r="I64" s="15">
        <v>-0.0208</v>
      </c>
      <c r="J64" s="15">
        <v>0.0297</v>
      </c>
      <c r="K64" s="2">
        <f t="shared" si="12"/>
        <v>0.8433</v>
      </c>
      <c r="L64" s="2">
        <f t="shared" si="13"/>
        <v>-0.1872</v>
      </c>
      <c r="M64" s="2">
        <f t="shared" si="14"/>
        <v>0.2673</v>
      </c>
      <c r="N64" s="22">
        <v>0</v>
      </c>
      <c r="O64" s="22">
        <f t="shared" si="11"/>
        <v>0.778014941302028</v>
      </c>
      <c r="P64" s="24">
        <v>3.96553</v>
      </c>
      <c r="Q64" s="1" t="s">
        <v>57</v>
      </c>
      <c r="S64">
        <f t="shared" si="9"/>
        <v>1.21386680511098</v>
      </c>
      <c r="T64" s="25"/>
    </row>
    <row r="65" spans="1:20">
      <c r="A65" s="4">
        <v>11207</v>
      </c>
      <c r="B65" s="5">
        <v>0.07999059</v>
      </c>
      <c r="C65" s="5">
        <v>0.18514308</v>
      </c>
      <c r="D65" s="3">
        <v>4</v>
      </c>
      <c r="E65" s="3" t="s">
        <v>19</v>
      </c>
      <c r="F65" t="s">
        <v>26</v>
      </c>
      <c r="G65" s="13">
        <f t="shared" si="15"/>
        <v>0.47994354</v>
      </c>
      <c r="H65" s="15">
        <v>0.2319</v>
      </c>
      <c r="I65" s="15">
        <v>-0.0619</v>
      </c>
      <c r="J65" s="15">
        <v>0.1103</v>
      </c>
      <c r="K65" s="2">
        <f t="shared" si="12"/>
        <v>2.0871</v>
      </c>
      <c r="L65" s="2">
        <f t="shared" si="13"/>
        <v>-0.5571</v>
      </c>
      <c r="M65" s="2">
        <f t="shared" si="14"/>
        <v>0.9927</v>
      </c>
      <c r="N65" s="1">
        <v>0</v>
      </c>
      <c r="O65" s="22">
        <f t="shared" si="11"/>
        <v>0.733074601121173</v>
      </c>
      <c r="P65" s="24">
        <v>3.98244</v>
      </c>
      <c r="Q65" s="22" t="s">
        <v>58</v>
      </c>
      <c r="S65">
        <f t="shared" si="9"/>
        <v>1.91778366746613</v>
      </c>
      <c r="T65" s="25"/>
    </row>
    <row r="66" spans="1:20">
      <c r="A66" s="4">
        <v>11207</v>
      </c>
      <c r="B66" s="5">
        <v>0.24846741</v>
      </c>
      <c r="C66" s="5">
        <v>0.18514308</v>
      </c>
      <c r="D66" s="3">
        <v>4</v>
      </c>
      <c r="E66" s="3" t="s">
        <v>19</v>
      </c>
      <c r="F66" t="s">
        <v>56</v>
      </c>
      <c r="G66" s="13">
        <f t="shared" si="15"/>
        <v>1.49080446</v>
      </c>
      <c r="H66" s="15">
        <v>-0.0717</v>
      </c>
      <c r="I66" s="15">
        <v>-0.0681</v>
      </c>
      <c r="J66" s="15">
        <v>0.0837</v>
      </c>
      <c r="K66" s="2">
        <f t="shared" si="12"/>
        <v>-0.6453</v>
      </c>
      <c r="L66" s="2">
        <f t="shared" si="13"/>
        <v>-0.6129</v>
      </c>
      <c r="M66" s="2">
        <f t="shared" si="14"/>
        <v>0.7533</v>
      </c>
      <c r="N66" s="1">
        <v>0</v>
      </c>
      <c r="O66" s="22">
        <f t="shared" si="11"/>
        <v>1.94979079497908</v>
      </c>
      <c r="P66" s="24">
        <v>0.0993351</v>
      </c>
      <c r="Q66" s="22" t="s">
        <v>58</v>
      </c>
      <c r="S66" t="e">
        <f t="shared" si="9"/>
        <v>#NUM!</v>
      </c>
      <c r="T66" s="25"/>
    </row>
    <row r="67" spans="1:20">
      <c r="A67" s="4">
        <v>11314</v>
      </c>
      <c r="B67" s="5">
        <v>0.06172227</v>
      </c>
      <c r="C67" s="5">
        <v>0.27570796</v>
      </c>
      <c r="D67" s="3">
        <v>3</v>
      </c>
      <c r="E67" s="3" t="s">
        <v>19</v>
      </c>
      <c r="F67" t="s">
        <v>28</v>
      </c>
      <c r="G67" s="13">
        <f t="shared" si="15"/>
        <v>0.28803726</v>
      </c>
      <c r="H67" s="15">
        <v>0.0422</v>
      </c>
      <c r="I67" s="15">
        <v>-0.0092</v>
      </c>
      <c r="J67" s="15">
        <v>0.0123</v>
      </c>
      <c r="K67" s="2">
        <f t="shared" si="12"/>
        <v>0.2954</v>
      </c>
      <c r="L67" s="2">
        <f t="shared" si="13"/>
        <v>-0.0644</v>
      </c>
      <c r="M67" s="2">
        <f t="shared" si="14"/>
        <v>0.0861</v>
      </c>
      <c r="N67" s="22">
        <v>0.62</v>
      </c>
      <c r="O67" s="22">
        <f t="shared" si="11"/>
        <v>0.781990521327014</v>
      </c>
      <c r="P67" s="24">
        <v>5.07262</v>
      </c>
      <c r="Q67" s="1" t="s">
        <v>59</v>
      </c>
      <c r="S67">
        <f t="shared" si="9"/>
        <v>1.04204999334853</v>
      </c>
      <c r="T67" s="25"/>
    </row>
    <row r="68" spans="1:20">
      <c r="A68" s="4">
        <v>11390</v>
      </c>
      <c r="B68" s="5">
        <v>0.02449468</v>
      </c>
      <c r="C68" s="5">
        <v>0.75274389</v>
      </c>
      <c r="D68" s="3">
        <v>1</v>
      </c>
      <c r="E68" s="3" t="s">
        <v>34</v>
      </c>
      <c r="F68" t="s">
        <v>35</v>
      </c>
      <c r="G68" s="13">
        <f t="shared" si="15"/>
        <v>0.04898936</v>
      </c>
      <c r="H68" s="15">
        <v>0.0179</v>
      </c>
      <c r="I68" s="15">
        <v>-0.0041</v>
      </c>
      <c r="J68" s="15">
        <v>0.0059</v>
      </c>
      <c r="K68" s="2">
        <f t="shared" si="12"/>
        <v>0.0537</v>
      </c>
      <c r="L68" s="2">
        <f t="shared" si="13"/>
        <v>-0.0123</v>
      </c>
      <c r="M68" s="2">
        <f t="shared" si="14"/>
        <v>0.0177</v>
      </c>
      <c r="N68" s="22">
        <v>0.06</v>
      </c>
      <c r="O68" s="22">
        <f t="shared" si="11"/>
        <v>0.770949720670391</v>
      </c>
      <c r="P68" s="24">
        <v>-32.4348</v>
      </c>
      <c r="S68">
        <f t="shared" si="9"/>
        <v>-4.3394804866039</v>
      </c>
      <c r="T68" s="25"/>
    </row>
    <row r="69" spans="1:20">
      <c r="A69" s="1">
        <v>11390</v>
      </c>
      <c r="B69" s="5">
        <v>0.05502579</v>
      </c>
      <c r="C69" s="5">
        <v>0.23276527</v>
      </c>
      <c r="D69" s="3">
        <v>1</v>
      </c>
      <c r="E69" s="3" t="s">
        <v>34</v>
      </c>
      <c r="F69" t="s">
        <v>36</v>
      </c>
      <c r="G69" s="13">
        <f t="shared" si="15"/>
        <v>0.11005158</v>
      </c>
      <c r="H69" s="15">
        <v>0.04</v>
      </c>
      <c r="I69" s="15">
        <v>-0.0091</v>
      </c>
      <c r="J69" s="15">
        <v>0.0134</v>
      </c>
      <c r="K69" s="2">
        <f t="shared" si="12"/>
        <v>0.12</v>
      </c>
      <c r="L69" s="2">
        <f t="shared" si="13"/>
        <v>-0.0273</v>
      </c>
      <c r="M69" s="2">
        <f t="shared" si="14"/>
        <v>0.0402</v>
      </c>
      <c r="N69" s="22"/>
      <c r="O69" s="22">
        <f t="shared" si="11"/>
        <v>0.7725</v>
      </c>
      <c r="P69" s="17">
        <v>21.4093</v>
      </c>
      <c r="S69">
        <f t="shared" si="9"/>
        <v>4.28186</v>
      </c>
      <c r="T69" s="25"/>
    </row>
    <row r="70" spans="1:20">
      <c r="A70" s="4">
        <v>11453</v>
      </c>
      <c r="B70" s="5">
        <v>0.02777413</v>
      </c>
      <c r="C70" s="5">
        <v>0.28555771</v>
      </c>
      <c r="D70" s="3">
        <v>2</v>
      </c>
      <c r="E70" s="3" t="s">
        <v>19</v>
      </c>
      <c r="F70" t="s">
        <v>23</v>
      </c>
      <c r="G70" s="13">
        <f t="shared" si="15"/>
        <v>0.0925804333333333</v>
      </c>
      <c r="H70" s="15">
        <v>0.0255</v>
      </c>
      <c r="I70" s="15">
        <v>-0.0077</v>
      </c>
      <c r="J70" s="15">
        <v>0.0128</v>
      </c>
      <c r="K70" s="2">
        <f t="shared" si="12"/>
        <v>0.1275</v>
      </c>
      <c r="L70" s="2">
        <f t="shared" si="13"/>
        <v>-0.0385</v>
      </c>
      <c r="M70" s="2">
        <f t="shared" si="14"/>
        <v>0.064</v>
      </c>
      <c r="N70" s="22">
        <v>0.24</v>
      </c>
      <c r="O70" s="22">
        <f t="shared" si="11"/>
        <v>0.698039215686274</v>
      </c>
      <c r="P70" s="24">
        <v>-92.2796</v>
      </c>
      <c r="S70">
        <f t="shared" si="9"/>
        <v>-14.7358704083634</v>
      </c>
      <c r="T70" s="25"/>
    </row>
    <row r="71" spans="1:20">
      <c r="A71" s="4" t="s">
        <v>60</v>
      </c>
      <c r="B71" s="5">
        <v>0.02451554</v>
      </c>
      <c r="C71" s="5">
        <v>0.28555771</v>
      </c>
      <c r="D71" s="3">
        <v>2</v>
      </c>
      <c r="E71" s="3" t="s">
        <v>19</v>
      </c>
      <c r="F71" t="s">
        <v>26</v>
      </c>
      <c r="G71" s="13">
        <f t="shared" si="15"/>
        <v>0.0817184666666667</v>
      </c>
      <c r="H71" s="15">
        <v>0.014</v>
      </c>
      <c r="I71" s="15">
        <v>-0.0056</v>
      </c>
      <c r="J71" s="15">
        <v>0.0081</v>
      </c>
      <c r="K71" s="2">
        <f t="shared" si="12"/>
        <v>0.07</v>
      </c>
      <c r="L71" s="2">
        <f t="shared" si="13"/>
        <v>-0.028</v>
      </c>
      <c r="M71" s="2">
        <f t="shared" si="14"/>
        <v>0.0405</v>
      </c>
      <c r="N71" s="17">
        <v>0.16</v>
      </c>
      <c r="O71" s="22">
        <f t="shared" si="11"/>
        <v>0.6</v>
      </c>
      <c r="P71" s="24">
        <v>11.171</v>
      </c>
      <c r="S71">
        <f t="shared" si="9"/>
        <v>1.32177054514012</v>
      </c>
      <c r="T71" s="25"/>
    </row>
    <row r="72" spans="1:20">
      <c r="A72" s="1">
        <v>11518</v>
      </c>
      <c r="B72" s="5">
        <v>0.03535407</v>
      </c>
      <c r="C72" s="5">
        <v>1.67771532</v>
      </c>
      <c r="D72" s="3">
        <v>2</v>
      </c>
      <c r="E72" s="3" t="s">
        <v>19</v>
      </c>
      <c r="F72" t="s">
        <v>42</v>
      </c>
      <c r="G72" s="13">
        <f t="shared" si="15"/>
        <v>0.1178469</v>
      </c>
      <c r="H72" s="27"/>
      <c r="I72" s="27"/>
      <c r="J72" s="27"/>
      <c r="N72" s="17">
        <v>0.1</v>
      </c>
      <c r="O72" s="22" t="e">
        <f t="shared" si="11"/>
        <v>#DIV/0!</v>
      </c>
      <c r="P72" s="17">
        <v>-213.534</v>
      </c>
      <c r="S72">
        <f t="shared" si="9"/>
        <v>0</v>
      </c>
      <c r="T72" s="25"/>
    </row>
    <row r="73" spans="1:20">
      <c r="A73" s="1">
        <v>11518</v>
      </c>
      <c r="B73" s="5">
        <v>0.00858023</v>
      </c>
      <c r="C73" s="5">
        <v>1.24360184</v>
      </c>
      <c r="D73" s="3">
        <v>2</v>
      </c>
      <c r="E73" s="3" t="s">
        <v>19</v>
      </c>
      <c r="F73" t="s">
        <v>23</v>
      </c>
      <c r="G73" s="13">
        <f t="shared" si="15"/>
        <v>0.0286007666666667</v>
      </c>
      <c r="H73" s="15">
        <v>0.019</v>
      </c>
      <c r="I73" s="15">
        <v>-0.006</v>
      </c>
      <c r="J73" s="15">
        <v>0.0334</v>
      </c>
      <c r="K73" s="2">
        <f>(2*D73+1)*H73</f>
        <v>0.095</v>
      </c>
      <c r="L73" s="2">
        <f>(2*D73+1)*I73</f>
        <v>-0.03</v>
      </c>
      <c r="M73" s="2">
        <f>(2*D73+1)*J73</f>
        <v>0.167</v>
      </c>
      <c r="N73" s="1">
        <v>0.05</v>
      </c>
      <c r="O73" s="22">
        <f t="shared" si="11"/>
        <v>0.684210526315789</v>
      </c>
      <c r="P73" s="17">
        <v>-213.534</v>
      </c>
      <c r="S73">
        <f t="shared" si="9"/>
        <v>-29.4336306622883</v>
      </c>
      <c r="T73" s="25"/>
    </row>
    <row r="74" spans="1:20">
      <c r="A74" s="1">
        <v>11518</v>
      </c>
      <c r="B74" s="5">
        <v>0.01788643</v>
      </c>
      <c r="C74" s="5">
        <v>1.24360184</v>
      </c>
      <c r="D74" s="3">
        <v>2</v>
      </c>
      <c r="E74" s="3" t="s">
        <v>19</v>
      </c>
      <c r="F74" t="s">
        <v>26</v>
      </c>
      <c r="G74" s="13">
        <f t="shared" si="15"/>
        <v>0.0596214333333333</v>
      </c>
      <c r="H74" s="15">
        <v>0.0091</v>
      </c>
      <c r="I74" s="15">
        <v>-0.0044</v>
      </c>
      <c r="J74" s="15">
        <v>0.0066</v>
      </c>
      <c r="K74" s="2">
        <f>(2*D74+1)*H74</f>
        <v>0.0455</v>
      </c>
      <c r="L74" s="2">
        <f>(2*D74+1)*I74</f>
        <v>-0.022</v>
      </c>
      <c r="M74" s="2">
        <f>(2*D74+1)*J74</f>
        <v>0.033</v>
      </c>
      <c r="N74" s="17">
        <v>0.057</v>
      </c>
      <c r="O74" s="22">
        <f t="shared" si="11"/>
        <v>0.516483516483517</v>
      </c>
      <c r="P74" s="17">
        <v>23.0505</v>
      </c>
      <c r="S74">
        <f t="shared" si="9"/>
        <v>2.19887755622613</v>
      </c>
      <c r="T74" s="25"/>
    </row>
    <row r="75" spans="1:20">
      <c r="A75" s="4">
        <v>11695</v>
      </c>
      <c r="B75" s="5">
        <v>0.01142336</v>
      </c>
      <c r="C75" s="5">
        <v>0.06360164</v>
      </c>
      <c r="D75" s="3">
        <v>4</v>
      </c>
      <c r="E75" s="3" t="s">
        <v>19</v>
      </c>
      <c r="F75" t="s">
        <v>28</v>
      </c>
      <c r="G75" s="13">
        <f t="shared" si="15"/>
        <v>0.06854016</v>
      </c>
      <c r="H75" s="15">
        <v>0.0084</v>
      </c>
      <c r="I75" s="15">
        <v>-0.0019</v>
      </c>
      <c r="J75" s="15">
        <v>0.0027</v>
      </c>
      <c r="K75" s="2">
        <f>(2*D75+1)*H75</f>
        <v>0.0756</v>
      </c>
      <c r="L75" s="2">
        <f>(2*D75+1)*I75</f>
        <v>-0.0171</v>
      </c>
      <c r="M75" s="2">
        <f>(2*D75+1)*J75</f>
        <v>0.0243</v>
      </c>
      <c r="N75" s="22">
        <v>0.11</v>
      </c>
      <c r="O75" s="22">
        <f t="shared" si="11"/>
        <v>0.773809523809524</v>
      </c>
      <c r="P75" s="17">
        <v>1.66192e+70</v>
      </c>
      <c r="S75">
        <f t="shared" si="9"/>
        <v>1.5231748397922e+69</v>
      </c>
      <c r="T75" s="25"/>
    </row>
    <row r="76" spans="1:20">
      <c r="A76" s="4">
        <v>11933</v>
      </c>
      <c r="B76" s="5">
        <v>0.05635647</v>
      </c>
      <c r="C76" s="5">
        <v>0.03615137</v>
      </c>
      <c r="D76" s="26">
        <v>2</v>
      </c>
      <c r="E76" s="26" t="s">
        <v>19</v>
      </c>
      <c r="F76" t="s">
        <v>28</v>
      </c>
      <c r="G76" s="13">
        <f t="shared" si="15"/>
        <v>0.1878549</v>
      </c>
      <c r="H76" s="15">
        <v>0.0379</v>
      </c>
      <c r="I76" s="15">
        <v>-0.0082</v>
      </c>
      <c r="J76" s="15">
        <v>0.0115</v>
      </c>
      <c r="K76" s="2">
        <f>(2*D76+1)*H76</f>
        <v>0.1895</v>
      </c>
      <c r="L76" s="2">
        <f>(2*D76+1)*I76</f>
        <v>-0.041</v>
      </c>
      <c r="M76" s="2">
        <f>(2*D76+1)*J76</f>
        <v>0.0575</v>
      </c>
      <c r="N76" s="22">
        <v>0.25</v>
      </c>
      <c r="O76" s="22">
        <f t="shared" si="11"/>
        <v>0.783641160949868</v>
      </c>
      <c r="P76" s="17">
        <v>159875000000000</v>
      </c>
      <c r="Q76" s="1" t="s">
        <v>61</v>
      </c>
      <c r="S76">
        <f t="shared" si="9"/>
        <v>31124340831373.4</v>
      </c>
      <c r="T76" s="25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C2S_MCMC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Kaixin Song</dc:creator>
  <cp:lastModifiedBy>kaixin</cp:lastModifiedBy>
  <cp:revision>124</cp:revision>
  <dcterms:created xsi:type="dcterms:W3CDTF">2021-08-04T05:16:00Z</dcterms:created>
  <dcterms:modified xsi:type="dcterms:W3CDTF">2025-05-29T11:19:23Z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