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770" windowHeight="13830" tabRatio="500" activeTab="1"/>
  </bookViews>
  <sheets>
    <sheet name="Si_NaESpeak" sheetId="1" r:id="rId1"/>
    <sheet name="Transfer" sheetId="2" r:id="rId2"/>
  </sheets>
  <calcPr calcId="144525"/>
</workbook>
</file>

<file path=xl/sharedStrings.xml><?xml version="1.0" encoding="utf-8"?>
<sst xmlns="http://schemas.openxmlformats.org/spreadsheetml/2006/main" count="866" uniqueCount="87">
  <si>
    <t>Run#</t>
  </si>
  <si>
    <t>Target#</t>
  </si>
  <si>
    <t>Angle</t>
  </si>
  <si>
    <t>Angle_CM</t>
  </si>
  <si>
    <t>Centroid</t>
  </si>
  <si>
    <t>+/-</t>
  </si>
  <si>
    <t>Area</t>
  </si>
  <si>
    <t>BCI_Summed</t>
  </si>
  <si>
    <t>(BCI*LTR)_Summed</t>
  </si>
  <si>
    <t>Yield</t>
  </si>
  <si>
    <t>Sigma</t>
  </si>
  <si>
    <t>Norm_Factor</t>
  </si>
  <si>
    <t>Normed</t>
  </si>
  <si>
    <t>11-12</t>
  </si>
  <si>
    <t>fitted with lognormalA func</t>
  </si>
  <si>
    <t>17-20</t>
  </si>
  <si>
    <t>Region:2075.2 to 2128.6</t>
  </si>
  <si>
    <t>23-24</t>
  </si>
  <si>
    <t>25-26</t>
  </si>
  <si>
    <t>23-27</t>
  </si>
  <si>
    <t>1+2</t>
  </si>
  <si>
    <t>30-35</t>
  </si>
  <si>
    <t>36-42</t>
  </si>
  <si>
    <t>50-55</t>
  </si>
  <si>
    <t>57-58</t>
  </si>
  <si>
    <t>59-66</t>
  </si>
  <si>
    <t>57-66</t>
  </si>
  <si>
    <t>2+3</t>
  </si>
  <si>
    <t>79-86</t>
  </si>
  <si>
    <t>92-97</t>
  </si>
  <si>
    <t>Energy/keV</t>
  </si>
  <si>
    <t>Angle_LAB</t>
  </si>
  <si>
    <t>Peak type</t>
  </si>
  <si>
    <t>Si_Corr</t>
  </si>
  <si>
    <t>Uncertainty</t>
  </si>
  <si>
    <t>sG</t>
  </si>
  <si>
    <t>sL</t>
  </si>
  <si>
    <t>25-27</t>
  </si>
  <si>
    <t>This is wrong. It's an contaminant from 14N.</t>
  </si>
  <si>
    <t>dG</t>
  </si>
  <si>
    <t>Two weak at 19+ degrees</t>
  </si>
  <si>
    <t>mG</t>
  </si>
  <si>
    <t>Resolved from a doublet</t>
  </si>
  <si>
    <t>Very weak</t>
  </si>
  <si>
    <t>mL</t>
  </si>
  <si>
    <t>multiplet</t>
  </si>
  <si>
    <t>Unrersolved multiplet from a C13 peak</t>
  </si>
  <si>
    <t>Fixed peak energy to resolve from a doublet with a C13 peak</t>
  </si>
  <si>
    <t>Unrersolved doublet from a C13 peak</t>
  </si>
  <si>
    <t>Doublet</t>
  </si>
  <si>
    <t xml:space="preserve">1502.6 </t>
  </si>
  <si>
    <t>Contaminated by 13C (Calculable)</t>
  </si>
  <si>
    <t>Overlaps</t>
  </si>
  <si>
    <t>Contaminated by 13C</t>
  </si>
  <si>
    <t>Resolved</t>
  </si>
  <si>
    <t>Overlaps.  When fitting the peaks, fix energy at a interpolated value 2040, Fix FWHM at 4.75 from 9 degree fit.</t>
  </si>
  <si>
    <t>Resolved from 10731</t>
  </si>
  <si>
    <t>?</t>
  </si>
  <si>
    <t>10731(d)</t>
  </si>
  <si>
    <t>Fix the contaminant at 1669.6  and FWHM=7</t>
  </si>
  <si>
    <t>dLG</t>
  </si>
  <si>
    <t>Locked peak center to resolve doublet. Contaminated by the ground state of 16O.</t>
  </si>
  <si>
    <t>Locked peak center to resolve doublet</t>
  </si>
  <si>
    <t>mLG</t>
  </si>
  <si>
    <t>The last data point is off from the curve</t>
  </si>
  <si>
    <t>Contaminated</t>
  </si>
  <si>
    <t>FWHM=5.33 with contaminant</t>
  </si>
  <si>
    <t>FWHM=8 with contaminant</t>
  </si>
  <si>
    <t>Fixed channel at average to resolve doublet. There might be a 15O contamination peak in the middle.</t>
  </si>
  <si>
    <t>FWHM fixed at 5 to resolve.</t>
  </si>
  <si>
    <t>FWHM fixed at 5. It would be 4.7~5.9 if not fixed.</t>
  </si>
  <si>
    <t>FWHM=4.77</t>
  </si>
  <si>
    <t>FWHM fixed at 5</t>
  </si>
  <si>
    <t>FWHM=10.23</t>
  </si>
  <si>
    <t>An 15O peak flullycontaminates 11830 at 5 degree and moved to fully cover 11865 at 11 degree. 13 degree is still influenced, but 15 degree and above is no longer contaminated.</t>
  </si>
  <si>
    <t>FWHM=7.2 with contaminant</t>
  </si>
  <si>
    <t>FWHM=9.47 for doublet. Fixed channel=1070 and FWHM=9 to resolve.</t>
  </si>
  <si>
    <t>FWHM fixed at 9</t>
  </si>
  <si>
    <t>FWHM=9.59</t>
  </si>
  <si>
    <t>FWHM=8.50</t>
  </si>
  <si>
    <t>15O contaminant</t>
  </si>
  <si>
    <t>at 7276 keV</t>
  </si>
  <si>
    <t>FWHM fixed at 7.49</t>
  </si>
  <si>
    <t>is it not 15O?</t>
  </si>
  <si>
    <t>FWHM=7.49</t>
  </si>
  <si>
    <t>=</t>
  </si>
  <si>
    <t>Axel's MCMC fit on 10.7 MeV doublet: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</si>
</sst>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25">
    <font>
      <sz val="12"/>
      <color rgb="FF000000"/>
      <name val="Calibri"/>
      <charset val="134"/>
    </font>
    <font>
      <sz val="13"/>
      <color rgb="FF839496"/>
      <name val="Helvetica Neue"/>
      <charset val="134"/>
    </font>
    <font>
      <sz val="12"/>
      <name val="Calibri"/>
      <charset val="134"/>
    </font>
    <font>
      <sz val="13"/>
      <color rgb="FFFF0000"/>
      <name val="Helvetica Neue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0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12" borderId="6" applyNumberFormat="0" applyAlignment="0" applyProtection="0">
      <alignment vertical="center"/>
    </xf>
    <xf numFmtId="44" fontId="5" fillId="0" borderId="0" applyBorder="0" applyAlignment="0" applyProtection="0"/>
    <xf numFmtId="0" fontId="11" fillId="16" borderId="0" applyNumberFormat="0" applyBorder="0" applyAlignment="0" applyProtection="0">
      <alignment vertical="center"/>
    </xf>
    <xf numFmtId="0" fontId="24" fillId="36" borderId="8" applyNumberFormat="0" applyFont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1" fontId="5" fillId="0" borderId="0" applyBorder="0" applyAlignment="0" applyProtection="0"/>
    <xf numFmtId="0" fontId="11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43" fontId="5" fillId="0" borderId="0" applyBorder="0" applyAlignment="0" applyProtection="0"/>
    <xf numFmtId="0" fontId="7" fillId="8" borderId="2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2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/>
    <xf numFmtId="49" fontId="0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11" fontId="0" fillId="0" borderId="0" xfId="0" applyNumberFormat="1"/>
    <xf numFmtId="0" fontId="0" fillId="2" borderId="0" xfId="0" applyFill="1"/>
    <xf numFmtId="2" fontId="0" fillId="0" borderId="0" xfId="0" applyNumberFormat="1" applyAlignment="1">
      <alignment horizontal="right"/>
    </xf>
    <xf numFmtId="0" fontId="0" fillId="2" borderId="0" xfId="0" applyFont="1" applyFill="1"/>
    <xf numFmtId="0" fontId="0" fillId="0" borderId="0" xfId="0" applyFont="1" applyAlignment="1">
      <alignment wrapText="1"/>
    </xf>
    <xf numFmtId="0" fontId="0" fillId="3" borderId="0" xfId="0" applyFill="1"/>
    <xf numFmtId="0" fontId="0" fillId="3" borderId="0" xfId="0" applyFont="1" applyFill="1"/>
    <xf numFmtId="2" fontId="0" fillId="0" borderId="0" xfId="0" applyNumberFormat="1" applyFont="1" applyAlignment="1">
      <alignment wrapText="1"/>
    </xf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176" fontId="0" fillId="0" borderId="0" xfId="0" applyNumberFormat="1"/>
    <xf numFmtId="0" fontId="3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A5A5A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3B3B3"/>
      <rgbColor rgb="00FF99CC"/>
      <rgbColor rgb="00CC99FF"/>
      <rgbColor rgb="00FFCC99"/>
      <rgbColor rgb="004472C4"/>
      <rgbColor rgb="0033CCCC"/>
      <rgbColor rgb="0099CC00"/>
      <rgbColor rgb="00FFC000"/>
      <rgbColor rgb="00FF9900"/>
      <rgbColor rgb="00ED7D31"/>
      <rgbColor rgb="00595959"/>
      <rgbColor rgb="008394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Yield</a:t>
            </a:r>
            <a:endParaRPr 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Si_NaESpeak!$A$1</c:f>
              <c:strCache>
                <c:ptCount val="1"/>
                <c:pt idx="0">
                  <c:v/>
                </c:pt>
              </c:strCache>
            </c:strRef>
          </c:tx>
          <c:spPr>
            <a:ln w="2556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Si_NaESpeak!$D$3:$D$5</c:f>
              <c:numCache>
                <c:formatCode>0.00</c:formatCode>
                <c:ptCount val="3"/>
                <c:pt idx="0">
                  <c:v>5.45906417585393</c:v>
                </c:pt>
                <c:pt idx="1">
                  <c:v>7.64191013970134</c:v>
                </c:pt>
                <c:pt idx="2">
                  <c:v>9.82397747292462</c:v>
                </c:pt>
              </c:numCache>
            </c:numRef>
          </c:xVal>
          <c:yVal>
            <c:numRef>
              <c:f>Si_NaESpeak!$K$3:$K$5</c:f>
              <c:numCache>
                <c:formatCode>General</c:formatCode>
                <c:ptCount val="3"/>
                <c:pt idx="0">
                  <c:v>2.77790382338101e-12</c:v>
                </c:pt>
                <c:pt idx="1">
                  <c:v>2.71637254228704e-12</c:v>
                </c:pt>
                <c:pt idx="2">
                  <c:v>1.63108588278965e-12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Si_NaESpeak!$A$1</c:f>
              <c:strCache>
                <c:ptCount val="1"/>
                <c:pt idx="0">
                  <c:v/>
                </c:pt>
              </c:strCache>
            </c:strRef>
          </c:tx>
          <c:spPr>
            <a:ln w="2556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Si_NaESpeak!$D$3:$D$15</c:f>
              <c:numCache>
                <c:formatCode>0.00</c:formatCode>
                <c:ptCount val="13"/>
                <c:pt idx="0">
                  <c:v>5.45906417585393</c:v>
                </c:pt>
                <c:pt idx="1">
                  <c:v>7.64191013970134</c:v>
                </c:pt>
                <c:pt idx="2">
                  <c:v>9.82397747292462</c:v>
                </c:pt>
                <c:pt idx="3">
                  <c:v>9.82397747292462</c:v>
                </c:pt>
                <c:pt idx="4">
                  <c:v>9.82397747292462</c:v>
                </c:pt>
                <c:pt idx="5">
                  <c:v>12.0050452459869</c:v>
                </c:pt>
                <c:pt idx="6">
                  <c:v>14.1848936805559</c:v>
                </c:pt>
                <c:pt idx="7">
                  <c:v>16.3633044041295</c:v>
                </c:pt>
                <c:pt idx="8">
                  <c:v>18.5400607039153</c:v>
                </c:pt>
                <c:pt idx="9">
                  <c:v>18.5400607039153</c:v>
                </c:pt>
                <c:pt idx="10">
                  <c:v>18.5400607039153</c:v>
                </c:pt>
                <c:pt idx="11">
                  <c:v>20.7149477798074</c:v>
                </c:pt>
                <c:pt idx="12">
                  <c:v>22.8877529962908</c:v>
                </c:pt>
              </c:numCache>
            </c:numRef>
          </c:xVal>
          <c:yVal>
            <c:numRef>
              <c:f>Si_NaESpeak!$M$3:$M$15</c:f>
              <c:numCache>
                <c:formatCode>General</c:formatCode>
                <c:ptCount val="13"/>
                <c:pt idx="0">
                  <c:v>3.10019188417087e-12</c:v>
                </c:pt>
                <c:pt idx="1">
                  <c:v>3.10019188417087e-12</c:v>
                </c:pt>
                <c:pt idx="2">
                  <c:v>3.10019188417087e-12</c:v>
                </c:pt>
                <c:pt idx="3">
                  <c:v>3.10019188417087e-12</c:v>
                </c:pt>
                <c:pt idx="4">
                  <c:v>3.10019188417087e-12</c:v>
                </c:pt>
                <c:pt idx="5">
                  <c:v>3.10019188417087e-12</c:v>
                </c:pt>
                <c:pt idx="6">
                  <c:v>3.10019188417087e-12</c:v>
                </c:pt>
                <c:pt idx="7">
                  <c:v>3.10019188417087e-12</c:v>
                </c:pt>
                <c:pt idx="8">
                  <c:v>3.10019188417087e-12</c:v>
                </c:pt>
                <c:pt idx="9">
                  <c:v>3.10019188417087e-12</c:v>
                </c:pt>
                <c:pt idx="10">
                  <c:v>3.10019188417087e-12</c:v>
                </c:pt>
                <c:pt idx="11">
                  <c:v>3.10019188417087e-12</c:v>
                </c:pt>
                <c:pt idx="12">
                  <c:v>3.10019188417087e-12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Si_NaESpeak!$A$1</c:f>
              <c:strCache>
                <c:ptCount val="1"/>
                <c:pt idx="0">
                  <c:v/>
                </c:pt>
              </c:strCache>
            </c:strRef>
          </c:tx>
          <c:spPr>
            <a:ln w="2556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(Si_NaESpeak!$D$8:$D$11,Si_NaESpeak!$D$6)</c:f>
              <c:numCache>
                <c:formatCode>0.00</c:formatCode>
                <c:ptCount val="5"/>
                <c:pt idx="0">
                  <c:v>12.0050452459869</c:v>
                </c:pt>
                <c:pt idx="1">
                  <c:v>14.1848936805559</c:v>
                </c:pt>
                <c:pt idx="2">
                  <c:v>16.3633044041295</c:v>
                </c:pt>
                <c:pt idx="3">
                  <c:v>18.5400607039153</c:v>
                </c:pt>
                <c:pt idx="4">
                  <c:v>9.82397747292462</c:v>
                </c:pt>
              </c:numCache>
            </c:numRef>
          </c:xVal>
          <c:yVal>
            <c:numRef>
              <c:f>(Si_NaESpeak!$K$8:$K$11,Si_NaESpeak!$K$6)</c:f>
              <c:numCache>
                <c:formatCode>General</c:formatCode>
                <c:ptCount val="5"/>
                <c:pt idx="0">
                  <c:v>3.41102988257415e-12</c:v>
                </c:pt>
                <c:pt idx="1">
                  <c:v>3.72949436917245e-12</c:v>
                </c:pt>
                <c:pt idx="2">
                  <c:v>3.1167541065344e-12</c:v>
                </c:pt>
                <c:pt idx="3">
                  <c:v>3.14203147504482e-12</c:v>
                </c:pt>
                <c:pt idx="4">
                  <c:v>3.22944956694431e-12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Si_NaESpeak!$A$1</c:f>
              <c:strCache>
                <c:ptCount val="1"/>
                <c:pt idx="0">
                  <c:v/>
                </c:pt>
              </c:strCache>
            </c:strRef>
          </c:tx>
          <c:spPr>
            <a:ln w="2556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Si_NaESpeak!$D$12:$D$15</c:f>
              <c:numCache>
                <c:formatCode>0.00</c:formatCode>
                <c:ptCount val="4"/>
                <c:pt idx="0">
                  <c:v>18.5400607039153</c:v>
                </c:pt>
                <c:pt idx="1">
                  <c:v>18.5400607039153</c:v>
                </c:pt>
                <c:pt idx="2">
                  <c:v>20.7149477798074</c:v>
                </c:pt>
                <c:pt idx="3">
                  <c:v>22.8877529962908</c:v>
                </c:pt>
              </c:numCache>
            </c:numRef>
          </c:xVal>
          <c:yVal>
            <c:numRef>
              <c:f>Si_NaESpeak!$K$12:$K$15</c:f>
              <c:numCache>
                <c:formatCode>General</c:formatCode>
                <c:ptCount val="4"/>
                <c:pt idx="0">
                  <c:v>3.45027306376784e-12</c:v>
                </c:pt>
                <c:pt idx="1">
                  <c:v>3.31476163313953e-12</c:v>
                </c:pt>
                <c:pt idx="2">
                  <c:v>3.05501143612095e-12</c:v>
                </c:pt>
                <c:pt idx="3">
                  <c:v>2.99317157342693e-12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63093876"/>
        <c:axId val="65541907"/>
      </c:scatterChart>
      <c:valAx>
        <c:axId val="63093876"/>
        <c:scaling>
          <c:orientation val="minMax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65541907"/>
        <c:crosses val="autoZero"/>
        <c:crossBetween val="midCat"/>
        <c:majorUnit val="5"/>
      </c:valAx>
      <c:valAx>
        <c:axId val="65541907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63093876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10731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823586609251"/>
          <c:y val="0.179861111111111"/>
          <c:w val="0.693901930823725"/>
          <c:h val="0.7726851851851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"Axel"</c:f>
              <c:strCache>
                <c:ptCount val="1"/>
                <c:pt idx="0">
                  <c:v>Axel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Transfer!$D$351:$D$359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Transfer!$N$351:$N$359</c:f>
              <c:numCache>
                <c:formatCode>General</c:formatCode>
                <c:ptCount val="9"/>
                <c:pt idx="0">
                  <c:v>0.000416987457273018</c:v>
                </c:pt>
                <c:pt idx="1">
                  <c:v>0.000341320650462238</c:v>
                </c:pt>
                <c:pt idx="2">
                  <c:v>0.000109364985342714</c:v>
                </c:pt>
                <c:pt idx="3">
                  <c:v>9.57074479385073e-5</c:v>
                </c:pt>
                <c:pt idx="4">
                  <c:v>5.40722027777175e-5</c:v>
                </c:pt>
                <c:pt idx="5">
                  <c:v>6.45315425224207e-5</c:v>
                </c:pt>
                <c:pt idx="6">
                  <c:v>8.05412821632123e-5</c:v>
                </c:pt>
                <c:pt idx="7">
                  <c:v>9.52086596235481e-5</c:v>
                </c:pt>
                <c:pt idx="8">
                  <c:v>0.000112016614206016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"Old"</c:f>
              <c:strCache>
                <c:ptCount val="1"/>
                <c:pt idx="0">
                  <c:v>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Transfer!$D$193:$D$201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Transfer!$N$193:$N$201</c:f>
              <c:numCache>
                <c:formatCode>General</c:formatCode>
                <c:ptCount val="9"/>
                <c:pt idx="0">
                  <c:v>0.000534012430694941</c:v>
                </c:pt>
                <c:pt idx="1">
                  <c:v>0.000322011370511768</c:v>
                </c:pt>
                <c:pt idx="2">
                  <c:v>0.000135563893507257</c:v>
                </c:pt>
                <c:pt idx="3">
                  <c:v>6.86632180629289e-5</c:v>
                </c:pt>
                <c:pt idx="4">
                  <c:v>5.9907661117047e-5</c:v>
                </c:pt>
                <c:pt idx="5">
                  <c:v>9.2871429449676e-5</c:v>
                </c:pt>
                <c:pt idx="6">
                  <c:v>8.85601280688287e-5</c:v>
                </c:pt>
                <c:pt idx="7">
                  <c:v>8.69093296494659e-5</c:v>
                </c:pt>
                <c:pt idx="8">
                  <c:v>7.30935448173343e-5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65728"/>
        <c:axId val="704448459"/>
      </c:scatterChart>
      <c:valAx>
        <c:axId val="750365728"/>
        <c:scaling>
          <c:orientation val="minMax"/>
          <c:max val="23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448459"/>
        <c:crosses val="autoZero"/>
        <c:crossBetween val="midCat"/>
        <c:majorUnit val="2"/>
      </c:valAx>
      <c:valAx>
        <c:axId val="7044484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36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11018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Transfer!$D$229:$D$237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Transfer!$N$229:$N$237</c:f>
              <c:numCache>
                <c:formatCode>General</c:formatCode>
                <c:ptCount val="9"/>
                <c:pt idx="0">
                  <c:v>4.58449797396731e-6</c:v>
                </c:pt>
                <c:pt idx="1">
                  <c:v>3.75868290167427e-6</c:v>
                </c:pt>
                <c:pt idx="2">
                  <c:v>3.40680426831964e-6</c:v>
                </c:pt>
                <c:pt idx="3">
                  <c:v>2.87703872920361e-6</c:v>
                </c:pt>
                <c:pt idx="5">
                  <c:v>3.45782356498051e-6</c:v>
                </c:pt>
                <c:pt idx="6">
                  <c:v>4.11563283235279e-6</c:v>
                </c:pt>
                <c:pt idx="7">
                  <c:v>4.92825148367015e-6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6517"/>
        <c:axId val="471604616"/>
      </c:scatterChart>
      <c:valAx>
        <c:axId val="374865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604616"/>
        <c:crosses val="autoZero"/>
        <c:crossBetween val="midCat"/>
      </c:valAx>
      <c:valAx>
        <c:axId val="47160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8651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11830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Transfer!$D$300:$D$308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Transfer!$N$300:$N$308</c:f>
              <c:numCache>
                <c:formatCode>General</c:formatCode>
                <c:ptCount val="9"/>
                <c:pt idx="0">
                  <c:v>0.0124148882295267</c:v>
                </c:pt>
                <c:pt idx="1">
                  <c:v>0.0202208384089086</c:v>
                </c:pt>
                <c:pt idx="2">
                  <c:v>0.00708943244969388</c:v>
                </c:pt>
                <c:pt idx="3">
                  <c:v>0.00437719386300363</c:v>
                </c:pt>
                <c:pt idx="4">
                  <c:v>0.0042959447395606</c:v>
                </c:pt>
                <c:pt idx="6">
                  <c:v>0.00352133449466387</c:v>
                </c:pt>
                <c:pt idx="7">
                  <c:v>0.00222693240032569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044960"/>
        <c:axId val="587678958"/>
      </c:scatterChart>
      <c:valAx>
        <c:axId val="97304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678958"/>
        <c:crosses val="autoZero"/>
        <c:crossBetween val="midCat"/>
      </c:valAx>
      <c:valAx>
        <c:axId val="5876789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04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11861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Transfer!$D$309:$D$317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Transfer!$N$309:$N$317</c:f>
              <c:numCache>
                <c:formatCode>General</c:formatCode>
                <c:ptCount val="9"/>
                <c:pt idx="0">
                  <c:v>0.0299905791727057</c:v>
                </c:pt>
                <c:pt idx="1">
                  <c:v>0.0173619083116913</c:v>
                </c:pt>
                <c:pt idx="2">
                  <c:v>0.0105142881414657</c:v>
                </c:pt>
                <c:pt idx="3">
                  <c:v>0.0108702140626029</c:v>
                </c:pt>
                <c:pt idx="4">
                  <c:v>0.00693857982533285</c:v>
                </c:pt>
                <c:pt idx="6">
                  <c:v>0.00524161447357219</c:v>
                </c:pt>
                <c:pt idx="7">
                  <c:v>0.00380911499137542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74674"/>
        <c:axId val="589015487"/>
      </c:scatterChart>
      <c:valAx>
        <c:axId val="1664746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015487"/>
        <c:crosses val="autoZero"/>
        <c:crossBetween val="midCat"/>
      </c:valAx>
      <c:valAx>
        <c:axId val="58901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47467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11.8 MeV doublet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"11863"</c:f>
              <c:strCache>
                <c:ptCount val="1"/>
                <c:pt idx="0">
                  <c:v>11863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Transfer!$D$309:$D$317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Transfer!$N$309:$N$317</c:f>
              <c:numCache>
                <c:formatCode>General</c:formatCode>
                <c:ptCount val="9"/>
                <c:pt idx="0">
                  <c:v>0.0299905791727057</c:v>
                </c:pt>
                <c:pt idx="1">
                  <c:v>0.0173619083116913</c:v>
                </c:pt>
                <c:pt idx="2">
                  <c:v>0.0105142881414657</c:v>
                </c:pt>
                <c:pt idx="3">
                  <c:v>0.0108702140626029</c:v>
                </c:pt>
                <c:pt idx="4">
                  <c:v>0.00693857982533285</c:v>
                </c:pt>
                <c:pt idx="6">
                  <c:v>0.00524161447357219</c:v>
                </c:pt>
                <c:pt idx="7">
                  <c:v>0.00380911499137542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"11830"</c:f>
              <c:strCache>
                <c:ptCount val="1"/>
                <c:pt idx="0">
                  <c:v>11830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(Transfer!$D$309:$D$317,Transfer!$D$300:$D$308)</c:f>
              <c:numCache>
                <c:formatCode>General</c:formatCode>
                <c:ptCount val="18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  <c:pt idx="14">
                  <c:v>15</c:v>
                </c:pt>
                <c:pt idx="15">
                  <c:v>17</c:v>
                </c:pt>
                <c:pt idx="16">
                  <c:v>19</c:v>
                </c:pt>
                <c:pt idx="17">
                  <c:v>21</c:v>
                </c:pt>
              </c:numCache>
            </c:numRef>
          </c:xVal>
          <c:yVal>
            <c:numRef>
              <c:f>Transfer!$N$300:$N$308</c:f>
              <c:numCache>
                <c:formatCode>General</c:formatCode>
                <c:ptCount val="9"/>
                <c:pt idx="0">
                  <c:v>0.0124148882295267</c:v>
                </c:pt>
                <c:pt idx="1">
                  <c:v>0.0202208384089086</c:v>
                </c:pt>
                <c:pt idx="2">
                  <c:v>0.00708943244969388</c:v>
                </c:pt>
                <c:pt idx="3">
                  <c:v>0.00437719386300363</c:v>
                </c:pt>
                <c:pt idx="4">
                  <c:v>0.0042959447395606</c:v>
                </c:pt>
                <c:pt idx="6">
                  <c:v>0.00352133449466387</c:v>
                </c:pt>
                <c:pt idx="7">
                  <c:v>0.00222693240032569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67261"/>
        <c:axId val="396255923"/>
      </c:scatterChart>
      <c:valAx>
        <c:axId val="709667261"/>
        <c:scaling>
          <c:orientation val="minMax"/>
          <c:max val="21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255923"/>
        <c:crosses val="autoZero"/>
        <c:crossBetween val="midCat"/>
      </c:valAx>
      <c:valAx>
        <c:axId val="3962559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66726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sz="1300" b="0" strike="noStrike" spc="-1">
                <a:latin typeface="Arial"/>
              </a:rPr>
              <a:t>10161</a:t>
            </a:r>
            <a:endParaRPr sz="1300" b="0" strike="noStrike" spc="-1">
              <a:latin typeface="Arial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800" cap="rnd" cmpd="sng" algn="ctr">
              <a:noFill/>
              <a:prstDash val="solid"/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yVal>
            <c:numRef>
              <c:f>Transfer!$N$150:$N$157</c:f>
              <c:numCache>
                <c:formatCode>General</c:formatCode>
                <c:ptCount val="8"/>
                <c:pt idx="0">
                  <c:v>9.19143995363387e-5</c:v>
                </c:pt>
                <c:pt idx="1">
                  <c:v>9.88052011742949e-5</c:v>
                </c:pt>
                <c:pt idx="2">
                  <c:v>9.18114688376437e-5</c:v>
                </c:pt>
                <c:pt idx="3">
                  <c:v>8.48594782986069e-5</c:v>
                </c:pt>
                <c:pt idx="4">
                  <c:v>9.98829887864638e-5</c:v>
                </c:pt>
                <c:pt idx="5">
                  <c:v>8.45368081780075e-5</c:v>
                </c:pt>
                <c:pt idx="6">
                  <c:v>7.08127150806284e-5</c:v>
                </c:pt>
                <c:pt idx="7">
                  <c:v>5.86813192203723e-5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41886911"/>
        <c:axId val="99375852"/>
      </c:scatterChart>
      <c:valAx>
        <c:axId val="418869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99375852"/>
        <c:crosses val="autoZero"/>
        <c:crossBetween val="midCat"/>
      </c:valAx>
      <c:valAx>
        <c:axId val="993758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418869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spc="-1" baseline="0">
              <a:solidFill>
                <a:schemeClr val="tx1"/>
              </a:solidFill>
              <a:latin typeface="Arial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rgbClr val="FFFFFF"/>
    </a:solidFill>
    <a:ln w="936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Transfer!$D$251:$D$259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Transfer!$N$251:$N$259</c:f>
              <c:numCache>
                <c:formatCode>General</c:formatCode>
                <c:ptCount val="9"/>
                <c:pt idx="0">
                  <c:v>0.000187104522358477</c:v>
                </c:pt>
                <c:pt idx="1">
                  <c:v>0.000164304095365331</c:v>
                </c:pt>
                <c:pt idx="2">
                  <c:v>0.000130737778845367</c:v>
                </c:pt>
                <c:pt idx="3">
                  <c:v>0.000132198975201471</c:v>
                </c:pt>
                <c:pt idx="4">
                  <c:v>0.000127019434303819</c:v>
                </c:pt>
                <c:pt idx="5">
                  <c:v>0.000106488298735533</c:v>
                </c:pt>
                <c:pt idx="6">
                  <c:v>8.79863368355876e-5</c:v>
                </c:pt>
                <c:pt idx="7">
                  <c:v>7.74574935768516e-5</c:v>
                </c:pt>
                <c:pt idx="8">
                  <c:v>5.20288833521815e-5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5537526"/>
        <c:axId val="14859272"/>
      </c:scatterChart>
      <c:valAx>
        <c:axId val="55375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14859272"/>
        <c:crosses val="autoZero"/>
        <c:crossBetween val="midCat"/>
      </c:valAx>
      <c:valAx>
        <c:axId val="1485927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55375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spc="-1" baseline="0">
              <a:solidFill>
                <a:schemeClr val="tx1"/>
              </a:solidFill>
              <a:latin typeface="Arial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rgbClr val="FFFFFF"/>
    </a:solidFill>
    <a:ln w="936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Transfer!$D$104:$D$112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Transfer!$N$104:$N$112</c:f>
              <c:numCache>
                <c:formatCode>General</c:formatCode>
                <c:ptCount val="9"/>
                <c:pt idx="0">
                  <c:v>8.57608865627211e-5</c:v>
                </c:pt>
                <c:pt idx="1">
                  <c:v>8.28084068396535e-5</c:v>
                </c:pt>
                <c:pt idx="2">
                  <c:v>7.8469491814335e-5</c:v>
                </c:pt>
                <c:pt idx="3">
                  <c:v>7.51824653961243e-5</c:v>
                </c:pt>
                <c:pt idx="4">
                  <c:v>5.94344029359283e-5</c:v>
                </c:pt>
                <c:pt idx="5">
                  <c:v>5.62599394503983e-5</c:v>
                </c:pt>
                <c:pt idx="6">
                  <c:v>5.3045244471291e-5</c:v>
                </c:pt>
                <c:pt idx="7">
                  <c:v>4.04726024135293e-5</c:v>
                </c:pt>
                <c:pt idx="8">
                  <c:v>3.70427849702465e-5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10606917"/>
        <c:axId val="27979294"/>
      </c:scatterChart>
      <c:valAx>
        <c:axId val="1060691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27979294"/>
        <c:crosses val="autoZero"/>
        <c:crossBetween val="midCat"/>
      </c:valAx>
      <c:valAx>
        <c:axId val="2797929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106069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spc="-1" baseline="0">
              <a:solidFill>
                <a:schemeClr val="tx1"/>
              </a:solidFill>
              <a:latin typeface="Arial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rgbClr val="FFFFFF"/>
    </a:solidFill>
    <a:ln w="936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sz="1300" b="0" strike="noStrike" spc="-1">
                <a:latin typeface="Arial"/>
              </a:rPr>
              <a:t>10059</a:t>
            </a:r>
            <a:endParaRPr sz="1300" b="0" strike="noStrike" spc="-1">
              <a:latin typeface="Arial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800" cap="rnd" cmpd="sng" algn="ctr">
              <a:noFill/>
              <a:prstDash val="solid"/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Transfer!$D$143:$D$149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19</c:v>
                </c:pt>
                <c:pt idx="6">
                  <c:v>21</c:v>
                </c:pt>
              </c:numCache>
            </c:numRef>
          </c:xVal>
          <c:yVal>
            <c:numRef>
              <c:f>Transfer!$N$143:$N$149</c:f>
              <c:numCache>
                <c:formatCode>General</c:formatCode>
                <c:ptCount val="7"/>
                <c:pt idx="0">
                  <c:v>0.000351597053208171</c:v>
                </c:pt>
                <c:pt idx="1">
                  <c:v>0.000268045431018884</c:v>
                </c:pt>
                <c:pt idx="2">
                  <c:v>0.000190606036676402</c:v>
                </c:pt>
                <c:pt idx="3">
                  <c:v>0.000133906373614546</c:v>
                </c:pt>
                <c:pt idx="4">
                  <c:v>0.000140005332642872</c:v>
                </c:pt>
                <c:pt idx="5">
                  <c:v>0.000131695422469609</c:v>
                </c:pt>
                <c:pt idx="6">
                  <c:v>7.88606120118803e-5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86319363"/>
        <c:axId val="94053233"/>
      </c:scatterChart>
      <c:valAx>
        <c:axId val="863193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94053233"/>
        <c:crosses val="autoZero"/>
        <c:crossBetween val="midCat"/>
      </c:valAx>
      <c:valAx>
        <c:axId val="9405323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863193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spc="-1" baseline="0">
              <a:solidFill>
                <a:schemeClr val="tx1"/>
              </a:solidFill>
              <a:latin typeface="Arial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rgbClr val="FFFFFF"/>
    </a:solidFill>
    <a:ln w="936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sz="1300" b="0" strike="noStrike" spc="-1">
                <a:latin typeface="Arial"/>
              </a:rPr>
              <a:t>10821</a:t>
            </a:r>
            <a:endParaRPr sz="1300" b="0" strike="noStrike" spc="-1">
              <a:latin typeface="Arial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800" cap="rnd" cmpd="sng" algn="ctr">
              <a:noFill/>
              <a:prstDash val="solid"/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Transfer!$D$211:$D$219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Transfer!$N$211:$N$219</c:f>
              <c:numCache>
                <c:formatCode>General</c:formatCode>
                <c:ptCount val="9"/>
                <c:pt idx="0">
                  <c:v>1.59653300295705e-5</c:v>
                </c:pt>
                <c:pt idx="1">
                  <c:v>1.4898531481288e-5</c:v>
                </c:pt>
                <c:pt idx="2">
                  <c:v>1.32491936254119e-5</c:v>
                </c:pt>
                <c:pt idx="3">
                  <c:v>1.11704270348757e-5</c:v>
                </c:pt>
                <c:pt idx="4">
                  <c:v>1.39550252168171e-5</c:v>
                </c:pt>
                <c:pt idx="5">
                  <c:v>9.89098052511346e-6</c:v>
                </c:pt>
                <c:pt idx="6">
                  <c:v>9.15974249838628e-6</c:v>
                </c:pt>
                <c:pt idx="7">
                  <c:v>4.77846929880033e-6</c:v>
                </c:pt>
                <c:pt idx="8">
                  <c:v>3.26345087586785e-6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70491718"/>
        <c:axId val="95837245"/>
      </c:scatterChart>
      <c:valAx>
        <c:axId val="704917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95837245"/>
        <c:crosses val="autoZero"/>
        <c:crossBetween val="midCat"/>
      </c:valAx>
      <c:valAx>
        <c:axId val="958372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704917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spc="-1" baseline="0">
              <a:solidFill>
                <a:schemeClr val="tx1"/>
              </a:solidFill>
              <a:latin typeface="Arial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rgbClr val="FFFFFF"/>
    </a:solidFill>
    <a:ln w="936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Transfer!$D$184:$D$192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Transfer!$N$184:$N$192</c:f>
              <c:numCache>
                <c:formatCode>General</c:formatCode>
                <c:ptCount val="9"/>
                <c:pt idx="0">
                  <c:v>0.000278652657752729</c:v>
                </c:pt>
                <c:pt idx="1">
                  <c:v>0.000290087599340981</c:v>
                </c:pt>
                <c:pt idx="2">
                  <c:v>0.000120025430302054</c:v>
                </c:pt>
                <c:pt idx="3">
                  <c:v>8.29704137475169e-5</c:v>
                </c:pt>
                <c:pt idx="4">
                  <c:v>4.50475455741968e-5</c:v>
                </c:pt>
                <c:pt idx="5">
                  <c:v>3.38479312800747e-5</c:v>
                </c:pt>
                <c:pt idx="6">
                  <c:v>6.57644028654043e-5</c:v>
                </c:pt>
                <c:pt idx="7">
                  <c:v>7.90441943188663e-5</c:v>
                </c:pt>
                <c:pt idx="8">
                  <c:v>0.000111060046895116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54822351"/>
        <c:axId val="5088139"/>
      </c:scatterChart>
      <c:valAx>
        <c:axId val="548223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5088139"/>
        <c:crosses val="autoZero"/>
        <c:crossBetween val="midCat"/>
      </c:valAx>
      <c:valAx>
        <c:axId val="508813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548223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spc="-1" baseline="0">
              <a:solidFill>
                <a:schemeClr val="tx1"/>
              </a:solidFill>
              <a:latin typeface="Arial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rgbClr val="FFFFFF"/>
    </a:solidFill>
    <a:ln w="936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Transfer!$D$193:$D$201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Transfer!$N$193:$N$201</c:f>
              <c:numCache>
                <c:formatCode>General</c:formatCode>
                <c:ptCount val="9"/>
                <c:pt idx="0">
                  <c:v>0.000534012430694941</c:v>
                </c:pt>
                <c:pt idx="1">
                  <c:v>0.000322011370511768</c:v>
                </c:pt>
                <c:pt idx="2">
                  <c:v>0.000135563893507257</c:v>
                </c:pt>
                <c:pt idx="3">
                  <c:v>6.86632180629289e-5</c:v>
                </c:pt>
                <c:pt idx="4">
                  <c:v>5.9907661117047e-5</c:v>
                </c:pt>
                <c:pt idx="5">
                  <c:v>9.2871429449676e-5</c:v>
                </c:pt>
                <c:pt idx="6">
                  <c:v>8.85601280688287e-5</c:v>
                </c:pt>
                <c:pt idx="7">
                  <c:v>8.69093296494659e-5</c:v>
                </c:pt>
                <c:pt idx="8">
                  <c:v>7.30935448173343e-5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69065526"/>
        <c:axId val="10390952"/>
      </c:scatterChart>
      <c:valAx>
        <c:axId val="690655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10390952"/>
        <c:crosses val="autoZero"/>
        <c:crossBetween val="midCat"/>
      </c:valAx>
      <c:valAx>
        <c:axId val="103909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690655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spc="-1" baseline="0">
              <a:solidFill>
                <a:schemeClr val="tx1"/>
              </a:solidFill>
              <a:latin typeface="Arial"/>
              <a:ea typeface="+mn-ea"/>
              <a:cs typeface="+mn-cs"/>
            </a:defRPr>
          </a:pPr>
        </a:p>
      </c:txPr>
    </c:legend>
    <c:plotVisOnly val="1"/>
    <c:dispBlanksAs val="span"/>
    <c:showDLblsOverMax val="0"/>
  </c:chart>
  <c:spPr>
    <a:solidFill>
      <a:srgbClr val="FFFFFF"/>
    </a:solidFill>
    <a:ln w="936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10712</a:t>
            </a:r>
          </a:p>
        </c:rich>
      </c:tx>
      <c:layout>
        <c:manualLayout>
          <c:xMode val="edge"/>
          <c:yMode val="edge"/>
          <c:x val="0.392862102485766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"Axel"</c:f>
              <c:strCache>
                <c:ptCount val="1"/>
                <c:pt idx="0">
                  <c:v>Axel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Transfer!$D$342:$D$350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Transfer!$N$342:$N$350</c:f>
              <c:numCache>
                <c:formatCode>General</c:formatCode>
                <c:ptCount val="9"/>
                <c:pt idx="0">
                  <c:v>0.000389008525689741</c:v>
                </c:pt>
                <c:pt idx="1">
                  <c:v>0.000255144688054733</c:v>
                </c:pt>
                <c:pt idx="2">
                  <c:v>0.000142987483986505</c:v>
                </c:pt>
                <c:pt idx="3">
                  <c:v>5.48242405206467e-5</c:v>
                </c:pt>
                <c:pt idx="4">
                  <c:v>4.26161019419168e-5</c:v>
                </c:pt>
                <c:pt idx="5">
                  <c:v>4.97984446873331e-5</c:v>
                </c:pt>
                <c:pt idx="6">
                  <c:v>6.59153603425807e-5</c:v>
                </c:pt>
                <c:pt idx="7">
                  <c:v>6.46113337648039e-5</c:v>
                </c:pt>
                <c:pt idx="8">
                  <c:v>6.67262740797023e-5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"Old"</c:f>
              <c:strCache>
                <c:ptCount val="1"/>
                <c:pt idx="0">
                  <c:v>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Transfer!$D$184:$D$192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Transfer!$N$184:$N$192</c:f>
              <c:numCache>
                <c:formatCode>General</c:formatCode>
                <c:ptCount val="9"/>
                <c:pt idx="0">
                  <c:v>0.000278652657752729</c:v>
                </c:pt>
                <c:pt idx="1">
                  <c:v>0.000290087599340981</c:v>
                </c:pt>
                <c:pt idx="2">
                  <c:v>0.000120025430302054</c:v>
                </c:pt>
                <c:pt idx="3">
                  <c:v>8.29704137475169e-5</c:v>
                </c:pt>
                <c:pt idx="4">
                  <c:v>4.50475455741968e-5</c:v>
                </c:pt>
                <c:pt idx="5">
                  <c:v>3.38479312800747e-5</c:v>
                </c:pt>
                <c:pt idx="6">
                  <c:v>6.57644028654043e-5</c:v>
                </c:pt>
                <c:pt idx="7">
                  <c:v>7.90441943188663e-5</c:v>
                </c:pt>
                <c:pt idx="8">
                  <c:v>0.000111060046895116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835800"/>
        <c:axId val="345714551"/>
      </c:scatterChart>
      <c:valAx>
        <c:axId val="98983580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5714551"/>
        <c:crosses val="autoZero"/>
        <c:crossBetween val="midCat"/>
        <c:majorUnit val="2"/>
        <c:minorUnit val="2"/>
      </c:valAx>
      <c:valAx>
        <c:axId val="345714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83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0.xml"/><Relationship Id="rId8" Type="http://schemas.openxmlformats.org/officeDocument/2006/relationships/chart" Target="../charts/chart9.xml"/><Relationship Id="rId7" Type="http://schemas.openxmlformats.org/officeDocument/2006/relationships/chart" Target="../charts/chart8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4" Type="http://schemas.openxmlformats.org/officeDocument/2006/relationships/image" Target="../media/image1.png"/><Relationship Id="rId13" Type="http://schemas.openxmlformats.org/officeDocument/2006/relationships/chart" Target="../charts/chart14.xml"/><Relationship Id="rId12" Type="http://schemas.openxmlformats.org/officeDocument/2006/relationships/chart" Target="../charts/chart13.xml"/><Relationship Id="rId11" Type="http://schemas.openxmlformats.org/officeDocument/2006/relationships/chart" Target="../charts/chart12.xml"/><Relationship Id="rId10" Type="http://schemas.openxmlformats.org/officeDocument/2006/relationships/chart" Target="../charts/chart11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833760</xdr:colOff>
      <xdr:row>18</xdr:row>
      <xdr:rowOff>78840</xdr:rowOff>
    </xdr:from>
    <xdr:to>
      <xdr:col>15</xdr:col>
      <xdr:colOff>280800</xdr:colOff>
      <xdr:row>31</xdr:row>
      <xdr:rowOff>99075</xdr:rowOff>
    </xdr:to>
    <xdr:graphicFrame>
      <xdr:nvGraphicFramePr>
        <xdr:cNvPr id="2" name="Chart 1"/>
        <xdr:cNvGraphicFramePr/>
      </xdr:nvGraphicFramePr>
      <xdr:xfrm>
        <a:off x="8338820" y="3679190"/>
        <a:ext cx="6393180" cy="2620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515620</xdr:colOff>
      <xdr:row>140</xdr:row>
      <xdr:rowOff>24130</xdr:rowOff>
    </xdr:from>
    <xdr:to>
      <xdr:col>23</xdr:col>
      <xdr:colOff>140860</xdr:colOff>
      <xdr:row>156</xdr:row>
      <xdr:rowOff>68410</xdr:rowOff>
    </xdr:to>
    <xdr:graphicFrame>
      <xdr:nvGraphicFramePr>
        <xdr:cNvPr id="2" name="Chart 1"/>
        <xdr:cNvGraphicFramePr/>
      </xdr:nvGraphicFramePr>
      <xdr:xfrm>
        <a:off x="16414115" y="28027630"/>
        <a:ext cx="5050155" cy="3244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757800</xdr:colOff>
      <xdr:row>252</xdr:row>
      <xdr:rowOff>139680</xdr:rowOff>
    </xdr:from>
    <xdr:to>
      <xdr:col>21</xdr:col>
      <xdr:colOff>383400</xdr:colOff>
      <xdr:row>268</xdr:row>
      <xdr:rowOff>183025</xdr:rowOff>
    </xdr:to>
    <xdr:graphicFrame>
      <xdr:nvGraphicFramePr>
        <xdr:cNvPr id="4" name="Chart 3"/>
        <xdr:cNvGraphicFramePr/>
      </xdr:nvGraphicFramePr>
      <xdr:xfrm>
        <a:off x="14847570" y="50548540"/>
        <a:ext cx="5050790" cy="3244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250560</xdr:colOff>
      <xdr:row>89</xdr:row>
      <xdr:rowOff>27360</xdr:rowOff>
    </xdr:from>
    <xdr:to>
      <xdr:col>22</xdr:col>
      <xdr:colOff>898920</xdr:colOff>
      <xdr:row>105</xdr:row>
      <xdr:rowOff>57615</xdr:rowOff>
    </xdr:to>
    <xdr:graphicFrame>
      <xdr:nvGraphicFramePr>
        <xdr:cNvPr id="5" name="Chart 4"/>
        <xdr:cNvGraphicFramePr/>
      </xdr:nvGraphicFramePr>
      <xdr:xfrm>
        <a:off x="16148685" y="17829530"/>
        <a:ext cx="5169535" cy="3230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451485</xdr:colOff>
      <xdr:row>121</xdr:row>
      <xdr:rowOff>29210</xdr:rowOff>
    </xdr:from>
    <xdr:to>
      <xdr:col>23</xdr:col>
      <xdr:colOff>181925</xdr:colOff>
      <xdr:row>137</xdr:row>
      <xdr:rowOff>59540</xdr:rowOff>
    </xdr:to>
    <xdr:graphicFrame>
      <xdr:nvGraphicFramePr>
        <xdr:cNvPr id="6" name="Chart 5"/>
        <xdr:cNvGraphicFramePr/>
      </xdr:nvGraphicFramePr>
      <xdr:xfrm>
        <a:off x="16349980" y="24232235"/>
        <a:ext cx="5155565" cy="3230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608760</xdr:colOff>
      <xdr:row>210</xdr:row>
      <xdr:rowOff>87480</xdr:rowOff>
    </xdr:from>
    <xdr:to>
      <xdr:col>20</xdr:col>
      <xdr:colOff>181440</xdr:colOff>
      <xdr:row>226</xdr:row>
      <xdr:rowOff>131340</xdr:rowOff>
    </xdr:to>
    <xdr:graphicFrame>
      <xdr:nvGraphicFramePr>
        <xdr:cNvPr id="7" name="Chart 6"/>
        <xdr:cNvGraphicFramePr/>
      </xdr:nvGraphicFramePr>
      <xdr:xfrm>
        <a:off x="13755370" y="42095420"/>
        <a:ext cx="5036820" cy="3244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250920</xdr:colOff>
      <xdr:row>175</xdr:row>
      <xdr:rowOff>167760</xdr:rowOff>
    </xdr:from>
    <xdr:to>
      <xdr:col>23</xdr:col>
      <xdr:colOff>884160</xdr:colOff>
      <xdr:row>192</xdr:row>
      <xdr:rowOff>8605</xdr:rowOff>
    </xdr:to>
    <xdr:graphicFrame>
      <xdr:nvGraphicFramePr>
        <xdr:cNvPr id="8" name="Chart 7"/>
        <xdr:cNvGraphicFramePr/>
      </xdr:nvGraphicFramePr>
      <xdr:xfrm>
        <a:off x="17053560" y="35172015"/>
        <a:ext cx="5154295" cy="3244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237960</xdr:colOff>
      <xdr:row>197</xdr:row>
      <xdr:rowOff>45000</xdr:rowOff>
    </xdr:from>
    <xdr:to>
      <xdr:col>22</xdr:col>
      <xdr:colOff>871200</xdr:colOff>
      <xdr:row>213</xdr:row>
      <xdr:rowOff>76520</xdr:rowOff>
    </xdr:to>
    <xdr:graphicFrame>
      <xdr:nvGraphicFramePr>
        <xdr:cNvPr id="9" name="Chart 8"/>
        <xdr:cNvGraphicFramePr/>
      </xdr:nvGraphicFramePr>
      <xdr:xfrm>
        <a:off x="16135985" y="39452550"/>
        <a:ext cx="5154295" cy="3232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707390</xdr:colOff>
      <xdr:row>364</xdr:row>
      <xdr:rowOff>95250</xdr:rowOff>
    </xdr:from>
    <xdr:to>
      <xdr:col>14</xdr:col>
      <xdr:colOff>316865</xdr:colOff>
      <xdr:row>378</xdr:row>
      <xdr:rowOff>38100</xdr:rowOff>
    </xdr:to>
    <xdr:graphicFrame>
      <xdr:nvGraphicFramePr>
        <xdr:cNvPr id="11" name="Chart 10"/>
        <xdr:cNvGraphicFramePr/>
      </xdr:nvGraphicFramePr>
      <xdr:xfrm>
        <a:off x="8893810" y="72907525"/>
        <a:ext cx="45700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764540</xdr:colOff>
      <xdr:row>363</xdr:row>
      <xdr:rowOff>133350</xdr:rowOff>
    </xdr:from>
    <xdr:to>
      <xdr:col>8</xdr:col>
      <xdr:colOff>765175</xdr:colOff>
      <xdr:row>377</xdr:row>
      <xdr:rowOff>76200</xdr:rowOff>
    </xdr:to>
    <xdr:graphicFrame>
      <xdr:nvGraphicFramePr>
        <xdr:cNvPr id="12" name="Chart 11"/>
        <xdr:cNvGraphicFramePr/>
      </xdr:nvGraphicFramePr>
      <xdr:xfrm>
        <a:off x="3477260" y="72745600"/>
        <a:ext cx="45700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241300</xdr:colOff>
      <xdr:row>232</xdr:row>
      <xdr:rowOff>127000</xdr:rowOff>
    </xdr:from>
    <xdr:to>
      <xdr:col>18</xdr:col>
      <xdr:colOff>69850</xdr:colOff>
      <xdr:row>246</xdr:row>
      <xdr:rowOff>69850</xdr:rowOff>
    </xdr:to>
    <xdr:graphicFrame>
      <xdr:nvGraphicFramePr>
        <xdr:cNvPr id="10" name="Chart 9"/>
        <xdr:cNvGraphicFramePr/>
      </xdr:nvGraphicFramePr>
      <xdr:xfrm>
        <a:off x="12303125" y="46535975"/>
        <a:ext cx="45694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169545</xdr:colOff>
      <xdr:row>330</xdr:row>
      <xdr:rowOff>111125</xdr:rowOff>
    </xdr:from>
    <xdr:to>
      <xdr:col>17</xdr:col>
      <xdr:colOff>417195</xdr:colOff>
      <xdr:row>339</xdr:row>
      <xdr:rowOff>111125</xdr:rowOff>
    </xdr:to>
    <xdr:graphicFrame>
      <xdr:nvGraphicFramePr>
        <xdr:cNvPr id="15" name="Chart 14"/>
        <xdr:cNvGraphicFramePr/>
      </xdr:nvGraphicFramePr>
      <xdr:xfrm>
        <a:off x="13316585" y="66122550"/>
        <a:ext cx="2999105" cy="1800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750570</xdr:colOff>
      <xdr:row>331</xdr:row>
      <xdr:rowOff>111125</xdr:rowOff>
    </xdr:from>
    <xdr:to>
      <xdr:col>13</xdr:col>
      <xdr:colOff>902335</xdr:colOff>
      <xdr:row>339</xdr:row>
      <xdr:rowOff>53975</xdr:rowOff>
    </xdr:to>
    <xdr:graphicFrame>
      <xdr:nvGraphicFramePr>
        <xdr:cNvPr id="16" name="Chart 15"/>
        <xdr:cNvGraphicFramePr/>
      </xdr:nvGraphicFramePr>
      <xdr:xfrm>
        <a:off x="9841230" y="66322575"/>
        <a:ext cx="3122930" cy="1543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825500</xdr:colOff>
      <xdr:row>326</xdr:row>
      <xdr:rowOff>28575</xdr:rowOff>
    </xdr:from>
    <xdr:to>
      <xdr:col>9</xdr:col>
      <xdr:colOff>835025</xdr:colOff>
      <xdr:row>342</xdr:row>
      <xdr:rowOff>144145</xdr:rowOff>
    </xdr:to>
    <xdr:graphicFrame>
      <xdr:nvGraphicFramePr>
        <xdr:cNvPr id="13" name="Chart 12"/>
        <xdr:cNvGraphicFramePr/>
      </xdr:nvGraphicFramePr>
      <xdr:xfrm>
        <a:off x="3538220" y="65239900"/>
        <a:ext cx="5483225" cy="3315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180340</xdr:colOff>
      <xdr:row>305</xdr:row>
      <xdr:rowOff>85725</xdr:rowOff>
    </xdr:from>
    <xdr:to>
      <xdr:col>21</xdr:col>
      <xdr:colOff>30480</xdr:colOff>
      <xdr:row>317</xdr:row>
      <xdr:rowOff>28575</xdr:rowOff>
    </xdr:to>
    <xdr:grpSp>
      <xdr:nvGrpSpPr>
        <xdr:cNvPr id="18" name="Group 17"/>
        <xdr:cNvGrpSpPr/>
      </xdr:nvGrpSpPr>
      <xdr:grpSpPr>
        <a:xfrm>
          <a:off x="16078835" y="61096525"/>
          <a:ext cx="3467100" cy="2343150"/>
          <a:chOff x="25514" y="96945"/>
          <a:chExt cx="5464" cy="3690"/>
        </a:xfrm>
      </xdr:grpSpPr>
      <xdr:pic>
        <xdr:nvPicPr>
          <xdr:cNvPr id="14" name="Picture 13"/>
          <xdr:cNvPicPr>
            <a:picLocks noChangeAspect="1"/>
          </xdr:cNvPicPr>
        </xdr:nvPicPr>
        <xdr:blipFill>
          <a:blip r:embed="rId14"/>
          <a:stretch>
            <a:fillRect/>
          </a:stretch>
        </xdr:blipFill>
        <xdr:spPr>
          <a:xfrm>
            <a:off x="25514" y="96945"/>
            <a:ext cx="5464" cy="3690"/>
          </a:xfrm>
          <a:prstGeom prst="rect">
            <a:avLst/>
          </a:prstGeom>
          <a:noFill/>
          <a:ln w="9525">
            <a:noFill/>
          </a:ln>
        </xdr:spPr>
      </xdr:pic>
      <xdr:sp>
        <xdr:nvSpPr>
          <xdr:cNvPr id="17" name="Text Box 16"/>
          <xdr:cNvSpPr txBox="1"/>
        </xdr:nvSpPr>
        <xdr:spPr>
          <a:xfrm>
            <a:off x="28905" y="98100"/>
            <a:ext cx="1871" cy="72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p>
            <a:pPr algn="l"/>
            <a:r>
              <a:rPr lang="en-US" sz="1100" b="1">
                <a:solidFill>
                  <a:schemeClr val="bg1"/>
                </a:solidFill>
              </a:rPr>
              <a:t>11.8 MeV </a:t>
            </a:r>
            <a:endParaRPr lang="en-US" sz="1100" b="1">
              <a:solidFill>
                <a:schemeClr val="bg1"/>
              </a:solidFill>
            </a:endParaRPr>
          </a:p>
          <a:p>
            <a:pPr algn="l"/>
            <a:r>
              <a:rPr lang="en-US" sz="1100" b="1">
                <a:solidFill>
                  <a:schemeClr val="bg1"/>
                </a:solidFill>
              </a:rPr>
              <a:t>at 11 degree</a:t>
            </a:r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zoomScale="75" zoomScaleNormal="75" workbookViewId="0">
      <selection activeCell="A15" sqref="A15"/>
    </sheetView>
  </sheetViews>
  <sheetFormatPr defaultColWidth="8.37037037037037" defaultRowHeight="15.75"/>
  <cols>
    <col min="1" max="1" width="10.5481481481481" customWidth="1"/>
    <col min="2" max="10" width="11" style="3" customWidth="1"/>
    <col min="11" max="11" width="12.6592592592593" style="3" customWidth="1"/>
    <col min="12" max="12" width="11" style="3" customWidth="1"/>
    <col min="13" max="13" width="12.6592592592593" style="3" customWidth="1"/>
    <col min="14" max="14" width="12.162962962963" style="3" customWidth="1"/>
    <col min="15" max="64" width="10.5481481481481" customWidth="1"/>
  </cols>
  <sheetData>
    <row r="1" spans="1:2">
      <c r="A1" s="2"/>
      <c r="B1" s="2"/>
    </row>
    <row r="2" spans="1:14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5</v>
      </c>
      <c r="I2" s="3" t="s">
        <v>7</v>
      </c>
      <c r="J2" s="3" t="s">
        <v>8</v>
      </c>
      <c r="K2" s="3" t="s">
        <v>9</v>
      </c>
      <c r="L2" s="5" t="s">
        <v>10</v>
      </c>
      <c r="M2" s="5" t="s">
        <v>11</v>
      </c>
      <c r="N2" s="5" t="s">
        <v>12</v>
      </c>
    </row>
    <row r="3" spans="1:15">
      <c r="A3" s="4" t="s">
        <v>13</v>
      </c>
      <c r="B3" s="2">
        <v>1</v>
      </c>
      <c r="C3" s="3">
        <v>5</v>
      </c>
      <c r="D3" s="1">
        <v>5.45906417585393</v>
      </c>
      <c r="E3" s="22">
        <v>2092.27</v>
      </c>
      <c r="F3" s="22">
        <v>0.112204</v>
      </c>
      <c r="G3" s="22">
        <v>45030.4</v>
      </c>
      <c r="H3" s="22">
        <v>276.338</v>
      </c>
      <c r="I3" s="3">
        <v>12502753</v>
      </c>
      <c r="J3" s="3">
        <v>12263041.8449699</v>
      </c>
      <c r="K3" s="3">
        <f t="shared" ref="K3:K15" si="0">G3/J3*1.6*10^-19/4.23/10^-10*2</f>
        <v>2.77790382338101e-12</v>
      </c>
      <c r="L3" s="2">
        <f t="shared" ref="L3:L15" si="1">G3/J3</f>
        <v>0.00367204161653177</v>
      </c>
      <c r="M3" s="3">
        <f>SUMPRODUCT(J3:J15,K3:K15)/SUM(J3:J15)</f>
        <v>3.10019188417087e-12</v>
      </c>
      <c r="N3" s="3">
        <f t="shared" ref="N3:N15" si="2">L3/M3*0.000000001</f>
        <v>1.184456238106</v>
      </c>
      <c r="O3" s="3" t="s">
        <v>14</v>
      </c>
    </row>
    <row r="4" spans="1:15">
      <c r="A4" s="4" t="s">
        <v>15</v>
      </c>
      <c r="B4" s="2">
        <v>1</v>
      </c>
      <c r="C4" s="3">
        <v>7</v>
      </c>
      <c r="D4" s="1">
        <v>7.64191013970134</v>
      </c>
      <c r="E4" s="22">
        <v>2096.34</v>
      </c>
      <c r="F4" s="22">
        <v>0.108567</v>
      </c>
      <c r="G4" s="22">
        <v>83035.9</v>
      </c>
      <c r="H4" s="22">
        <v>487.39</v>
      </c>
      <c r="I4" s="3">
        <v>23508100</v>
      </c>
      <c r="J4" s="3">
        <v>23125236.1461045</v>
      </c>
      <c r="K4" s="3">
        <f t="shared" si="0"/>
        <v>2.71637254228704e-12</v>
      </c>
      <c r="L4" s="2">
        <f t="shared" si="1"/>
        <v>0.00359070495433568</v>
      </c>
      <c r="M4" s="3">
        <f t="shared" ref="M4:M12" si="3">M3</f>
        <v>3.10019188417087e-12</v>
      </c>
      <c r="N4" s="3">
        <f t="shared" si="2"/>
        <v>1.15822022909914</v>
      </c>
      <c r="O4" s="3" t="s">
        <v>16</v>
      </c>
    </row>
    <row r="5" spans="1:14">
      <c r="A5" s="2" t="s">
        <v>17</v>
      </c>
      <c r="B5" s="2">
        <v>1</v>
      </c>
      <c r="C5" s="2">
        <v>9.01</v>
      </c>
      <c r="D5" s="1">
        <v>9.82397747292462</v>
      </c>
      <c r="E5" s="22">
        <v>2097.83</v>
      </c>
      <c r="F5" s="22">
        <v>0.192913</v>
      </c>
      <c r="G5" s="22">
        <v>14003.1</v>
      </c>
      <c r="H5" s="22">
        <v>156.61</v>
      </c>
      <c r="I5" s="3">
        <v>6607112</v>
      </c>
      <c r="J5" s="3">
        <v>6494668.25377079</v>
      </c>
      <c r="K5" s="3">
        <f t="shared" si="0"/>
        <v>1.63108588278965e-12</v>
      </c>
      <c r="L5" s="2">
        <f t="shared" si="1"/>
        <v>0.00215609165131257</v>
      </c>
      <c r="M5" s="3">
        <f t="shared" si="3"/>
        <v>3.10019188417087e-12</v>
      </c>
      <c r="N5" s="3">
        <f t="shared" si="2"/>
        <v>0.695470387598027</v>
      </c>
    </row>
    <row r="6" spans="1:14">
      <c r="A6" s="2" t="s">
        <v>18</v>
      </c>
      <c r="B6" s="2">
        <v>2</v>
      </c>
      <c r="C6" s="2">
        <v>9.02</v>
      </c>
      <c r="D6" s="1">
        <v>9.82397747292462</v>
      </c>
      <c r="E6" s="22">
        <v>2099.21</v>
      </c>
      <c r="F6" s="22">
        <v>0.100438</v>
      </c>
      <c r="G6" s="22">
        <v>54567.8</v>
      </c>
      <c r="H6" s="22">
        <v>322.77</v>
      </c>
      <c r="I6" s="3">
        <v>13021434</v>
      </c>
      <c r="J6" s="3">
        <v>12782551.4364682</v>
      </c>
      <c r="K6" s="3">
        <f t="shared" si="0"/>
        <v>3.22944956694431e-12</v>
      </c>
      <c r="L6" s="2">
        <f t="shared" si="1"/>
        <v>0.00426892864630451</v>
      </c>
      <c r="M6" s="3">
        <f t="shared" si="3"/>
        <v>3.10019188417087e-12</v>
      </c>
      <c r="N6" s="3">
        <f t="shared" si="2"/>
        <v>1.37698852387204</v>
      </c>
    </row>
    <row r="7" spans="1:14">
      <c r="A7" s="4" t="s">
        <v>19</v>
      </c>
      <c r="B7" s="2" t="s">
        <v>20</v>
      </c>
      <c r="C7" s="2">
        <v>9.012</v>
      </c>
      <c r="D7" s="1">
        <v>9.82397747292462</v>
      </c>
      <c r="E7" s="22">
        <v>2098.87</v>
      </c>
      <c r="F7" s="22">
        <v>0.0863528</v>
      </c>
      <c r="G7" s="22">
        <v>67494.7</v>
      </c>
      <c r="H7" s="22">
        <v>346.23</v>
      </c>
      <c r="I7" s="3">
        <v>19628546</v>
      </c>
      <c r="J7" s="3">
        <v>19277219.690239</v>
      </c>
      <c r="K7" s="3">
        <f t="shared" si="0"/>
        <v>2.64871289280494e-12</v>
      </c>
      <c r="L7" s="2">
        <f t="shared" si="1"/>
        <v>0.00350126735517653</v>
      </c>
      <c r="M7" s="3">
        <f t="shared" si="3"/>
        <v>3.10019188417087e-12</v>
      </c>
      <c r="N7" s="3">
        <f t="shared" si="2"/>
        <v>1.12937117636282</v>
      </c>
    </row>
    <row r="8" spans="1:14">
      <c r="A8" s="4" t="s">
        <v>21</v>
      </c>
      <c r="B8" s="2">
        <v>2</v>
      </c>
      <c r="C8" s="2">
        <v>11</v>
      </c>
      <c r="D8" s="1">
        <v>12.0050452459869</v>
      </c>
      <c r="E8" s="22">
        <v>2101.46</v>
      </c>
      <c r="F8" s="22">
        <v>0.101607</v>
      </c>
      <c r="G8" s="22">
        <v>94200.6</v>
      </c>
      <c r="H8" s="22">
        <v>611.718</v>
      </c>
      <c r="I8" s="3">
        <v>21290537</v>
      </c>
      <c r="J8" s="3">
        <v>20891891.2180412</v>
      </c>
      <c r="K8" s="3">
        <f t="shared" si="0"/>
        <v>3.41102988257415e-12</v>
      </c>
      <c r="L8" s="2">
        <f t="shared" si="1"/>
        <v>0.0045089551260277</v>
      </c>
      <c r="M8" s="3">
        <f t="shared" si="3"/>
        <v>3.10019188417087e-12</v>
      </c>
      <c r="N8" s="3">
        <f t="shared" si="2"/>
        <v>1.45441162821236</v>
      </c>
    </row>
    <row r="9" spans="1:14">
      <c r="A9" s="4" t="s">
        <v>22</v>
      </c>
      <c r="B9" s="2">
        <v>2</v>
      </c>
      <c r="C9" s="2">
        <v>13</v>
      </c>
      <c r="D9" s="1">
        <v>14.1848936805559</v>
      </c>
      <c r="E9" s="22">
        <v>2103.52</v>
      </c>
      <c r="F9" s="22">
        <v>0.105619</v>
      </c>
      <c r="G9" s="22">
        <v>97213</v>
      </c>
      <c r="H9" s="22">
        <v>614.488</v>
      </c>
      <c r="I9" s="3">
        <v>20114597</v>
      </c>
      <c r="J9" s="3">
        <v>19718959.76486</v>
      </c>
      <c r="K9" s="3">
        <f t="shared" si="0"/>
        <v>3.72949436917245e-12</v>
      </c>
      <c r="L9" s="2">
        <f t="shared" si="1"/>
        <v>0.00492992536924983</v>
      </c>
      <c r="M9" s="3">
        <f t="shared" si="3"/>
        <v>3.10019188417087e-12</v>
      </c>
      <c r="N9" s="3">
        <f t="shared" si="2"/>
        <v>1.59020007581509</v>
      </c>
    </row>
    <row r="10" spans="1:14">
      <c r="A10" s="4" t="s">
        <v>23</v>
      </c>
      <c r="B10" s="2">
        <v>2</v>
      </c>
      <c r="C10" s="2">
        <v>15</v>
      </c>
      <c r="D10" s="1">
        <v>16.3633044041295</v>
      </c>
      <c r="E10" s="22">
        <v>2095.42</v>
      </c>
      <c r="F10" s="22">
        <v>0.127801</v>
      </c>
      <c r="G10" s="22">
        <v>136861</v>
      </c>
      <c r="H10" s="22">
        <v>966.846</v>
      </c>
      <c r="I10" s="3">
        <v>33991230</v>
      </c>
      <c r="J10" s="3">
        <v>33219017.2003513</v>
      </c>
      <c r="K10" s="3">
        <f t="shared" si="0"/>
        <v>3.1167541065344e-12</v>
      </c>
      <c r="L10" s="2">
        <f t="shared" si="1"/>
        <v>0.00411995933457516</v>
      </c>
      <c r="M10" s="3">
        <f t="shared" si="3"/>
        <v>3.10019188417087e-12</v>
      </c>
      <c r="N10" s="3">
        <f t="shared" si="2"/>
        <v>1.32893688149146</v>
      </c>
    </row>
    <row r="11" spans="1:14">
      <c r="A11" s="2" t="s">
        <v>24</v>
      </c>
      <c r="B11" s="2">
        <v>2</v>
      </c>
      <c r="C11" s="2">
        <v>17.02</v>
      </c>
      <c r="D11" s="1">
        <v>18.5400607039153</v>
      </c>
      <c r="E11" s="22">
        <v>2101.91</v>
      </c>
      <c r="F11" s="22">
        <v>0.143819</v>
      </c>
      <c r="G11" s="22">
        <v>25983.7</v>
      </c>
      <c r="H11" s="22">
        <v>240.597</v>
      </c>
      <c r="I11" s="3">
        <v>6375238</v>
      </c>
      <c r="J11" s="3">
        <v>6256048.01215844</v>
      </c>
      <c r="K11" s="3">
        <f t="shared" si="0"/>
        <v>3.14203147504482e-12</v>
      </c>
      <c r="L11" s="2">
        <f t="shared" si="1"/>
        <v>0.00415337285607487</v>
      </c>
      <c r="M11" s="3">
        <f t="shared" si="3"/>
        <v>3.10019188417087e-12</v>
      </c>
      <c r="N11" s="3">
        <f t="shared" si="2"/>
        <v>1.33971476968293</v>
      </c>
    </row>
    <row r="12" spans="1:14">
      <c r="A12" s="4" t="s">
        <v>25</v>
      </c>
      <c r="B12" s="2">
        <v>3</v>
      </c>
      <c r="C12" s="2">
        <v>17.03</v>
      </c>
      <c r="D12" s="1">
        <v>18.5400607039153</v>
      </c>
      <c r="E12" s="22">
        <v>2103.55</v>
      </c>
      <c r="F12" s="22">
        <v>0.158137</v>
      </c>
      <c r="G12" s="22">
        <v>106609</v>
      </c>
      <c r="H12" s="22">
        <v>1090.98</v>
      </c>
      <c r="I12" s="3">
        <v>23796372</v>
      </c>
      <c r="J12" s="3">
        <v>23374913.5285233</v>
      </c>
      <c r="K12" s="3">
        <f t="shared" si="0"/>
        <v>3.45027306376784e-12</v>
      </c>
      <c r="L12" s="2">
        <f t="shared" si="1"/>
        <v>0.00456082970616811</v>
      </c>
      <c r="M12" s="3">
        <f t="shared" si="3"/>
        <v>3.10019188417087e-12</v>
      </c>
      <c r="N12" s="3">
        <f t="shared" si="2"/>
        <v>1.47114432801887</v>
      </c>
    </row>
    <row r="13" spans="1:14">
      <c r="A13" s="4" t="s">
        <v>26</v>
      </c>
      <c r="B13" s="2" t="s">
        <v>27</v>
      </c>
      <c r="C13" s="2">
        <v>17.023</v>
      </c>
      <c r="D13" s="1">
        <v>18.5400607039153</v>
      </c>
      <c r="E13" s="22">
        <v>2103.25</v>
      </c>
      <c r="F13" s="22">
        <v>0.109136</v>
      </c>
      <c r="G13" s="22">
        <v>129834</v>
      </c>
      <c r="H13" s="22">
        <v>931.182</v>
      </c>
      <c r="I13" s="3">
        <v>30171610</v>
      </c>
      <c r="J13" s="3">
        <v>29630961.5406818</v>
      </c>
      <c r="K13" s="3">
        <f t="shared" si="0"/>
        <v>3.31476163313953e-12</v>
      </c>
      <c r="L13" s="2">
        <f t="shared" si="1"/>
        <v>0.00438170053380632</v>
      </c>
      <c r="M13" s="3">
        <f>M10</f>
        <v>3.10019188417087e-12</v>
      </c>
      <c r="N13" s="3">
        <f t="shared" si="2"/>
        <v>1.41336430050625</v>
      </c>
    </row>
    <row r="14" spans="1:14">
      <c r="A14" s="4" t="s">
        <v>28</v>
      </c>
      <c r="B14" s="2">
        <v>3</v>
      </c>
      <c r="C14" s="2">
        <v>19</v>
      </c>
      <c r="D14" s="1">
        <v>20.7149477798074</v>
      </c>
      <c r="E14" s="22">
        <v>2103.99</v>
      </c>
      <c r="F14" s="22">
        <v>0.101857</v>
      </c>
      <c r="G14" s="22">
        <v>167778</v>
      </c>
      <c r="H14" s="22">
        <v>1017.94</v>
      </c>
      <c r="I14" s="3">
        <v>42171093</v>
      </c>
      <c r="J14" s="3">
        <v>41546245.5617871</v>
      </c>
      <c r="K14" s="3">
        <f t="shared" si="0"/>
        <v>3.05501143612095e-12</v>
      </c>
      <c r="L14" s="2">
        <f t="shared" si="1"/>
        <v>0.00403834324212238</v>
      </c>
      <c r="M14" s="3">
        <f>M12</f>
        <v>3.10019188417087e-12</v>
      </c>
      <c r="N14" s="3">
        <f t="shared" si="2"/>
        <v>1.3026107392712</v>
      </c>
    </row>
    <row r="15" spans="1:14">
      <c r="A15" s="4" t="s">
        <v>29</v>
      </c>
      <c r="B15" s="2">
        <v>3</v>
      </c>
      <c r="C15" s="2">
        <v>21</v>
      </c>
      <c r="D15" s="1">
        <v>22.8877529962908</v>
      </c>
      <c r="E15" s="22">
        <v>2101.73</v>
      </c>
      <c r="F15" s="22">
        <v>0.16619</v>
      </c>
      <c r="G15" s="22">
        <v>109379</v>
      </c>
      <c r="H15" s="22">
        <v>1044.75</v>
      </c>
      <c r="I15" s="3">
        <v>28202908</v>
      </c>
      <c r="J15" s="3">
        <v>27644704.207471</v>
      </c>
      <c r="K15" s="3">
        <f t="shared" si="0"/>
        <v>2.99317157342693e-12</v>
      </c>
      <c r="L15" s="2">
        <f t="shared" si="1"/>
        <v>0.00395659867362373</v>
      </c>
      <c r="M15" s="3">
        <f>M14</f>
        <v>3.10019188417087e-12</v>
      </c>
      <c r="N15" s="3">
        <f t="shared" si="2"/>
        <v>1.27624315573031</v>
      </c>
    </row>
    <row r="16" spans="1:2">
      <c r="A16" s="2"/>
      <c r="B16" s="2"/>
    </row>
    <row r="17" spans="1:2">
      <c r="A17" s="2"/>
      <c r="B17" s="2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9"/>
  <sheetViews>
    <sheetView tabSelected="1" topLeftCell="B345" workbookViewId="0">
      <selection activeCell="L319" sqref="L319"/>
    </sheetView>
  </sheetViews>
  <sheetFormatPr defaultColWidth="8.37037037037037" defaultRowHeight="15.75"/>
  <cols>
    <col min="1" max="4" width="10.5481481481481" customWidth="1"/>
    <col min="5" max="5" width="10.8296296296296" style="1" customWidth="1"/>
    <col min="6" max="6" width="10.8296296296296" style="2" customWidth="1"/>
    <col min="7" max="10" width="10.5481481481481" customWidth="1"/>
    <col min="11" max="11" width="11" style="3" customWidth="1"/>
    <col min="12" max="12" width="12.6592592592593" style="3" customWidth="1"/>
    <col min="13" max="13" width="11" style="3" customWidth="1"/>
    <col min="14" max="14" width="12.6592592592593" style="3" customWidth="1"/>
    <col min="15" max="15" width="11" style="3" customWidth="1"/>
    <col min="16" max="64" width="10.5481481481481" customWidth="1"/>
  </cols>
  <sheetData>
    <row r="1" spans="1:15">
      <c r="A1" s="3" t="s">
        <v>0</v>
      </c>
      <c r="B1" s="3" t="s">
        <v>1</v>
      </c>
      <c r="C1" s="3" t="s">
        <v>30</v>
      </c>
      <c r="D1" s="3" t="s">
        <v>31</v>
      </c>
      <c r="E1" s="1" t="s">
        <v>3</v>
      </c>
      <c r="F1" s="5" t="s">
        <v>32</v>
      </c>
      <c r="G1" s="3" t="s">
        <v>4</v>
      </c>
      <c r="H1" s="3" t="s">
        <v>5</v>
      </c>
      <c r="I1" s="3" t="s">
        <v>6</v>
      </c>
      <c r="J1" s="3" t="s">
        <v>5</v>
      </c>
      <c r="K1" s="3" t="s">
        <v>7</v>
      </c>
      <c r="L1" s="3" t="s">
        <v>8</v>
      </c>
      <c r="M1" s="3" t="s">
        <v>33</v>
      </c>
      <c r="N1" s="3" t="s">
        <v>9</v>
      </c>
      <c r="O1" s="3" t="s">
        <v>34</v>
      </c>
    </row>
    <row r="2" spans="1:14">
      <c r="A2" s="4" t="s">
        <v>13</v>
      </c>
      <c r="B2" s="3">
        <v>1</v>
      </c>
      <c r="C2" s="3">
        <v>7349</v>
      </c>
      <c r="D2" s="3">
        <v>5</v>
      </c>
      <c r="E2" s="1">
        <v>0</v>
      </c>
      <c r="F2" s="2" t="s">
        <v>35</v>
      </c>
      <c r="G2" s="3">
        <v>3750.18</v>
      </c>
      <c r="H2" s="3">
        <v>0.249328</v>
      </c>
      <c r="I2" s="3">
        <v>739.154</v>
      </c>
      <c r="J2" s="3">
        <v>28.5759</v>
      </c>
      <c r="K2" s="3">
        <v>12502753</v>
      </c>
      <c r="L2" s="3">
        <v>12263041.8449699</v>
      </c>
      <c r="M2" s="3">
        <v>1.184456238106</v>
      </c>
      <c r="N2" s="3">
        <f t="shared" ref="N2:N12" si="0">I2/L2/M2</f>
        <v>5.08882717442534e-5</v>
      </c>
    </row>
    <row r="3" spans="1:14">
      <c r="A3" s="4" t="s">
        <v>15</v>
      </c>
      <c r="B3" s="3">
        <v>1</v>
      </c>
      <c r="C3" s="3">
        <v>7349</v>
      </c>
      <c r="D3" s="3">
        <v>7</v>
      </c>
      <c r="E3" s="1">
        <v>0</v>
      </c>
      <c r="F3" s="2" t="s">
        <v>35</v>
      </c>
      <c r="G3" s="3">
        <v>3742.28</v>
      </c>
      <c r="H3" s="3">
        <v>0.231627</v>
      </c>
      <c r="I3" s="3">
        <v>980.625</v>
      </c>
      <c r="J3" s="3">
        <v>34.6669</v>
      </c>
      <c r="K3" s="3">
        <v>23508100</v>
      </c>
      <c r="L3" s="3">
        <v>23125236.1461045</v>
      </c>
      <c r="M3" s="3">
        <v>1.15822022909914</v>
      </c>
      <c r="N3" s="3">
        <f t="shared" si="0"/>
        <v>3.66121842048447e-5</v>
      </c>
    </row>
    <row r="4" spans="1:14">
      <c r="A4" s="4" t="s">
        <v>19</v>
      </c>
      <c r="B4" s="2" t="s">
        <v>20</v>
      </c>
      <c r="C4" s="3">
        <v>7349</v>
      </c>
      <c r="D4" s="3">
        <v>9</v>
      </c>
      <c r="E4" s="1">
        <v>0</v>
      </c>
      <c r="F4" s="2" t="s">
        <v>35</v>
      </c>
      <c r="G4" s="3">
        <v>3733.9</v>
      </c>
      <c r="H4" s="3">
        <v>0.373671</v>
      </c>
      <c r="I4" s="3">
        <v>382.523</v>
      </c>
      <c r="J4" s="3">
        <v>21.6849</v>
      </c>
      <c r="K4" s="3">
        <v>19628546</v>
      </c>
      <c r="L4" s="3">
        <v>19277219.690239</v>
      </c>
      <c r="M4" s="3">
        <v>1.12937117636282</v>
      </c>
      <c r="N4" s="3">
        <f t="shared" si="0"/>
        <v>1.75701899572662e-5</v>
      </c>
    </row>
    <row r="5" spans="1:14">
      <c r="A5" s="4" t="s">
        <v>21</v>
      </c>
      <c r="B5" s="3">
        <v>2</v>
      </c>
      <c r="C5" s="3">
        <v>7349</v>
      </c>
      <c r="D5" s="3">
        <v>11</v>
      </c>
      <c r="E5" s="1">
        <v>0</v>
      </c>
      <c r="F5" s="2" t="s">
        <v>35</v>
      </c>
      <c r="G5" s="3">
        <v>3720.34</v>
      </c>
      <c r="H5" s="3">
        <v>0.474142</v>
      </c>
      <c r="I5" s="3">
        <v>218.465</v>
      </c>
      <c r="J5" s="3">
        <v>17.3051</v>
      </c>
      <c r="K5" s="3">
        <v>21290537</v>
      </c>
      <c r="L5" s="3">
        <v>20891891.2180412</v>
      </c>
      <c r="M5" s="3">
        <v>1.45441162821236</v>
      </c>
      <c r="N5" s="3">
        <f t="shared" si="0"/>
        <v>7.18979942776786e-6</v>
      </c>
    </row>
    <row r="6" spans="1:14">
      <c r="A6" s="4" t="s">
        <v>22</v>
      </c>
      <c r="B6" s="3">
        <v>2</v>
      </c>
      <c r="C6" s="3">
        <v>7349</v>
      </c>
      <c r="D6" s="3">
        <v>13</v>
      </c>
      <c r="E6" s="1">
        <v>0</v>
      </c>
      <c r="F6" s="2" t="s">
        <v>35</v>
      </c>
      <c r="G6" s="3">
        <v>3702.92</v>
      </c>
      <c r="H6" s="3">
        <v>0.846691</v>
      </c>
      <c r="I6" s="3">
        <v>125.471</v>
      </c>
      <c r="J6" s="3">
        <v>15.6007</v>
      </c>
      <c r="K6" s="3">
        <v>20114597</v>
      </c>
      <c r="L6" s="3">
        <v>19718959.76486</v>
      </c>
      <c r="M6" s="3">
        <v>1.59020007581509</v>
      </c>
      <c r="N6" s="3">
        <f t="shared" si="0"/>
        <v>4.00135965250329e-6</v>
      </c>
    </row>
    <row r="7" spans="1:14">
      <c r="A7" s="4" t="s">
        <v>23</v>
      </c>
      <c r="B7" s="3">
        <v>2</v>
      </c>
      <c r="C7" s="3">
        <v>7349</v>
      </c>
      <c r="D7" s="3">
        <v>15</v>
      </c>
      <c r="E7" s="1">
        <v>0</v>
      </c>
      <c r="F7" s="2" t="s">
        <v>35</v>
      </c>
      <c r="G7" s="3">
        <v>3680.74</v>
      </c>
      <c r="H7" s="3">
        <v>0.626322</v>
      </c>
      <c r="I7" s="3">
        <v>261.123</v>
      </c>
      <c r="J7" s="3">
        <v>24.1674</v>
      </c>
      <c r="K7" s="3">
        <v>33991230</v>
      </c>
      <c r="L7" s="3">
        <v>33219017.2003513</v>
      </c>
      <c r="M7" s="3">
        <v>1.32893688149146</v>
      </c>
      <c r="N7" s="3">
        <f t="shared" si="0"/>
        <v>5.91498970028238e-6</v>
      </c>
    </row>
    <row r="8" spans="1:14">
      <c r="A8" s="4" t="s">
        <v>26</v>
      </c>
      <c r="B8" s="2" t="s">
        <v>27</v>
      </c>
      <c r="C8" s="3">
        <v>7349</v>
      </c>
      <c r="D8" s="3">
        <v>17</v>
      </c>
      <c r="E8" s="1">
        <v>0</v>
      </c>
      <c r="F8" s="2" t="s">
        <v>35</v>
      </c>
      <c r="G8" s="3">
        <v>3833.85</v>
      </c>
      <c r="H8" s="3">
        <v>0.432526</v>
      </c>
      <c r="I8" s="3">
        <v>389.005</v>
      </c>
      <c r="J8" s="3">
        <v>26.4814</v>
      </c>
      <c r="K8" s="3">
        <v>30171610</v>
      </c>
      <c r="L8" s="3">
        <v>29630961.5406818</v>
      </c>
      <c r="M8" s="3">
        <v>1.41336430050625</v>
      </c>
      <c r="N8" s="3">
        <f t="shared" si="0"/>
        <v>9.28870822667322e-6</v>
      </c>
    </row>
    <row r="9" spans="1:14">
      <c r="A9" s="4" t="s">
        <v>28</v>
      </c>
      <c r="B9" s="3">
        <v>3</v>
      </c>
      <c r="C9" s="3">
        <v>7349</v>
      </c>
      <c r="D9" s="3">
        <v>19</v>
      </c>
      <c r="E9" s="1">
        <v>0</v>
      </c>
      <c r="F9" s="2" t="s">
        <v>35</v>
      </c>
      <c r="G9" s="3">
        <v>3820.79</v>
      </c>
      <c r="H9" s="3">
        <v>0.323919</v>
      </c>
      <c r="I9" s="3">
        <v>474.768</v>
      </c>
      <c r="J9" s="3">
        <v>23.5239</v>
      </c>
      <c r="K9" s="8">
        <v>42171093</v>
      </c>
      <c r="L9" s="8">
        <v>41546245.5617871</v>
      </c>
      <c r="M9" s="3">
        <v>1.3026107392712</v>
      </c>
      <c r="N9" s="3">
        <f t="shared" si="0"/>
        <v>8.77273480709052e-6</v>
      </c>
    </row>
    <row r="10" spans="1:14">
      <c r="A10" s="4" t="s">
        <v>29</v>
      </c>
      <c r="B10" s="3">
        <v>3</v>
      </c>
      <c r="C10" s="3">
        <v>7349</v>
      </c>
      <c r="D10" s="3">
        <v>21</v>
      </c>
      <c r="E10" s="1">
        <v>0</v>
      </c>
      <c r="F10" s="2" t="s">
        <v>35</v>
      </c>
      <c r="G10" s="3">
        <v>3798.96</v>
      </c>
      <c r="H10" s="3">
        <v>0.38028</v>
      </c>
      <c r="I10" s="3">
        <v>371.335</v>
      </c>
      <c r="J10" s="3">
        <v>22.7257</v>
      </c>
      <c r="K10" s="3">
        <v>28202908</v>
      </c>
      <c r="L10" s="3">
        <v>27644704.207471</v>
      </c>
      <c r="M10" s="3">
        <v>1.27624315573031</v>
      </c>
      <c r="N10" s="3">
        <f t="shared" si="0"/>
        <v>1.05249614030901e-5</v>
      </c>
    </row>
    <row r="11" spans="1:14">
      <c r="A11" s="4" t="s">
        <v>13</v>
      </c>
      <c r="B11" s="3">
        <v>1</v>
      </c>
      <c r="C11" s="3">
        <v>7555</v>
      </c>
      <c r="D11" s="3">
        <v>5</v>
      </c>
      <c r="E11" s="1">
        <v>0</v>
      </c>
      <c r="F11" s="2" t="s">
        <v>35</v>
      </c>
      <c r="G11" s="3">
        <v>3642.6</v>
      </c>
      <c r="H11" s="3">
        <v>1.28163</v>
      </c>
      <c r="I11" s="3">
        <v>34.5435</v>
      </c>
      <c r="J11" s="3">
        <f>I11/2</f>
        <v>17.27175</v>
      </c>
      <c r="K11" s="3">
        <v>12502753</v>
      </c>
      <c r="L11" s="3">
        <v>12263041.8449699</v>
      </c>
      <c r="M11" s="3">
        <v>1.184456238106</v>
      </c>
      <c r="N11" s="3">
        <f t="shared" si="0"/>
        <v>2.37820402108034e-6</v>
      </c>
    </row>
    <row r="12" spans="1:14">
      <c r="A12" s="4" t="s">
        <v>15</v>
      </c>
      <c r="B12" s="3">
        <v>1</v>
      </c>
      <c r="C12" s="3">
        <v>7555</v>
      </c>
      <c r="D12" s="3">
        <v>7</v>
      </c>
      <c r="E12" s="1">
        <v>0</v>
      </c>
      <c r="F12" s="2" t="s">
        <v>35</v>
      </c>
      <c r="G12" s="3">
        <v>3632.91</v>
      </c>
      <c r="H12" s="3">
        <v>0.883375</v>
      </c>
      <c r="I12" s="3">
        <v>99.5441</v>
      </c>
      <c r="J12" s="3">
        <v>14.2695</v>
      </c>
      <c r="K12" s="3">
        <v>23508100</v>
      </c>
      <c r="L12" s="3">
        <v>23125236.1461045</v>
      </c>
      <c r="M12" s="3">
        <v>1.15822022909914</v>
      </c>
      <c r="N12" s="3">
        <f t="shared" si="0"/>
        <v>3.71653478720763e-6</v>
      </c>
    </row>
    <row r="13" spans="1:14">
      <c r="A13" s="4" t="s">
        <v>19</v>
      </c>
      <c r="B13" s="3" t="s">
        <v>20</v>
      </c>
      <c r="C13" s="3">
        <v>7555</v>
      </c>
      <c r="D13" s="3">
        <v>9</v>
      </c>
      <c r="E13" s="1">
        <v>0</v>
      </c>
      <c r="F13" s="2" t="s">
        <v>35</v>
      </c>
      <c r="G13" s="3">
        <v>3622.33</v>
      </c>
      <c r="H13" s="3">
        <v>1.18085</v>
      </c>
      <c r="I13" s="3">
        <v>57.7445</v>
      </c>
      <c r="J13" s="3">
        <v>30</v>
      </c>
      <c r="K13" s="3">
        <v>19628546</v>
      </c>
      <c r="L13" s="3">
        <v>19277219.690239</v>
      </c>
      <c r="M13" s="3">
        <v>1.12937117636282</v>
      </c>
      <c r="N13" s="3">
        <v>1.75701899572662e-5</v>
      </c>
    </row>
    <row r="14" spans="1:14">
      <c r="A14" s="4" t="s">
        <v>21</v>
      </c>
      <c r="B14" s="3">
        <v>2</v>
      </c>
      <c r="C14" s="3">
        <v>7555</v>
      </c>
      <c r="D14" s="3">
        <v>11</v>
      </c>
      <c r="E14" s="1">
        <v>0</v>
      </c>
      <c r="F14" s="2" t="s">
        <v>35</v>
      </c>
      <c r="G14" s="3">
        <v>3610.78</v>
      </c>
      <c r="H14" s="3">
        <v>0.814935</v>
      </c>
      <c r="I14" s="3">
        <v>99.977</v>
      </c>
      <c r="J14" s="3">
        <v>20</v>
      </c>
      <c r="K14" s="3">
        <v>21290537</v>
      </c>
      <c r="L14" s="3">
        <v>20891891.2180412</v>
      </c>
      <c r="M14" s="3">
        <v>1.45441162821236</v>
      </c>
      <c r="N14" s="3">
        <v>7.18979942776787e-6</v>
      </c>
    </row>
    <row r="15" spans="1:14">
      <c r="A15" s="4" t="s">
        <v>22</v>
      </c>
      <c r="B15" s="3">
        <v>2</v>
      </c>
      <c r="C15" s="3">
        <v>7555</v>
      </c>
      <c r="D15" s="3">
        <v>13</v>
      </c>
      <c r="E15" s="1">
        <v>0</v>
      </c>
      <c r="F15" s="2" t="s">
        <v>35</v>
      </c>
      <c r="G15" s="3">
        <v>3592.22</v>
      </c>
      <c r="H15" s="3">
        <v>1.98333</v>
      </c>
      <c r="I15" s="3">
        <v>83.0157</v>
      </c>
      <c r="J15" s="3">
        <v>40</v>
      </c>
      <c r="K15" s="3">
        <v>20114597</v>
      </c>
      <c r="L15" s="3">
        <v>19718959.76486</v>
      </c>
      <c r="M15" s="3">
        <v>1.59020007581509</v>
      </c>
      <c r="N15" s="3">
        <v>4.00135965250329e-6</v>
      </c>
    </row>
    <row r="16" spans="1:14">
      <c r="A16" s="4" t="s">
        <v>23</v>
      </c>
      <c r="B16" s="3">
        <v>2</v>
      </c>
      <c r="C16" s="3">
        <v>7555</v>
      </c>
      <c r="D16" s="3">
        <v>15</v>
      </c>
      <c r="E16" s="1">
        <v>0</v>
      </c>
      <c r="F16" s="2" t="s">
        <v>35</v>
      </c>
      <c r="G16" s="3">
        <v>3568.41</v>
      </c>
      <c r="H16" s="3">
        <v>1.08457</v>
      </c>
      <c r="I16" s="3">
        <v>76.7161</v>
      </c>
      <c r="J16" s="3">
        <v>30</v>
      </c>
      <c r="K16" s="3">
        <v>33991230</v>
      </c>
      <c r="L16" s="3">
        <v>33219017.2003513</v>
      </c>
      <c r="M16" s="3">
        <v>1.32893688149146</v>
      </c>
      <c r="N16" s="3">
        <v>5.91498970028238e-6</v>
      </c>
    </row>
    <row r="17" spans="1:14">
      <c r="A17" s="4" t="s">
        <v>26</v>
      </c>
      <c r="B17" s="3" t="s">
        <v>27</v>
      </c>
      <c r="C17" s="3">
        <v>7555</v>
      </c>
      <c r="D17" s="3">
        <v>17</v>
      </c>
      <c r="E17" s="1">
        <v>0</v>
      </c>
      <c r="F17" s="2" t="s">
        <v>35</v>
      </c>
      <c r="G17" s="3">
        <v>3727.44</v>
      </c>
      <c r="H17" s="3">
        <v>1.22006</v>
      </c>
      <c r="I17" s="3">
        <v>38.2323</v>
      </c>
      <c r="J17" s="3">
        <f>I17/2</f>
        <v>19.11615</v>
      </c>
      <c r="K17" s="3">
        <v>30171610</v>
      </c>
      <c r="L17" s="3">
        <v>29630961.5406818</v>
      </c>
      <c r="M17" s="3">
        <v>1.41336430050625</v>
      </c>
      <c r="N17" s="3">
        <v>9.28870822667322e-6</v>
      </c>
    </row>
    <row r="18" spans="1:15">
      <c r="A18" s="4" t="s">
        <v>13</v>
      </c>
      <c r="B18" s="3">
        <v>1</v>
      </c>
      <c r="C18" s="3">
        <v>7747</v>
      </c>
      <c r="D18" s="3">
        <v>5</v>
      </c>
      <c r="E18" s="1">
        <v>5.45906417585393</v>
      </c>
      <c r="F18" s="2" t="s">
        <v>36</v>
      </c>
      <c r="G18" s="3">
        <v>3534.08</v>
      </c>
      <c r="H18" s="3">
        <v>0.181548</v>
      </c>
      <c r="I18" s="3">
        <v>3825.85</v>
      </c>
      <c r="J18" s="3">
        <v>56.0197</v>
      </c>
      <c r="K18" s="3">
        <v>12502753</v>
      </c>
      <c r="L18" s="3">
        <v>12263041.8449699</v>
      </c>
      <c r="M18" s="3">
        <v>1.184456238106</v>
      </c>
      <c r="N18" s="3">
        <f>I18/L18/M18</f>
        <v>0.000263396930075129</v>
      </c>
      <c r="O18" s="9">
        <f t="shared" ref="O18:O25" si="1">N18/10</f>
        <v>2.63396930075129e-5</v>
      </c>
    </row>
    <row r="19" spans="1:15">
      <c r="A19" s="4" t="s">
        <v>15</v>
      </c>
      <c r="B19" s="3">
        <v>1</v>
      </c>
      <c r="C19" s="3">
        <v>7747</v>
      </c>
      <c r="D19" s="3">
        <v>7</v>
      </c>
      <c r="E19" s="1">
        <v>7.64191013970134</v>
      </c>
      <c r="F19" s="2" t="s">
        <v>36</v>
      </c>
      <c r="G19" s="3">
        <v>3524.76</v>
      </c>
      <c r="H19" s="3">
        <v>0.205753</v>
      </c>
      <c r="I19" s="3">
        <v>4745.43</v>
      </c>
      <c r="J19" s="3">
        <v>83.4764</v>
      </c>
      <c r="K19" s="3">
        <v>23508100</v>
      </c>
      <c r="L19" s="3">
        <v>23125236.1461045</v>
      </c>
      <c r="M19" s="3">
        <v>1.15822022909914</v>
      </c>
      <c r="N19" s="3">
        <f>I19/L19/M19</f>
        <v>0.000177173289780697</v>
      </c>
      <c r="O19" s="9">
        <f t="shared" si="1"/>
        <v>1.77173289780697e-5</v>
      </c>
    </row>
    <row r="20" spans="1:15">
      <c r="A20" s="4" t="s">
        <v>19</v>
      </c>
      <c r="B20" s="2" t="s">
        <v>20</v>
      </c>
      <c r="C20" s="3">
        <v>7747</v>
      </c>
      <c r="D20" s="3">
        <v>9</v>
      </c>
      <c r="E20" s="1">
        <v>9.82397747292462</v>
      </c>
      <c r="F20" s="2" t="s">
        <v>36</v>
      </c>
      <c r="G20" s="3">
        <v>3517.14</v>
      </c>
      <c r="H20" s="3">
        <v>0.379113</v>
      </c>
      <c r="I20" s="3">
        <v>2217</v>
      </c>
      <c r="J20" s="3">
        <v>70.7915</v>
      </c>
      <c r="K20" s="3">
        <v>19628546</v>
      </c>
      <c r="L20" s="3">
        <v>19277219.690239</v>
      </c>
      <c r="M20" s="3">
        <v>1.12937117636282</v>
      </c>
      <c r="N20" s="3">
        <f>I20/L20/M20</f>
        <v>0.000101832075810498</v>
      </c>
      <c r="O20" s="9">
        <f t="shared" si="1"/>
        <v>1.01832075810498e-5</v>
      </c>
    </row>
    <row r="21" spans="1:15">
      <c r="A21" s="4" t="s">
        <v>17</v>
      </c>
      <c r="B21" s="3">
        <v>1</v>
      </c>
      <c r="C21" s="3">
        <v>7747</v>
      </c>
      <c r="D21" s="3">
        <v>9.01</v>
      </c>
      <c r="E21" s="1">
        <v>9.82397747292462</v>
      </c>
      <c r="F21" s="2" t="s">
        <v>36</v>
      </c>
      <c r="G21" s="3">
        <v>3514.2</v>
      </c>
      <c r="H21" s="3">
        <v>0.555311</v>
      </c>
      <c r="I21" s="3">
        <v>476.182</v>
      </c>
      <c r="J21" s="3">
        <v>21.9504</v>
      </c>
      <c r="K21" s="3">
        <v>6607112</v>
      </c>
      <c r="L21" s="3">
        <v>6494668.25377079</v>
      </c>
      <c r="M21" s="3">
        <v>0.695470387598027</v>
      </c>
      <c r="O21" s="9">
        <f t="shared" si="1"/>
        <v>0</v>
      </c>
    </row>
    <row r="22" spans="1:15">
      <c r="A22" s="4" t="s">
        <v>37</v>
      </c>
      <c r="B22" s="3">
        <v>2</v>
      </c>
      <c r="C22" s="3">
        <v>7747</v>
      </c>
      <c r="D22" s="3">
        <v>9.02</v>
      </c>
      <c r="E22" s="1">
        <v>9.82397747292462</v>
      </c>
      <c r="F22" s="2" t="s">
        <v>36</v>
      </c>
      <c r="G22" s="3">
        <v>3517.33</v>
      </c>
      <c r="H22" s="3">
        <v>0.440502</v>
      </c>
      <c r="I22" s="3">
        <v>1691.68</v>
      </c>
      <c r="J22" s="3">
        <v>57.4015</v>
      </c>
      <c r="K22" s="3">
        <v>13021434</v>
      </c>
      <c r="L22" s="3">
        <v>12782551.4364682</v>
      </c>
      <c r="M22" s="3">
        <v>1.37698852387204</v>
      </c>
      <c r="O22" s="9">
        <f t="shared" si="1"/>
        <v>0</v>
      </c>
    </row>
    <row r="23" spans="1:15">
      <c r="A23" s="4" t="s">
        <v>21</v>
      </c>
      <c r="B23" s="3">
        <v>2</v>
      </c>
      <c r="C23" s="3">
        <v>7747</v>
      </c>
      <c r="D23" s="3">
        <v>11</v>
      </c>
      <c r="E23" s="1">
        <v>12.0050452459869</v>
      </c>
      <c r="F23" s="2" t="s">
        <v>36</v>
      </c>
      <c r="G23" s="3">
        <v>3502.2</v>
      </c>
      <c r="H23" s="3">
        <v>0.204569</v>
      </c>
      <c r="I23" s="3">
        <v>1682.22</v>
      </c>
      <c r="J23" s="3">
        <v>32.2872</v>
      </c>
      <c r="K23" s="3">
        <v>21290537</v>
      </c>
      <c r="L23" s="3">
        <v>20891891.2180412</v>
      </c>
      <c r="M23" s="3">
        <v>1.45441162821236</v>
      </c>
      <c r="N23" s="3">
        <f>I23/L23/M23</f>
        <v>5.53627555598364e-5</v>
      </c>
      <c r="O23" s="9">
        <f t="shared" si="1"/>
        <v>5.53627555598364e-6</v>
      </c>
    </row>
    <row r="24" spans="1:15">
      <c r="A24" s="4" t="s">
        <v>22</v>
      </c>
      <c r="B24" s="3">
        <v>2</v>
      </c>
      <c r="C24" s="3">
        <v>7747</v>
      </c>
      <c r="D24" s="3">
        <v>13</v>
      </c>
      <c r="E24" s="1">
        <v>14.1848936805559</v>
      </c>
      <c r="F24" s="2" t="s">
        <v>36</v>
      </c>
      <c r="G24" s="3">
        <v>3488.03</v>
      </c>
      <c r="H24" s="3">
        <v>0.362471</v>
      </c>
      <c r="I24" s="3">
        <v>1319.13</v>
      </c>
      <c r="J24" s="3">
        <v>36.1816</v>
      </c>
      <c r="K24" s="3">
        <v>20114597</v>
      </c>
      <c r="L24" s="3">
        <v>19718959.76486</v>
      </c>
      <c r="M24" s="3">
        <v>1.59020007581509</v>
      </c>
      <c r="N24" s="3">
        <f>I24/L24/M24</f>
        <v>4.20679962573556e-5</v>
      </c>
      <c r="O24" s="9">
        <f t="shared" si="1"/>
        <v>4.20679962573556e-6</v>
      </c>
    </row>
    <row r="25" spans="1:15">
      <c r="A25" s="4" t="s">
        <v>23</v>
      </c>
      <c r="B25" s="3">
        <v>2</v>
      </c>
      <c r="C25" s="3">
        <v>7747</v>
      </c>
      <c r="D25" s="3">
        <v>15</v>
      </c>
      <c r="E25" s="1">
        <v>16.3633044041295</v>
      </c>
      <c r="F25" s="2" t="s">
        <v>36</v>
      </c>
      <c r="G25" s="3">
        <v>3462.08</v>
      </c>
      <c r="H25" s="3">
        <v>0.359316</v>
      </c>
      <c r="I25" s="3">
        <v>2186.21</v>
      </c>
      <c r="J25" s="3">
        <v>61.2894</v>
      </c>
      <c r="K25" s="3">
        <v>33991230</v>
      </c>
      <c r="L25" s="3">
        <v>33219017.2003513</v>
      </c>
      <c r="M25" s="3">
        <v>1.32893688149146</v>
      </c>
      <c r="N25" s="3">
        <f>I25/L25/M25</f>
        <v>4.95222926844987e-5</v>
      </c>
      <c r="O25" s="9">
        <f t="shared" si="1"/>
        <v>4.95222926844987e-6</v>
      </c>
    </row>
    <row r="26" spans="1:15">
      <c r="A26" s="4" t="s">
        <v>26</v>
      </c>
      <c r="B26" s="2" t="s">
        <v>27</v>
      </c>
      <c r="C26" s="3">
        <v>7747</v>
      </c>
      <c r="D26" s="3">
        <v>17</v>
      </c>
      <c r="E26" s="1">
        <v>18.5400607039153</v>
      </c>
      <c r="F26" s="2" t="s">
        <v>35</v>
      </c>
      <c r="G26" s="3">
        <v>3623.06</v>
      </c>
      <c r="H26" s="3">
        <v>0.154804</v>
      </c>
      <c r="I26" s="3">
        <v>2381.51</v>
      </c>
      <c r="J26" s="3">
        <v>56.1291</v>
      </c>
      <c r="K26" s="3">
        <v>30171610</v>
      </c>
      <c r="L26" s="3">
        <v>29630961.5406818</v>
      </c>
      <c r="M26" s="3">
        <v>1.41336430050625</v>
      </c>
      <c r="N26" s="3">
        <f t="shared" ref="N26:N39" si="2">I26/L26/M26</f>
        <v>5.68659825166888e-5</v>
      </c>
      <c r="O26" s="9">
        <f t="shared" ref="O26:O39" si="3">N26/10</f>
        <v>5.68659825166888e-6</v>
      </c>
    </row>
    <row r="27" spans="1:15">
      <c r="A27" s="4" t="s">
        <v>24</v>
      </c>
      <c r="B27" s="3">
        <v>2</v>
      </c>
      <c r="C27" s="3">
        <v>7747</v>
      </c>
      <c r="D27" s="3">
        <v>17.02</v>
      </c>
      <c r="E27" s="1">
        <v>18.5400607039153</v>
      </c>
      <c r="F27" s="2" t="s">
        <v>36</v>
      </c>
      <c r="G27" s="3">
        <v>3623.53</v>
      </c>
      <c r="H27" s="3">
        <v>0.598019</v>
      </c>
      <c r="I27" s="3">
        <v>410.875</v>
      </c>
      <c r="J27" s="3">
        <v>22.9785</v>
      </c>
      <c r="K27" s="3">
        <v>6375238</v>
      </c>
      <c r="L27" s="3">
        <v>6256048.01215844</v>
      </c>
      <c r="M27" s="3">
        <v>1.33971476968293</v>
      </c>
      <c r="O27" s="9">
        <f t="shared" si="3"/>
        <v>0</v>
      </c>
    </row>
    <row r="28" spans="1:15">
      <c r="A28" s="4" t="s">
        <v>25</v>
      </c>
      <c r="B28" s="3">
        <v>3</v>
      </c>
      <c r="C28" s="3">
        <v>7747</v>
      </c>
      <c r="D28" s="3">
        <v>17.03</v>
      </c>
      <c r="E28" s="1">
        <v>18.5400607039153</v>
      </c>
      <c r="F28" s="2" t="s">
        <v>36</v>
      </c>
      <c r="G28" s="3">
        <v>3623.74</v>
      </c>
      <c r="H28" s="3">
        <v>0.246431</v>
      </c>
      <c r="I28" s="3">
        <v>1980.85</v>
      </c>
      <c r="J28" s="3">
        <v>43.7459</v>
      </c>
      <c r="K28" s="3">
        <v>23796372</v>
      </c>
      <c r="L28" s="3">
        <v>23374913.5285233</v>
      </c>
      <c r="M28" s="3">
        <v>1.47114432801887</v>
      </c>
      <c r="O28" s="9">
        <f t="shared" si="3"/>
        <v>0</v>
      </c>
    </row>
    <row r="29" spans="1:15">
      <c r="A29" s="4" t="s">
        <v>28</v>
      </c>
      <c r="B29" s="3">
        <v>3</v>
      </c>
      <c r="C29" s="3">
        <v>7747</v>
      </c>
      <c r="D29" s="3">
        <v>19</v>
      </c>
      <c r="E29" s="1">
        <v>20.7149477798074</v>
      </c>
      <c r="F29" s="2" t="s">
        <v>36</v>
      </c>
      <c r="G29" s="3">
        <v>3609.12</v>
      </c>
      <c r="H29" s="3">
        <v>0.277398</v>
      </c>
      <c r="I29" s="3">
        <v>2947.99</v>
      </c>
      <c r="J29" s="3">
        <v>68.7216</v>
      </c>
      <c r="K29" s="3">
        <v>42171093</v>
      </c>
      <c r="L29" s="3">
        <v>41546245.5617871</v>
      </c>
      <c r="M29" s="3">
        <v>1.3026107392712</v>
      </c>
      <c r="N29" s="3">
        <f t="shared" si="2"/>
        <v>5.44727835152217e-5</v>
      </c>
      <c r="O29" s="9">
        <f t="shared" si="3"/>
        <v>5.44727835152217e-6</v>
      </c>
    </row>
    <row r="30" spans="1:15">
      <c r="A30" s="4" t="s">
        <v>29</v>
      </c>
      <c r="B30" s="3">
        <v>3</v>
      </c>
      <c r="C30" s="3">
        <v>7747</v>
      </c>
      <c r="D30" s="3">
        <v>21</v>
      </c>
      <c r="E30" s="1">
        <v>22.8877529962908</v>
      </c>
      <c r="F30" s="2" t="s">
        <v>36</v>
      </c>
      <c r="G30" s="3">
        <v>3584.9</v>
      </c>
      <c r="H30" s="3">
        <v>0.319822</v>
      </c>
      <c r="I30" s="3">
        <v>2253.21</v>
      </c>
      <c r="J30" s="3">
        <v>60.1484</v>
      </c>
      <c r="K30" s="3">
        <v>28202908</v>
      </c>
      <c r="L30" s="3">
        <v>27644704.207471</v>
      </c>
      <c r="M30" s="3">
        <v>1.27624315573031</v>
      </c>
      <c r="N30" s="3">
        <f t="shared" si="2"/>
        <v>6.38640265072148e-5</v>
      </c>
      <c r="O30" s="9">
        <f t="shared" si="3"/>
        <v>6.38640265072148e-6</v>
      </c>
    </row>
    <row r="31" customFormat="1" spans="1:16">
      <c r="A31" s="4" t="s">
        <v>13</v>
      </c>
      <c r="B31" s="3">
        <v>1</v>
      </c>
      <c r="C31" s="3"/>
      <c r="D31" s="3">
        <v>5</v>
      </c>
      <c r="E31" s="1"/>
      <c r="F31" s="2" t="s">
        <v>35</v>
      </c>
      <c r="G31" s="3">
        <v>3284.05</v>
      </c>
      <c r="H31" s="3">
        <v>0.613817</v>
      </c>
      <c r="I31" s="3">
        <v>251.786</v>
      </c>
      <c r="J31" s="3">
        <v>21.1992</v>
      </c>
      <c r="K31" s="3">
        <v>12502753</v>
      </c>
      <c r="L31" s="3">
        <v>12263041.8449699</v>
      </c>
      <c r="M31" s="3">
        <v>1.184456238106</v>
      </c>
      <c r="N31" s="3">
        <f t="shared" si="2"/>
        <v>1.73346209171547e-5</v>
      </c>
      <c r="O31" s="9">
        <f t="shared" si="3"/>
        <v>1.73346209171547e-6</v>
      </c>
      <c r="P31" t="s">
        <v>38</v>
      </c>
    </row>
    <row r="32" customFormat="1" spans="1:16">
      <c r="A32" s="4" t="s">
        <v>15</v>
      </c>
      <c r="B32" s="3">
        <v>1</v>
      </c>
      <c r="C32" s="3"/>
      <c r="D32" s="3">
        <v>7</v>
      </c>
      <c r="E32" s="1"/>
      <c r="F32" s="2" t="s">
        <v>35</v>
      </c>
      <c r="G32" s="3">
        <v>3269.67</v>
      </c>
      <c r="H32" s="3">
        <v>0.451912</v>
      </c>
      <c r="I32" s="3">
        <v>479.43</v>
      </c>
      <c r="J32" s="3">
        <v>27.8228</v>
      </c>
      <c r="K32" s="3">
        <v>23508100</v>
      </c>
      <c r="L32" s="3">
        <v>23125236.1461045</v>
      </c>
      <c r="M32" s="3">
        <v>1.15822022909914</v>
      </c>
      <c r="N32" s="3">
        <f t="shared" si="2"/>
        <v>1.78997878631777e-5</v>
      </c>
      <c r="O32" s="9">
        <f t="shared" si="3"/>
        <v>1.78997878631777e-6</v>
      </c>
      <c r="P32" t="s">
        <v>38</v>
      </c>
    </row>
    <row r="33" customFormat="1" spans="1:16">
      <c r="A33" s="4" t="s">
        <v>19</v>
      </c>
      <c r="B33" s="2" t="s">
        <v>20</v>
      </c>
      <c r="C33" s="3"/>
      <c r="D33" s="3">
        <v>9</v>
      </c>
      <c r="E33" s="1"/>
      <c r="F33" s="2" t="s">
        <v>35</v>
      </c>
      <c r="G33" s="3">
        <v>3250.63</v>
      </c>
      <c r="H33" s="3">
        <v>0.4155</v>
      </c>
      <c r="I33" s="3">
        <v>394.907</v>
      </c>
      <c r="J33" s="3">
        <v>25.741</v>
      </c>
      <c r="K33" s="3">
        <v>19628546</v>
      </c>
      <c r="L33" s="3">
        <v>19277219.690239</v>
      </c>
      <c r="M33" s="3">
        <v>1.12937117636282</v>
      </c>
      <c r="N33" s="3">
        <f t="shared" si="2"/>
        <v>1.81390164916989e-5</v>
      </c>
      <c r="O33" s="9">
        <f t="shared" si="3"/>
        <v>1.81390164916989e-6</v>
      </c>
      <c r="P33" t="s">
        <v>38</v>
      </c>
    </row>
    <row r="34" customFormat="1" spans="1:16">
      <c r="A34" s="4" t="s">
        <v>21</v>
      </c>
      <c r="B34" s="3">
        <v>2</v>
      </c>
      <c r="C34" s="3"/>
      <c r="D34" s="3">
        <v>11</v>
      </c>
      <c r="E34" s="1"/>
      <c r="F34" s="2" t="s">
        <v>35</v>
      </c>
      <c r="G34" s="3">
        <v>3225.54</v>
      </c>
      <c r="H34" s="3">
        <v>0.3946</v>
      </c>
      <c r="I34" s="3">
        <v>364.207</v>
      </c>
      <c r="J34" s="3">
        <v>22.107</v>
      </c>
      <c r="K34" s="3">
        <v>21290537</v>
      </c>
      <c r="L34" s="3">
        <v>20891891.2180412</v>
      </c>
      <c r="M34" s="3">
        <v>1.45441162821236</v>
      </c>
      <c r="N34" s="3">
        <f t="shared" si="2"/>
        <v>1.1986246218795e-5</v>
      </c>
      <c r="O34" s="9">
        <f t="shared" si="3"/>
        <v>1.1986246218795e-6</v>
      </c>
      <c r="P34" t="s">
        <v>38</v>
      </c>
    </row>
    <row r="35" customFormat="1" spans="1:16">
      <c r="A35" s="4" t="s">
        <v>22</v>
      </c>
      <c r="B35" s="3">
        <v>2</v>
      </c>
      <c r="C35" s="3"/>
      <c r="D35" s="3">
        <v>13</v>
      </c>
      <c r="E35" s="1"/>
      <c r="F35" s="2" t="s">
        <v>35</v>
      </c>
      <c r="G35" s="3">
        <v>3198.32</v>
      </c>
      <c r="H35" s="3">
        <v>0.518529</v>
      </c>
      <c r="I35" s="3">
        <v>317.688</v>
      </c>
      <c r="J35" s="3">
        <v>23.7053</v>
      </c>
      <c r="K35" s="3">
        <v>20114597</v>
      </c>
      <c r="L35" s="3">
        <v>19718959.76486</v>
      </c>
      <c r="M35" s="3">
        <v>1.59020007581509</v>
      </c>
      <c r="N35" s="3">
        <f t="shared" si="2"/>
        <v>1.01312968357984e-5</v>
      </c>
      <c r="O35" s="9">
        <f t="shared" si="3"/>
        <v>1.01312968357984e-6</v>
      </c>
      <c r="P35" t="s">
        <v>38</v>
      </c>
    </row>
    <row r="36" customFormat="1" spans="1:16">
      <c r="A36" s="4" t="s">
        <v>23</v>
      </c>
      <c r="B36" s="3">
        <v>2</v>
      </c>
      <c r="C36" s="3"/>
      <c r="D36" s="3">
        <v>15</v>
      </c>
      <c r="E36" s="1"/>
      <c r="F36" s="2" t="s">
        <v>35</v>
      </c>
      <c r="G36" s="3">
        <v>3161.36</v>
      </c>
      <c r="H36" s="3">
        <v>0.491815</v>
      </c>
      <c r="I36" s="3">
        <v>394.173</v>
      </c>
      <c r="J36" s="3">
        <v>30.7343</v>
      </c>
      <c r="K36" s="3">
        <v>33991230</v>
      </c>
      <c r="L36" s="3">
        <v>33219017.2003513</v>
      </c>
      <c r="M36" s="3">
        <v>1.32893688149146</v>
      </c>
      <c r="N36" s="3">
        <f t="shared" si="2"/>
        <v>8.92885435265912e-6</v>
      </c>
      <c r="O36" s="9">
        <f t="shared" si="3"/>
        <v>8.92885435265912e-7</v>
      </c>
      <c r="P36" t="s">
        <v>38</v>
      </c>
    </row>
    <row r="37" customFormat="1" spans="1:16">
      <c r="A37" s="4" t="s">
        <v>26</v>
      </c>
      <c r="B37" s="2" t="s">
        <v>27</v>
      </c>
      <c r="C37" s="3"/>
      <c r="D37" s="3">
        <v>17</v>
      </c>
      <c r="E37" s="1"/>
      <c r="F37" s="2" t="s">
        <v>39</v>
      </c>
      <c r="G37" s="3">
        <v>3303.72</v>
      </c>
      <c r="H37" s="3">
        <v>0.882074</v>
      </c>
      <c r="I37" s="3">
        <v>193.874</v>
      </c>
      <c r="J37" s="3">
        <v>24.1206</v>
      </c>
      <c r="K37" s="3">
        <v>30171610</v>
      </c>
      <c r="L37" s="3">
        <v>29630961.5406818</v>
      </c>
      <c r="M37" s="3">
        <v>1.41336430050625</v>
      </c>
      <c r="N37" s="3">
        <f t="shared" si="2"/>
        <v>4.62934671466445e-6</v>
      </c>
      <c r="O37" s="9">
        <f t="shared" si="3"/>
        <v>4.62934671466445e-7</v>
      </c>
      <c r="P37" t="s">
        <v>40</v>
      </c>
    </row>
    <row r="38" spans="1:16">
      <c r="A38" s="4" t="s">
        <v>13</v>
      </c>
      <c r="B38" s="3">
        <v>1</v>
      </c>
      <c r="C38" s="3">
        <v>8358</v>
      </c>
      <c r="D38" s="3">
        <v>5</v>
      </c>
      <c r="E38" s="1">
        <v>5.45906417585393</v>
      </c>
      <c r="F38" s="2" t="s">
        <v>39</v>
      </c>
      <c r="G38" s="6">
        <v>3189.09</v>
      </c>
      <c r="H38" s="6">
        <v>0.395294</v>
      </c>
      <c r="I38" s="6">
        <v>682.892</v>
      </c>
      <c r="J38" s="6">
        <v>38.8597</v>
      </c>
      <c r="K38" s="3">
        <v>12502753</v>
      </c>
      <c r="L38" s="3">
        <v>12263041.8449699</v>
      </c>
      <c r="M38" s="3">
        <v>1.184456238106</v>
      </c>
      <c r="N38" s="3">
        <f t="shared" ref="N38:N49" si="4">I38/L38/M38</f>
        <v>4.70148219017643e-5</v>
      </c>
      <c r="O38" s="9">
        <f t="shared" ref="O38:O59" si="5">N38/10</f>
        <v>4.70148219017643e-6</v>
      </c>
      <c r="P38">
        <f>(G38-G31)/(C38-C31)</f>
        <v>-0.0113615697535296</v>
      </c>
    </row>
    <row r="39" spans="1:15">
      <c r="A39" s="4" t="s">
        <v>15</v>
      </c>
      <c r="B39" s="3">
        <v>1</v>
      </c>
      <c r="C39" s="3">
        <v>8358</v>
      </c>
      <c r="D39" s="3">
        <v>7</v>
      </c>
      <c r="E39" s="1">
        <v>7.64191013970134</v>
      </c>
      <c r="F39" s="2" t="s">
        <v>39</v>
      </c>
      <c r="G39" s="6">
        <v>3181.16</v>
      </c>
      <c r="H39" s="6">
        <v>0.210543</v>
      </c>
      <c r="I39" s="6">
        <v>1211.97</v>
      </c>
      <c r="J39" s="6">
        <v>37.4427</v>
      </c>
      <c r="K39" s="3">
        <v>23508100</v>
      </c>
      <c r="L39" s="3">
        <v>23125236.1461045</v>
      </c>
      <c r="M39" s="3">
        <v>1.15822022909914</v>
      </c>
      <c r="N39" s="3">
        <f t="shared" si="4"/>
        <v>4.52495794934308e-5</v>
      </c>
      <c r="O39" s="9">
        <f t="shared" si="5"/>
        <v>4.52495794934308e-6</v>
      </c>
    </row>
    <row r="40" spans="1:15">
      <c r="A40" s="4" t="s">
        <v>19</v>
      </c>
      <c r="B40" s="2" t="s">
        <v>20</v>
      </c>
      <c r="C40" s="3">
        <v>8358</v>
      </c>
      <c r="D40" s="3">
        <v>9</v>
      </c>
      <c r="E40" s="1">
        <v>9.82397747292462</v>
      </c>
      <c r="F40" s="2" t="s">
        <v>35</v>
      </c>
      <c r="G40" s="6">
        <v>3172.39</v>
      </c>
      <c r="H40" s="6">
        <v>0.349077</v>
      </c>
      <c r="I40" s="6">
        <v>849.934</v>
      </c>
      <c r="J40" s="6">
        <v>40.6764</v>
      </c>
      <c r="K40" s="3">
        <v>19628546</v>
      </c>
      <c r="L40" s="3">
        <v>19277219.690239</v>
      </c>
      <c r="M40" s="3">
        <v>1.12937117636282</v>
      </c>
      <c r="N40" s="3">
        <f t="shared" si="4"/>
        <v>3.90394873802075e-5</v>
      </c>
      <c r="O40" s="9">
        <f t="shared" si="5"/>
        <v>3.90394873802075e-6</v>
      </c>
    </row>
    <row r="41" spans="1:15">
      <c r="A41" s="4" t="s">
        <v>21</v>
      </c>
      <c r="B41" s="3">
        <v>2</v>
      </c>
      <c r="C41" s="3">
        <v>8358</v>
      </c>
      <c r="D41" s="3">
        <v>11</v>
      </c>
      <c r="E41" s="1">
        <v>12.0050452459869</v>
      </c>
      <c r="F41" s="2" t="s">
        <v>39</v>
      </c>
      <c r="G41" s="6">
        <v>3158.04</v>
      </c>
      <c r="H41" s="6">
        <v>0.348762</v>
      </c>
      <c r="I41" s="6">
        <v>958.805</v>
      </c>
      <c r="J41" s="6">
        <v>50.1999</v>
      </c>
      <c r="K41" s="3">
        <v>21290537</v>
      </c>
      <c r="L41" s="3">
        <v>20891891.2180412</v>
      </c>
      <c r="M41" s="3">
        <v>1.45441162821236</v>
      </c>
      <c r="N41" s="3">
        <f t="shared" si="4"/>
        <v>3.15547828729589e-5</v>
      </c>
      <c r="O41" s="9">
        <f t="shared" si="5"/>
        <v>3.15547828729589e-6</v>
      </c>
    </row>
    <row r="42" spans="1:15">
      <c r="A42" s="4" t="s">
        <v>22</v>
      </c>
      <c r="B42" s="3">
        <v>2</v>
      </c>
      <c r="C42" s="3">
        <v>8358</v>
      </c>
      <c r="D42" s="3">
        <v>13</v>
      </c>
      <c r="E42" s="1">
        <v>14.1848936805559</v>
      </c>
      <c r="F42" s="2" t="s">
        <v>39</v>
      </c>
      <c r="G42">
        <v>3143.82</v>
      </c>
      <c r="H42" s="3">
        <v>0.29607</v>
      </c>
      <c r="I42" s="6">
        <v>811.727</v>
      </c>
      <c r="J42" s="6">
        <v>47.2439</v>
      </c>
      <c r="K42" s="3">
        <v>20114597</v>
      </c>
      <c r="L42" s="3">
        <v>19718959.76486</v>
      </c>
      <c r="M42" s="3">
        <v>1.59020007581509</v>
      </c>
      <c r="N42" s="3">
        <f t="shared" si="4"/>
        <v>2.58865528022215e-5</v>
      </c>
      <c r="O42" s="9">
        <f t="shared" si="5"/>
        <v>2.58865528022215e-6</v>
      </c>
    </row>
    <row r="43" spans="1:15">
      <c r="A43" s="4" t="s">
        <v>23</v>
      </c>
      <c r="B43" s="3">
        <v>2</v>
      </c>
      <c r="C43" s="3">
        <v>8358</v>
      </c>
      <c r="D43" s="3">
        <v>15</v>
      </c>
      <c r="E43" s="1">
        <v>16.3633044041295</v>
      </c>
      <c r="F43" s="2" t="s">
        <v>39</v>
      </c>
      <c r="G43" s="6">
        <v>3119.91</v>
      </c>
      <c r="H43" s="6">
        <v>0.33638</v>
      </c>
      <c r="I43" s="6">
        <v>767.261</v>
      </c>
      <c r="J43" s="6">
        <v>35.6453</v>
      </c>
      <c r="K43" s="3">
        <v>33991230</v>
      </c>
      <c r="L43" s="3">
        <v>33219017.2003513</v>
      </c>
      <c r="M43" s="3">
        <v>1.32893688149146</v>
      </c>
      <c r="N43" s="3">
        <f t="shared" si="4"/>
        <v>1.73800887414298e-5</v>
      </c>
      <c r="O43" s="9">
        <f t="shared" si="5"/>
        <v>1.73800887414298e-6</v>
      </c>
    </row>
    <row r="44" spans="1:15">
      <c r="A44" s="4" t="s">
        <v>26</v>
      </c>
      <c r="B44" s="2" t="s">
        <v>27</v>
      </c>
      <c r="C44" s="3">
        <v>8358</v>
      </c>
      <c r="D44" s="3">
        <v>17</v>
      </c>
      <c r="E44" s="1">
        <v>18.5400607039153</v>
      </c>
      <c r="F44" s="2" t="s">
        <v>41</v>
      </c>
      <c r="G44" s="6">
        <v>3278.21</v>
      </c>
      <c r="H44" s="6">
        <v>0.336408</v>
      </c>
      <c r="I44" s="6">
        <v>473.547</v>
      </c>
      <c r="J44" s="6">
        <v>32.6744</v>
      </c>
      <c r="K44" s="3">
        <v>30171610</v>
      </c>
      <c r="L44" s="3">
        <v>29630961.5406818</v>
      </c>
      <c r="M44" s="3">
        <v>1.41336430050625</v>
      </c>
      <c r="N44" s="3">
        <f t="shared" si="4"/>
        <v>1.13074122816324e-5</v>
      </c>
      <c r="O44" s="9">
        <f t="shared" si="5"/>
        <v>1.13074122816324e-6</v>
      </c>
    </row>
    <row r="45" spans="1:15">
      <c r="A45" s="4" t="s">
        <v>28</v>
      </c>
      <c r="B45" s="3">
        <v>3</v>
      </c>
      <c r="C45" s="3">
        <v>8358</v>
      </c>
      <c r="D45" s="3">
        <v>19</v>
      </c>
      <c r="E45" s="1">
        <v>20.7149477798074</v>
      </c>
      <c r="F45" s="2" t="s">
        <v>39</v>
      </c>
      <c r="G45" s="6">
        <v>3265.52</v>
      </c>
      <c r="H45" s="6">
        <v>0.507041</v>
      </c>
      <c r="I45" s="6">
        <v>540.183</v>
      </c>
      <c r="J45" s="6">
        <v>31.4108</v>
      </c>
      <c r="K45" s="3">
        <v>42171093</v>
      </c>
      <c r="L45" s="3">
        <v>41546245.5617871</v>
      </c>
      <c r="M45" s="3">
        <v>1.3026107392712</v>
      </c>
      <c r="N45" s="3">
        <f t="shared" si="4"/>
        <v>9.98146927825501e-6</v>
      </c>
      <c r="O45" s="9">
        <f t="shared" si="5"/>
        <v>9.98146927825501e-7</v>
      </c>
    </row>
    <row r="46" spans="1:15">
      <c r="A46" s="4" t="s">
        <v>29</v>
      </c>
      <c r="B46" s="3">
        <v>3</v>
      </c>
      <c r="C46" s="3">
        <v>8358</v>
      </c>
      <c r="D46" s="3">
        <v>21</v>
      </c>
      <c r="E46" s="1">
        <v>22.8877529962908</v>
      </c>
      <c r="F46" s="2" t="s">
        <v>39</v>
      </c>
      <c r="G46" s="6">
        <v>3236.2</v>
      </c>
      <c r="H46" s="6">
        <v>0.849248</v>
      </c>
      <c r="I46" s="6">
        <v>269.068</v>
      </c>
      <c r="J46" s="6">
        <v>29.5746</v>
      </c>
      <c r="K46" s="3">
        <v>28202908</v>
      </c>
      <c r="L46" s="3">
        <v>27644704.207471</v>
      </c>
      <c r="M46" s="3">
        <v>1.27624315573031</v>
      </c>
      <c r="N46" s="3">
        <f t="shared" si="4"/>
        <v>7.62634902394507e-6</v>
      </c>
      <c r="O46" s="9">
        <f t="shared" si="5"/>
        <v>7.62634902394507e-7</v>
      </c>
    </row>
    <row r="47" spans="1:15">
      <c r="A47" s="4" t="s">
        <v>13</v>
      </c>
      <c r="B47" s="3">
        <v>1</v>
      </c>
      <c r="C47" s="3">
        <v>8437</v>
      </c>
      <c r="D47" s="3">
        <v>5</v>
      </c>
      <c r="E47" s="1">
        <v>5.45906417585393</v>
      </c>
      <c r="F47" s="2" t="s">
        <v>39</v>
      </c>
      <c r="G47" s="6">
        <v>3144.81</v>
      </c>
      <c r="H47" s="6">
        <v>0.160433</v>
      </c>
      <c r="I47" s="6">
        <v>3762.31</v>
      </c>
      <c r="J47" s="6">
        <v>91.0014</v>
      </c>
      <c r="K47" s="3">
        <v>12502753</v>
      </c>
      <c r="L47" s="3">
        <v>12263041.8449699</v>
      </c>
      <c r="M47" s="3">
        <v>1.184456238106</v>
      </c>
      <c r="N47" s="3">
        <f t="shared" si="4"/>
        <v>0.000259022414363072</v>
      </c>
      <c r="O47" s="9">
        <f t="shared" si="5"/>
        <v>2.59022414363072e-5</v>
      </c>
    </row>
    <row r="48" spans="1:15">
      <c r="A48" s="4" t="s">
        <v>15</v>
      </c>
      <c r="B48" s="3">
        <v>1</v>
      </c>
      <c r="C48" s="3">
        <v>8437</v>
      </c>
      <c r="D48" s="3">
        <v>7</v>
      </c>
      <c r="E48" s="1">
        <v>7.64191013970134</v>
      </c>
      <c r="F48" s="2" t="s">
        <v>39</v>
      </c>
      <c r="G48" s="6">
        <v>3137.32</v>
      </c>
      <c r="H48" s="6">
        <v>0.0803323</v>
      </c>
      <c r="I48" s="6">
        <v>6858.65</v>
      </c>
      <c r="J48" s="6">
        <v>85.7545</v>
      </c>
      <c r="K48" s="3">
        <v>23508100</v>
      </c>
      <c r="L48" s="3">
        <v>23125236.1461045</v>
      </c>
      <c r="M48" s="3">
        <v>1.15822022909914</v>
      </c>
      <c r="N48" s="3">
        <f t="shared" si="4"/>
        <v>0.000256071543348944</v>
      </c>
      <c r="O48" s="9">
        <f t="shared" si="5"/>
        <v>2.56071543348944e-5</v>
      </c>
    </row>
    <row r="49" spans="1:15">
      <c r="A49" s="4" t="s">
        <v>19</v>
      </c>
      <c r="B49" s="2" t="s">
        <v>20</v>
      </c>
      <c r="C49" s="3">
        <v>8437</v>
      </c>
      <c r="D49" s="3">
        <v>9</v>
      </c>
      <c r="E49" s="1">
        <v>9.82397747292462</v>
      </c>
      <c r="F49" s="2" t="s">
        <v>39</v>
      </c>
      <c r="G49" s="3">
        <v>3129.47</v>
      </c>
      <c r="H49" s="3">
        <v>0.12636</v>
      </c>
      <c r="I49" s="3">
        <v>5106.7</v>
      </c>
      <c r="J49" s="3">
        <v>56.9045</v>
      </c>
      <c r="K49" s="3">
        <v>19628546</v>
      </c>
      <c r="L49" s="3">
        <v>19277219.690239</v>
      </c>
      <c r="M49" s="3">
        <v>1.12937117636282</v>
      </c>
      <c r="N49" s="3">
        <f t="shared" si="4"/>
        <v>0.000234562860415639</v>
      </c>
      <c r="O49" s="9">
        <f t="shared" si="5"/>
        <v>2.34562860415639e-5</v>
      </c>
    </row>
    <row r="50" spans="1:15">
      <c r="A50" s="4" t="s">
        <v>17</v>
      </c>
      <c r="B50" s="3">
        <v>1</v>
      </c>
      <c r="C50" s="3">
        <v>8437</v>
      </c>
      <c r="D50" s="3">
        <v>9.01</v>
      </c>
      <c r="E50" s="1">
        <v>9.82397747292462</v>
      </c>
      <c r="F50" s="2" t="s">
        <v>36</v>
      </c>
      <c r="G50" s="3">
        <v>3126.14</v>
      </c>
      <c r="H50" s="3">
        <v>0.390748</v>
      </c>
      <c r="I50" s="3">
        <v>1119.15</v>
      </c>
      <c r="J50" s="3">
        <v>38.8755</v>
      </c>
      <c r="K50" s="3">
        <v>6607112</v>
      </c>
      <c r="L50" s="3">
        <v>6494668.25377079</v>
      </c>
      <c r="M50" s="3">
        <v>0.695470387598027</v>
      </c>
      <c r="O50" s="9">
        <f t="shared" si="5"/>
        <v>0</v>
      </c>
    </row>
    <row r="51" spans="1:15">
      <c r="A51" s="4" t="s">
        <v>37</v>
      </c>
      <c r="B51" s="3">
        <v>2</v>
      </c>
      <c r="C51" s="3">
        <v>8437</v>
      </c>
      <c r="D51" s="3">
        <v>9.02</v>
      </c>
      <c r="E51" s="1">
        <v>9.82397747292462</v>
      </c>
      <c r="F51" s="2" t="s">
        <v>36</v>
      </c>
      <c r="G51" s="3">
        <v>3130.41</v>
      </c>
      <c r="H51" s="3">
        <v>0.125235</v>
      </c>
      <c r="I51" s="3">
        <v>3926.29</v>
      </c>
      <c r="J51" s="3">
        <v>45.5525</v>
      </c>
      <c r="K51" s="3">
        <v>13021434</v>
      </c>
      <c r="L51" s="3">
        <v>12782551.4364682</v>
      </c>
      <c r="M51" s="3">
        <v>1.37698852387204</v>
      </c>
      <c r="O51" s="9">
        <f t="shared" si="5"/>
        <v>0</v>
      </c>
    </row>
    <row r="52" spans="1:15">
      <c r="A52" s="4" t="s">
        <v>21</v>
      </c>
      <c r="B52" s="3">
        <v>2</v>
      </c>
      <c r="C52" s="3">
        <v>8437</v>
      </c>
      <c r="D52" s="3">
        <v>11</v>
      </c>
      <c r="E52" s="1">
        <v>12.0050452459869</v>
      </c>
      <c r="F52" s="2" t="s">
        <v>39</v>
      </c>
      <c r="G52" s="6">
        <v>3114.65</v>
      </c>
      <c r="H52" s="6">
        <v>0.127455</v>
      </c>
      <c r="I52" s="6">
        <v>6235.29</v>
      </c>
      <c r="J52" s="6">
        <v>123.297</v>
      </c>
      <c r="K52" s="3">
        <v>21290537</v>
      </c>
      <c r="L52" s="3">
        <v>20891891.2180412</v>
      </c>
      <c r="M52" s="3">
        <v>1.45441162821236</v>
      </c>
      <c r="N52" s="3">
        <f>I52/L52/M52</f>
        <v>0.000205206712626584</v>
      </c>
      <c r="O52" s="9">
        <f t="shared" si="5"/>
        <v>2.05206712626584e-5</v>
      </c>
    </row>
    <row r="53" spans="1:15">
      <c r="A53" s="4" t="s">
        <v>22</v>
      </c>
      <c r="B53" s="3">
        <v>2</v>
      </c>
      <c r="C53" s="3">
        <v>8437</v>
      </c>
      <c r="D53" s="3">
        <v>13</v>
      </c>
      <c r="E53" s="1">
        <v>14.1848936805559</v>
      </c>
      <c r="F53" s="2" t="s">
        <v>39</v>
      </c>
      <c r="G53" s="6">
        <v>3099.11</v>
      </c>
      <c r="H53" s="6">
        <v>0.151811</v>
      </c>
      <c r="I53" s="6">
        <v>5882.21</v>
      </c>
      <c r="J53" s="6">
        <v>116.778</v>
      </c>
      <c r="K53" s="3">
        <v>20114597</v>
      </c>
      <c r="L53" s="3">
        <v>19718959.76486</v>
      </c>
      <c r="M53" s="3">
        <v>1.59020007581509</v>
      </c>
      <c r="N53" s="3">
        <f>I53/L53/M53</f>
        <v>0.000187587870994504</v>
      </c>
      <c r="O53" s="9">
        <f t="shared" si="5"/>
        <v>1.87587870994504e-5</v>
      </c>
    </row>
    <row r="54" spans="1:15">
      <c r="A54" s="4" t="s">
        <v>23</v>
      </c>
      <c r="B54" s="3">
        <v>2</v>
      </c>
      <c r="C54" s="3">
        <v>8437</v>
      </c>
      <c r="D54" s="3">
        <v>15</v>
      </c>
      <c r="E54" s="1">
        <v>16.3633044041295</v>
      </c>
      <c r="F54" s="2" t="s">
        <v>39</v>
      </c>
      <c r="G54" s="6">
        <v>3074.51</v>
      </c>
      <c r="H54" s="6">
        <v>0.102322</v>
      </c>
      <c r="I54" s="6">
        <v>7221.05</v>
      </c>
      <c r="J54" s="6">
        <v>98.1564</v>
      </c>
      <c r="K54" s="3">
        <v>33991230</v>
      </c>
      <c r="L54" s="3">
        <v>33219017.2003513</v>
      </c>
      <c r="M54" s="3">
        <v>1.32893688149146</v>
      </c>
      <c r="N54" s="3">
        <f>I54/L54/M54</f>
        <v>0.000163572095813943</v>
      </c>
      <c r="O54" s="9">
        <f t="shared" si="5"/>
        <v>1.63572095813943e-5</v>
      </c>
    </row>
    <row r="55" spans="1:15">
      <c r="A55" s="4" t="s">
        <v>26</v>
      </c>
      <c r="B55" s="2" t="s">
        <v>27</v>
      </c>
      <c r="C55" s="3">
        <v>8437</v>
      </c>
      <c r="D55" s="3">
        <v>17</v>
      </c>
      <c r="E55" s="1">
        <v>18.5400607039153</v>
      </c>
      <c r="F55" s="2" t="s">
        <v>41</v>
      </c>
      <c r="G55" s="6">
        <v>3229.88</v>
      </c>
      <c r="H55" s="6">
        <v>0.106163</v>
      </c>
      <c r="I55" s="6">
        <v>5037.81</v>
      </c>
      <c r="J55" s="6">
        <v>87.7809</v>
      </c>
      <c r="K55" s="3">
        <v>30171610</v>
      </c>
      <c r="L55" s="3">
        <v>29630961.5406818</v>
      </c>
      <c r="M55" s="3">
        <v>1.41336430050625</v>
      </c>
      <c r="N55" s="3">
        <f>I55/L55/M55</f>
        <v>0.000120293433738427</v>
      </c>
      <c r="O55" s="9">
        <f t="shared" si="5"/>
        <v>1.20293433738427e-5</v>
      </c>
    </row>
    <row r="56" spans="1:15">
      <c r="A56" s="4" t="s">
        <v>24</v>
      </c>
      <c r="B56" s="3">
        <v>2</v>
      </c>
      <c r="C56" s="3">
        <v>8437</v>
      </c>
      <c r="D56" s="3">
        <v>17.02</v>
      </c>
      <c r="E56" s="1">
        <v>18.5400607039153</v>
      </c>
      <c r="F56" s="2" t="s">
        <v>36</v>
      </c>
      <c r="G56" s="3">
        <v>3230.78</v>
      </c>
      <c r="H56" s="3">
        <v>1.01378</v>
      </c>
      <c r="I56" s="3">
        <v>851.2</v>
      </c>
      <c r="J56" s="3">
        <v>80.8648</v>
      </c>
      <c r="K56" s="3">
        <v>6375238</v>
      </c>
      <c r="L56" s="3">
        <v>6256048.01215844</v>
      </c>
      <c r="M56" s="3">
        <v>1.33971476968293</v>
      </c>
      <c r="O56" s="9">
        <f t="shared" si="5"/>
        <v>0</v>
      </c>
    </row>
    <row r="57" spans="1:15">
      <c r="A57" s="4" t="s">
        <v>25</v>
      </c>
      <c r="B57" s="3">
        <v>3</v>
      </c>
      <c r="C57" s="3">
        <v>8437</v>
      </c>
      <c r="D57" s="3">
        <v>17.03</v>
      </c>
      <c r="E57" s="1">
        <v>18.5400607039153</v>
      </c>
      <c r="F57" s="2" t="s">
        <v>36</v>
      </c>
      <c r="G57" s="3">
        <v>3230.33</v>
      </c>
      <c r="H57" s="3">
        <v>0.202718</v>
      </c>
      <c r="I57" s="3">
        <v>4099.4</v>
      </c>
      <c r="J57" s="3">
        <v>75.1068</v>
      </c>
      <c r="K57" s="3">
        <v>23796372</v>
      </c>
      <c r="L57" s="3">
        <v>23374913.5285233</v>
      </c>
      <c r="M57" s="3">
        <v>1.47114432801887</v>
      </c>
      <c r="O57" s="9">
        <f t="shared" si="5"/>
        <v>0</v>
      </c>
    </row>
    <row r="58" spans="1:15">
      <c r="A58" s="4" t="s">
        <v>28</v>
      </c>
      <c r="B58" s="3">
        <v>3</v>
      </c>
      <c r="C58" s="3">
        <v>8437</v>
      </c>
      <c r="D58" s="3">
        <v>19</v>
      </c>
      <c r="E58" s="1">
        <v>20.7149477798074</v>
      </c>
      <c r="F58" s="2" t="s">
        <v>39</v>
      </c>
      <c r="G58" s="6">
        <v>3214.58</v>
      </c>
      <c r="H58" s="6">
        <v>0.114098</v>
      </c>
      <c r="I58" s="6">
        <v>4533.38</v>
      </c>
      <c r="J58" s="6">
        <v>76.003</v>
      </c>
      <c r="K58" s="3">
        <v>42171093</v>
      </c>
      <c r="L58" s="3">
        <v>41546245.5617871</v>
      </c>
      <c r="M58" s="3">
        <v>1.3026107392712</v>
      </c>
      <c r="N58" s="3">
        <f>I58/L58/M58</f>
        <v>8.37675254435177e-5</v>
      </c>
      <c r="O58" s="9">
        <f t="shared" si="5"/>
        <v>8.37675254435177e-6</v>
      </c>
    </row>
    <row r="59" spans="1:15">
      <c r="A59" s="4" t="s">
        <v>29</v>
      </c>
      <c r="B59" s="3">
        <v>3</v>
      </c>
      <c r="C59" s="3">
        <v>8437</v>
      </c>
      <c r="D59" s="3">
        <v>21</v>
      </c>
      <c r="E59" s="1">
        <v>22.8877529962908</v>
      </c>
      <c r="F59" s="2" t="s">
        <v>39</v>
      </c>
      <c r="G59" s="2">
        <v>3191.69</v>
      </c>
      <c r="H59" s="2">
        <v>0.273235</v>
      </c>
      <c r="I59" s="2">
        <v>2523.72</v>
      </c>
      <c r="J59" s="2">
        <v>59.9613</v>
      </c>
      <c r="K59" s="3">
        <v>28202908</v>
      </c>
      <c r="L59" s="3">
        <v>27644704.207471</v>
      </c>
      <c r="M59" s="3">
        <v>1.27624315573031</v>
      </c>
      <c r="N59" s="3">
        <f>I59/L59/M59</f>
        <v>7.1531246966234e-5</v>
      </c>
      <c r="O59" s="9">
        <f t="shared" si="5"/>
        <v>7.1531246966234e-6</v>
      </c>
    </row>
    <row r="60" spans="1:14">
      <c r="A60" s="4" t="s">
        <v>13</v>
      </c>
      <c r="B60" s="2">
        <v>1</v>
      </c>
      <c r="C60" s="3">
        <v>8654</v>
      </c>
      <c r="D60" s="3">
        <v>5</v>
      </c>
      <c r="E60" s="7">
        <v>0</v>
      </c>
      <c r="F60" s="7" t="s">
        <v>35</v>
      </c>
      <c r="G60" s="3">
        <v>3023.36</v>
      </c>
      <c r="H60" s="3">
        <v>0.131238</v>
      </c>
      <c r="I60" s="3">
        <v>4382.94</v>
      </c>
      <c r="J60" s="3">
        <v>85.7328</v>
      </c>
      <c r="K60" s="3">
        <v>12502753</v>
      </c>
      <c r="L60" s="3">
        <v>12263041.84</v>
      </c>
      <c r="M60" s="3">
        <v>1.2659128</v>
      </c>
      <c r="N60" s="3">
        <v>0.000282334</v>
      </c>
    </row>
    <row r="61" spans="1:15">
      <c r="A61" s="4" t="s">
        <v>15</v>
      </c>
      <c r="B61" s="2">
        <v>1</v>
      </c>
      <c r="C61" s="3">
        <v>8654</v>
      </c>
      <c r="D61" s="3">
        <v>7</v>
      </c>
      <c r="E61" s="7">
        <v>0</v>
      </c>
      <c r="F61" s="7" t="s">
        <v>35</v>
      </c>
      <c r="G61" s="3">
        <v>3016.27</v>
      </c>
      <c r="H61" s="3">
        <v>0.111783</v>
      </c>
      <c r="I61" s="3">
        <v>5556.33</v>
      </c>
      <c r="J61" s="3">
        <v>94.3318</v>
      </c>
      <c r="K61" s="3">
        <v>23508100</v>
      </c>
      <c r="L61" s="3">
        <v>23125236.15</v>
      </c>
      <c r="M61" s="3">
        <v>1.24272777</v>
      </c>
      <c r="N61" s="3">
        <v>0.000193342</v>
      </c>
      <c r="O61" s="4"/>
    </row>
    <row r="62" spans="1:15">
      <c r="A62" s="4" t="s">
        <v>19</v>
      </c>
      <c r="B62" s="2" t="s">
        <v>20</v>
      </c>
      <c r="C62" s="3">
        <v>8654</v>
      </c>
      <c r="D62" s="3">
        <v>9</v>
      </c>
      <c r="E62" s="7">
        <v>0</v>
      </c>
      <c r="F62" s="7" t="s">
        <v>35</v>
      </c>
      <c r="G62" s="3">
        <v>3006.97</v>
      </c>
      <c r="H62" s="3">
        <v>0.191486</v>
      </c>
      <c r="I62" s="3">
        <v>2518.18</v>
      </c>
      <c r="J62" s="3">
        <v>70.7943</v>
      </c>
      <c r="K62" s="3">
        <v>19628546</v>
      </c>
      <c r="L62" s="3">
        <v>19277219.69</v>
      </c>
      <c r="M62" s="3">
        <v>1.217251</v>
      </c>
      <c r="N62" s="3">
        <v>0.000107315</v>
      </c>
      <c r="O62" s="4"/>
    </row>
    <row r="63" spans="1:15">
      <c r="A63" s="4" t="s">
        <v>21</v>
      </c>
      <c r="B63" s="3">
        <v>2</v>
      </c>
      <c r="C63" s="3">
        <v>8654</v>
      </c>
      <c r="D63" s="3">
        <v>11</v>
      </c>
      <c r="E63" s="7">
        <v>0</v>
      </c>
      <c r="F63" s="7" t="s">
        <v>35</v>
      </c>
      <c r="G63" s="3">
        <v>2993.42</v>
      </c>
      <c r="H63" s="3">
        <v>0.166473</v>
      </c>
      <c r="I63" s="3">
        <v>1937.2</v>
      </c>
      <c r="J63" s="3">
        <v>52.6971</v>
      </c>
      <c r="K63" s="8">
        <v>21290537</v>
      </c>
      <c r="L63" s="8">
        <v>20891891.22</v>
      </c>
      <c r="M63" s="3">
        <v>1.48949361</v>
      </c>
      <c r="N63" s="3">
        <v>6.22527e-5</v>
      </c>
      <c r="O63" s="4"/>
    </row>
    <row r="64" spans="1:16">
      <c r="A64" s="4" t="s">
        <v>22</v>
      </c>
      <c r="B64" s="3">
        <v>2</v>
      </c>
      <c r="C64" s="3">
        <v>8654</v>
      </c>
      <c r="D64" s="3">
        <v>13</v>
      </c>
      <c r="E64" s="7">
        <v>0</v>
      </c>
      <c r="F64" s="7" t="s">
        <v>35</v>
      </c>
      <c r="G64" s="3">
        <v>2978.45</v>
      </c>
      <c r="H64" s="3">
        <v>0.239177</v>
      </c>
      <c r="I64" s="3">
        <v>1461.07</v>
      </c>
      <c r="J64" s="3">
        <v>45.1073</v>
      </c>
      <c r="K64" s="3">
        <v>20114597</v>
      </c>
      <c r="L64" s="3">
        <v>19718959.76</v>
      </c>
      <c r="M64" s="3">
        <v>1.60504656</v>
      </c>
      <c r="N64" s="3">
        <v>4.61636e-5</v>
      </c>
      <c r="O64" s="4"/>
      <c r="P64" s="3"/>
    </row>
    <row r="65" spans="1:16">
      <c r="A65" s="4" t="s">
        <v>23</v>
      </c>
      <c r="B65" s="2">
        <v>2</v>
      </c>
      <c r="C65" s="3">
        <v>8654</v>
      </c>
      <c r="D65" s="3">
        <v>15</v>
      </c>
      <c r="E65" s="7">
        <v>0</v>
      </c>
      <c r="F65" s="7" t="s">
        <v>35</v>
      </c>
      <c r="G65" s="3">
        <v>2955.04</v>
      </c>
      <c r="H65" s="3">
        <v>0.212254</v>
      </c>
      <c r="I65" s="3">
        <v>2207.07</v>
      </c>
      <c r="J65" s="3">
        <v>60.149</v>
      </c>
      <c r="K65" s="3">
        <v>33991230</v>
      </c>
      <c r="L65" s="3">
        <v>33219017.2</v>
      </c>
      <c r="M65" s="3">
        <v>1.41496848</v>
      </c>
      <c r="N65" s="3">
        <v>4.69551e-5</v>
      </c>
      <c r="O65" s="4"/>
      <c r="P65" s="3"/>
    </row>
    <row r="66" spans="1:16">
      <c r="A66" s="4" t="s">
        <v>26</v>
      </c>
      <c r="B66" s="3" t="s">
        <v>27</v>
      </c>
      <c r="C66" s="3">
        <v>8654</v>
      </c>
      <c r="D66" s="3">
        <v>17</v>
      </c>
      <c r="E66" s="7">
        <v>0</v>
      </c>
      <c r="F66" s="7" t="s">
        <v>35</v>
      </c>
      <c r="G66" s="3">
        <v>3108.75</v>
      </c>
      <c r="H66" s="3">
        <v>0.184872</v>
      </c>
      <c r="I66" s="3">
        <v>2445.63</v>
      </c>
      <c r="J66" s="3">
        <v>68.3268</v>
      </c>
      <c r="K66" s="8">
        <v>30171610</v>
      </c>
      <c r="L66" s="8">
        <v>29630961.54</v>
      </c>
      <c r="M66" s="3">
        <v>1.39548845</v>
      </c>
      <c r="N66" s="3">
        <v>5.91451e-5</v>
      </c>
      <c r="O66" s="4"/>
      <c r="P66" s="3"/>
    </row>
    <row r="67" spans="1:15">
      <c r="A67" s="4" t="s">
        <v>28</v>
      </c>
      <c r="B67" s="3">
        <v>3</v>
      </c>
      <c r="C67" s="3">
        <v>8654</v>
      </c>
      <c r="D67" s="3">
        <v>19</v>
      </c>
      <c r="E67" s="7">
        <v>0</v>
      </c>
      <c r="F67" s="7" t="s">
        <v>35</v>
      </c>
      <c r="G67" s="3">
        <v>3093.75</v>
      </c>
      <c r="H67" s="3">
        <v>0.166433</v>
      </c>
      <c r="I67" s="3">
        <v>3203.08</v>
      </c>
      <c r="J67" s="3">
        <v>78.4676</v>
      </c>
      <c r="K67" s="3">
        <v>42171093</v>
      </c>
      <c r="L67" s="3">
        <v>41546245.56</v>
      </c>
      <c r="M67" s="3">
        <v>1.28405887</v>
      </c>
      <c r="N67" s="3">
        <v>6.00414e-5</v>
      </c>
      <c r="O67" s="4"/>
    </row>
    <row r="68" spans="1:15">
      <c r="A68" s="4" t="s">
        <v>29</v>
      </c>
      <c r="B68" s="2">
        <v>3</v>
      </c>
      <c r="C68" s="3">
        <v>8654</v>
      </c>
      <c r="D68" s="3">
        <v>21</v>
      </c>
      <c r="E68" s="7">
        <v>0</v>
      </c>
      <c r="F68" s="7" t="s">
        <v>35</v>
      </c>
      <c r="G68" s="3">
        <v>3070.03</v>
      </c>
      <c r="H68" s="3">
        <v>0.18573</v>
      </c>
      <c r="I68" s="3">
        <v>2322.56</v>
      </c>
      <c r="J68" s="3">
        <v>62.7457</v>
      </c>
      <c r="K68" s="3">
        <v>28202908</v>
      </c>
      <c r="L68" s="3">
        <v>27644704.21</v>
      </c>
      <c r="M68" s="3">
        <v>1.22414247</v>
      </c>
      <c r="N68" s="3">
        <v>6.86314e-5</v>
      </c>
      <c r="O68" s="4"/>
    </row>
    <row r="69" spans="1:15">
      <c r="A69" s="4" t="s">
        <v>13</v>
      </c>
      <c r="B69" s="3">
        <v>1</v>
      </c>
      <c r="C69" s="3">
        <v>8864</v>
      </c>
      <c r="D69" s="3">
        <v>5</v>
      </c>
      <c r="E69" s="1">
        <v>0</v>
      </c>
      <c r="F69" s="2" t="s">
        <v>35</v>
      </c>
      <c r="G69" s="3">
        <v>2903.86</v>
      </c>
      <c r="H69" s="3">
        <v>0.163717</v>
      </c>
      <c r="I69" s="3">
        <v>2209.26</v>
      </c>
      <c r="J69" s="3">
        <v>50.339</v>
      </c>
      <c r="K69" s="3">
        <v>12502753</v>
      </c>
      <c r="L69" s="3">
        <v>12263041.8449699</v>
      </c>
      <c r="M69" s="3">
        <v>1.184456238106</v>
      </c>
      <c r="N69" s="3">
        <f t="shared" ref="N69:N77" si="6">I69/L69/M69</f>
        <v>0.00015210013506483</v>
      </c>
      <c r="O69" s="9"/>
    </row>
    <row r="70" spans="1:15">
      <c r="A70" s="4" t="s">
        <v>15</v>
      </c>
      <c r="B70" s="3">
        <v>1</v>
      </c>
      <c r="C70" s="3">
        <v>8864</v>
      </c>
      <c r="D70" s="3">
        <v>7</v>
      </c>
      <c r="E70" s="1">
        <v>0</v>
      </c>
      <c r="F70" s="2" t="s">
        <v>35</v>
      </c>
      <c r="G70" s="3">
        <v>2896.13</v>
      </c>
      <c r="H70" s="3">
        <v>0.126063</v>
      </c>
      <c r="I70" s="3">
        <v>3907.27</v>
      </c>
      <c r="J70" s="3">
        <v>67.4324</v>
      </c>
      <c r="K70" s="3">
        <v>23508100</v>
      </c>
      <c r="L70" s="3">
        <v>23125236.1461045</v>
      </c>
      <c r="M70" s="3">
        <v>1.15822022909914</v>
      </c>
      <c r="N70" s="3">
        <f t="shared" si="6"/>
        <v>0.00014588011623002</v>
      </c>
      <c r="O70" s="9"/>
    </row>
    <row r="71" spans="1:15">
      <c r="A71" s="4" t="s">
        <v>19</v>
      </c>
      <c r="B71" s="2" t="s">
        <v>20</v>
      </c>
      <c r="C71" s="3">
        <v>8864</v>
      </c>
      <c r="D71" s="3">
        <v>9</v>
      </c>
      <c r="E71" s="1">
        <v>0</v>
      </c>
      <c r="F71" s="2" t="s">
        <v>35</v>
      </c>
      <c r="G71" s="3">
        <v>2886.99</v>
      </c>
      <c r="H71" s="3">
        <v>0.190598</v>
      </c>
      <c r="I71" s="3">
        <v>2877.74</v>
      </c>
      <c r="J71" s="3">
        <v>76.8783</v>
      </c>
      <c r="K71" s="3">
        <v>19628546</v>
      </c>
      <c r="L71" s="3">
        <v>19277219.690239</v>
      </c>
      <c r="M71" s="3">
        <v>1.12937117636282</v>
      </c>
      <c r="N71" s="3">
        <f t="shared" si="6"/>
        <v>0.000132181433397791</v>
      </c>
      <c r="O71" s="9"/>
    </row>
    <row r="72" spans="1:15">
      <c r="A72" s="4" t="s">
        <v>21</v>
      </c>
      <c r="B72" s="3">
        <v>2</v>
      </c>
      <c r="C72" s="3">
        <v>8864</v>
      </c>
      <c r="D72" s="3">
        <v>11</v>
      </c>
      <c r="E72" s="1">
        <v>0</v>
      </c>
      <c r="F72" s="2" t="s">
        <v>35</v>
      </c>
      <c r="G72" s="3">
        <v>2872.28</v>
      </c>
      <c r="H72" s="3">
        <v>0.169511</v>
      </c>
      <c r="I72" s="3">
        <v>3710.94</v>
      </c>
      <c r="J72" s="3">
        <v>101.06</v>
      </c>
      <c r="K72" s="3">
        <v>21290537</v>
      </c>
      <c r="L72" s="3">
        <v>20891891.2180412</v>
      </c>
      <c r="M72" s="3">
        <v>1.45441162821236</v>
      </c>
      <c r="N72" s="3">
        <f t="shared" si="6"/>
        <v>0.000122129010543936</v>
      </c>
      <c r="O72" s="9"/>
    </row>
    <row r="73" spans="1:15">
      <c r="A73" s="4" t="s">
        <v>22</v>
      </c>
      <c r="B73" s="3">
        <v>2</v>
      </c>
      <c r="C73" s="3">
        <v>8864</v>
      </c>
      <c r="D73" s="3">
        <v>13</v>
      </c>
      <c r="E73" s="1">
        <v>0</v>
      </c>
      <c r="F73" s="2" t="s">
        <v>35</v>
      </c>
      <c r="G73" s="3">
        <v>2857.44</v>
      </c>
      <c r="H73" s="3">
        <v>0.247164</v>
      </c>
      <c r="I73" s="3">
        <v>3022.37</v>
      </c>
      <c r="J73" s="3">
        <v>86.3147</v>
      </c>
      <c r="K73" s="3">
        <v>20114597</v>
      </c>
      <c r="L73" s="3">
        <v>19718959.76486</v>
      </c>
      <c r="M73" s="3">
        <v>1.59020007581509</v>
      </c>
      <c r="N73" s="3">
        <f t="shared" si="6"/>
        <v>9.63855342902851e-5</v>
      </c>
      <c r="O73" s="9"/>
    </row>
    <row r="74" spans="1:15">
      <c r="A74" s="4" t="s">
        <v>23</v>
      </c>
      <c r="B74" s="3">
        <v>2</v>
      </c>
      <c r="C74" s="3">
        <v>8864</v>
      </c>
      <c r="D74" s="3">
        <v>15</v>
      </c>
      <c r="E74" s="1">
        <v>0</v>
      </c>
      <c r="F74" s="2" t="s">
        <v>35</v>
      </c>
      <c r="G74" s="3">
        <v>2832.06</v>
      </c>
      <c r="H74" s="3">
        <v>0.162639</v>
      </c>
      <c r="I74" s="3">
        <v>2691.36</v>
      </c>
      <c r="J74" s="3">
        <v>56.309</v>
      </c>
      <c r="K74" s="3">
        <v>33991230</v>
      </c>
      <c r="L74" s="3">
        <v>33219017.2003513</v>
      </c>
      <c r="M74" s="3">
        <v>1.32893688149146</v>
      </c>
      <c r="N74" s="3">
        <f t="shared" si="6"/>
        <v>6.09650114304447e-5</v>
      </c>
      <c r="O74" s="9"/>
    </row>
    <row r="75" spans="1:15">
      <c r="A75" s="4" t="s">
        <v>26</v>
      </c>
      <c r="B75" s="2" t="s">
        <v>27</v>
      </c>
      <c r="C75" s="3">
        <v>8864</v>
      </c>
      <c r="D75" s="3">
        <v>17</v>
      </c>
      <c r="E75" s="1">
        <v>0</v>
      </c>
      <c r="F75" s="2" t="s">
        <v>35</v>
      </c>
      <c r="G75" s="3">
        <v>2988.26</v>
      </c>
      <c r="H75" s="3">
        <v>0.175114</v>
      </c>
      <c r="I75" s="3">
        <v>1487.84</v>
      </c>
      <c r="J75" s="3">
        <v>39.2357</v>
      </c>
      <c r="K75" s="3">
        <v>30171610</v>
      </c>
      <c r="L75" s="3">
        <v>29630961.5406818</v>
      </c>
      <c r="M75" s="3">
        <v>1.41336430050625</v>
      </c>
      <c r="N75" s="3">
        <f t="shared" si="6"/>
        <v>3.55268226577383e-5</v>
      </c>
      <c r="O75" s="9"/>
    </row>
    <row r="76" spans="1:14">
      <c r="A76" s="4" t="s">
        <v>28</v>
      </c>
      <c r="B76" s="3">
        <v>3</v>
      </c>
      <c r="C76" s="3">
        <v>8864</v>
      </c>
      <c r="D76" s="3">
        <v>19</v>
      </c>
      <c r="E76" s="1">
        <v>0</v>
      </c>
      <c r="F76" s="2" t="s">
        <v>39</v>
      </c>
      <c r="G76" s="3">
        <v>2974.06</v>
      </c>
      <c r="H76" s="3">
        <v>0.242625</v>
      </c>
      <c r="I76" s="3">
        <v>1203.32</v>
      </c>
      <c r="J76" s="3">
        <v>41.4791</v>
      </c>
      <c r="K76" s="8">
        <v>42171093</v>
      </c>
      <c r="L76" s="8">
        <v>41546245.5617871</v>
      </c>
      <c r="M76" s="3">
        <v>1.3026107392712</v>
      </c>
      <c r="N76" s="3">
        <f t="shared" si="6"/>
        <v>2.22348752402608e-5</v>
      </c>
    </row>
    <row r="77" spans="1:14">
      <c r="A77" s="4" t="s">
        <v>29</v>
      </c>
      <c r="B77" s="3">
        <v>3</v>
      </c>
      <c r="C77" s="3">
        <v>8864</v>
      </c>
      <c r="D77" s="3">
        <v>21</v>
      </c>
      <c r="E77" s="1">
        <v>0</v>
      </c>
      <c r="F77" s="2" t="s">
        <v>35</v>
      </c>
      <c r="G77" s="3">
        <v>2952.41</v>
      </c>
      <c r="H77" s="3">
        <v>0.280555</v>
      </c>
      <c r="I77" s="3">
        <v>807.154</v>
      </c>
      <c r="J77" s="3">
        <v>34.5928</v>
      </c>
      <c r="K77" s="3">
        <v>28202908</v>
      </c>
      <c r="L77" s="3">
        <v>27644704.207471</v>
      </c>
      <c r="M77" s="3">
        <v>1.27624315573031</v>
      </c>
      <c r="N77" s="3">
        <f t="shared" si="6"/>
        <v>2.28776298930878e-5</v>
      </c>
    </row>
    <row r="78" spans="1:15">
      <c r="A78" s="4" t="s">
        <v>13</v>
      </c>
      <c r="B78" s="3">
        <v>1</v>
      </c>
      <c r="C78" s="3">
        <v>9003</v>
      </c>
      <c r="D78" s="3">
        <v>5</v>
      </c>
      <c r="E78" s="7">
        <v>0</v>
      </c>
      <c r="F78" s="7" t="s">
        <v>35</v>
      </c>
      <c r="G78" s="3">
        <v>2823.05</v>
      </c>
      <c r="H78" s="3">
        <v>0.608756</v>
      </c>
      <c r="I78" s="3">
        <v>270.873</v>
      </c>
      <c r="J78" s="3">
        <v>21.7265</v>
      </c>
      <c r="K78" s="8">
        <v>12502753</v>
      </c>
      <c r="L78" s="8">
        <v>12263041.84</v>
      </c>
      <c r="M78" s="3">
        <v>1.2659128</v>
      </c>
      <c r="N78" s="3">
        <v>1.74487e-5</v>
      </c>
      <c r="O78" s="4"/>
    </row>
    <row r="79" spans="1:15">
      <c r="A79" s="4" t="s">
        <v>15</v>
      </c>
      <c r="B79" s="3">
        <v>1</v>
      </c>
      <c r="C79" s="3">
        <v>9003</v>
      </c>
      <c r="D79" s="3">
        <v>7</v>
      </c>
      <c r="E79" s="7">
        <v>0</v>
      </c>
      <c r="F79" s="7" t="s">
        <v>35</v>
      </c>
      <c r="G79" s="3">
        <v>2815.8</v>
      </c>
      <c r="H79" s="3">
        <v>0.70752</v>
      </c>
      <c r="I79" s="3">
        <v>306.488</v>
      </c>
      <c r="J79" s="3">
        <v>32.9988</v>
      </c>
      <c r="K79" s="3">
        <v>23508100</v>
      </c>
      <c r="L79" s="3">
        <v>23125236.15</v>
      </c>
      <c r="M79" s="3">
        <v>1.24272777</v>
      </c>
      <c r="N79" s="3">
        <v>1.06648e-5</v>
      </c>
      <c r="O79" s="4"/>
    </row>
    <row r="80" spans="1:15">
      <c r="A80" s="4" t="s">
        <v>19</v>
      </c>
      <c r="B80" s="2" t="s">
        <v>20</v>
      </c>
      <c r="C80" s="3">
        <v>9003</v>
      </c>
      <c r="D80" s="3">
        <v>9</v>
      </c>
      <c r="E80" s="7">
        <v>0</v>
      </c>
      <c r="F80" s="7" t="s">
        <v>35</v>
      </c>
      <c r="G80" s="3">
        <v>2807.56</v>
      </c>
      <c r="H80" s="3">
        <v>0.918332</v>
      </c>
      <c r="I80" s="3">
        <v>133.888</v>
      </c>
      <c r="J80" s="3">
        <v>20.6574</v>
      </c>
      <c r="K80" s="3">
        <v>19628546</v>
      </c>
      <c r="L80" s="3">
        <v>19277219.69</v>
      </c>
      <c r="M80" s="3">
        <v>1.217251</v>
      </c>
      <c r="N80" s="3">
        <v>4.92597e-6</v>
      </c>
      <c r="O80" s="4"/>
    </row>
    <row r="81" spans="1:15">
      <c r="A81" s="4" t="s">
        <v>21</v>
      </c>
      <c r="B81" s="3">
        <v>2</v>
      </c>
      <c r="C81" s="3">
        <v>9003</v>
      </c>
      <c r="D81" s="3">
        <v>11</v>
      </c>
      <c r="E81" s="7">
        <v>0</v>
      </c>
      <c r="F81" s="7" t="s">
        <v>35</v>
      </c>
      <c r="G81" s="3">
        <v>2794.07</v>
      </c>
      <c r="H81" s="3">
        <v>0.601473</v>
      </c>
      <c r="I81" s="3">
        <v>181.095</v>
      </c>
      <c r="J81" s="3">
        <v>17.226</v>
      </c>
      <c r="K81" s="8">
        <v>21290537</v>
      </c>
      <c r="L81" s="8">
        <v>20891891.22</v>
      </c>
      <c r="M81" s="3">
        <v>1.48949361</v>
      </c>
      <c r="N81" s="3">
        <v>5.81956e-6</v>
      </c>
      <c r="O81" s="4"/>
    </row>
    <row r="82" spans="1:15">
      <c r="A82" s="4" t="s">
        <v>22</v>
      </c>
      <c r="B82" s="3">
        <v>2</v>
      </c>
      <c r="C82" s="3">
        <v>9003</v>
      </c>
      <c r="D82" s="3">
        <v>13</v>
      </c>
      <c r="E82" s="7">
        <v>0</v>
      </c>
      <c r="F82" s="7" t="s">
        <v>35</v>
      </c>
      <c r="G82" s="3">
        <v>2778.62</v>
      </c>
      <c r="H82" s="3">
        <v>1.24611</v>
      </c>
      <c r="I82" s="3">
        <v>212.029</v>
      </c>
      <c r="J82" s="3">
        <v>23.7703</v>
      </c>
      <c r="K82" s="3">
        <v>20114597</v>
      </c>
      <c r="L82" s="3">
        <v>19718959.76</v>
      </c>
      <c r="M82" s="3">
        <v>1.60504656</v>
      </c>
      <c r="N82" s="3">
        <v>6.69921e-6</v>
      </c>
      <c r="O82" s="4"/>
    </row>
    <row r="83" spans="1:15">
      <c r="A83" s="4" t="s">
        <v>23</v>
      </c>
      <c r="B83" s="2">
        <v>2</v>
      </c>
      <c r="C83" s="3">
        <v>9003</v>
      </c>
      <c r="D83" s="3">
        <v>15</v>
      </c>
      <c r="E83" s="7">
        <v>0</v>
      </c>
      <c r="F83" s="7" t="s">
        <v>41</v>
      </c>
      <c r="G83" s="3">
        <v>2754.82</v>
      </c>
      <c r="H83" s="3">
        <v>0.616337</v>
      </c>
      <c r="I83" s="3">
        <v>282.473</v>
      </c>
      <c r="J83" s="3">
        <v>23.8058</v>
      </c>
      <c r="K83" s="3">
        <v>33991230</v>
      </c>
      <c r="L83" s="3">
        <v>33219017.2</v>
      </c>
      <c r="M83" s="3">
        <v>1.41496848</v>
      </c>
      <c r="N83" s="3">
        <v>6.00957e-6</v>
      </c>
      <c r="O83" s="4"/>
    </row>
    <row r="84" spans="1:15">
      <c r="A84" s="4" t="s">
        <v>26</v>
      </c>
      <c r="B84" s="3" t="s">
        <v>27</v>
      </c>
      <c r="C84" s="3">
        <v>9003</v>
      </c>
      <c r="D84" s="3">
        <v>17</v>
      </c>
      <c r="E84" s="7">
        <v>0</v>
      </c>
      <c r="F84" s="7" t="s">
        <v>35</v>
      </c>
      <c r="G84" s="3">
        <v>2906.32</v>
      </c>
      <c r="H84" s="3">
        <v>0.739505</v>
      </c>
      <c r="I84" s="3">
        <v>146.173</v>
      </c>
      <c r="J84" s="3">
        <v>18.5545</v>
      </c>
      <c r="K84" s="8">
        <v>30171610</v>
      </c>
      <c r="L84" s="8">
        <v>29630961.54</v>
      </c>
      <c r="M84" s="3">
        <v>1.39548845</v>
      </c>
      <c r="N84" s="3">
        <v>3.53505e-6</v>
      </c>
      <c r="O84" s="4"/>
    </row>
    <row r="85" spans="1:15">
      <c r="A85" s="4" t="s">
        <v>28</v>
      </c>
      <c r="B85" s="3">
        <v>3</v>
      </c>
      <c r="C85" s="3">
        <v>9003</v>
      </c>
      <c r="D85" s="3">
        <v>19</v>
      </c>
      <c r="E85" s="7">
        <v>0</v>
      </c>
      <c r="F85" s="7" t="s">
        <v>35</v>
      </c>
      <c r="G85" s="3">
        <v>2892.74</v>
      </c>
      <c r="H85" s="3">
        <v>0.746951</v>
      </c>
      <c r="I85" s="3">
        <v>200.296</v>
      </c>
      <c r="J85" s="3">
        <v>22.431</v>
      </c>
      <c r="K85" s="3">
        <v>42171093</v>
      </c>
      <c r="L85" s="3">
        <v>41546245.56</v>
      </c>
      <c r="M85" s="3">
        <v>1.28405887</v>
      </c>
      <c r="N85" s="3">
        <v>3.75453e-6</v>
      </c>
      <c r="O85" s="4"/>
    </row>
    <row r="86" spans="1:15">
      <c r="A86" s="4" t="s">
        <v>29</v>
      </c>
      <c r="B86" s="2">
        <v>3</v>
      </c>
      <c r="C86" s="3">
        <v>9003</v>
      </c>
      <c r="D86" s="3">
        <v>21</v>
      </c>
      <c r="E86" s="7">
        <v>0</v>
      </c>
      <c r="F86" s="7" t="s">
        <v>35</v>
      </c>
      <c r="G86" s="3">
        <v>2869.69</v>
      </c>
      <c r="H86" s="3">
        <v>0.855677</v>
      </c>
      <c r="I86" s="3">
        <v>237.604</v>
      </c>
      <c r="J86" s="3">
        <v>28.1043</v>
      </c>
      <c r="K86" s="3">
        <v>28202908</v>
      </c>
      <c r="L86" s="3">
        <v>27644704.21</v>
      </c>
      <c r="M86" s="3">
        <v>1.22414247</v>
      </c>
      <c r="N86" s="3">
        <v>7.02118e-6</v>
      </c>
      <c r="O86" s="4"/>
    </row>
    <row r="87" spans="1:15">
      <c r="A87" s="4" t="s">
        <v>13</v>
      </c>
      <c r="B87" s="3">
        <v>1</v>
      </c>
      <c r="C87" s="3">
        <v>9146</v>
      </c>
      <c r="D87" s="3">
        <v>5</v>
      </c>
      <c r="E87" s="1">
        <v>0</v>
      </c>
      <c r="F87" s="2" t="s">
        <v>39</v>
      </c>
      <c r="G87" s="6">
        <v>2744.8</v>
      </c>
      <c r="H87" s="6">
        <v>0.664523</v>
      </c>
      <c r="I87" s="6">
        <v>321.589</v>
      </c>
      <c r="J87" s="6">
        <v>33.5306</v>
      </c>
      <c r="K87" s="3">
        <v>12502753</v>
      </c>
      <c r="L87" s="3">
        <v>12263041.8449699</v>
      </c>
      <c r="M87" s="3">
        <v>1.184456238106</v>
      </c>
      <c r="N87" s="3">
        <f t="shared" ref="N87:N135" si="7">I87/L87/M87</f>
        <v>2.21403231558819e-5</v>
      </c>
      <c r="O87" s="3" t="s">
        <v>42</v>
      </c>
    </row>
    <row r="88" spans="1:17">
      <c r="A88" s="4" t="s">
        <v>15</v>
      </c>
      <c r="B88" s="3">
        <v>1</v>
      </c>
      <c r="C88" s="3">
        <v>9146</v>
      </c>
      <c r="D88" s="3">
        <v>7</v>
      </c>
      <c r="E88" s="1">
        <v>0</v>
      </c>
      <c r="F88" s="2" t="s">
        <v>39</v>
      </c>
      <c r="G88" s="6">
        <v>2736.46</v>
      </c>
      <c r="H88" s="6">
        <v>0.421444</v>
      </c>
      <c r="I88" s="6">
        <v>614.063</v>
      </c>
      <c r="J88" s="6">
        <v>34.4675</v>
      </c>
      <c r="K88" s="3">
        <v>23508100</v>
      </c>
      <c r="L88" s="3">
        <v>23125236.1461045</v>
      </c>
      <c r="M88" s="3">
        <v>1.15822022909914</v>
      </c>
      <c r="N88" s="3">
        <f t="shared" si="7"/>
        <v>2.29263864059957e-5</v>
      </c>
      <c r="O88" s="3" t="s">
        <v>42</v>
      </c>
      <c r="Q88">
        <f>(C87-C78)/(G88-G79)*(G88-2710)+C87</f>
        <v>9098.30930173935</v>
      </c>
    </row>
    <row r="89" spans="1:14">
      <c r="A89" s="4" t="s">
        <v>19</v>
      </c>
      <c r="B89" s="2" t="s">
        <v>20</v>
      </c>
      <c r="C89" s="3">
        <v>9146</v>
      </c>
      <c r="D89" s="3">
        <v>9</v>
      </c>
      <c r="E89" s="1">
        <v>0</v>
      </c>
      <c r="F89" s="2" t="s">
        <v>39</v>
      </c>
      <c r="G89" s="6">
        <v>2725.91</v>
      </c>
      <c r="H89" s="6">
        <v>0.559768</v>
      </c>
      <c r="I89" s="6">
        <v>361.888</v>
      </c>
      <c r="J89" s="6">
        <v>28.602</v>
      </c>
      <c r="K89" s="3">
        <v>19628546</v>
      </c>
      <c r="L89" s="3">
        <v>19277219.690239</v>
      </c>
      <c r="M89" s="3">
        <v>1.12937117636282</v>
      </c>
      <c r="N89" s="3">
        <f t="shared" si="7"/>
        <v>1.66223753950878e-5</v>
      </c>
    </row>
    <row r="90" spans="1:14">
      <c r="A90" s="4" t="s">
        <v>21</v>
      </c>
      <c r="B90" s="3">
        <v>2</v>
      </c>
      <c r="C90" s="3">
        <v>9146</v>
      </c>
      <c r="D90" s="3">
        <v>11</v>
      </c>
      <c r="E90" s="1">
        <v>0</v>
      </c>
      <c r="F90" s="2" t="s">
        <v>39</v>
      </c>
      <c r="G90" s="6">
        <v>2711.77</v>
      </c>
      <c r="H90" s="6">
        <v>0.528644</v>
      </c>
      <c r="I90" s="6">
        <v>420.681</v>
      </c>
      <c r="J90" s="6">
        <v>19.8321</v>
      </c>
      <c r="K90" s="3">
        <v>21290537</v>
      </c>
      <c r="L90" s="3">
        <v>20891891.2180412</v>
      </c>
      <c r="M90" s="3">
        <v>1.45441162821236</v>
      </c>
      <c r="N90" s="3">
        <f t="shared" si="7"/>
        <v>1.38448356170225e-5</v>
      </c>
    </row>
    <row r="91" spans="1:14">
      <c r="A91" s="4" t="s">
        <v>22</v>
      </c>
      <c r="B91" s="3">
        <v>2</v>
      </c>
      <c r="C91" s="3">
        <v>9146</v>
      </c>
      <c r="D91" s="3">
        <v>13</v>
      </c>
      <c r="E91" s="1">
        <v>0</v>
      </c>
      <c r="F91" s="2" t="s">
        <v>39</v>
      </c>
      <c r="G91" s="6">
        <v>2695.44</v>
      </c>
      <c r="H91" s="6">
        <v>0.676674</v>
      </c>
      <c r="I91" s="6">
        <v>337.537</v>
      </c>
      <c r="J91" s="6">
        <v>27.4851</v>
      </c>
      <c r="K91" s="3">
        <v>20114597</v>
      </c>
      <c r="L91" s="3">
        <v>19718959.76486</v>
      </c>
      <c r="M91" s="3">
        <v>1.59020007581509</v>
      </c>
      <c r="N91" s="3">
        <f t="shared" si="7"/>
        <v>1.07642955984012e-5</v>
      </c>
    </row>
    <row r="92" spans="1:14">
      <c r="A92" s="4" t="s">
        <v>23</v>
      </c>
      <c r="B92" s="3">
        <v>2</v>
      </c>
      <c r="C92" s="3">
        <v>9146</v>
      </c>
      <c r="D92" s="3">
        <v>15</v>
      </c>
      <c r="E92" s="1">
        <v>0</v>
      </c>
      <c r="F92" s="2" t="s">
        <v>39</v>
      </c>
      <c r="G92" s="6">
        <v>2671.23</v>
      </c>
      <c r="H92" s="6">
        <v>0.902921</v>
      </c>
      <c r="I92" s="6">
        <v>360.938</v>
      </c>
      <c r="J92" s="6">
        <v>22.8961</v>
      </c>
      <c r="K92" s="3">
        <v>33991230</v>
      </c>
      <c r="L92" s="3">
        <v>33219017.2003513</v>
      </c>
      <c r="M92" s="3">
        <v>1.32893688149146</v>
      </c>
      <c r="N92" s="3">
        <f t="shared" si="7"/>
        <v>8.17601112288279e-6</v>
      </c>
    </row>
    <row r="93" spans="1:15">
      <c r="A93" s="4" t="s">
        <v>26</v>
      </c>
      <c r="B93" s="2" t="s">
        <v>27</v>
      </c>
      <c r="C93" s="3">
        <v>9146</v>
      </c>
      <c r="D93" s="3">
        <v>17</v>
      </c>
      <c r="E93" s="1">
        <v>0</v>
      </c>
      <c r="F93" s="2" t="s">
        <v>39</v>
      </c>
      <c r="G93" s="6">
        <v>2823.12</v>
      </c>
      <c r="H93" s="6">
        <v>1.1816</v>
      </c>
      <c r="I93" s="6">
        <v>162.762</v>
      </c>
      <c r="J93" s="6">
        <v>26.3574</v>
      </c>
      <c r="K93" s="3">
        <v>30171610</v>
      </c>
      <c r="L93" s="3">
        <v>29630961.5406818</v>
      </c>
      <c r="M93" s="3">
        <v>1.41336430050625</v>
      </c>
      <c r="N93" s="3">
        <f t="shared" si="7"/>
        <v>3.88645063274196e-6</v>
      </c>
      <c r="O93" s="3" t="s">
        <v>43</v>
      </c>
    </row>
    <row r="94" spans="1:14">
      <c r="A94" s="4" t="s">
        <v>28</v>
      </c>
      <c r="B94" s="3">
        <v>3</v>
      </c>
      <c r="C94" s="3">
        <v>9146</v>
      </c>
      <c r="D94" s="3">
        <v>19</v>
      </c>
      <c r="E94" s="1">
        <v>0</v>
      </c>
      <c r="F94" s="2" t="s">
        <v>39</v>
      </c>
      <c r="G94" s="6">
        <v>2811.45</v>
      </c>
      <c r="H94" s="6">
        <v>0.790307</v>
      </c>
      <c r="I94" s="6">
        <v>111.684</v>
      </c>
      <c r="J94" s="6">
        <v>19.8196</v>
      </c>
      <c r="K94" s="8">
        <v>42171093</v>
      </c>
      <c r="L94" s="8">
        <v>41546245.5617871</v>
      </c>
      <c r="M94" s="3">
        <v>1.3026107392712</v>
      </c>
      <c r="N94" s="3">
        <f t="shared" si="7"/>
        <v>2.0636902954603e-6</v>
      </c>
    </row>
    <row r="95" spans="1:15">
      <c r="A95" s="4" t="s">
        <v>13</v>
      </c>
      <c r="B95" s="3">
        <v>1</v>
      </c>
      <c r="C95" s="3">
        <v>9301</v>
      </c>
      <c r="D95" s="3">
        <v>5</v>
      </c>
      <c r="E95" s="1">
        <v>0</v>
      </c>
      <c r="F95" s="2" t="s">
        <v>44</v>
      </c>
      <c r="G95" s="6">
        <v>2656.77</v>
      </c>
      <c r="H95" s="6">
        <v>0.406911</v>
      </c>
      <c r="I95" s="6">
        <v>1675.19</v>
      </c>
      <c r="J95" s="6">
        <v>48.0587</v>
      </c>
      <c r="K95" s="3">
        <v>12502753</v>
      </c>
      <c r="L95" s="3">
        <v>12263041.8449699</v>
      </c>
      <c r="M95" s="3">
        <v>1.184456238106</v>
      </c>
      <c r="N95" s="3">
        <f t="shared" si="7"/>
        <v>0.000115331208304705</v>
      </c>
      <c r="O95" s="3" t="s">
        <v>45</v>
      </c>
    </row>
    <row r="96" spans="1:14">
      <c r="A96" s="4" t="s">
        <v>15</v>
      </c>
      <c r="B96" s="3">
        <v>1</v>
      </c>
      <c r="C96" s="3">
        <v>9301</v>
      </c>
      <c r="D96" s="3">
        <v>7</v>
      </c>
      <c r="E96" s="1">
        <v>0</v>
      </c>
      <c r="F96" s="2" t="s">
        <v>44</v>
      </c>
      <c r="G96" s="6">
        <v>2649.65</v>
      </c>
      <c r="H96" s="6">
        <v>0.255896</v>
      </c>
      <c r="I96" s="6">
        <v>2987.91</v>
      </c>
      <c r="J96" s="6">
        <v>50.4768</v>
      </c>
      <c r="K96" s="3">
        <v>23508100</v>
      </c>
      <c r="L96" s="3">
        <v>23125236.1461045</v>
      </c>
      <c r="M96" s="3">
        <v>1.15822022909914</v>
      </c>
      <c r="N96" s="3">
        <f t="shared" si="7"/>
        <v>0.000111555295151049</v>
      </c>
    </row>
    <row r="97" spans="1:14">
      <c r="A97" s="4" t="s">
        <v>19</v>
      </c>
      <c r="B97" s="2" t="s">
        <v>20</v>
      </c>
      <c r="C97" s="3">
        <v>9301</v>
      </c>
      <c r="D97" s="3">
        <v>9</v>
      </c>
      <c r="E97" s="1">
        <v>0</v>
      </c>
      <c r="F97" s="2" t="s">
        <v>44</v>
      </c>
      <c r="G97" s="6">
        <v>2641.06</v>
      </c>
      <c r="H97" s="6">
        <v>0.378804</v>
      </c>
      <c r="I97" s="6">
        <v>2283.23</v>
      </c>
      <c r="J97" s="6">
        <v>54.3535</v>
      </c>
      <c r="K97" s="3">
        <v>19628546</v>
      </c>
      <c r="L97" s="3">
        <v>19277219.690239</v>
      </c>
      <c r="M97" s="3">
        <v>1.12937117636282</v>
      </c>
      <c r="N97" s="3">
        <f t="shared" si="7"/>
        <v>0.000104874177019758</v>
      </c>
    </row>
    <row r="98" spans="1:14">
      <c r="A98" s="4" t="s">
        <v>21</v>
      </c>
      <c r="B98" s="3">
        <v>2</v>
      </c>
      <c r="C98" s="3">
        <v>9301</v>
      </c>
      <c r="D98" s="3">
        <v>11</v>
      </c>
      <c r="E98" s="1">
        <v>0</v>
      </c>
      <c r="F98" s="2" t="s">
        <v>44</v>
      </c>
      <c r="G98" s="6">
        <v>2624</v>
      </c>
      <c r="H98" s="6">
        <v>0.37891</v>
      </c>
      <c r="I98" s="6">
        <v>2822.76</v>
      </c>
      <c r="J98" s="6">
        <v>66.3026</v>
      </c>
      <c r="K98" s="3">
        <v>21290537</v>
      </c>
      <c r="L98" s="3">
        <v>20891891.2180412</v>
      </c>
      <c r="M98" s="3">
        <v>1.45441162821236</v>
      </c>
      <c r="N98" s="3">
        <f t="shared" si="7"/>
        <v>9.28985340110591e-5</v>
      </c>
    </row>
    <row r="99" spans="1:14">
      <c r="A99" s="4" t="s">
        <v>22</v>
      </c>
      <c r="B99" s="3">
        <v>2</v>
      </c>
      <c r="C99" s="3">
        <v>9301</v>
      </c>
      <c r="D99" s="3">
        <v>13</v>
      </c>
      <c r="E99" s="1">
        <v>0</v>
      </c>
      <c r="F99" s="2" t="s">
        <v>44</v>
      </c>
      <c r="G99" s="6">
        <v>2608.24</v>
      </c>
      <c r="H99" s="6">
        <v>0.246856</v>
      </c>
      <c r="I99" s="6">
        <v>2713.8</v>
      </c>
      <c r="J99" s="6">
        <v>65.8345</v>
      </c>
      <c r="K99" s="3">
        <v>20114597</v>
      </c>
      <c r="L99" s="3">
        <v>19718959.76486</v>
      </c>
      <c r="M99" s="3">
        <v>1.59020007581509</v>
      </c>
      <c r="N99" s="3">
        <f t="shared" si="7"/>
        <v>8.65450169757428e-5</v>
      </c>
    </row>
    <row r="100" spans="1:14">
      <c r="A100" s="4" t="s">
        <v>23</v>
      </c>
      <c r="B100" s="3">
        <v>2</v>
      </c>
      <c r="C100" s="3">
        <v>9301</v>
      </c>
      <c r="D100" s="3">
        <v>15</v>
      </c>
      <c r="E100" s="1">
        <v>0</v>
      </c>
      <c r="F100" s="2" t="s">
        <v>44</v>
      </c>
      <c r="G100" s="6">
        <v>2585.47</v>
      </c>
      <c r="H100" s="6">
        <v>0.300211</v>
      </c>
      <c r="I100" s="6">
        <v>3549.45</v>
      </c>
      <c r="J100" s="6">
        <v>62.8153</v>
      </c>
      <c r="K100" s="3">
        <v>33991230</v>
      </c>
      <c r="L100" s="3">
        <v>33219017.2003513</v>
      </c>
      <c r="M100" s="3">
        <v>1.32893688149146</v>
      </c>
      <c r="N100" s="3">
        <f t="shared" si="7"/>
        <v>8.04025696383211e-5</v>
      </c>
    </row>
    <row r="101" spans="1:15">
      <c r="A101" s="4" t="s">
        <v>26</v>
      </c>
      <c r="B101" s="2" t="s">
        <v>27</v>
      </c>
      <c r="C101" s="3">
        <v>9301</v>
      </c>
      <c r="D101" s="3">
        <v>17</v>
      </c>
      <c r="E101" s="1">
        <v>0</v>
      </c>
      <c r="F101" s="2" t="s">
        <v>44</v>
      </c>
      <c r="G101" s="6">
        <v>2742.23</v>
      </c>
      <c r="H101" s="6">
        <v>0.351689</v>
      </c>
      <c r="I101" s="6">
        <v>2560.1</v>
      </c>
      <c r="J101" s="6">
        <v>61.7947</v>
      </c>
      <c r="K101" s="3">
        <v>30171610</v>
      </c>
      <c r="L101" s="3">
        <v>29630961.5406818</v>
      </c>
      <c r="M101" s="3">
        <v>1.41336430050625</v>
      </c>
      <c r="N101" s="3">
        <f t="shared" si="7"/>
        <v>6.11303760391412e-5</v>
      </c>
      <c r="O101" s="3" t="s">
        <v>46</v>
      </c>
    </row>
    <row r="102" spans="1:14">
      <c r="A102" s="4" t="s">
        <v>28</v>
      </c>
      <c r="B102" s="3">
        <v>3</v>
      </c>
      <c r="C102" s="3">
        <v>9301</v>
      </c>
      <c r="D102" s="3">
        <v>19</v>
      </c>
      <c r="E102" s="1">
        <v>0</v>
      </c>
      <c r="F102" s="2" t="s">
        <v>44</v>
      </c>
      <c r="G102" s="6">
        <v>2728.89</v>
      </c>
      <c r="H102" s="6">
        <v>0.387356</v>
      </c>
      <c r="I102" s="6">
        <v>2635.6</v>
      </c>
      <c r="J102" s="6">
        <v>56.4809</v>
      </c>
      <c r="K102" s="8">
        <v>42171093</v>
      </c>
      <c r="L102" s="8">
        <v>41546245.5617871</v>
      </c>
      <c r="M102" s="3">
        <v>1.3026107392712</v>
      </c>
      <c r="N102" s="3">
        <f t="shared" si="7"/>
        <v>4.87004597141504e-5</v>
      </c>
    </row>
    <row r="103" spans="1:14">
      <c r="A103" s="4" t="s">
        <v>29</v>
      </c>
      <c r="B103" s="3">
        <v>3</v>
      </c>
      <c r="C103" s="3">
        <v>9301</v>
      </c>
      <c r="D103" s="3">
        <v>21</v>
      </c>
      <c r="E103" s="1">
        <v>0</v>
      </c>
      <c r="F103" s="2" t="s">
        <v>44</v>
      </c>
      <c r="G103" s="6">
        <v>2702.43</v>
      </c>
      <c r="H103" s="6">
        <v>0.504242</v>
      </c>
      <c r="I103" s="6">
        <v>1390.72</v>
      </c>
      <c r="J103" s="6">
        <v>43.8861</v>
      </c>
      <c r="K103" s="3">
        <v>28202908</v>
      </c>
      <c r="L103" s="3">
        <v>27644704.207471</v>
      </c>
      <c r="M103" s="3">
        <v>1.27624315573031</v>
      </c>
      <c r="N103" s="3">
        <f t="shared" si="7"/>
        <v>3.9417976550838e-5</v>
      </c>
    </row>
    <row r="104" spans="1:14">
      <c r="A104" s="4" t="s">
        <v>13</v>
      </c>
      <c r="B104" s="3">
        <v>1</v>
      </c>
      <c r="C104" s="3">
        <v>9458</v>
      </c>
      <c r="D104" s="3">
        <v>5</v>
      </c>
      <c r="E104" s="1">
        <v>0</v>
      </c>
      <c r="F104" s="2" t="s">
        <v>35</v>
      </c>
      <c r="G104" s="6">
        <v>2559.88</v>
      </c>
      <c r="H104" s="6">
        <v>0.395786</v>
      </c>
      <c r="I104" s="6">
        <v>1245.68</v>
      </c>
      <c r="J104" s="6">
        <v>41.3408</v>
      </c>
      <c r="K104" s="3">
        <v>12502753</v>
      </c>
      <c r="L104" s="3">
        <v>12263041.8449699</v>
      </c>
      <c r="M104" s="3">
        <v>1.184456238106</v>
      </c>
      <c r="N104" s="3">
        <f t="shared" si="7"/>
        <v>8.57608865627211e-5</v>
      </c>
    </row>
    <row r="105" spans="1:14">
      <c r="A105" s="4" t="s">
        <v>15</v>
      </c>
      <c r="B105" s="3">
        <v>1</v>
      </c>
      <c r="C105" s="3">
        <v>9458</v>
      </c>
      <c r="D105" s="3">
        <v>7</v>
      </c>
      <c r="E105" s="1">
        <v>0</v>
      </c>
      <c r="F105" s="2" t="s">
        <v>39</v>
      </c>
      <c r="G105" s="6">
        <v>2551.53</v>
      </c>
      <c r="H105" s="6">
        <v>0.175506</v>
      </c>
      <c r="I105" s="6">
        <v>2217.95</v>
      </c>
      <c r="J105" s="6">
        <v>57.787</v>
      </c>
      <c r="K105" s="3">
        <v>23508100</v>
      </c>
      <c r="L105" s="3">
        <v>23125236.1461045</v>
      </c>
      <c r="M105" s="3">
        <v>1.15822022909914</v>
      </c>
      <c r="N105" s="3">
        <f t="shared" si="7"/>
        <v>8.28084068396535e-5</v>
      </c>
    </row>
    <row r="106" spans="1:14">
      <c r="A106" s="4" t="s">
        <v>19</v>
      </c>
      <c r="B106" s="2" t="s">
        <v>20</v>
      </c>
      <c r="C106" s="3">
        <v>9458</v>
      </c>
      <c r="D106" s="3">
        <v>9</v>
      </c>
      <c r="E106" s="1">
        <v>0</v>
      </c>
      <c r="F106" s="2" t="s">
        <v>41</v>
      </c>
      <c r="G106" s="6">
        <v>2543.26</v>
      </c>
      <c r="H106" s="6">
        <v>0.218567</v>
      </c>
      <c r="I106" s="6">
        <v>1708.37</v>
      </c>
      <c r="J106" s="6">
        <v>50.1744</v>
      </c>
      <c r="K106" s="3">
        <v>19628546</v>
      </c>
      <c r="L106" s="3">
        <v>19277219.690239</v>
      </c>
      <c r="M106" s="3">
        <v>1.12937117636282</v>
      </c>
      <c r="N106" s="3">
        <f t="shared" si="7"/>
        <v>7.8469491814335e-5</v>
      </c>
    </row>
    <row r="107" spans="1:14">
      <c r="A107" s="4" t="s">
        <v>21</v>
      </c>
      <c r="B107" s="3">
        <v>2</v>
      </c>
      <c r="C107" s="3">
        <v>9458</v>
      </c>
      <c r="D107" s="3">
        <v>11</v>
      </c>
      <c r="E107" s="1">
        <v>0</v>
      </c>
      <c r="F107" s="2" t="s">
        <v>41</v>
      </c>
      <c r="G107" s="6">
        <v>2529.53</v>
      </c>
      <c r="H107" s="6">
        <v>0.224714</v>
      </c>
      <c r="I107" s="6">
        <v>2284.45</v>
      </c>
      <c r="J107" s="6">
        <v>66.7064</v>
      </c>
      <c r="K107" s="3">
        <v>21290537</v>
      </c>
      <c r="L107" s="3">
        <v>20891891.2180412</v>
      </c>
      <c r="M107" s="3">
        <v>1.45441162821236</v>
      </c>
      <c r="N107" s="3">
        <f t="shared" si="7"/>
        <v>7.51824653961243e-5</v>
      </c>
    </row>
    <row r="108" spans="1:15">
      <c r="A108" s="4" t="s">
        <v>22</v>
      </c>
      <c r="B108" s="3">
        <v>2</v>
      </c>
      <c r="C108" s="3">
        <v>9458</v>
      </c>
      <c r="D108" s="3">
        <v>13</v>
      </c>
      <c r="E108" s="1">
        <v>0</v>
      </c>
      <c r="F108" s="2" t="s">
        <v>39</v>
      </c>
      <c r="G108" s="6">
        <v>2514.69</v>
      </c>
      <c r="H108" s="6">
        <v>3</v>
      </c>
      <c r="I108" s="6">
        <v>1863.69</v>
      </c>
      <c r="J108" s="6">
        <f>2693.64-1863.69+66</f>
        <v>895.95</v>
      </c>
      <c r="K108" s="3">
        <v>20114597</v>
      </c>
      <c r="L108" s="3">
        <v>19718959.76486</v>
      </c>
      <c r="M108" s="3">
        <v>1.59020007581509</v>
      </c>
      <c r="N108" s="3">
        <f t="shared" si="7"/>
        <v>5.94344029359283e-5</v>
      </c>
      <c r="O108" s="3" t="s">
        <v>47</v>
      </c>
    </row>
    <row r="109" spans="1:15">
      <c r="A109" s="4" t="s">
        <v>23</v>
      </c>
      <c r="B109" s="3">
        <v>2</v>
      </c>
      <c r="C109" s="3">
        <v>9458</v>
      </c>
      <c r="D109" s="3">
        <v>15</v>
      </c>
      <c r="E109" s="1">
        <v>0</v>
      </c>
      <c r="F109" s="2" t="s">
        <v>39</v>
      </c>
      <c r="G109" s="6">
        <f>G107-G72+G74</f>
        <v>2489.31</v>
      </c>
      <c r="H109" s="6">
        <v>3</v>
      </c>
      <c r="I109" s="6">
        <v>2483.65</v>
      </c>
      <c r="J109" s="6">
        <f>3619.63-2483.65</f>
        <v>1135.98</v>
      </c>
      <c r="K109" s="3">
        <v>33991230</v>
      </c>
      <c r="L109" s="3">
        <v>33219017.2003513</v>
      </c>
      <c r="M109" s="3">
        <v>1.32893688149146</v>
      </c>
      <c r="N109" s="3">
        <f t="shared" si="7"/>
        <v>5.62599394503983e-5</v>
      </c>
      <c r="O109" s="3" t="s">
        <v>47</v>
      </c>
    </row>
    <row r="110" spans="1:15">
      <c r="A110" s="4" t="s">
        <v>26</v>
      </c>
      <c r="B110" s="2" t="s">
        <v>27</v>
      </c>
      <c r="C110" s="3">
        <v>9458</v>
      </c>
      <c r="D110" s="3">
        <v>17</v>
      </c>
      <c r="E110" s="1">
        <v>0</v>
      </c>
      <c r="F110" s="2" t="s">
        <v>39</v>
      </c>
      <c r="G110" s="6">
        <f>G111-G76+G75</f>
        <v>2639.13</v>
      </c>
      <c r="H110" s="6">
        <v>3</v>
      </c>
      <c r="I110" s="6">
        <v>2221.5</v>
      </c>
      <c r="J110" s="6">
        <f>2569.5-2221.5+88.8</f>
        <v>436.8</v>
      </c>
      <c r="K110" s="3">
        <v>30171610</v>
      </c>
      <c r="L110" s="3">
        <v>29630961.5406818</v>
      </c>
      <c r="M110" s="3">
        <v>1.41336430050625</v>
      </c>
      <c r="N110" s="3">
        <f t="shared" si="7"/>
        <v>5.3045244471291e-5</v>
      </c>
      <c r="O110" s="3" t="s">
        <v>48</v>
      </c>
    </row>
    <row r="111" spans="1:14">
      <c r="A111" s="4" t="s">
        <v>28</v>
      </c>
      <c r="B111" s="3">
        <v>3</v>
      </c>
      <c r="C111" s="3">
        <v>9458</v>
      </c>
      <c r="D111" s="3">
        <v>19</v>
      </c>
      <c r="E111" s="1">
        <v>0</v>
      </c>
      <c r="F111" s="2" t="s">
        <v>35</v>
      </c>
      <c r="G111" s="6">
        <v>2624.93</v>
      </c>
      <c r="H111" s="6">
        <v>0.21617</v>
      </c>
      <c r="I111" s="6">
        <v>2190.32</v>
      </c>
      <c r="J111" s="6">
        <v>64.4267</v>
      </c>
      <c r="K111" s="8">
        <v>42171093</v>
      </c>
      <c r="L111" s="8">
        <v>41546245.5617871</v>
      </c>
      <c r="M111" s="3">
        <v>1.3026107392712</v>
      </c>
      <c r="N111" s="3">
        <f t="shared" si="7"/>
        <v>4.04726024135293e-5</v>
      </c>
    </row>
    <row r="112" spans="1:14">
      <c r="A112" s="4" t="s">
        <v>29</v>
      </c>
      <c r="B112" s="3">
        <v>3</v>
      </c>
      <c r="C112" s="3">
        <v>9458</v>
      </c>
      <c r="D112" s="3">
        <v>21</v>
      </c>
      <c r="E112" s="1">
        <v>0</v>
      </c>
      <c r="F112" s="2" t="s">
        <v>35</v>
      </c>
      <c r="G112" s="6">
        <v>2600.64</v>
      </c>
      <c r="H112" s="6">
        <v>0.310776</v>
      </c>
      <c r="I112" s="6">
        <v>1306.92</v>
      </c>
      <c r="J112" s="6">
        <v>57.5577</v>
      </c>
      <c r="K112" s="3">
        <v>28202908</v>
      </c>
      <c r="L112" s="3">
        <v>27644704.207471</v>
      </c>
      <c r="M112" s="3">
        <v>1.27624315573031</v>
      </c>
      <c r="N112" s="3">
        <f t="shared" si="7"/>
        <v>3.70427849702465e-5</v>
      </c>
    </row>
    <row r="113" spans="1:16">
      <c r="A113" s="4" t="s">
        <v>13</v>
      </c>
      <c r="B113" s="3">
        <v>1</v>
      </c>
      <c r="C113" s="3">
        <v>9516</v>
      </c>
      <c r="D113" s="3">
        <v>5</v>
      </c>
      <c r="E113" s="1">
        <v>0</v>
      </c>
      <c r="F113" s="2" t="s">
        <v>44</v>
      </c>
      <c r="G113" s="6">
        <v>2526.43</v>
      </c>
      <c r="H113" s="6">
        <v>0.260325</v>
      </c>
      <c r="I113" s="6">
        <v>3164.27</v>
      </c>
      <c r="J113" s="6">
        <v>62.307</v>
      </c>
      <c r="K113" s="3">
        <v>12502753</v>
      </c>
      <c r="L113" s="3">
        <v>12263041.8449699</v>
      </c>
      <c r="M113" s="3">
        <v>1.184456238106</v>
      </c>
      <c r="N113" s="3">
        <f t="shared" si="7"/>
        <v>0.000217849367834293</v>
      </c>
      <c r="O113" s="3" t="s">
        <v>45</v>
      </c>
      <c r="P113">
        <f>(G113-G104)/(C113-C104)*(9533-9516)+G113</f>
        <v>2516.62568965517</v>
      </c>
    </row>
    <row r="114" spans="1:14">
      <c r="A114" s="4" t="s">
        <v>15</v>
      </c>
      <c r="B114" s="3">
        <v>1</v>
      </c>
      <c r="C114" s="3">
        <v>9516</v>
      </c>
      <c r="D114" s="3">
        <v>7</v>
      </c>
      <c r="E114" s="1">
        <v>0</v>
      </c>
      <c r="F114" s="2" t="s">
        <v>44</v>
      </c>
      <c r="G114" s="6">
        <v>2518.66</v>
      </c>
      <c r="H114" s="6">
        <v>0.238757</v>
      </c>
      <c r="I114" s="6">
        <v>4885.71</v>
      </c>
      <c r="J114" s="6">
        <v>83.9539</v>
      </c>
      <c r="K114" s="3">
        <v>23508100</v>
      </c>
      <c r="L114" s="3">
        <v>23125236.1461045</v>
      </c>
      <c r="M114" s="3">
        <v>1.15822022909914</v>
      </c>
      <c r="N114" s="3">
        <f t="shared" si="7"/>
        <v>0.00018241072223475</v>
      </c>
    </row>
    <row r="115" spans="1:14">
      <c r="A115" s="4" t="s">
        <v>19</v>
      </c>
      <c r="B115" s="2" t="s">
        <v>20</v>
      </c>
      <c r="C115" s="3">
        <v>9516</v>
      </c>
      <c r="D115" s="3">
        <v>9</v>
      </c>
      <c r="E115" s="1">
        <v>0</v>
      </c>
      <c r="F115" s="2" t="s">
        <v>44</v>
      </c>
      <c r="G115" s="6">
        <v>2508.59</v>
      </c>
      <c r="H115" s="6">
        <v>0.258134</v>
      </c>
      <c r="I115" s="6">
        <v>4048.45</v>
      </c>
      <c r="J115" s="6">
        <v>72.574</v>
      </c>
      <c r="K115" s="3">
        <v>19628546</v>
      </c>
      <c r="L115" s="3">
        <v>19277219.690239</v>
      </c>
      <c r="M115" s="3">
        <v>1.12937117636282</v>
      </c>
      <c r="N115" s="3">
        <f t="shared" si="7"/>
        <v>0.00018595492436401</v>
      </c>
    </row>
    <row r="116" spans="1:15">
      <c r="A116" s="4" t="s">
        <v>21</v>
      </c>
      <c r="B116" s="3">
        <v>2</v>
      </c>
      <c r="C116" s="3">
        <v>9516</v>
      </c>
      <c r="D116" s="3">
        <v>11</v>
      </c>
      <c r="E116" s="1">
        <v>0</v>
      </c>
      <c r="F116" s="2" t="s">
        <v>44</v>
      </c>
      <c r="G116" s="6">
        <v>2494.21</v>
      </c>
      <c r="H116" s="6">
        <v>0.212779</v>
      </c>
      <c r="I116" s="6">
        <v>4911.81</v>
      </c>
      <c r="J116" s="6">
        <v>82.8598</v>
      </c>
      <c r="K116" s="3">
        <v>21290537</v>
      </c>
      <c r="L116" s="3">
        <v>20891891.2180412</v>
      </c>
      <c r="M116" s="3">
        <v>1.45441162821236</v>
      </c>
      <c r="N116" s="3">
        <f t="shared" si="7"/>
        <v>0.000161650281405738</v>
      </c>
      <c r="O116" s="3">
        <f>(C122-C104)/(G122-G104)*6.5</f>
        <v>-10.676077595774</v>
      </c>
    </row>
    <row r="117" spans="1:14">
      <c r="A117" s="4" t="s">
        <v>22</v>
      </c>
      <c r="B117" s="3">
        <v>2</v>
      </c>
      <c r="C117" s="3">
        <v>9516</v>
      </c>
      <c r="D117" s="3">
        <v>13</v>
      </c>
      <c r="E117" s="1">
        <v>0</v>
      </c>
      <c r="F117" s="2" t="s">
        <v>44</v>
      </c>
      <c r="G117" s="6">
        <v>2479.6</v>
      </c>
      <c r="H117" s="6">
        <v>0.224163</v>
      </c>
      <c r="I117" s="6">
        <v>5552.2</v>
      </c>
      <c r="J117" s="6">
        <v>89.9353</v>
      </c>
      <c r="K117" s="3">
        <v>20114597</v>
      </c>
      <c r="L117" s="3">
        <v>19718959.76486</v>
      </c>
      <c r="M117" s="3">
        <v>1.59020007581509</v>
      </c>
      <c r="N117" s="3">
        <f t="shared" si="7"/>
        <v>0.000177063616792954</v>
      </c>
    </row>
    <row r="118" spans="1:14">
      <c r="A118" s="4" t="s">
        <v>23</v>
      </c>
      <c r="B118" s="3">
        <v>2</v>
      </c>
      <c r="C118" s="3">
        <v>9516</v>
      </c>
      <c r="D118" s="3">
        <v>15</v>
      </c>
      <c r="E118" s="1">
        <v>0</v>
      </c>
      <c r="F118" s="2" t="s">
        <v>44</v>
      </c>
      <c r="G118" s="6">
        <v>2453.74</v>
      </c>
      <c r="H118" s="6">
        <v>0.15941</v>
      </c>
      <c r="I118" s="6">
        <v>7054.02</v>
      </c>
      <c r="J118" s="6">
        <v>81.8071</v>
      </c>
      <c r="K118" s="3">
        <v>33991230</v>
      </c>
      <c r="L118" s="3">
        <v>33219017.2003513</v>
      </c>
      <c r="M118" s="3">
        <v>1.32893688149146</v>
      </c>
      <c r="N118" s="3">
        <f t="shared" si="7"/>
        <v>0.000159788512101906</v>
      </c>
    </row>
    <row r="119" spans="1:14">
      <c r="A119" s="4" t="s">
        <v>26</v>
      </c>
      <c r="B119" s="2" t="s">
        <v>27</v>
      </c>
      <c r="C119" s="3">
        <v>9516</v>
      </c>
      <c r="D119" s="3">
        <v>17</v>
      </c>
      <c r="E119" s="1">
        <v>0</v>
      </c>
      <c r="F119" s="2" t="s">
        <v>44</v>
      </c>
      <c r="G119" s="6">
        <v>2604.02</v>
      </c>
      <c r="H119" s="6">
        <v>0.315285</v>
      </c>
      <c r="I119" s="6">
        <v>5868.53</v>
      </c>
      <c r="J119" s="6">
        <v>122.713</v>
      </c>
      <c r="K119" s="3">
        <v>30171610</v>
      </c>
      <c r="L119" s="3">
        <v>29630961.5406818</v>
      </c>
      <c r="M119" s="3">
        <v>1.41336430050625</v>
      </c>
      <c r="N119" s="3">
        <f t="shared" si="7"/>
        <v>0.000140129465918121</v>
      </c>
    </row>
    <row r="120" spans="1:15">
      <c r="A120" s="4" t="s">
        <v>28</v>
      </c>
      <c r="B120" s="3">
        <v>3</v>
      </c>
      <c r="C120" s="3">
        <v>9516</v>
      </c>
      <c r="D120" s="3">
        <v>19</v>
      </c>
      <c r="E120" s="11">
        <v>0</v>
      </c>
      <c r="F120" s="2" t="s">
        <v>44</v>
      </c>
      <c r="G120" s="6">
        <v>2590.14</v>
      </c>
      <c r="H120" s="6">
        <v>0.203322</v>
      </c>
      <c r="I120" s="6">
        <v>5500.4</v>
      </c>
      <c r="J120" s="6">
        <v>97.4675</v>
      </c>
      <c r="K120" s="8">
        <v>42171093</v>
      </c>
      <c r="L120" s="8">
        <v>41546245.5617871</v>
      </c>
      <c r="M120" s="3">
        <v>1.3026107392712</v>
      </c>
      <c r="N120" s="3">
        <f t="shared" si="7"/>
        <v>0.000101636063367625</v>
      </c>
      <c r="O120" s="3" t="s">
        <v>46</v>
      </c>
    </row>
    <row r="121" spans="1:14">
      <c r="A121" s="4" t="s">
        <v>29</v>
      </c>
      <c r="B121" s="3">
        <v>3</v>
      </c>
      <c r="C121" s="3">
        <v>9516</v>
      </c>
      <c r="D121" s="3">
        <v>21</v>
      </c>
      <c r="E121" s="11">
        <v>0</v>
      </c>
      <c r="F121" s="2" t="s">
        <v>44</v>
      </c>
      <c r="G121" s="6">
        <v>2569.71</v>
      </c>
      <c r="H121" s="6">
        <v>0.42263</v>
      </c>
      <c r="I121" s="6">
        <v>2877.34</v>
      </c>
      <c r="J121" s="6">
        <v>83.7749</v>
      </c>
      <c r="K121" s="3">
        <v>28202908</v>
      </c>
      <c r="L121" s="3">
        <v>27644704.207471</v>
      </c>
      <c r="M121" s="3">
        <v>1.27624315573031</v>
      </c>
      <c r="N121" s="3">
        <f t="shared" si="7"/>
        <v>8.1554101939131e-5</v>
      </c>
    </row>
    <row r="122" spans="1:14">
      <c r="A122" s="4" t="s">
        <v>13</v>
      </c>
      <c r="B122" s="3">
        <v>1</v>
      </c>
      <c r="C122" s="10">
        <v>9828</v>
      </c>
      <c r="D122" s="3">
        <v>5</v>
      </c>
      <c r="E122" s="7">
        <v>0</v>
      </c>
      <c r="F122" s="7" t="s">
        <v>39</v>
      </c>
      <c r="G122" s="3">
        <v>2334.61</v>
      </c>
      <c r="H122" s="3">
        <v>0.256342</v>
      </c>
      <c r="I122" s="3">
        <v>1848.57</v>
      </c>
      <c r="J122" s="3">
        <v>58.5834</v>
      </c>
      <c r="K122" s="3">
        <v>12502753</v>
      </c>
      <c r="L122" s="3">
        <v>12263041.8449699</v>
      </c>
      <c r="M122" s="3">
        <v>1.184456238106</v>
      </c>
      <c r="N122" s="3">
        <f t="shared" si="7"/>
        <v>0.000127267839311259</v>
      </c>
    </row>
    <row r="123" spans="1:14">
      <c r="A123" s="4" t="s">
        <v>15</v>
      </c>
      <c r="B123" s="3">
        <v>1</v>
      </c>
      <c r="C123" s="3">
        <v>9828</v>
      </c>
      <c r="D123" s="3">
        <v>7</v>
      </c>
      <c r="E123" s="7">
        <v>0</v>
      </c>
      <c r="F123" s="7" t="s">
        <v>41</v>
      </c>
      <c r="G123" s="3">
        <v>2326.91</v>
      </c>
      <c r="H123" s="3">
        <v>0.157298</v>
      </c>
      <c r="I123" s="3">
        <v>3259.14</v>
      </c>
      <c r="J123" s="3">
        <v>58.9206</v>
      </c>
      <c r="K123" s="3">
        <v>23508100</v>
      </c>
      <c r="L123" s="3">
        <v>23125236.1461045</v>
      </c>
      <c r="M123" s="3">
        <v>1.15822022909914</v>
      </c>
      <c r="N123" s="3">
        <f t="shared" si="7"/>
        <v>0.000121681819277886</v>
      </c>
    </row>
    <row r="124" spans="1:14">
      <c r="A124" s="4" t="s">
        <v>19</v>
      </c>
      <c r="B124" s="2" t="s">
        <v>20</v>
      </c>
      <c r="C124" s="3">
        <v>9828</v>
      </c>
      <c r="D124" s="3">
        <v>9</v>
      </c>
      <c r="E124" s="7">
        <v>0</v>
      </c>
      <c r="F124" s="7" t="s">
        <v>35</v>
      </c>
      <c r="G124" s="3">
        <v>2318.04</v>
      </c>
      <c r="H124" s="3">
        <v>0.207281</v>
      </c>
      <c r="I124" s="3">
        <v>2299.07</v>
      </c>
      <c r="J124" s="3">
        <v>67.8263</v>
      </c>
      <c r="K124" s="3">
        <v>19628546</v>
      </c>
      <c r="L124" s="3">
        <v>19277219.690239</v>
      </c>
      <c r="M124" s="3">
        <v>1.12937117636282</v>
      </c>
      <c r="N124" s="3">
        <f t="shared" si="7"/>
        <v>0.00010560174584287</v>
      </c>
    </row>
    <row r="125" spans="1:14">
      <c r="A125" s="4" t="s">
        <v>21</v>
      </c>
      <c r="B125" s="3">
        <v>2</v>
      </c>
      <c r="C125" s="3">
        <v>9828</v>
      </c>
      <c r="D125" s="3">
        <v>11</v>
      </c>
      <c r="E125" s="7">
        <v>0</v>
      </c>
      <c r="F125" s="7" t="s">
        <v>35</v>
      </c>
      <c r="G125" s="3">
        <v>2304.77</v>
      </c>
      <c r="H125" s="3">
        <v>0.109511</v>
      </c>
      <c r="I125" s="3">
        <v>2866.93</v>
      </c>
      <c r="J125" s="3">
        <v>55.2498</v>
      </c>
      <c r="K125" s="3">
        <v>21290537</v>
      </c>
      <c r="L125" s="3">
        <v>20891891.2180412</v>
      </c>
      <c r="M125" s="3">
        <v>1.45441162821236</v>
      </c>
      <c r="N125" s="3">
        <f t="shared" si="7"/>
        <v>9.43521922204954e-5</v>
      </c>
    </row>
    <row r="126" spans="1:14">
      <c r="A126" s="4" t="s">
        <v>22</v>
      </c>
      <c r="B126" s="3">
        <v>2</v>
      </c>
      <c r="C126" s="3">
        <v>9828</v>
      </c>
      <c r="D126" s="3">
        <v>13</v>
      </c>
      <c r="E126" s="7">
        <v>0</v>
      </c>
      <c r="F126" s="7" t="s">
        <v>35</v>
      </c>
      <c r="G126" s="3">
        <v>2293.26</v>
      </c>
      <c r="H126" s="3">
        <v>0.157624</v>
      </c>
      <c r="I126" s="3">
        <v>2790.9</v>
      </c>
      <c r="J126" s="3">
        <v>72.367</v>
      </c>
      <c r="K126" s="3">
        <v>20114597</v>
      </c>
      <c r="L126" s="3">
        <v>19718959.76486</v>
      </c>
      <c r="M126" s="3">
        <v>1.59020007581509</v>
      </c>
      <c r="N126" s="3">
        <f t="shared" si="7"/>
        <v>8.90037909490753e-5</v>
      </c>
    </row>
    <row r="127" spans="1:14">
      <c r="A127" s="4" t="s">
        <v>23</v>
      </c>
      <c r="B127" s="3">
        <v>2</v>
      </c>
      <c r="C127" s="3">
        <v>9828</v>
      </c>
      <c r="D127" s="3">
        <v>15</v>
      </c>
      <c r="E127" s="7">
        <v>0</v>
      </c>
      <c r="F127" s="7" t="s">
        <v>35</v>
      </c>
      <c r="G127" s="3">
        <v>2273.39</v>
      </c>
      <c r="H127" s="3">
        <v>0.159886</v>
      </c>
      <c r="I127" s="3">
        <v>3505.99</v>
      </c>
      <c r="J127" s="3">
        <v>82.6176</v>
      </c>
      <c r="K127" s="3">
        <v>33991230</v>
      </c>
      <c r="L127" s="3">
        <v>33219017.2003513</v>
      </c>
      <c r="M127" s="3">
        <v>1.32893688149146</v>
      </c>
      <c r="N127" s="3">
        <f t="shared" si="7"/>
        <v>7.94181084749066e-5</v>
      </c>
    </row>
    <row r="128" spans="1:14">
      <c r="A128" s="4" t="s">
        <v>26</v>
      </c>
      <c r="B128" s="2" t="s">
        <v>27</v>
      </c>
      <c r="C128" s="3">
        <v>9828</v>
      </c>
      <c r="D128" s="3">
        <v>17</v>
      </c>
      <c r="E128" s="7">
        <v>0</v>
      </c>
      <c r="F128" s="7" t="s">
        <v>35</v>
      </c>
      <c r="G128" s="3">
        <v>2422.17</v>
      </c>
      <c r="H128" s="3">
        <v>0.183225</v>
      </c>
      <c r="I128" s="3">
        <v>2606.07</v>
      </c>
      <c r="J128" s="3">
        <v>68.6536</v>
      </c>
      <c r="K128" s="3">
        <v>30171610</v>
      </c>
      <c r="L128" s="3">
        <v>29630961.5406818</v>
      </c>
      <c r="M128" s="3">
        <v>1.41336430050625</v>
      </c>
      <c r="N128" s="3">
        <f t="shared" si="7"/>
        <v>6.22280532339849e-5</v>
      </c>
    </row>
    <row r="129" spans="1:14">
      <c r="A129" s="4" t="s">
        <v>28</v>
      </c>
      <c r="B129" s="3">
        <v>3</v>
      </c>
      <c r="C129" s="3">
        <v>9828</v>
      </c>
      <c r="D129" s="3">
        <v>19</v>
      </c>
      <c r="E129" s="7">
        <v>0</v>
      </c>
      <c r="F129" s="7" t="s">
        <v>35</v>
      </c>
      <c r="G129" s="3">
        <v>2407.62</v>
      </c>
      <c r="H129" s="3">
        <v>0.192465</v>
      </c>
      <c r="I129" s="3">
        <v>2518.61</v>
      </c>
      <c r="J129" s="3">
        <v>68.9648</v>
      </c>
      <c r="K129" s="8">
        <v>42171093</v>
      </c>
      <c r="L129" s="8">
        <v>41546245.5617871</v>
      </c>
      <c r="M129" s="3">
        <v>1.3026107392712</v>
      </c>
      <c r="N129" s="3">
        <f t="shared" si="7"/>
        <v>4.65387254669359e-5</v>
      </c>
    </row>
    <row r="130" spans="1:14">
      <c r="A130" s="4" t="s">
        <v>29</v>
      </c>
      <c r="B130" s="3">
        <v>3</v>
      </c>
      <c r="C130" s="3">
        <v>9828</v>
      </c>
      <c r="D130" s="3">
        <v>21</v>
      </c>
      <c r="E130" s="7">
        <v>0</v>
      </c>
      <c r="F130" s="7" t="s">
        <v>35</v>
      </c>
      <c r="G130" s="3">
        <v>2383.62</v>
      </c>
      <c r="H130" s="3">
        <v>0.240832</v>
      </c>
      <c r="I130" s="3">
        <v>1331.05</v>
      </c>
      <c r="J130" s="3">
        <v>42.2726</v>
      </c>
      <c r="K130" s="3">
        <v>28202908</v>
      </c>
      <c r="L130" s="3">
        <v>27644704.207471</v>
      </c>
      <c r="M130" s="3">
        <v>1.27624315573031</v>
      </c>
      <c r="N130" s="3">
        <f t="shared" si="7"/>
        <v>3.77267154337271e-5</v>
      </c>
    </row>
    <row r="131" spans="1:14">
      <c r="A131" s="4" t="s">
        <v>23</v>
      </c>
      <c r="B131" s="3">
        <v>2</v>
      </c>
      <c r="C131" s="3">
        <v>9828</v>
      </c>
      <c r="D131" s="3">
        <v>15</v>
      </c>
      <c r="E131" s="7">
        <v>0</v>
      </c>
      <c r="F131" s="7" t="s">
        <v>35</v>
      </c>
      <c r="G131" s="3">
        <v>2192</v>
      </c>
      <c r="H131" s="3">
        <v>0.386229</v>
      </c>
      <c r="I131" s="3">
        <v>5211.38</v>
      </c>
      <c r="J131" s="3">
        <v>194.43</v>
      </c>
      <c r="K131" s="3">
        <v>33991230</v>
      </c>
      <c r="L131" s="3">
        <v>33219017.2003513</v>
      </c>
      <c r="M131" s="3">
        <v>1.32893688149146</v>
      </c>
      <c r="N131" s="3">
        <f t="shared" si="7"/>
        <v>0.000118048808508854</v>
      </c>
    </row>
    <row r="132" spans="1:14">
      <c r="A132" s="4" t="s">
        <v>13</v>
      </c>
      <c r="B132" s="3">
        <v>1</v>
      </c>
      <c r="C132" s="12">
        <v>9965</v>
      </c>
      <c r="D132" s="3">
        <v>5</v>
      </c>
      <c r="E132" s="7">
        <v>0</v>
      </c>
      <c r="F132" s="2" t="s">
        <v>39</v>
      </c>
      <c r="G132" s="3">
        <v>2261.97</v>
      </c>
      <c r="H132" s="3">
        <v>0.448426</v>
      </c>
      <c r="I132" s="3">
        <v>5004.61</v>
      </c>
      <c r="J132" s="3">
        <v>214.09</v>
      </c>
      <c r="K132" s="3">
        <v>12502753</v>
      </c>
      <c r="L132" s="3">
        <v>12263041.8449699</v>
      </c>
      <c r="M132" s="3">
        <v>1.184456238106</v>
      </c>
      <c r="N132" s="3">
        <f t="shared" si="7"/>
        <v>0.00034455059927161</v>
      </c>
    </row>
    <row r="133" spans="1:14">
      <c r="A133" s="4" t="s">
        <v>15</v>
      </c>
      <c r="B133" s="3">
        <v>1</v>
      </c>
      <c r="C133" s="3">
        <v>9965</v>
      </c>
      <c r="D133" s="3">
        <v>7</v>
      </c>
      <c r="E133" s="7">
        <v>0</v>
      </c>
      <c r="F133" s="2" t="s">
        <v>39</v>
      </c>
      <c r="G133" s="3">
        <v>2255.41</v>
      </c>
      <c r="H133" s="3">
        <v>0</v>
      </c>
      <c r="I133" s="3">
        <v>7322.11</v>
      </c>
      <c r="J133" s="3">
        <v>156.492</v>
      </c>
      <c r="K133" s="3">
        <v>23508100</v>
      </c>
      <c r="L133" s="3">
        <v>23125236.1461045</v>
      </c>
      <c r="M133" s="3">
        <v>1.15822022909914</v>
      </c>
      <c r="N133" s="3">
        <f t="shared" si="7"/>
        <v>0.00027337508230785</v>
      </c>
    </row>
    <row r="134" spans="1:14">
      <c r="A134" s="4" t="s">
        <v>23</v>
      </c>
      <c r="B134" s="3">
        <v>2</v>
      </c>
      <c r="C134" s="3">
        <v>9965</v>
      </c>
      <c r="D134" s="3">
        <v>15</v>
      </c>
      <c r="E134" s="7">
        <v>0</v>
      </c>
      <c r="F134" s="2" t="s">
        <v>39</v>
      </c>
      <c r="G134" s="3">
        <v>2192.02</v>
      </c>
      <c r="H134" s="3">
        <v>0.743959</v>
      </c>
      <c r="I134" s="3">
        <v>5464.54</v>
      </c>
      <c r="J134" s="3">
        <v>402.758</v>
      </c>
      <c r="K134" s="3">
        <v>33991230</v>
      </c>
      <c r="L134" s="3">
        <v>33219017.2003513</v>
      </c>
      <c r="M134" s="3">
        <v>1.32893688149146</v>
      </c>
      <c r="N134" s="3">
        <f t="shared" si="7"/>
        <v>0.000123783419372407</v>
      </c>
    </row>
    <row r="135" spans="1:14">
      <c r="A135" s="4" t="s">
        <v>26</v>
      </c>
      <c r="B135" s="2" t="s">
        <v>27</v>
      </c>
      <c r="C135" s="3">
        <v>9965</v>
      </c>
      <c r="D135" s="3">
        <v>17</v>
      </c>
      <c r="E135" s="7">
        <v>0</v>
      </c>
      <c r="F135" s="2" t="s">
        <v>39</v>
      </c>
      <c r="G135" s="6">
        <v>2332.41</v>
      </c>
      <c r="H135" s="6">
        <v>0.171708</v>
      </c>
      <c r="I135" s="6">
        <v>3042.8</v>
      </c>
      <c r="J135" s="6">
        <v>72.854</v>
      </c>
      <c r="K135" s="3">
        <v>30171610</v>
      </c>
      <c r="L135" s="3">
        <v>29630961.5406818</v>
      </c>
      <c r="M135" s="3">
        <v>1.41336430050625</v>
      </c>
      <c r="N135" s="3">
        <f t="shared" si="7"/>
        <v>7.26563447568059e-5</v>
      </c>
    </row>
    <row r="136" spans="1:14">
      <c r="A136" s="4" t="s">
        <v>28</v>
      </c>
      <c r="B136" s="3">
        <v>3</v>
      </c>
      <c r="C136" s="3">
        <v>9965</v>
      </c>
      <c r="D136" s="3">
        <v>19</v>
      </c>
      <c r="E136" s="7">
        <v>0</v>
      </c>
      <c r="F136" s="2" t="s">
        <v>35</v>
      </c>
      <c r="G136" s="8">
        <v>2317.22</v>
      </c>
      <c r="H136" s="8">
        <v>0.164367</v>
      </c>
      <c r="I136" s="8">
        <v>2928.86</v>
      </c>
      <c r="J136" s="8">
        <v>68.462</v>
      </c>
      <c r="K136" s="8">
        <v>42171093</v>
      </c>
      <c r="L136" s="8">
        <v>41546245.5617871</v>
      </c>
      <c r="M136" s="3">
        <v>1.3026107392712</v>
      </c>
      <c r="N136" s="3">
        <f>G136/L136/M136</f>
        <v>4.28174530500924e-5</v>
      </c>
    </row>
    <row r="137" spans="1:14">
      <c r="A137" s="4" t="s">
        <v>29</v>
      </c>
      <c r="B137" s="3">
        <v>3</v>
      </c>
      <c r="C137" s="3">
        <v>9965</v>
      </c>
      <c r="D137" s="3">
        <v>21</v>
      </c>
      <c r="E137" s="7">
        <v>0</v>
      </c>
      <c r="F137" s="2" t="s">
        <v>35</v>
      </c>
      <c r="G137" s="3">
        <v>2295.45</v>
      </c>
      <c r="H137" s="3">
        <v>0.180163</v>
      </c>
      <c r="I137" s="3">
        <v>1453</v>
      </c>
      <c r="J137" s="3">
        <v>44.629</v>
      </c>
      <c r="K137" s="3">
        <v>28202908</v>
      </c>
      <c r="L137" s="3">
        <v>27644704.207471</v>
      </c>
      <c r="M137" s="3">
        <v>1.27624315573031</v>
      </c>
      <c r="N137" s="3">
        <f t="shared" ref="N137:N200" si="8">I137/L137/M137</f>
        <v>4.11832143985616e-5</v>
      </c>
    </row>
    <row r="138" spans="1:14">
      <c r="A138" s="4"/>
      <c r="B138" s="3">
        <v>1</v>
      </c>
      <c r="C138" s="12">
        <v>10028</v>
      </c>
      <c r="D138" s="3">
        <v>5</v>
      </c>
      <c r="E138" s="7">
        <v>0</v>
      </c>
      <c r="F138" s="2" t="s">
        <v>39</v>
      </c>
      <c r="G138" s="3">
        <v>2229.72</v>
      </c>
      <c r="H138" s="3">
        <v>0.471421</v>
      </c>
      <c r="I138" s="3">
        <v>430.98</v>
      </c>
      <c r="J138" s="3">
        <v>42.6331</v>
      </c>
      <c r="K138" s="3">
        <v>12502753</v>
      </c>
      <c r="L138" s="3">
        <v>12263041.8449699</v>
      </c>
      <c r="M138" s="3">
        <v>1.184456238106</v>
      </c>
      <c r="N138" s="3">
        <f t="shared" si="8"/>
        <v>2.96715263075602e-5</v>
      </c>
    </row>
    <row r="139" spans="1:14">
      <c r="A139" s="4"/>
      <c r="B139" s="3">
        <v>1</v>
      </c>
      <c r="C139" s="3">
        <v>10028</v>
      </c>
      <c r="D139" s="3">
        <v>7</v>
      </c>
      <c r="E139" s="7">
        <v>0</v>
      </c>
      <c r="F139" s="2" t="s">
        <v>39</v>
      </c>
      <c r="G139" s="3">
        <v>2221.33</v>
      </c>
      <c r="H139" s="3">
        <v>0.844901</v>
      </c>
      <c r="I139" s="3">
        <v>1057.46</v>
      </c>
      <c r="J139" s="3">
        <v>300</v>
      </c>
      <c r="K139" s="3">
        <v>23508100</v>
      </c>
      <c r="L139" s="3">
        <v>23125236.1461045</v>
      </c>
      <c r="M139" s="3">
        <v>1.15822022909914</v>
      </c>
      <c r="N139" s="3">
        <f t="shared" si="8"/>
        <v>3.94808620107126e-5</v>
      </c>
    </row>
    <row r="140" spans="1:16">
      <c r="A140" s="4"/>
      <c r="B140" s="2" t="s">
        <v>20</v>
      </c>
      <c r="C140" s="3">
        <v>10028</v>
      </c>
      <c r="D140" s="3">
        <v>9</v>
      </c>
      <c r="E140" s="7">
        <v>0</v>
      </c>
      <c r="F140" s="2" t="s">
        <v>39</v>
      </c>
      <c r="G140" s="6">
        <v>2212.18</v>
      </c>
      <c r="H140" s="6">
        <v>0</v>
      </c>
      <c r="I140" s="6">
        <v>967.292</v>
      </c>
      <c r="J140" s="6">
        <v>400</v>
      </c>
      <c r="K140" s="3">
        <v>19628546</v>
      </c>
      <c r="L140" s="3">
        <v>19277219.690239</v>
      </c>
      <c r="M140" s="3">
        <v>1.12937117636282</v>
      </c>
      <c r="N140" s="3">
        <f t="shared" si="8"/>
        <v>4.44300190685108e-5</v>
      </c>
      <c r="O140" s="3">
        <v>5</v>
      </c>
      <c r="P140">
        <v>2170.99</v>
      </c>
    </row>
    <row r="141" spans="1:16">
      <c r="A141" s="4" t="s">
        <v>28</v>
      </c>
      <c r="B141" s="3">
        <v>3</v>
      </c>
      <c r="C141" s="3">
        <v>10028</v>
      </c>
      <c r="D141" s="3">
        <v>19</v>
      </c>
      <c r="E141" s="7">
        <v>0</v>
      </c>
      <c r="F141" s="2" t="s">
        <v>39</v>
      </c>
      <c r="G141" s="8">
        <v>2287.8</v>
      </c>
      <c r="H141" s="8">
        <v>0</v>
      </c>
      <c r="I141" s="8">
        <v>1228.94</v>
      </c>
      <c r="J141" s="8">
        <v>500</v>
      </c>
      <c r="K141" s="8">
        <v>42171093</v>
      </c>
      <c r="L141" s="8">
        <v>41546245.5617871</v>
      </c>
      <c r="M141" s="3">
        <v>1.3026107392712</v>
      </c>
      <c r="N141" s="3">
        <f t="shared" si="8"/>
        <v>2.27082800732691e-5</v>
      </c>
      <c r="O141" s="3">
        <v>9</v>
      </c>
      <c r="P141">
        <f>-0.7318*O141^2+2.80236*O141+2175.2731</f>
        <v>2141.21854</v>
      </c>
    </row>
    <row r="142" spans="1:16">
      <c r="A142" s="4" t="s">
        <v>29</v>
      </c>
      <c r="B142" s="3">
        <v>3</v>
      </c>
      <c r="C142" s="3">
        <v>10028</v>
      </c>
      <c r="D142" s="3">
        <v>21</v>
      </c>
      <c r="E142" s="7">
        <v>0</v>
      </c>
      <c r="F142" s="2" t="s">
        <v>39</v>
      </c>
      <c r="G142" s="3">
        <v>2268.63</v>
      </c>
      <c r="H142" s="3">
        <v>0.458153</v>
      </c>
      <c r="I142" s="3">
        <v>857.8</v>
      </c>
      <c r="J142" s="3">
        <v>63.8206</v>
      </c>
      <c r="K142" s="3">
        <v>28202908</v>
      </c>
      <c r="L142" s="3">
        <v>27644704.207471</v>
      </c>
      <c r="M142" s="3">
        <v>1.27624315573031</v>
      </c>
      <c r="N142" s="3">
        <f t="shared" si="8"/>
        <v>2.43131185898735e-5</v>
      </c>
      <c r="O142" s="3">
        <v>11</v>
      </c>
      <c r="P142">
        <v>2117.55</v>
      </c>
    </row>
    <row r="143" spans="1:16">
      <c r="A143" s="4" t="s">
        <v>13</v>
      </c>
      <c r="B143" s="3">
        <v>1</v>
      </c>
      <c r="C143" s="12">
        <v>10059</v>
      </c>
      <c r="D143" s="3">
        <v>5</v>
      </c>
      <c r="E143" s="7">
        <v>0</v>
      </c>
      <c r="F143" s="2" t="s">
        <v>39</v>
      </c>
      <c r="G143" s="3">
        <v>2208.5</v>
      </c>
      <c r="H143" s="3">
        <v>0.201158</v>
      </c>
      <c r="I143" s="3">
        <v>5106.96</v>
      </c>
      <c r="J143" s="3">
        <v>110.967</v>
      </c>
      <c r="K143" s="3">
        <v>12502753</v>
      </c>
      <c r="L143" s="3">
        <v>12263041.8449699</v>
      </c>
      <c r="M143" s="3">
        <v>1.184456238106</v>
      </c>
      <c r="N143" s="3">
        <f t="shared" si="8"/>
        <v>0.000351597053208171</v>
      </c>
      <c r="O143" s="3">
        <v>13</v>
      </c>
      <c r="P143">
        <f>-0.7318*O143^2+2.80236*O143+2175.2731</f>
        <v>2088.02958</v>
      </c>
    </row>
    <row r="144" spans="1:16">
      <c r="A144" s="4" t="s">
        <v>15</v>
      </c>
      <c r="B144" s="3">
        <v>1</v>
      </c>
      <c r="C144" s="3">
        <v>10059</v>
      </c>
      <c r="D144" s="3">
        <v>7</v>
      </c>
      <c r="E144" s="7">
        <v>0</v>
      </c>
      <c r="F144" s="2" t="s">
        <v>39</v>
      </c>
      <c r="G144" s="3">
        <v>2201.41</v>
      </c>
      <c r="H144" s="3">
        <v>0.152386</v>
      </c>
      <c r="I144" s="3">
        <v>7179.36</v>
      </c>
      <c r="J144" s="3">
        <v>123.902</v>
      </c>
      <c r="K144" s="3">
        <v>23508100</v>
      </c>
      <c r="L144" s="3">
        <v>23125236.1461045</v>
      </c>
      <c r="M144" s="3">
        <v>1.15822022909914</v>
      </c>
      <c r="N144" s="3">
        <f t="shared" si="8"/>
        <v>0.000268045431018884</v>
      </c>
      <c r="O144" s="3">
        <v>15</v>
      </c>
      <c r="P144">
        <v>2052.65</v>
      </c>
    </row>
    <row r="145" spans="1:14">
      <c r="A145" s="4" t="s">
        <v>19</v>
      </c>
      <c r="B145" s="2" t="s">
        <v>20</v>
      </c>
      <c r="C145" s="3">
        <v>10059</v>
      </c>
      <c r="D145" s="3">
        <v>9</v>
      </c>
      <c r="E145" s="7">
        <v>0</v>
      </c>
      <c r="F145" s="2" t="s">
        <v>39</v>
      </c>
      <c r="G145" s="3">
        <v>2193.33</v>
      </c>
      <c r="H145" s="3">
        <v>0.211604</v>
      </c>
      <c r="I145" s="3">
        <v>4149.71</v>
      </c>
      <c r="J145" s="3">
        <v>93.6471</v>
      </c>
      <c r="K145" s="3">
        <v>19628546</v>
      </c>
      <c r="L145" s="3">
        <v>19277219.690239</v>
      </c>
      <c r="M145" s="3">
        <v>1.12937117636282</v>
      </c>
      <c r="N145" s="3">
        <f t="shared" si="8"/>
        <v>0.000190606036676402</v>
      </c>
    </row>
    <row r="146" spans="1:14">
      <c r="A146" s="4" t="s">
        <v>21</v>
      </c>
      <c r="B146" s="3">
        <v>2</v>
      </c>
      <c r="C146" s="3">
        <v>10059</v>
      </c>
      <c r="D146" s="3">
        <v>11</v>
      </c>
      <c r="E146" s="7">
        <v>0</v>
      </c>
      <c r="F146" s="2" t="s">
        <v>39</v>
      </c>
      <c r="G146" s="3">
        <v>2177.95</v>
      </c>
      <c r="H146" s="3">
        <v>0.177878</v>
      </c>
      <c r="I146" s="3">
        <v>4068.8</v>
      </c>
      <c r="J146" s="3">
        <v>89.9133</v>
      </c>
      <c r="K146" s="3">
        <v>21290537</v>
      </c>
      <c r="L146" s="3">
        <v>20891891.2180412</v>
      </c>
      <c r="M146" s="3">
        <v>1.45441162821236</v>
      </c>
      <c r="N146" s="3">
        <f t="shared" si="8"/>
        <v>0.000133906373614546</v>
      </c>
    </row>
    <row r="147" spans="1:14">
      <c r="A147" s="4" t="s">
        <v>22</v>
      </c>
      <c r="B147" s="3">
        <v>2</v>
      </c>
      <c r="C147" s="3">
        <v>10059</v>
      </c>
      <c r="D147" s="3">
        <v>13</v>
      </c>
      <c r="E147" s="7">
        <v>0</v>
      </c>
      <c r="F147" s="2" t="s">
        <v>35</v>
      </c>
      <c r="G147" s="3">
        <v>2164.6</v>
      </c>
      <c r="H147" s="3">
        <v>0.317747</v>
      </c>
      <c r="I147" s="3">
        <v>4390.16</v>
      </c>
      <c r="J147" s="3">
        <v>131.363</v>
      </c>
      <c r="K147" s="3">
        <v>20114597</v>
      </c>
      <c r="L147" s="3">
        <v>19718959.76486</v>
      </c>
      <c r="M147" s="3">
        <v>1.59020007581509</v>
      </c>
      <c r="N147" s="3">
        <f t="shared" si="8"/>
        <v>0.000140005332642872</v>
      </c>
    </row>
    <row r="148" spans="1:14">
      <c r="A148" s="4" t="s">
        <v>28</v>
      </c>
      <c r="B148" s="3">
        <v>3</v>
      </c>
      <c r="C148" s="3">
        <v>10059</v>
      </c>
      <c r="D148" s="3">
        <v>19</v>
      </c>
      <c r="E148" s="7">
        <v>0</v>
      </c>
      <c r="F148" s="2" t="s">
        <v>39</v>
      </c>
      <c r="G148" s="8">
        <v>2269.2</v>
      </c>
      <c r="H148" s="8">
        <v>0</v>
      </c>
      <c r="I148" s="8">
        <v>7127.17</v>
      </c>
      <c r="J148" s="8">
        <v>441.382</v>
      </c>
      <c r="K148" s="8">
        <v>42171093</v>
      </c>
      <c r="L148" s="8">
        <v>41546245.5617871</v>
      </c>
      <c r="M148" s="3">
        <v>1.3026107392712</v>
      </c>
      <c r="N148" s="3">
        <f t="shared" si="8"/>
        <v>0.000131695422469609</v>
      </c>
    </row>
    <row r="149" spans="1:14">
      <c r="A149" s="4" t="s">
        <v>29</v>
      </c>
      <c r="B149" s="3">
        <v>3</v>
      </c>
      <c r="C149" s="3">
        <v>10059</v>
      </c>
      <c r="D149" s="3">
        <v>21</v>
      </c>
      <c r="E149" s="7">
        <v>0</v>
      </c>
      <c r="F149" s="2" t="s">
        <v>39</v>
      </c>
      <c r="G149" s="3">
        <v>2249.77</v>
      </c>
      <c r="H149" s="3">
        <v>0.239494</v>
      </c>
      <c r="I149" s="3">
        <v>2782.31</v>
      </c>
      <c r="J149" s="3">
        <v>77.4155</v>
      </c>
      <c r="K149" s="3">
        <v>28202908</v>
      </c>
      <c r="L149" s="3">
        <v>27644704.207471</v>
      </c>
      <c r="M149" s="3">
        <v>1.27624315573031</v>
      </c>
      <c r="N149" s="3">
        <f t="shared" si="8"/>
        <v>7.88606120118803e-5</v>
      </c>
    </row>
    <row r="150" spans="1:15">
      <c r="A150" s="4" t="s">
        <v>13</v>
      </c>
      <c r="B150" s="3">
        <v>1</v>
      </c>
      <c r="C150" s="10">
        <v>10161</v>
      </c>
      <c r="D150" s="3">
        <v>5</v>
      </c>
      <c r="E150" s="7">
        <v>0</v>
      </c>
      <c r="F150" s="7" t="s">
        <v>39</v>
      </c>
      <c r="G150" s="3">
        <v>2143.87</v>
      </c>
      <c r="H150" s="3">
        <v>0.219788</v>
      </c>
      <c r="I150" s="3">
        <v>1335.06</v>
      </c>
      <c r="J150" s="3">
        <v>40.6771</v>
      </c>
      <c r="K150" s="3">
        <v>12502753</v>
      </c>
      <c r="L150" s="3">
        <v>12263041.8449699</v>
      </c>
      <c r="M150" s="3">
        <v>1.184456238106</v>
      </c>
      <c r="N150" s="3">
        <f t="shared" si="8"/>
        <v>9.19143995363387e-5</v>
      </c>
      <c r="O150" s="3" t="s">
        <v>49</v>
      </c>
    </row>
    <row r="151" spans="1:15">
      <c r="A151" s="4" t="s">
        <v>50</v>
      </c>
      <c r="B151" s="3">
        <v>1</v>
      </c>
      <c r="C151" s="3">
        <v>10161</v>
      </c>
      <c r="D151" s="3">
        <v>7</v>
      </c>
      <c r="E151" s="7">
        <v>0</v>
      </c>
      <c r="F151" s="7" t="s">
        <v>39</v>
      </c>
      <c r="G151" s="3">
        <v>2137.21</v>
      </c>
      <c r="H151" s="3">
        <v>0.273906</v>
      </c>
      <c r="I151" s="3">
        <v>2646.41</v>
      </c>
      <c r="J151" s="3">
        <v>78.1672</v>
      </c>
      <c r="K151" s="3">
        <v>23508100</v>
      </c>
      <c r="L151" s="3">
        <v>23125236.1461045</v>
      </c>
      <c r="M151" s="3">
        <v>1.15822022909914</v>
      </c>
      <c r="N151" s="3">
        <f t="shared" si="8"/>
        <v>9.88052011742949e-5</v>
      </c>
      <c r="O151" s="3" t="s">
        <v>51</v>
      </c>
    </row>
    <row r="152" spans="1:15">
      <c r="A152" s="4" t="s">
        <v>19</v>
      </c>
      <c r="B152" s="2" t="s">
        <v>20</v>
      </c>
      <c r="C152" s="3">
        <v>10161</v>
      </c>
      <c r="D152" s="3">
        <v>9</v>
      </c>
      <c r="E152" s="7">
        <v>0</v>
      </c>
      <c r="F152" s="7" t="s">
        <v>39</v>
      </c>
      <c r="G152" s="3">
        <v>2128.42</v>
      </c>
      <c r="H152" s="3">
        <v>0.404764</v>
      </c>
      <c r="I152" s="3">
        <v>1998.84</v>
      </c>
      <c r="J152" s="3">
        <v>94.9328</v>
      </c>
      <c r="K152" s="3">
        <v>19628546</v>
      </c>
      <c r="L152" s="3">
        <v>19277219.690239</v>
      </c>
      <c r="M152" s="3">
        <v>1.12937117636282</v>
      </c>
      <c r="N152" s="3">
        <f t="shared" si="8"/>
        <v>9.18114688376437e-5</v>
      </c>
      <c r="O152" s="3" t="s">
        <v>52</v>
      </c>
    </row>
    <row r="153" spans="1:15">
      <c r="A153" s="4" t="s">
        <v>21</v>
      </c>
      <c r="B153" s="3">
        <v>2</v>
      </c>
      <c r="C153" s="3">
        <v>10161</v>
      </c>
      <c r="D153" s="3">
        <v>11</v>
      </c>
      <c r="E153" s="7">
        <v>0</v>
      </c>
      <c r="F153" s="7" t="s">
        <v>39</v>
      </c>
      <c r="G153" s="3">
        <v>2112</v>
      </c>
      <c r="H153" s="3">
        <v>0</v>
      </c>
      <c r="I153" s="3">
        <v>2578.49</v>
      </c>
      <c r="J153" s="3">
        <v>142.83</v>
      </c>
      <c r="K153" s="3">
        <v>21290537</v>
      </c>
      <c r="L153" s="3">
        <v>20891891.2180412</v>
      </c>
      <c r="M153" s="3">
        <v>1.45441162821236</v>
      </c>
      <c r="N153" s="3">
        <f t="shared" si="8"/>
        <v>8.48594782986069e-5</v>
      </c>
      <c r="O153" s="3" t="s">
        <v>53</v>
      </c>
    </row>
    <row r="154" spans="1:15">
      <c r="A154" s="4" t="s">
        <v>22</v>
      </c>
      <c r="B154" s="3">
        <v>2</v>
      </c>
      <c r="C154" s="3">
        <v>10161</v>
      </c>
      <c r="D154" s="3">
        <v>13</v>
      </c>
      <c r="E154" s="7">
        <v>0</v>
      </c>
      <c r="F154" s="7" t="s">
        <v>39</v>
      </c>
      <c r="G154" s="3">
        <v>2099.61</v>
      </c>
      <c r="H154" s="3">
        <v>0.400794</v>
      </c>
      <c r="I154" s="3">
        <v>3132.04</v>
      </c>
      <c r="J154" s="3">
        <v>135.466</v>
      </c>
      <c r="K154" s="3">
        <v>20114597</v>
      </c>
      <c r="L154" s="3">
        <v>19718959.76486</v>
      </c>
      <c r="M154" s="3">
        <v>1.59020007581509</v>
      </c>
      <c r="N154" s="3">
        <f t="shared" si="8"/>
        <v>9.98829887864638e-5</v>
      </c>
      <c r="O154" s="3" t="s">
        <v>53</v>
      </c>
    </row>
    <row r="155" spans="1:15">
      <c r="A155" s="4" t="s">
        <v>23</v>
      </c>
      <c r="B155" s="3">
        <v>2</v>
      </c>
      <c r="C155" s="3">
        <v>10161</v>
      </c>
      <c r="D155" s="3">
        <v>15</v>
      </c>
      <c r="E155" s="7">
        <v>0</v>
      </c>
      <c r="F155" s="7" t="s">
        <v>39</v>
      </c>
      <c r="G155" s="3">
        <v>2075.83</v>
      </c>
      <c r="H155" s="3">
        <v>0.186216</v>
      </c>
      <c r="I155" s="3">
        <v>3731.96</v>
      </c>
      <c r="J155" s="3">
        <v>85.205</v>
      </c>
      <c r="K155" s="3">
        <v>33991230</v>
      </c>
      <c r="L155" s="3">
        <v>33219017.2003513</v>
      </c>
      <c r="M155" s="3">
        <v>1.32893688149146</v>
      </c>
      <c r="N155" s="3">
        <f t="shared" si="8"/>
        <v>8.45368081780075e-5</v>
      </c>
      <c r="O155" s="3" t="s">
        <v>54</v>
      </c>
    </row>
    <row r="156" spans="1:15">
      <c r="A156" s="4" t="s">
        <v>26</v>
      </c>
      <c r="B156" s="2" t="s">
        <v>27</v>
      </c>
      <c r="C156" s="3">
        <v>10161</v>
      </c>
      <c r="D156" s="3">
        <v>17</v>
      </c>
      <c r="E156" s="7">
        <v>0</v>
      </c>
      <c r="F156" s="7" t="s">
        <v>35</v>
      </c>
      <c r="G156" s="3">
        <v>2223.21</v>
      </c>
      <c r="H156" s="3">
        <v>0.158492</v>
      </c>
      <c r="I156" s="3">
        <v>2965.59</v>
      </c>
      <c r="J156" s="3">
        <v>72.6689</v>
      </c>
      <c r="K156" s="3">
        <v>30171610</v>
      </c>
      <c r="L156" s="3">
        <v>29630961.5406818</v>
      </c>
      <c r="M156" s="3">
        <v>1.41336430050625</v>
      </c>
      <c r="N156" s="3">
        <f t="shared" si="8"/>
        <v>7.08127150806284e-5</v>
      </c>
      <c r="O156" s="3" t="s">
        <v>54</v>
      </c>
    </row>
    <row r="157" spans="1:14">
      <c r="A157" s="4" t="s">
        <v>28</v>
      </c>
      <c r="B157" s="3">
        <v>3</v>
      </c>
      <c r="C157" s="3">
        <v>10161</v>
      </c>
      <c r="D157" s="3">
        <v>19</v>
      </c>
      <c r="E157" s="7">
        <v>0</v>
      </c>
      <c r="F157" s="7" t="s">
        <v>35</v>
      </c>
      <c r="G157" s="3">
        <v>2209.13</v>
      </c>
      <c r="H157" s="3">
        <v>0.172967</v>
      </c>
      <c r="I157" s="3">
        <v>3175.75</v>
      </c>
      <c r="J157" s="3">
        <v>82.2333</v>
      </c>
      <c r="K157" s="8">
        <v>42171093</v>
      </c>
      <c r="L157" s="8">
        <v>41546245.5617871</v>
      </c>
      <c r="M157" s="3">
        <v>1.3026107392712</v>
      </c>
      <c r="N157" s="3">
        <f t="shared" si="8"/>
        <v>5.86813192203723e-5</v>
      </c>
    </row>
    <row r="158" spans="1:15">
      <c r="A158" s="4" t="s">
        <v>13</v>
      </c>
      <c r="B158" s="3">
        <v>1</v>
      </c>
      <c r="C158" s="10">
        <v>10333</v>
      </c>
      <c r="D158" s="3">
        <v>5</v>
      </c>
      <c r="E158" s="7">
        <v>0</v>
      </c>
      <c r="F158" s="7" t="s">
        <v>39</v>
      </c>
      <c r="G158" s="3">
        <v>2049.78</v>
      </c>
      <c r="H158" s="3">
        <v>0.840802</v>
      </c>
      <c r="I158" s="3">
        <v>163.866</v>
      </c>
      <c r="J158" s="3">
        <v>50.8919</v>
      </c>
      <c r="K158" s="3">
        <v>12502753</v>
      </c>
      <c r="L158" s="3">
        <v>12263041.8449699</v>
      </c>
      <c r="M158" s="3">
        <v>1.184456238106</v>
      </c>
      <c r="N158" s="3">
        <f t="shared" si="8"/>
        <v>1.1281624042681e-5</v>
      </c>
      <c r="O158" s="3" t="s">
        <v>49</v>
      </c>
    </row>
    <row r="159" spans="1:15">
      <c r="A159" s="4" t="s">
        <v>15</v>
      </c>
      <c r="B159" s="3">
        <v>1</v>
      </c>
      <c r="C159" s="3">
        <v>10333</v>
      </c>
      <c r="D159" s="3">
        <v>7</v>
      </c>
      <c r="E159" s="7">
        <v>0</v>
      </c>
      <c r="F159" s="7" t="s">
        <v>39</v>
      </c>
      <c r="G159" s="3">
        <f>-2.1032*4+1.561+2046.8797</f>
        <v>2040.0279</v>
      </c>
      <c r="H159" s="3">
        <v>0.82617</v>
      </c>
      <c r="I159" s="3">
        <v>277.441</v>
      </c>
      <c r="J159" s="3">
        <v>100</v>
      </c>
      <c r="K159" s="3">
        <v>23508100</v>
      </c>
      <c r="L159" s="3">
        <v>23125236.1461045</v>
      </c>
      <c r="M159" s="3">
        <v>1.15822022909914</v>
      </c>
      <c r="N159" s="3">
        <f t="shared" si="8"/>
        <v>1.03584152943034e-5</v>
      </c>
      <c r="O159" s="3" t="s">
        <v>55</v>
      </c>
    </row>
    <row r="160" spans="1:14">
      <c r="A160" s="4" t="s">
        <v>19</v>
      </c>
      <c r="B160" s="3" t="s">
        <v>20</v>
      </c>
      <c r="C160" s="3">
        <v>10333</v>
      </c>
      <c r="D160" s="3">
        <v>9</v>
      </c>
      <c r="E160" s="7">
        <v>0</v>
      </c>
      <c r="F160" s="7" t="s">
        <v>39</v>
      </c>
      <c r="G160" s="3">
        <v>2034.02</v>
      </c>
      <c r="H160" s="3">
        <v>0.530877</v>
      </c>
      <c r="I160" s="3">
        <v>145.556</v>
      </c>
      <c r="J160" s="3">
        <v>50</v>
      </c>
      <c r="K160" s="3">
        <v>19628546</v>
      </c>
      <c r="L160" s="3">
        <v>19277219.690239</v>
      </c>
      <c r="M160" s="3">
        <v>1.12937117636282</v>
      </c>
      <c r="N160" s="3">
        <f t="shared" si="8"/>
        <v>6.68573280409241e-6</v>
      </c>
    </row>
    <row r="161" spans="1:14">
      <c r="A161" s="4" t="s">
        <v>21</v>
      </c>
      <c r="B161" s="3">
        <v>2</v>
      </c>
      <c r="C161" s="3">
        <v>10333</v>
      </c>
      <c r="D161" s="3">
        <v>11</v>
      </c>
      <c r="E161" s="7">
        <v>0</v>
      </c>
      <c r="F161" s="7" t="s">
        <v>39</v>
      </c>
      <c r="G161" s="3">
        <v>2015.84</v>
      </c>
      <c r="H161" s="3">
        <v>0.569219</v>
      </c>
      <c r="I161" s="3">
        <v>239.198</v>
      </c>
      <c r="J161" s="3">
        <v>60</v>
      </c>
      <c r="K161" s="3">
        <v>21290537</v>
      </c>
      <c r="L161" s="3">
        <v>20891891.2180412</v>
      </c>
      <c r="M161" s="3">
        <v>1.45441162821236</v>
      </c>
      <c r="N161" s="3">
        <f t="shared" si="8"/>
        <v>7.87213349288544e-6</v>
      </c>
    </row>
    <row r="162" spans="1:14">
      <c r="A162" s="4" t="s">
        <v>22</v>
      </c>
      <c r="B162" s="3">
        <v>2</v>
      </c>
      <c r="C162" s="3">
        <v>10333</v>
      </c>
      <c r="D162" s="3">
        <v>13</v>
      </c>
      <c r="E162" s="7">
        <v>0</v>
      </c>
      <c r="F162" s="7" t="s">
        <v>39</v>
      </c>
      <c r="G162" s="3">
        <v>2005.7</v>
      </c>
      <c r="H162" s="3">
        <v>1.20515</v>
      </c>
      <c r="I162" s="3">
        <v>124.555</v>
      </c>
      <c r="J162" s="3">
        <v>100</v>
      </c>
      <c r="K162" s="3">
        <v>20114597</v>
      </c>
      <c r="L162" s="3">
        <v>19718959.76486</v>
      </c>
      <c r="M162" s="3">
        <v>1.59020007581509</v>
      </c>
      <c r="N162" s="3">
        <f t="shared" si="8"/>
        <v>3.97214775938302e-6</v>
      </c>
    </row>
    <row r="163" spans="1:14">
      <c r="A163" s="4" t="s">
        <v>23</v>
      </c>
      <c r="B163" s="3">
        <v>2</v>
      </c>
      <c r="C163" s="3">
        <v>10333</v>
      </c>
      <c r="D163" s="3">
        <v>15</v>
      </c>
      <c r="E163" s="7">
        <v>0</v>
      </c>
      <c r="F163" s="7" t="s">
        <v>39</v>
      </c>
      <c r="G163" s="3">
        <v>1979.37</v>
      </c>
      <c r="H163" s="3">
        <v>0.672916</v>
      </c>
      <c r="I163" s="3">
        <v>163.262</v>
      </c>
      <c r="J163" s="3">
        <v>50</v>
      </c>
      <c r="K163" s="3">
        <v>33991230</v>
      </c>
      <c r="L163" s="3">
        <v>33219017.2003513</v>
      </c>
      <c r="M163" s="3">
        <v>1.32893688149146</v>
      </c>
      <c r="N163" s="3">
        <f t="shared" si="8"/>
        <v>3.69823052143052e-6</v>
      </c>
    </row>
    <row r="164" spans="1:14">
      <c r="A164" s="4" t="s">
        <v>26</v>
      </c>
      <c r="B164" s="3" t="s">
        <v>27</v>
      </c>
      <c r="C164" s="3">
        <v>10333</v>
      </c>
      <c r="D164" s="3">
        <v>17</v>
      </c>
      <c r="E164" s="7">
        <v>0</v>
      </c>
      <c r="F164" s="7" t="s">
        <v>39</v>
      </c>
      <c r="G164" s="3">
        <v>2123.24</v>
      </c>
      <c r="H164" s="3">
        <v>0.799236</v>
      </c>
      <c r="I164" s="3">
        <v>117.192</v>
      </c>
      <c r="J164" s="3">
        <v>60</v>
      </c>
      <c r="K164" s="3">
        <v>30171610</v>
      </c>
      <c r="L164" s="3">
        <v>29630961.5406818</v>
      </c>
      <c r="M164" s="3">
        <v>1.41336430050625</v>
      </c>
      <c r="N164" s="3">
        <f t="shared" si="8"/>
        <v>2.79832468605876e-6</v>
      </c>
    </row>
    <row r="165" spans="1:14">
      <c r="A165" s="4" t="s">
        <v>28</v>
      </c>
      <c r="B165" s="3">
        <v>3</v>
      </c>
      <c r="C165" s="3">
        <v>10333</v>
      </c>
      <c r="D165" s="3">
        <v>19</v>
      </c>
      <c r="E165" s="7">
        <v>0</v>
      </c>
      <c r="F165" s="7" t="s">
        <v>35</v>
      </c>
      <c r="G165" s="3">
        <v>2110.44</v>
      </c>
      <c r="H165" s="3">
        <v>0.636267</v>
      </c>
      <c r="I165" s="3">
        <v>120.865</v>
      </c>
      <c r="J165" s="3">
        <v>40</v>
      </c>
      <c r="K165" s="3">
        <v>42171093</v>
      </c>
      <c r="L165" s="3">
        <v>41546245.5617871</v>
      </c>
      <c r="M165" s="3">
        <v>1.3026107392712</v>
      </c>
      <c r="N165" s="3">
        <f t="shared" si="8"/>
        <v>2.23333626625846e-6</v>
      </c>
    </row>
    <row r="166" spans="1:15">
      <c r="A166" s="4" t="s">
        <v>13</v>
      </c>
      <c r="B166" s="3">
        <v>1</v>
      </c>
      <c r="C166" s="10">
        <v>10361</v>
      </c>
      <c r="D166" s="3">
        <v>5</v>
      </c>
      <c r="E166" s="7">
        <v>0</v>
      </c>
      <c r="F166" s="7" t="s">
        <v>39</v>
      </c>
      <c r="G166" s="3">
        <v>2028.55</v>
      </c>
      <c r="H166" s="3">
        <v>0.334018</v>
      </c>
      <c r="I166" s="3">
        <v>2034.2</v>
      </c>
      <c r="J166" s="3">
        <v>74.0641</v>
      </c>
      <c r="K166" s="3">
        <v>12502753</v>
      </c>
      <c r="L166" s="3">
        <v>12263041.8449699</v>
      </c>
      <c r="M166" s="3">
        <v>1.184456238106</v>
      </c>
      <c r="N166" s="3">
        <f t="shared" si="8"/>
        <v>0.000140047841697617</v>
      </c>
      <c r="O166" s="3" t="s">
        <v>49</v>
      </c>
    </row>
    <row r="167" spans="1:15">
      <c r="A167" s="4" t="s">
        <v>15</v>
      </c>
      <c r="B167" s="3">
        <v>1</v>
      </c>
      <c r="C167" s="3">
        <v>10361</v>
      </c>
      <c r="D167" s="3">
        <v>7</v>
      </c>
      <c r="E167" s="7">
        <v>0</v>
      </c>
      <c r="F167" s="7" t="s">
        <v>39</v>
      </c>
      <c r="G167" s="3">
        <v>2019.95</v>
      </c>
      <c r="H167" s="3">
        <v>0.311355</v>
      </c>
      <c r="I167" s="3">
        <v>3503.78</v>
      </c>
      <c r="J167" s="3">
        <v>79.9423</v>
      </c>
      <c r="K167" s="3">
        <v>23508100</v>
      </c>
      <c r="L167" s="3">
        <v>23125236.1461045</v>
      </c>
      <c r="M167" s="3">
        <v>1.15822022909914</v>
      </c>
      <c r="N167" s="3">
        <f t="shared" si="8"/>
        <v>0.00013081559084589</v>
      </c>
      <c r="O167" s="3" t="s">
        <v>52</v>
      </c>
    </row>
    <row r="168" spans="1:14">
      <c r="A168" s="4" t="s">
        <v>19</v>
      </c>
      <c r="B168" s="2" t="s">
        <v>20</v>
      </c>
      <c r="C168" s="3">
        <v>10361</v>
      </c>
      <c r="D168" s="3">
        <v>9</v>
      </c>
      <c r="E168" s="7">
        <v>0</v>
      </c>
      <c r="F168" s="7" t="s">
        <v>39</v>
      </c>
      <c r="G168" s="3">
        <v>2012.88</v>
      </c>
      <c r="H168" s="3">
        <v>0.174115</v>
      </c>
      <c r="I168" s="3">
        <v>2729.13</v>
      </c>
      <c r="J168" s="3">
        <v>60.0255</v>
      </c>
      <c r="K168" s="3">
        <v>19628546</v>
      </c>
      <c r="L168" s="3">
        <v>19277219.690239</v>
      </c>
      <c r="M168" s="3">
        <v>1.12937117636282</v>
      </c>
      <c r="N168" s="3">
        <f t="shared" si="8"/>
        <v>0.000125355423119849</v>
      </c>
    </row>
    <row r="169" spans="1:14">
      <c r="A169" s="4" t="s">
        <v>21</v>
      </c>
      <c r="B169" s="3">
        <v>2</v>
      </c>
      <c r="C169" s="3">
        <v>10361</v>
      </c>
      <c r="D169" s="3">
        <v>11</v>
      </c>
      <c r="E169" s="7">
        <v>0</v>
      </c>
      <c r="F169" s="7" t="s">
        <v>39</v>
      </c>
      <c r="G169" s="3">
        <v>1996.61</v>
      </c>
      <c r="H169" s="3">
        <v>0.175095</v>
      </c>
      <c r="I169" s="3">
        <v>3272.71</v>
      </c>
      <c r="J169" s="3">
        <v>80.0386</v>
      </c>
      <c r="K169" s="3">
        <v>21290537</v>
      </c>
      <c r="L169" s="3">
        <v>20891891.2180412</v>
      </c>
      <c r="M169" s="3">
        <v>1.45441162821236</v>
      </c>
      <c r="N169" s="3">
        <f t="shared" si="8"/>
        <v>0.000107706627996476</v>
      </c>
    </row>
    <row r="170" spans="1:14">
      <c r="A170" s="4" t="s">
        <v>22</v>
      </c>
      <c r="B170" s="3">
        <v>2</v>
      </c>
      <c r="C170" s="3">
        <v>10361</v>
      </c>
      <c r="D170" s="3">
        <v>13</v>
      </c>
      <c r="E170" s="7">
        <v>0</v>
      </c>
      <c r="F170" s="7" t="s">
        <v>39</v>
      </c>
      <c r="G170" s="3">
        <v>1983.89</v>
      </c>
      <c r="H170" s="3">
        <v>0.204187</v>
      </c>
      <c r="I170" s="3">
        <v>3448.74</v>
      </c>
      <c r="J170" s="3">
        <v>79.8803</v>
      </c>
      <c r="K170" s="3">
        <v>20114597</v>
      </c>
      <c r="L170" s="3">
        <v>19718959.76486</v>
      </c>
      <c r="M170" s="3">
        <v>1.59020007581509</v>
      </c>
      <c r="N170" s="3">
        <f t="shared" si="8"/>
        <v>0.000109982777597805</v>
      </c>
    </row>
    <row r="171" spans="1:14">
      <c r="A171" s="4" t="s">
        <v>23</v>
      </c>
      <c r="B171" s="3">
        <v>2</v>
      </c>
      <c r="C171" s="3">
        <v>10361</v>
      </c>
      <c r="D171" s="3">
        <v>15</v>
      </c>
      <c r="E171" s="7">
        <v>0</v>
      </c>
      <c r="F171" s="7" t="s">
        <v>39</v>
      </c>
      <c r="G171" s="3">
        <v>1957.33</v>
      </c>
      <c r="H171" s="3">
        <v>0.161835</v>
      </c>
      <c r="I171" s="3">
        <v>4038.39</v>
      </c>
      <c r="J171" s="3">
        <v>73.8196</v>
      </c>
      <c r="K171" s="3">
        <v>33991230</v>
      </c>
      <c r="L171" s="3">
        <v>33219017.2003513</v>
      </c>
      <c r="M171" s="3">
        <v>1.32893688149146</v>
      </c>
      <c r="N171" s="3">
        <f t="shared" si="8"/>
        <v>9.14780975085434e-5</v>
      </c>
    </row>
    <row r="172" spans="1:14">
      <c r="A172" s="4" t="s">
        <v>26</v>
      </c>
      <c r="B172" s="2" t="s">
        <v>27</v>
      </c>
      <c r="C172" s="3">
        <v>10361</v>
      </c>
      <c r="D172" s="3">
        <v>17</v>
      </c>
      <c r="E172" s="7">
        <v>0</v>
      </c>
      <c r="F172" s="7" t="s">
        <v>39</v>
      </c>
      <c r="G172" s="3">
        <v>2105.27</v>
      </c>
      <c r="H172" s="3">
        <v>0.152159</v>
      </c>
      <c r="I172" s="3">
        <v>2869.37</v>
      </c>
      <c r="J172" s="3">
        <v>58.3846</v>
      </c>
      <c r="K172" s="3">
        <v>30171610</v>
      </c>
      <c r="L172" s="3">
        <v>29630961.5406818</v>
      </c>
      <c r="M172" s="3">
        <v>1.41336430050625</v>
      </c>
      <c r="N172" s="3">
        <f t="shared" si="8"/>
        <v>6.85151623356238e-5</v>
      </c>
    </row>
    <row r="173" spans="1:14">
      <c r="A173" s="4" t="s">
        <v>28</v>
      </c>
      <c r="B173" s="3">
        <v>3</v>
      </c>
      <c r="C173" s="3">
        <v>10361</v>
      </c>
      <c r="D173" s="3">
        <v>19</v>
      </c>
      <c r="E173" s="7">
        <v>0</v>
      </c>
      <c r="F173" s="7" t="s">
        <v>35</v>
      </c>
      <c r="G173" s="3">
        <v>2091.21</v>
      </c>
      <c r="H173" s="3">
        <v>0.155868</v>
      </c>
      <c r="I173" s="3">
        <v>2711.51</v>
      </c>
      <c r="J173" s="3">
        <v>59.15</v>
      </c>
      <c r="K173" s="8">
        <v>42171093</v>
      </c>
      <c r="L173" s="8">
        <v>41546245.5617871</v>
      </c>
      <c r="M173" s="3">
        <v>1.3026107392712</v>
      </c>
      <c r="N173" s="3">
        <f t="shared" si="8"/>
        <v>5.01031201697966e-5</v>
      </c>
    </row>
    <row r="174" spans="1:14">
      <c r="A174" s="4" t="s">
        <v>29</v>
      </c>
      <c r="B174" s="3">
        <v>3</v>
      </c>
      <c r="C174" s="3">
        <v>10361</v>
      </c>
      <c r="D174" s="3">
        <v>21</v>
      </c>
      <c r="E174" s="7">
        <v>0</v>
      </c>
      <c r="F174" s="7" t="s">
        <v>35</v>
      </c>
      <c r="G174" s="3">
        <v>2068.32</v>
      </c>
      <c r="H174" s="3">
        <v>0.235831</v>
      </c>
      <c r="I174" s="3">
        <v>1406.91</v>
      </c>
      <c r="J174" s="3">
        <v>42.7673</v>
      </c>
      <c r="K174" s="3">
        <v>28202908</v>
      </c>
      <c r="L174" s="3">
        <v>27644704.207471</v>
      </c>
      <c r="M174" s="3">
        <v>1.27624315573031</v>
      </c>
      <c r="N174" s="3">
        <f t="shared" si="8"/>
        <v>3.98768590292363e-5</v>
      </c>
    </row>
    <row r="175" spans="1:14">
      <c r="A175" s="4" t="s">
        <v>13</v>
      </c>
      <c r="B175" s="3">
        <v>1</v>
      </c>
      <c r="C175" s="10">
        <v>10660</v>
      </c>
      <c r="D175" s="3">
        <v>5</v>
      </c>
      <c r="E175" s="7">
        <v>0</v>
      </c>
      <c r="F175" s="2" t="s">
        <v>39</v>
      </c>
      <c r="G175">
        <v>1842.36</v>
      </c>
      <c r="H175">
        <v>1.22585</v>
      </c>
      <c r="I175">
        <v>64.4076</v>
      </c>
      <c r="J175">
        <v>64.4076</v>
      </c>
      <c r="K175" s="3">
        <v>12502753</v>
      </c>
      <c r="L175" s="3">
        <v>12263041.8449699</v>
      </c>
      <c r="M175" s="3">
        <v>1.184456238106</v>
      </c>
      <c r="N175" s="3">
        <f t="shared" si="8"/>
        <v>4.43424705974016e-6</v>
      </c>
    </row>
    <row r="176" spans="1:15">
      <c r="A176" s="4" t="s">
        <v>15</v>
      </c>
      <c r="B176" s="3">
        <v>1</v>
      </c>
      <c r="C176">
        <v>10660</v>
      </c>
      <c r="D176" s="3">
        <v>7</v>
      </c>
      <c r="E176" s="7">
        <v>0</v>
      </c>
      <c r="F176" s="2" t="s">
        <v>39</v>
      </c>
      <c r="G176">
        <v>1838.97</v>
      </c>
      <c r="H176">
        <v>0.853325</v>
      </c>
      <c r="I176">
        <v>168.283</v>
      </c>
      <c r="J176">
        <v>50</v>
      </c>
      <c r="K176" s="3">
        <v>23508100</v>
      </c>
      <c r="L176" s="3">
        <v>23125236.1461045</v>
      </c>
      <c r="M176" s="3">
        <v>1.15822022909914</v>
      </c>
      <c r="N176" s="3">
        <f t="shared" si="8"/>
        <v>6.28294016014672e-6</v>
      </c>
      <c r="O176" s="3" t="s">
        <v>56</v>
      </c>
    </row>
    <row r="177" spans="1:14">
      <c r="A177" s="4" t="s">
        <v>19</v>
      </c>
      <c r="B177" s="2" t="s">
        <v>20</v>
      </c>
      <c r="C177">
        <v>10660</v>
      </c>
      <c r="D177" s="3">
        <v>9</v>
      </c>
      <c r="E177" s="7">
        <v>0</v>
      </c>
      <c r="F177" s="2" t="s">
        <v>39</v>
      </c>
      <c r="G177">
        <v>1830.06</v>
      </c>
      <c r="H177">
        <v>1.12723</v>
      </c>
      <c r="I177">
        <v>142.115</v>
      </c>
      <c r="J177">
        <v>50</v>
      </c>
      <c r="K177" s="3">
        <v>19628546</v>
      </c>
      <c r="L177" s="3">
        <v>19277219.690239</v>
      </c>
      <c r="M177" s="3">
        <v>1.12937117636282</v>
      </c>
      <c r="N177" s="3">
        <f t="shared" si="8"/>
        <v>6.52767950104147e-6</v>
      </c>
    </row>
    <row r="178" spans="1:14">
      <c r="A178" s="4" t="s">
        <v>21</v>
      </c>
      <c r="B178" s="3">
        <v>2</v>
      </c>
      <c r="C178">
        <v>10660</v>
      </c>
      <c r="D178" s="3">
        <v>11</v>
      </c>
      <c r="E178" s="7">
        <v>0</v>
      </c>
      <c r="F178" s="2" t="s">
        <v>35</v>
      </c>
      <c r="G178">
        <v>1815.22</v>
      </c>
      <c r="H178">
        <v>0.544286</v>
      </c>
      <c r="I178">
        <v>182.169</v>
      </c>
      <c r="J178">
        <v>43</v>
      </c>
      <c r="K178" s="3">
        <v>21290537</v>
      </c>
      <c r="L178" s="3">
        <v>20891891.2180412</v>
      </c>
      <c r="M178" s="3">
        <v>1.45441162821236</v>
      </c>
      <c r="N178" s="3">
        <f t="shared" si="8"/>
        <v>5.99527874925981e-6</v>
      </c>
    </row>
    <row r="179" spans="1:14">
      <c r="A179" s="4" t="s">
        <v>22</v>
      </c>
      <c r="B179" s="3">
        <v>2</v>
      </c>
      <c r="C179">
        <v>10660</v>
      </c>
      <c r="D179" s="3">
        <v>13</v>
      </c>
      <c r="E179" s="7">
        <v>0</v>
      </c>
      <c r="F179" s="2" t="s">
        <v>39</v>
      </c>
      <c r="G179" s="10">
        <v>1802.72</v>
      </c>
      <c r="H179">
        <v>0.748163</v>
      </c>
      <c r="I179">
        <v>254.945</v>
      </c>
      <c r="J179">
        <v>50</v>
      </c>
      <c r="K179" s="3">
        <v>20114597</v>
      </c>
      <c r="L179" s="3">
        <v>19718959.76486</v>
      </c>
      <c r="M179" s="3">
        <v>1.59020007581509</v>
      </c>
      <c r="N179" s="3">
        <f t="shared" si="8"/>
        <v>8.13037782919918e-6</v>
      </c>
    </row>
    <row r="180" spans="1:14">
      <c r="A180" s="4" t="s">
        <v>23</v>
      </c>
      <c r="B180" s="3">
        <v>2</v>
      </c>
      <c r="C180">
        <v>10660</v>
      </c>
      <c r="D180" s="3">
        <v>15</v>
      </c>
      <c r="E180" s="7">
        <v>0</v>
      </c>
      <c r="F180" s="2" t="s">
        <v>39</v>
      </c>
      <c r="G180">
        <v>1773.58</v>
      </c>
      <c r="H180">
        <v>0.549973</v>
      </c>
      <c r="I180">
        <v>323.754</v>
      </c>
      <c r="J180">
        <v>41</v>
      </c>
      <c r="K180" s="3">
        <v>33991230</v>
      </c>
      <c r="L180" s="3">
        <v>33219017.2003513</v>
      </c>
      <c r="M180" s="3">
        <v>1.32893688149146</v>
      </c>
      <c r="N180" s="3">
        <f t="shared" si="8"/>
        <v>7.33371466866275e-6</v>
      </c>
    </row>
    <row r="181" spans="1:14">
      <c r="A181" s="4" t="s">
        <v>26</v>
      </c>
      <c r="B181" s="2" t="s">
        <v>27</v>
      </c>
      <c r="C181">
        <v>10660</v>
      </c>
      <c r="D181" s="3">
        <v>17</v>
      </c>
      <c r="E181" s="7">
        <v>0</v>
      </c>
      <c r="F181" s="2" t="s">
        <v>39</v>
      </c>
      <c r="G181">
        <v>1922.66</v>
      </c>
      <c r="H181">
        <v>0.787737</v>
      </c>
      <c r="I181">
        <v>292.414</v>
      </c>
      <c r="J181">
        <v>50</v>
      </c>
      <c r="K181" s="3">
        <v>30171610</v>
      </c>
      <c r="L181" s="3">
        <v>29630961.5406818</v>
      </c>
      <c r="M181" s="3">
        <v>1.41336430050625</v>
      </c>
      <c r="N181" s="3">
        <f t="shared" si="8"/>
        <v>6.98229669899981e-6</v>
      </c>
    </row>
    <row r="182" spans="1:18">
      <c r="A182" s="4" t="s">
        <v>28</v>
      </c>
      <c r="B182" s="3">
        <v>3</v>
      </c>
      <c r="C182">
        <v>10660</v>
      </c>
      <c r="D182" s="3">
        <v>19</v>
      </c>
      <c r="E182" s="7">
        <v>0</v>
      </c>
      <c r="F182" s="2" t="s">
        <v>39</v>
      </c>
      <c r="G182">
        <v>1908.47</v>
      </c>
      <c r="H182">
        <v>0.92702</v>
      </c>
      <c r="I182">
        <v>355.113</v>
      </c>
      <c r="J182">
        <v>41.9727</v>
      </c>
      <c r="K182" s="8">
        <v>42171093</v>
      </c>
      <c r="L182" s="8">
        <v>41546245.5617871</v>
      </c>
      <c r="M182" s="3">
        <v>1.3026107392712</v>
      </c>
      <c r="N182" s="3">
        <f t="shared" si="8"/>
        <v>6.56175684871418e-6</v>
      </c>
      <c r="R182" t="s">
        <v>57</v>
      </c>
    </row>
    <row r="183" spans="1:14">
      <c r="A183" s="4" t="s">
        <v>29</v>
      </c>
      <c r="B183" s="3">
        <v>3</v>
      </c>
      <c r="C183">
        <v>10660</v>
      </c>
      <c r="D183" s="3">
        <v>21</v>
      </c>
      <c r="E183" s="7">
        <v>0</v>
      </c>
      <c r="F183" s="2" t="s">
        <v>39</v>
      </c>
      <c r="G183">
        <v>1884.47</v>
      </c>
      <c r="H183">
        <v>1.49837</v>
      </c>
      <c r="I183">
        <v>204.753</v>
      </c>
      <c r="J183">
        <v>60</v>
      </c>
      <c r="K183" s="3">
        <v>28202908</v>
      </c>
      <c r="L183" s="3">
        <v>27644704.207471</v>
      </c>
      <c r="M183" s="3">
        <v>1.27624315573031</v>
      </c>
      <c r="N183" s="3">
        <f t="shared" si="8"/>
        <v>5.8034320012035e-6</v>
      </c>
    </row>
    <row r="184" ht="16" customHeight="1" spans="1:17">
      <c r="A184" s="4" t="s">
        <v>13</v>
      </c>
      <c r="B184" s="3">
        <v>1</v>
      </c>
      <c r="C184" s="10">
        <v>10712</v>
      </c>
      <c r="D184" s="3">
        <v>5</v>
      </c>
      <c r="E184" s="7">
        <v>0</v>
      </c>
      <c r="F184" s="2" t="s">
        <v>39</v>
      </c>
      <c r="G184" s="1">
        <v>1813.05158526812</v>
      </c>
      <c r="H184">
        <v>1.2</v>
      </c>
      <c r="I184">
        <v>4047.44</v>
      </c>
      <c r="J184">
        <f>MAX(ABS(O184-I184),ABS(P184-I184))</f>
        <v>2169.08</v>
      </c>
      <c r="K184" s="3">
        <v>12502753</v>
      </c>
      <c r="L184" s="3">
        <v>12263041.8449699</v>
      </c>
      <c r="M184" s="3">
        <v>1.184456238106</v>
      </c>
      <c r="N184" s="3">
        <f t="shared" si="8"/>
        <v>0.000278652657752729</v>
      </c>
      <c r="O184" s="14">
        <v>3536.16</v>
      </c>
      <c r="P184" s="14">
        <v>6216.52</v>
      </c>
      <c r="Q184" s="14">
        <f>(10712.2-10659.8)/(10820.8-10659.8)*(G211-G175)+G175</f>
        <v>1809.96313043478</v>
      </c>
    </row>
    <row r="185" spans="1:17">
      <c r="A185" s="4" t="s">
        <v>15</v>
      </c>
      <c r="B185" s="3">
        <v>1</v>
      </c>
      <c r="C185">
        <v>10712</v>
      </c>
      <c r="D185" s="3">
        <v>7</v>
      </c>
      <c r="E185" s="7">
        <v>0</v>
      </c>
      <c r="F185" s="2" t="s">
        <v>39</v>
      </c>
      <c r="G185" s="1">
        <v>1804.94</v>
      </c>
      <c r="H185">
        <v>1.2</v>
      </c>
      <c r="I185">
        <v>7769.74</v>
      </c>
      <c r="J185">
        <f t="shared" ref="J184:J201" si="9">MAX(ABS(O185-I185),ABS(P185-I185))</f>
        <v>3583.9</v>
      </c>
      <c r="K185" s="3">
        <v>23508100</v>
      </c>
      <c r="L185" s="3">
        <v>23125236.1461045</v>
      </c>
      <c r="M185" s="3">
        <v>1.15822022909914</v>
      </c>
      <c r="N185" s="3">
        <f t="shared" si="8"/>
        <v>0.000290087599340981</v>
      </c>
      <c r="O185" s="14">
        <v>7961.76</v>
      </c>
      <c r="P185" s="14">
        <v>4185.84</v>
      </c>
      <c r="Q185" s="14">
        <f t="shared" ref="Q185:Q192" si="10">G212-(G212-G167)/(C212-C167)*(C212-C185)</f>
        <v>1804.00106521739</v>
      </c>
    </row>
    <row r="186" spans="1:17">
      <c r="A186" s="4" t="s">
        <v>19</v>
      </c>
      <c r="B186" s="2" t="s">
        <v>20</v>
      </c>
      <c r="C186">
        <v>10712</v>
      </c>
      <c r="D186" s="3">
        <v>9</v>
      </c>
      <c r="E186" s="7">
        <v>0</v>
      </c>
      <c r="F186" s="2" t="s">
        <v>39</v>
      </c>
      <c r="G186" s="13">
        <v>1797.47</v>
      </c>
      <c r="H186">
        <v>1.2</v>
      </c>
      <c r="I186">
        <v>2613.09</v>
      </c>
      <c r="J186">
        <f>SQRT(J204^2+(P186-O186)^2/3.92^2)</f>
        <v>341.743283978444</v>
      </c>
      <c r="K186" s="3">
        <v>19628546</v>
      </c>
      <c r="L186" s="3">
        <v>19277219.690239</v>
      </c>
      <c r="M186" s="3">
        <v>1.12937117636282</v>
      </c>
      <c r="N186" s="3">
        <f t="shared" si="8"/>
        <v>0.000120025430302054</v>
      </c>
      <c r="O186" s="14">
        <v>596.565</v>
      </c>
      <c r="P186" s="14">
        <v>1892.02</v>
      </c>
      <c r="Q186" s="14">
        <f t="shared" si="10"/>
        <v>1795.00819565217</v>
      </c>
    </row>
    <row r="187" spans="1:17">
      <c r="A187" s="4" t="s">
        <v>21</v>
      </c>
      <c r="B187" s="3">
        <v>2</v>
      </c>
      <c r="C187">
        <v>10712</v>
      </c>
      <c r="D187" s="3">
        <v>11</v>
      </c>
      <c r="E187" s="7">
        <v>0</v>
      </c>
      <c r="F187" s="2" t="s">
        <v>39</v>
      </c>
      <c r="G187" s="13">
        <v>1782.2</v>
      </c>
      <c r="H187">
        <v>1.2</v>
      </c>
      <c r="I187">
        <v>2521.09</v>
      </c>
      <c r="J187">
        <f t="shared" si="9"/>
        <v>1530.22</v>
      </c>
      <c r="K187" s="3">
        <v>21290537</v>
      </c>
      <c r="L187" s="3">
        <v>20891891.2180412</v>
      </c>
      <c r="M187" s="3">
        <v>1.45441162821236</v>
      </c>
      <c r="N187" s="3">
        <f t="shared" si="8"/>
        <v>8.29704137475169e-5</v>
      </c>
      <c r="O187" s="14">
        <v>990.87</v>
      </c>
      <c r="P187" s="14">
        <v>2326.8</v>
      </c>
      <c r="Q187" s="14">
        <f t="shared" si="10"/>
        <v>1779.98195652174</v>
      </c>
    </row>
    <row r="188" spans="1:17">
      <c r="A188" s="4" t="s">
        <v>22</v>
      </c>
      <c r="B188" s="3">
        <v>2</v>
      </c>
      <c r="C188">
        <v>10712</v>
      </c>
      <c r="D188" s="3">
        <v>13</v>
      </c>
      <c r="E188" s="7">
        <v>0</v>
      </c>
      <c r="F188" s="2" t="s">
        <v>39</v>
      </c>
      <c r="G188" s="13">
        <v>1767.48</v>
      </c>
      <c r="H188">
        <v>1.2</v>
      </c>
      <c r="I188">
        <v>1412.56</v>
      </c>
      <c r="J188">
        <f t="shared" si="9"/>
        <v>441.722</v>
      </c>
      <c r="K188" s="3">
        <v>20114597</v>
      </c>
      <c r="L188" s="3">
        <v>19718959.76486</v>
      </c>
      <c r="M188" s="3">
        <v>1.59020007581509</v>
      </c>
      <c r="N188" s="3">
        <f t="shared" si="8"/>
        <v>4.50475455741968e-5</v>
      </c>
      <c r="O188" s="15">
        <v>970.838</v>
      </c>
      <c r="P188" s="14">
        <v>1390.4</v>
      </c>
      <c r="Q188" s="14">
        <f t="shared" si="10"/>
        <v>1767.50613043478</v>
      </c>
    </row>
    <row r="189" spans="1:17">
      <c r="A189" s="4" t="s">
        <v>23</v>
      </c>
      <c r="B189" s="3">
        <v>2</v>
      </c>
      <c r="C189">
        <v>10712</v>
      </c>
      <c r="D189" s="3">
        <v>15</v>
      </c>
      <c r="E189" s="7">
        <v>0</v>
      </c>
      <c r="F189" s="2" t="s">
        <v>39</v>
      </c>
      <c r="G189" s="13">
        <v>1742.13</v>
      </c>
      <c r="H189">
        <v>1.2</v>
      </c>
      <c r="I189">
        <v>1494.25</v>
      </c>
      <c r="J189">
        <f t="shared" si="9"/>
        <v>708.458</v>
      </c>
      <c r="K189" s="3">
        <v>33991230</v>
      </c>
      <c r="L189" s="3">
        <v>33219017.2003513</v>
      </c>
      <c r="M189" s="3">
        <v>1.32893688149146</v>
      </c>
      <c r="N189" s="3">
        <f t="shared" si="8"/>
        <v>3.38479312800747e-5</v>
      </c>
      <c r="O189" s="15">
        <v>785.792</v>
      </c>
      <c r="P189" s="14">
        <v>2084.5</v>
      </c>
      <c r="Q189" s="14">
        <f t="shared" si="10"/>
        <v>1745.38704347826</v>
      </c>
    </row>
    <row r="190" spans="1:17">
      <c r="A190" s="4" t="s">
        <v>26</v>
      </c>
      <c r="B190" s="2" t="s">
        <v>27</v>
      </c>
      <c r="C190">
        <v>10712</v>
      </c>
      <c r="D190" s="3">
        <v>17</v>
      </c>
      <c r="E190" s="7">
        <v>0</v>
      </c>
      <c r="F190" s="2" t="s">
        <v>39</v>
      </c>
      <c r="G190" s="13">
        <v>1887.91</v>
      </c>
      <c r="H190">
        <v>1.2</v>
      </c>
      <c r="I190">
        <v>2754.17</v>
      </c>
      <c r="J190">
        <f t="shared" si="9"/>
        <v>2458.56</v>
      </c>
      <c r="K190" s="3">
        <v>30171610</v>
      </c>
      <c r="L190" s="3">
        <v>29630961.5406818</v>
      </c>
      <c r="M190" s="3">
        <v>1.41336430050625</v>
      </c>
      <c r="N190" s="3">
        <f t="shared" si="8"/>
        <v>6.57644028654043e-5</v>
      </c>
      <c r="O190" s="15">
        <v>3718.61</v>
      </c>
      <c r="P190" s="14">
        <v>5212.73</v>
      </c>
      <c r="Q190" s="14">
        <f t="shared" si="10"/>
        <v>1891.21341304348</v>
      </c>
    </row>
    <row r="191" spans="1:17">
      <c r="A191" s="4" t="s">
        <v>28</v>
      </c>
      <c r="B191" s="3">
        <v>3</v>
      </c>
      <c r="C191">
        <v>10712</v>
      </c>
      <c r="D191" s="3">
        <v>19</v>
      </c>
      <c r="E191" s="7">
        <v>0</v>
      </c>
      <c r="F191" s="2" t="s">
        <v>39</v>
      </c>
      <c r="G191" s="13">
        <v>1874.61</v>
      </c>
      <c r="H191">
        <v>1.2</v>
      </c>
      <c r="I191">
        <v>4277.76</v>
      </c>
      <c r="J191">
        <f t="shared" si="9"/>
        <v>2078.44</v>
      </c>
      <c r="K191" s="8">
        <v>42171093</v>
      </c>
      <c r="L191" s="8">
        <v>41546245.5617871</v>
      </c>
      <c r="M191" s="3">
        <v>1.3026107392712</v>
      </c>
      <c r="N191" s="3">
        <f t="shared" si="8"/>
        <v>7.90441943188663e-5</v>
      </c>
      <c r="O191" s="15">
        <v>4288.39</v>
      </c>
      <c r="P191" s="14">
        <v>6356.2</v>
      </c>
      <c r="Q191" s="14">
        <f t="shared" si="10"/>
        <v>1876.27591304348</v>
      </c>
    </row>
    <row r="192" spans="1:17">
      <c r="A192" s="4" t="s">
        <v>29</v>
      </c>
      <c r="B192" s="3">
        <v>3</v>
      </c>
      <c r="C192">
        <v>10712</v>
      </c>
      <c r="D192" s="3">
        <v>21</v>
      </c>
      <c r="E192" s="7">
        <v>0</v>
      </c>
      <c r="F192" s="2" t="s">
        <v>39</v>
      </c>
      <c r="G192" s="13">
        <v>1848.19</v>
      </c>
      <c r="H192">
        <v>1.2</v>
      </c>
      <c r="I192">
        <v>3918.35</v>
      </c>
      <c r="J192">
        <f t="shared" si="9"/>
        <v>1488.1</v>
      </c>
      <c r="K192" s="3">
        <v>28202908</v>
      </c>
      <c r="L192" s="3">
        <v>27644704.207471</v>
      </c>
      <c r="M192" s="3">
        <v>1.27624315573031</v>
      </c>
      <c r="N192" s="3">
        <f t="shared" si="8"/>
        <v>0.000111060046895116</v>
      </c>
      <c r="O192" s="15">
        <v>3904.33</v>
      </c>
      <c r="P192" s="14">
        <v>5406.45</v>
      </c>
      <c r="Q192" s="14">
        <f t="shared" si="10"/>
        <v>1849.75382608696</v>
      </c>
    </row>
    <row r="193" spans="1:17">
      <c r="A193" s="4" t="s">
        <v>13</v>
      </c>
      <c r="B193" s="3">
        <v>1</v>
      </c>
      <c r="C193" s="10">
        <v>10731</v>
      </c>
      <c r="D193" s="3">
        <v>5</v>
      </c>
      <c r="E193" s="7">
        <v>0</v>
      </c>
      <c r="F193" s="2" t="s">
        <v>39</v>
      </c>
      <c r="G193" s="16">
        <v>1801.56035751988</v>
      </c>
      <c r="H193">
        <v>1.2</v>
      </c>
      <c r="I193">
        <v>7756.55</v>
      </c>
      <c r="J193">
        <f t="shared" si="9"/>
        <v>2461.19</v>
      </c>
      <c r="K193" s="3">
        <v>12502753</v>
      </c>
      <c r="L193" s="3">
        <v>12263041.8449699</v>
      </c>
      <c r="M193" s="3">
        <v>1.184456238106</v>
      </c>
      <c r="N193" s="3">
        <f t="shared" si="8"/>
        <v>0.000534012430694941</v>
      </c>
      <c r="O193" s="14">
        <v>7985.96</v>
      </c>
      <c r="P193" s="14">
        <v>5295.36</v>
      </c>
      <c r="Q193" s="14">
        <f>(10731.2-10659.8)/(10820.8-10659.8)*(G211-G175)+G175</f>
        <v>1798.21617391304</v>
      </c>
    </row>
    <row r="194" spans="1:17">
      <c r="A194" s="4" t="s">
        <v>15</v>
      </c>
      <c r="B194" s="3">
        <v>1</v>
      </c>
      <c r="C194">
        <v>10731</v>
      </c>
      <c r="D194" s="3">
        <v>7</v>
      </c>
      <c r="E194" s="7">
        <v>0</v>
      </c>
      <c r="F194" s="2" t="s">
        <v>39</v>
      </c>
      <c r="G194" s="1">
        <v>1793.44</v>
      </c>
      <c r="H194">
        <v>1.2</v>
      </c>
      <c r="I194">
        <v>8624.79</v>
      </c>
      <c r="J194">
        <f t="shared" si="9"/>
        <v>3481.61</v>
      </c>
      <c r="K194" s="3">
        <v>23508100</v>
      </c>
      <c r="L194" s="3">
        <v>23125236.1461045</v>
      </c>
      <c r="M194" s="3">
        <v>1.15822022909914</v>
      </c>
      <c r="N194" s="3">
        <f t="shared" si="8"/>
        <v>0.000322011370511768</v>
      </c>
      <c r="O194" s="14">
        <v>8340.26</v>
      </c>
      <c r="P194" s="14">
        <v>12106.4</v>
      </c>
      <c r="Q194" s="14">
        <f>-(10820.8-10731.2)/(10820.8-10360.7)*(G212-G167)+G212</f>
        <v>1792.05344490328</v>
      </c>
    </row>
    <row r="195" spans="1:17">
      <c r="A195" s="4" t="s">
        <v>19</v>
      </c>
      <c r="B195" s="2" t="s">
        <v>20</v>
      </c>
      <c r="C195">
        <v>10731</v>
      </c>
      <c r="D195" s="3">
        <v>9</v>
      </c>
      <c r="E195" s="7">
        <v>0</v>
      </c>
      <c r="F195" s="2" t="s">
        <v>39</v>
      </c>
      <c r="G195" s="13">
        <v>1786.03</v>
      </c>
      <c r="H195">
        <v>1.2</v>
      </c>
      <c r="I195">
        <v>2951.38</v>
      </c>
      <c r="J195">
        <f>SQRT(J204^2+(P195-O195)^2/3.92^2)</f>
        <v>340.328725167121</v>
      </c>
      <c r="K195" s="3">
        <v>19628546</v>
      </c>
      <c r="L195" s="3">
        <v>19277219.690239</v>
      </c>
      <c r="M195" s="3">
        <v>1.12937117636282</v>
      </c>
      <c r="N195" s="3">
        <f t="shared" si="8"/>
        <v>0.000135563893507257</v>
      </c>
      <c r="O195" s="14">
        <v>4819.49</v>
      </c>
      <c r="P195" s="14">
        <v>3529.77</v>
      </c>
      <c r="Q195" s="14">
        <f>-(10820.8-10731.2)/(10820.8-10360.7)*(G213-G168)+G213</f>
        <v>1782.95419039339</v>
      </c>
    </row>
    <row r="196" spans="1:17">
      <c r="A196" s="4" t="s">
        <v>21</v>
      </c>
      <c r="B196" s="3">
        <v>2</v>
      </c>
      <c r="C196">
        <v>10731</v>
      </c>
      <c r="D196" s="3">
        <v>11</v>
      </c>
      <c r="E196" s="7">
        <v>0</v>
      </c>
      <c r="F196" s="2" t="s">
        <v>39</v>
      </c>
      <c r="G196" s="13">
        <v>1770.73</v>
      </c>
      <c r="H196">
        <v>1.2</v>
      </c>
      <c r="I196">
        <v>2086.36</v>
      </c>
      <c r="J196">
        <f t="shared" si="9"/>
        <v>1613.2</v>
      </c>
      <c r="K196" s="3">
        <v>21290537</v>
      </c>
      <c r="L196" s="3">
        <v>20891891.2180412</v>
      </c>
      <c r="M196" s="3">
        <v>1.45441162821236</v>
      </c>
      <c r="N196" s="3">
        <f t="shared" si="8"/>
        <v>6.86632180629289e-5</v>
      </c>
      <c r="O196" s="14">
        <v>3699.56</v>
      </c>
      <c r="P196" s="14">
        <v>2360.87</v>
      </c>
      <c r="Q196" s="14">
        <f>-(10820.8-10731.2)/(10820.8-10360.7)*(G214-G169)+G214</f>
        <v>1767.99676374701</v>
      </c>
    </row>
    <row r="197" spans="1:17">
      <c r="A197" s="4" t="s">
        <v>22</v>
      </c>
      <c r="B197" s="3">
        <v>2</v>
      </c>
      <c r="C197">
        <v>10731</v>
      </c>
      <c r="D197" s="3">
        <v>13</v>
      </c>
      <c r="E197" s="7">
        <v>0</v>
      </c>
      <c r="F197" s="2" t="s">
        <v>39</v>
      </c>
      <c r="G197" s="13">
        <v>1756.02</v>
      </c>
      <c r="H197">
        <v>1.2</v>
      </c>
      <c r="I197">
        <v>1878.53</v>
      </c>
      <c r="J197">
        <f t="shared" si="9"/>
        <v>506.71</v>
      </c>
      <c r="K197" s="3">
        <v>20114597</v>
      </c>
      <c r="L197" s="3">
        <v>19718959.76486</v>
      </c>
      <c r="M197" s="3">
        <v>1.59020007581509</v>
      </c>
      <c r="N197" s="3">
        <f t="shared" si="8"/>
        <v>5.9907661117047e-5</v>
      </c>
      <c r="O197" s="15">
        <v>2385.24</v>
      </c>
      <c r="P197" s="14">
        <v>1918</v>
      </c>
      <c r="Q197" s="14">
        <f>-(10820.8-10731.2)/(10820.8-10360.7)*(G215-G170)+G215</f>
        <v>1755.53444685938</v>
      </c>
    </row>
    <row r="198" spans="1:17">
      <c r="A198" s="4" t="s">
        <v>23</v>
      </c>
      <c r="B198" s="3">
        <v>2</v>
      </c>
      <c r="C198">
        <v>10731</v>
      </c>
      <c r="D198" s="3">
        <v>15</v>
      </c>
      <c r="E198" s="7">
        <v>0</v>
      </c>
      <c r="F198" s="2" t="s">
        <v>39</v>
      </c>
      <c r="G198" s="13">
        <v>1730.66</v>
      </c>
      <c r="H198">
        <v>1.2</v>
      </c>
      <c r="I198">
        <v>4099.9</v>
      </c>
      <c r="J198">
        <f t="shared" si="9"/>
        <v>716.579999999999</v>
      </c>
      <c r="K198" s="3">
        <v>33991230</v>
      </c>
      <c r="L198" s="3">
        <v>33219017.2003513</v>
      </c>
      <c r="M198" s="3">
        <v>1.32893688149146</v>
      </c>
      <c r="N198" s="3">
        <f t="shared" si="8"/>
        <v>9.2871429449676e-5</v>
      </c>
      <c r="O198" s="15">
        <v>4686.27</v>
      </c>
      <c r="P198" s="14">
        <v>3383.32</v>
      </c>
      <c r="Q198" s="14">
        <f>Q197+G216-G215</f>
        <v>1734.79444685938</v>
      </c>
    </row>
    <row r="199" spans="1:17">
      <c r="A199" s="4" t="s">
        <v>26</v>
      </c>
      <c r="B199" s="2" t="s">
        <v>27</v>
      </c>
      <c r="C199">
        <v>10731</v>
      </c>
      <c r="D199" s="3">
        <v>17</v>
      </c>
      <c r="E199" s="7">
        <v>0</v>
      </c>
      <c r="F199" s="2" t="s">
        <v>39</v>
      </c>
      <c r="G199" s="13">
        <v>1876.37</v>
      </c>
      <c r="H199">
        <v>1.2</v>
      </c>
      <c r="I199">
        <v>3708.84</v>
      </c>
      <c r="J199">
        <f t="shared" si="9"/>
        <v>2552.76</v>
      </c>
      <c r="K199" s="3">
        <v>30171610</v>
      </c>
      <c r="L199" s="3">
        <v>29630961.5406818</v>
      </c>
      <c r="M199" s="3">
        <v>1.41336430050625</v>
      </c>
      <c r="N199" s="3">
        <f t="shared" si="8"/>
        <v>8.85601280688287e-5</v>
      </c>
      <c r="O199" s="15">
        <v>2655.59</v>
      </c>
      <c r="P199" s="14">
        <v>1156.08</v>
      </c>
      <c r="Q199" s="14">
        <f>-(10820.8-10731.2)/(10820.8-10360.7)*(G217-G172)+G217</f>
        <v>1879.37048902412</v>
      </c>
    </row>
    <row r="200" spans="1:17">
      <c r="A200" s="4" t="s">
        <v>28</v>
      </c>
      <c r="B200" s="3">
        <v>3</v>
      </c>
      <c r="C200">
        <v>10731</v>
      </c>
      <c r="D200" s="3">
        <v>19</v>
      </c>
      <c r="E200" s="7">
        <v>0</v>
      </c>
      <c r="F200" s="2" t="s">
        <v>39</v>
      </c>
      <c r="G200" s="13">
        <v>1863.09</v>
      </c>
      <c r="H200">
        <v>1.2</v>
      </c>
      <c r="I200">
        <v>4703.41</v>
      </c>
      <c r="J200">
        <f t="shared" si="9"/>
        <v>2228.55</v>
      </c>
      <c r="K200" s="8">
        <v>42171093</v>
      </c>
      <c r="L200" s="8">
        <v>41546245.5617871</v>
      </c>
      <c r="M200" s="3">
        <v>1.3026107392712</v>
      </c>
      <c r="N200" s="3">
        <f t="shared" si="8"/>
        <v>8.69093296494659e-5</v>
      </c>
      <c r="O200" s="14">
        <v>4569.33</v>
      </c>
      <c r="P200" s="14">
        <v>2474.86</v>
      </c>
      <c r="Q200" s="14">
        <f>-(10820.8-10731.2)/(10820.8-10360.7)*(G218-G173)+G218</f>
        <v>1864.38444033906</v>
      </c>
    </row>
    <row r="201" spans="1:17">
      <c r="A201" s="4" t="s">
        <v>29</v>
      </c>
      <c r="B201" s="3">
        <v>3</v>
      </c>
      <c r="C201">
        <v>10731</v>
      </c>
      <c r="D201" s="3">
        <v>21</v>
      </c>
      <c r="E201" s="7">
        <v>0</v>
      </c>
      <c r="F201" s="2" t="s">
        <v>39</v>
      </c>
      <c r="G201" s="13">
        <v>1836.67</v>
      </c>
      <c r="H201">
        <v>1.2</v>
      </c>
      <c r="I201">
        <v>2578.84</v>
      </c>
      <c r="J201">
        <f t="shared" si="9"/>
        <v>1515.16</v>
      </c>
      <c r="K201" s="3">
        <v>28202908</v>
      </c>
      <c r="L201" s="3">
        <v>27644704.207471</v>
      </c>
      <c r="M201" s="3">
        <v>1.27624315573031</v>
      </c>
      <c r="N201" s="3">
        <f t="shared" ref="N201:N253" si="11">I201/L201/M201</f>
        <v>7.30935448173343e-5</v>
      </c>
      <c r="O201" s="15">
        <v>2583.24</v>
      </c>
      <c r="P201" s="14">
        <v>1063.68</v>
      </c>
      <c r="Q201" s="14">
        <f>-(10820.8-10731.2)/(10820.8-10360.7)*(G219-G174)+G219</f>
        <v>1837.6614040426</v>
      </c>
    </row>
    <row r="202" spans="1:16">
      <c r="A202" s="4" t="s">
        <v>13</v>
      </c>
      <c r="B202" s="3">
        <v>1</v>
      </c>
      <c r="C202" s="10" t="s">
        <v>58</v>
      </c>
      <c r="D202" s="3">
        <v>5</v>
      </c>
      <c r="E202" s="7">
        <v>0</v>
      </c>
      <c r="F202" s="2" t="s">
        <v>39</v>
      </c>
      <c r="G202">
        <v>1806.41</v>
      </c>
      <c r="H202">
        <v>0.135362</v>
      </c>
      <c r="I202">
        <v>11810.7</v>
      </c>
      <c r="J202">
        <v>157.094</v>
      </c>
      <c r="K202" s="3">
        <v>12502753</v>
      </c>
      <c r="L202" s="3">
        <v>12263041.8449699</v>
      </c>
      <c r="M202" s="3">
        <v>1.184456238106</v>
      </c>
      <c r="N202" s="3">
        <f t="shared" si="11"/>
        <v>0.000813127049423873</v>
      </c>
      <c r="O202"/>
      <c r="P202" s="3"/>
    </row>
    <row r="203" spans="1:16">
      <c r="A203" s="4" t="s">
        <v>15</v>
      </c>
      <c r="B203" s="3">
        <v>1</v>
      </c>
      <c r="C203">
        <v>10731</v>
      </c>
      <c r="D203" s="3">
        <v>7</v>
      </c>
      <c r="E203" s="7">
        <v>0</v>
      </c>
      <c r="F203" s="2" t="s">
        <v>39</v>
      </c>
      <c r="G203">
        <v>1797.7</v>
      </c>
      <c r="H203">
        <v>0.114801</v>
      </c>
      <c r="I203">
        <v>16318.8</v>
      </c>
      <c r="J203">
        <v>183.23</v>
      </c>
      <c r="K203" s="3">
        <v>23508100</v>
      </c>
      <c r="L203" s="3">
        <v>23125236.1461045</v>
      </c>
      <c r="M203" s="3">
        <v>1.15822022909914</v>
      </c>
      <c r="N203" s="3">
        <f t="shared" si="11"/>
        <v>0.000609271547841447</v>
      </c>
      <c r="O203"/>
      <c r="P203" s="3"/>
    </row>
    <row r="204" spans="1:16">
      <c r="A204" s="4" t="s">
        <v>19</v>
      </c>
      <c r="B204" s="2" t="s">
        <v>20</v>
      </c>
      <c r="C204">
        <v>10731</v>
      </c>
      <c r="D204" s="3">
        <v>9</v>
      </c>
      <c r="E204" s="7">
        <v>0</v>
      </c>
      <c r="F204" s="2" t="s">
        <v>39</v>
      </c>
      <c r="G204">
        <v>1788.52</v>
      </c>
      <c r="H204">
        <v>0.170831</v>
      </c>
      <c r="I204">
        <v>5722.8</v>
      </c>
      <c r="J204">
        <v>87.0398</v>
      </c>
      <c r="K204" s="3">
        <v>19628546</v>
      </c>
      <c r="L204" s="3">
        <v>19277219.690239</v>
      </c>
      <c r="M204" s="3">
        <v>1.12937117636282</v>
      </c>
      <c r="N204" s="3">
        <f t="shared" si="11"/>
        <v>0.000262861796774163</v>
      </c>
      <c r="O204"/>
      <c r="P204" s="3"/>
    </row>
    <row r="205" spans="1:15">
      <c r="A205" s="4" t="s">
        <v>21</v>
      </c>
      <c r="B205" s="3">
        <v>2</v>
      </c>
      <c r="C205">
        <v>10731</v>
      </c>
      <c r="D205" s="3">
        <v>11</v>
      </c>
      <c r="E205" s="7">
        <v>0</v>
      </c>
      <c r="F205" s="2" t="s">
        <v>39</v>
      </c>
      <c r="G205">
        <v>1774.39</v>
      </c>
      <c r="H205">
        <v>0.182929</v>
      </c>
      <c r="I205">
        <v>4821.36</v>
      </c>
      <c r="J205">
        <v>92.5503</v>
      </c>
      <c r="K205" s="3">
        <v>21290537</v>
      </c>
      <c r="L205" s="3">
        <v>20891891.2180412</v>
      </c>
      <c r="M205" s="3">
        <v>1.45441162821236</v>
      </c>
      <c r="N205" s="3">
        <f t="shared" si="11"/>
        <v>0.00015867352376382</v>
      </c>
      <c r="O205"/>
    </row>
    <row r="206" spans="1:14">
      <c r="A206" s="4" t="s">
        <v>22</v>
      </c>
      <c r="B206" s="3">
        <v>2</v>
      </c>
      <c r="C206">
        <v>10731</v>
      </c>
      <c r="D206" s="3">
        <v>13</v>
      </c>
      <c r="E206" s="7">
        <v>0</v>
      </c>
      <c r="F206" s="2" t="s">
        <v>39</v>
      </c>
      <c r="G206">
        <v>1760.66</v>
      </c>
      <c r="H206">
        <v>0.214805</v>
      </c>
      <c r="I206">
        <v>3301.16</v>
      </c>
      <c r="J206">
        <v>67.8668</v>
      </c>
      <c r="K206" s="3">
        <v>20114597</v>
      </c>
      <c r="L206" s="3">
        <v>19718959.76486</v>
      </c>
      <c r="M206" s="3">
        <v>1.59020007581509</v>
      </c>
      <c r="N206" s="3">
        <f t="shared" si="11"/>
        <v>0.000105276346171289</v>
      </c>
    </row>
    <row r="207" spans="1:14">
      <c r="A207" s="4" t="s">
        <v>23</v>
      </c>
      <c r="B207" s="3">
        <v>2</v>
      </c>
      <c r="C207">
        <v>10731</v>
      </c>
      <c r="D207" s="3">
        <v>15</v>
      </c>
      <c r="E207" s="7">
        <v>0</v>
      </c>
      <c r="F207" s="2" t="s">
        <v>39</v>
      </c>
      <c r="G207">
        <v>1733.62</v>
      </c>
      <c r="H207">
        <v>0.168518</v>
      </c>
      <c r="I207">
        <v>5492.26</v>
      </c>
      <c r="J207">
        <v>86.9189</v>
      </c>
      <c r="K207" s="3">
        <v>33991230</v>
      </c>
      <c r="L207" s="3">
        <v>33219017.2003513</v>
      </c>
      <c r="M207" s="3">
        <v>1.32893688149146</v>
      </c>
      <c r="N207" s="3">
        <f t="shared" si="11"/>
        <v>0.000124411336156803</v>
      </c>
    </row>
    <row r="208" spans="1:14">
      <c r="A208" s="4" t="s">
        <v>26</v>
      </c>
      <c r="B208" s="2" t="s">
        <v>27</v>
      </c>
      <c r="C208">
        <v>10731</v>
      </c>
      <c r="D208" s="3">
        <v>17</v>
      </c>
      <c r="E208" s="7">
        <v>0</v>
      </c>
      <c r="F208" s="2" t="s">
        <v>39</v>
      </c>
      <c r="G208">
        <v>1884.36</v>
      </c>
      <c r="H208">
        <v>0.15432</v>
      </c>
      <c r="I208">
        <v>6463.6</v>
      </c>
      <c r="J208">
        <v>104.115</v>
      </c>
      <c r="K208" s="3">
        <v>30171610</v>
      </c>
      <c r="L208" s="3">
        <v>29630961.5406818</v>
      </c>
      <c r="M208" s="3">
        <v>1.41336430050625</v>
      </c>
      <c r="N208" s="3">
        <f t="shared" si="11"/>
        <v>0.00015433861902527</v>
      </c>
    </row>
    <row r="209" spans="1:14">
      <c r="A209" s="4" t="s">
        <v>28</v>
      </c>
      <c r="B209" s="3">
        <v>3</v>
      </c>
      <c r="C209">
        <v>10731</v>
      </c>
      <c r="D209" s="3">
        <v>19</v>
      </c>
      <c r="E209" s="7">
        <v>0</v>
      </c>
      <c r="F209" s="2" t="s">
        <v>39</v>
      </c>
      <c r="G209">
        <v>1869.91</v>
      </c>
      <c r="H209">
        <v>0.145268</v>
      </c>
      <c r="I209">
        <v>9008.24</v>
      </c>
      <c r="J209">
        <v>134.62</v>
      </c>
      <c r="K209" s="8">
        <v>42171093</v>
      </c>
      <c r="L209" s="8">
        <v>41546245.5617871</v>
      </c>
      <c r="M209" s="3">
        <v>1.3026107392712</v>
      </c>
      <c r="N209" s="3">
        <f t="shared" si="11"/>
        <v>0.000166453721814918</v>
      </c>
    </row>
    <row r="210" spans="1:14">
      <c r="A210" s="4" t="s">
        <v>29</v>
      </c>
      <c r="B210" s="3">
        <v>3</v>
      </c>
      <c r="C210">
        <v>10731</v>
      </c>
      <c r="D210" s="3">
        <v>21</v>
      </c>
      <c r="E210" s="7">
        <v>0</v>
      </c>
      <c r="F210" s="2" t="s">
        <v>39</v>
      </c>
      <c r="G210">
        <v>1844.79</v>
      </c>
      <c r="H210">
        <v>0.18861</v>
      </c>
      <c r="I210">
        <v>6443.98</v>
      </c>
      <c r="J210">
        <v>121.904</v>
      </c>
      <c r="K210" s="3">
        <v>28202908</v>
      </c>
      <c r="L210" s="3">
        <v>27644704.207471</v>
      </c>
      <c r="M210" s="3">
        <v>1.27624315573031</v>
      </c>
      <c r="N210" s="3">
        <f t="shared" si="11"/>
        <v>0.0001826454300895</v>
      </c>
    </row>
    <row r="211" spans="1:15">
      <c r="A211" s="4" t="s">
        <v>13</v>
      </c>
      <c r="B211" s="3">
        <v>1</v>
      </c>
      <c r="C211" s="10">
        <v>10821</v>
      </c>
      <c r="D211" s="3">
        <v>5</v>
      </c>
      <c r="E211" s="7">
        <v>0</v>
      </c>
      <c r="F211" s="2" t="s">
        <v>35</v>
      </c>
      <c r="G211">
        <v>1742.82</v>
      </c>
      <c r="H211">
        <v>0.62999</v>
      </c>
      <c r="I211">
        <v>231.897</v>
      </c>
      <c r="J211">
        <v>19.6331</v>
      </c>
      <c r="K211" s="3">
        <v>12502753</v>
      </c>
      <c r="L211" s="3">
        <v>12263041.8449699</v>
      </c>
      <c r="M211" s="3">
        <v>1.184456238106</v>
      </c>
      <c r="N211" s="3">
        <f t="shared" si="11"/>
        <v>1.59653300295705e-5</v>
      </c>
      <c r="O211"/>
    </row>
    <row r="212" spans="1:15">
      <c r="A212" s="4" t="s">
        <v>15</v>
      </c>
      <c r="B212" s="3">
        <v>1</v>
      </c>
      <c r="C212">
        <v>10821</v>
      </c>
      <c r="D212" s="3">
        <v>7</v>
      </c>
      <c r="E212" s="7">
        <v>0</v>
      </c>
      <c r="F212" s="2" t="s">
        <v>35</v>
      </c>
      <c r="G212">
        <v>1736.94</v>
      </c>
      <c r="H212">
        <v>0.463446</v>
      </c>
      <c r="I212">
        <v>399.044</v>
      </c>
      <c r="J212">
        <v>26.5762</v>
      </c>
      <c r="K212" s="3">
        <v>23508100</v>
      </c>
      <c r="L212" s="3">
        <v>23125236.1461045</v>
      </c>
      <c r="M212" s="3">
        <v>1.15822022909914</v>
      </c>
      <c r="N212" s="3">
        <f t="shared" si="11"/>
        <v>1.4898531481288e-5</v>
      </c>
      <c r="O212"/>
    </row>
    <row r="213" spans="1:15">
      <c r="A213" s="4" t="s">
        <v>19</v>
      </c>
      <c r="B213" s="2" t="s">
        <v>20</v>
      </c>
      <c r="C213">
        <v>10821</v>
      </c>
      <c r="D213" s="3">
        <v>9</v>
      </c>
      <c r="E213" s="7">
        <v>0</v>
      </c>
      <c r="F213" s="2" t="s">
        <v>35</v>
      </c>
      <c r="G213">
        <v>1727.35</v>
      </c>
      <c r="H213">
        <v>0.793103</v>
      </c>
      <c r="I213">
        <v>288.45</v>
      </c>
      <c r="J213">
        <v>28.5688</v>
      </c>
      <c r="K213" s="3">
        <v>19628546</v>
      </c>
      <c r="L213" s="3">
        <v>19277219.690239</v>
      </c>
      <c r="M213" s="3">
        <v>1.12937117636282</v>
      </c>
      <c r="N213" s="3">
        <f t="shared" si="11"/>
        <v>1.32491936254119e-5</v>
      </c>
      <c r="O213"/>
    </row>
    <row r="214" spans="1:15">
      <c r="A214" s="4" t="s">
        <v>21</v>
      </c>
      <c r="B214" s="3">
        <v>2</v>
      </c>
      <c r="C214">
        <v>10821</v>
      </c>
      <c r="D214" s="3">
        <v>11</v>
      </c>
      <c r="E214" s="7">
        <v>0</v>
      </c>
      <c r="F214" s="2" t="s">
        <v>35</v>
      </c>
      <c r="G214">
        <v>1712.71</v>
      </c>
      <c r="H214">
        <v>0.46625</v>
      </c>
      <c r="I214">
        <v>339.418</v>
      </c>
      <c r="J214">
        <v>30.1072</v>
      </c>
      <c r="K214" s="3">
        <v>21290537</v>
      </c>
      <c r="L214" s="3">
        <v>20891891.2180412</v>
      </c>
      <c r="M214" s="3">
        <v>1.45441162821236</v>
      </c>
      <c r="N214" s="3">
        <f t="shared" si="11"/>
        <v>1.11704270348757e-5</v>
      </c>
      <c r="O214"/>
    </row>
    <row r="215" spans="1:15">
      <c r="A215" s="4" t="s">
        <v>22</v>
      </c>
      <c r="B215" s="3">
        <v>2</v>
      </c>
      <c r="C215">
        <v>10821</v>
      </c>
      <c r="D215" s="3">
        <v>13</v>
      </c>
      <c r="E215" s="7">
        <v>0</v>
      </c>
      <c r="F215" s="2" t="s">
        <v>35</v>
      </c>
      <c r="G215">
        <v>1700.31</v>
      </c>
      <c r="H215">
        <v>1.8557</v>
      </c>
      <c r="I215">
        <v>437.589</v>
      </c>
      <c r="J215">
        <v>99.4431</v>
      </c>
      <c r="K215" s="3">
        <v>20114597</v>
      </c>
      <c r="L215" s="3">
        <v>19718959.76486</v>
      </c>
      <c r="M215" s="3">
        <v>1.59020007581509</v>
      </c>
      <c r="N215" s="3">
        <f t="shared" si="11"/>
        <v>1.39550252168171e-5</v>
      </c>
      <c r="O215" t="s">
        <v>53</v>
      </c>
    </row>
    <row r="216" spans="1:15">
      <c r="A216" s="4" t="s">
        <v>23</v>
      </c>
      <c r="B216" s="3">
        <v>2</v>
      </c>
      <c r="C216">
        <v>10821</v>
      </c>
      <c r="D216" s="3">
        <v>15</v>
      </c>
      <c r="E216" s="7">
        <v>0</v>
      </c>
      <c r="F216" s="2" t="s">
        <v>35</v>
      </c>
      <c r="G216">
        <v>1679.57</v>
      </c>
      <c r="H216">
        <v>0.659871</v>
      </c>
      <c r="I216">
        <v>436.647</v>
      </c>
      <c r="J216">
        <v>46.3143</v>
      </c>
      <c r="K216" s="3">
        <v>33991230</v>
      </c>
      <c r="L216" s="3">
        <v>33219017.2003513</v>
      </c>
      <c r="M216" s="3">
        <v>1.32893688149146</v>
      </c>
      <c r="N216" s="3">
        <f t="shared" si="11"/>
        <v>9.89098052511346e-6</v>
      </c>
      <c r="O216" t="s">
        <v>59</v>
      </c>
    </row>
    <row r="217" spans="1:15">
      <c r="A217" s="4" t="s">
        <v>26</v>
      </c>
      <c r="B217" s="2" t="s">
        <v>27</v>
      </c>
      <c r="C217">
        <v>10821</v>
      </c>
      <c r="D217" s="3">
        <v>17</v>
      </c>
      <c r="E217" s="7">
        <v>0</v>
      </c>
      <c r="F217" s="2" t="s">
        <v>35</v>
      </c>
      <c r="G217">
        <v>1824.74</v>
      </c>
      <c r="H217">
        <v>0.498446</v>
      </c>
      <c r="I217">
        <v>383.604</v>
      </c>
      <c r="J217">
        <v>26.724</v>
      </c>
      <c r="K217" s="3">
        <v>30171610</v>
      </c>
      <c r="L217" s="3">
        <v>29630961.5406818</v>
      </c>
      <c r="M217" s="3">
        <v>1.41336430050625</v>
      </c>
      <c r="N217" s="3">
        <f t="shared" si="11"/>
        <v>9.15974249838628e-6</v>
      </c>
      <c r="O217"/>
    </row>
    <row r="218" spans="1:15">
      <c r="A218" s="4" t="s">
        <v>28</v>
      </c>
      <c r="B218" s="3">
        <v>3</v>
      </c>
      <c r="C218">
        <v>10821</v>
      </c>
      <c r="D218" s="3">
        <v>19</v>
      </c>
      <c r="E218" s="7">
        <v>0</v>
      </c>
      <c r="F218" s="2" t="s">
        <v>35</v>
      </c>
      <c r="G218">
        <v>1809.53</v>
      </c>
      <c r="H218">
        <v>0.35791</v>
      </c>
      <c r="I218">
        <v>258.604</v>
      </c>
      <c r="J218">
        <v>17.7824</v>
      </c>
      <c r="K218" s="8">
        <v>42171093</v>
      </c>
      <c r="L218" s="8">
        <v>41546245.5617871</v>
      </c>
      <c r="M218" s="3">
        <v>1.3026107392712</v>
      </c>
      <c r="N218" s="3">
        <f t="shared" si="11"/>
        <v>4.77846929880033e-6</v>
      </c>
      <c r="O218"/>
    </row>
    <row r="219" spans="1:15">
      <c r="A219" s="4" t="s">
        <v>29</v>
      </c>
      <c r="B219" s="3">
        <v>3</v>
      </c>
      <c r="C219">
        <v>10821</v>
      </c>
      <c r="D219" s="3">
        <v>21</v>
      </c>
      <c r="E219" s="7">
        <v>0</v>
      </c>
      <c r="F219" s="2" t="s">
        <v>35</v>
      </c>
      <c r="G219">
        <v>1781.88</v>
      </c>
      <c r="H219">
        <v>1.61491</v>
      </c>
      <c r="I219">
        <v>115.139</v>
      </c>
      <c r="J219">
        <v>29.5293</v>
      </c>
      <c r="K219" s="3">
        <v>28202908</v>
      </c>
      <c r="L219" s="3">
        <v>27644704.207471</v>
      </c>
      <c r="M219" s="3">
        <v>1.27624315573031</v>
      </c>
      <c r="N219" s="3">
        <f t="shared" si="11"/>
        <v>3.26345087586785e-6</v>
      </c>
      <c r="O219"/>
    </row>
    <row r="220" spans="1:15">
      <c r="A220" s="4" t="s">
        <v>13</v>
      </c>
      <c r="B220" s="3">
        <v>1</v>
      </c>
      <c r="C220" s="10">
        <v>10917</v>
      </c>
      <c r="D220" s="3">
        <v>5</v>
      </c>
      <c r="E220" s="7">
        <v>0</v>
      </c>
      <c r="F220" s="2" t="s">
        <v>35</v>
      </c>
      <c r="G220">
        <v>1688.5</v>
      </c>
      <c r="H220">
        <v>0.444357</v>
      </c>
      <c r="I220">
        <v>595.258</v>
      </c>
      <c r="J220">
        <v>39.6532</v>
      </c>
      <c r="K220" s="3">
        <v>12502753</v>
      </c>
      <c r="L220" s="3">
        <v>12263041.8449699</v>
      </c>
      <c r="M220" s="3">
        <v>1.184456238106</v>
      </c>
      <c r="N220" s="3">
        <f t="shared" si="11"/>
        <v>4.09815151672599e-5</v>
      </c>
      <c r="O220"/>
    </row>
    <row r="221" spans="1:15">
      <c r="A221" s="4" t="s">
        <v>15</v>
      </c>
      <c r="B221" s="3">
        <v>1</v>
      </c>
      <c r="C221">
        <v>10917</v>
      </c>
      <c r="D221" s="3">
        <v>7</v>
      </c>
      <c r="E221" s="7">
        <v>0</v>
      </c>
      <c r="F221" s="2" t="s">
        <v>35</v>
      </c>
      <c r="G221">
        <v>1680.88</v>
      </c>
      <c r="H221">
        <v>0.286363</v>
      </c>
      <c r="I221">
        <v>1079.95</v>
      </c>
      <c r="J221">
        <v>43.8871</v>
      </c>
      <c r="K221" s="3">
        <v>23508100</v>
      </c>
      <c r="L221" s="3">
        <v>23125236.1461045</v>
      </c>
      <c r="M221" s="3">
        <v>1.15822022909914</v>
      </c>
      <c r="N221" s="3">
        <f t="shared" si="11"/>
        <v>4.03205387707044e-5</v>
      </c>
      <c r="O221"/>
    </row>
    <row r="222" spans="1:15">
      <c r="A222" s="4" t="s">
        <v>19</v>
      </c>
      <c r="B222" s="2" t="s">
        <v>20</v>
      </c>
      <c r="C222">
        <v>10917</v>
      </c>
      <c r="D222" s="3">
        <v>9</v>
      </c>
      <c r="E222" s="7">
        <v>0</v>
      </c>
      <c r="F222" s="2" t="s">
        <v>35</v>
      </c>
      <c r="G222">
        <v>1673.41</v>
      </c>
      <c r="H222">
        <v>0.332425</v>
      </c>
      <c r="I222">
        <v>789.001</v>
      </c>
      <c r="J222">
        <v>35.6338</v>
      </c>
      <c r="K222" s="3">
        <v>19628546</v>
      </c>
      <c r="L222" s="3">
        <v>19277219.690239</v>
      </c>
      <c r="M222" s="3">
        <v>1.12937117636282</v>
      </c>
      <c r="N222" s="3">
        <f t="shared" si="11"/>
        <v>3.6240689962363e-5</v>
      </c>
      <c r="O222"/>
    </row>
    <row r="223" spans="1:15">
      <c r="A223" s="4" t="s">
        <v>21</v>
      </c>
      <c r="B223" s="3">
        <v>2</v>
      </c>
      <c r="C223">
        <v>10917</v>
      </c>
      <c r="D223" s="3">
        <v>11</v>
      </c>
      <c r="E223" s="7">
        <v>0</v>
      </c>
      <c r="F223" s="2" t="s">
        <v>35</v>
      </c>
      <c r="G223">
        <v>1656.72</v>
      </c>
      <c r="H223">
        <v>0.229928</v>
      </c>
      <c r="I223">
        <v>1033.88</v>
      </c>
      <c r="J223">
        <v>39.0474</v>
      </c>
      <c r="K223" s="3">
        <v>21290537</v>
      </c>
      <c r="L223" s="3">
        <v>20891891.2180412</v>
      </c>
      <c r="M223" s="3">
        <v>1.45441162821236</v>
      </c>
      <c r="N223" s="3">
        <f t="shared" si="11"/>
        <v>3.40255410815492e-5</v>
      </c>
      <c r="O223"/>
    </row>
    <row r="224" spans="1:15">
      <c r="A224" s="4" t="s">
        <v>22</v>
      </c>
      <c r="B224" s="3">
        <v>2</v>
      </c>
      <c r="C224">
        <v>10917</v>
      </c>
      <c r="D224" s="3">
        <v>13</v>
      </c>
      <c r="E224" s="7">
        <v>0</v>
      </c>
      <c r="F224" s="2" t="s">
        <v>35</v>
      </c>
      <c r="G224">
        <v>1642.95</v>
      </c>
      <c r="H224">
        <v>0.296613</v>
      </c>
      <c r="I224">
        <v>1028.56</v>
      </c>
      <c r="J224">
        <v>39.3007</v>
      </c>
      <c r="K224" s="3">
        <v>20114597</v>
      </c>
      <c r="L224" s="3">
        <v>19718959.76486</v>
      </c>
      <c r="M224" s="3">
        <v>1.59020007581509</v>
      </c>
      <c r="N224" s="3">
        <f t="shared" si="11"/>
        <v>3.28015117770543e-5</v>
      </c>
      <c r="O224"/>
    </row>
    <row r="225" spans="1:15">
      <c r="A225" s="4" t="s">
        <v>23</v>
      </c>
      <c r="B225" s="3">
        <v>2</v>
      </c>
      <c r="C225">
        <v>10917</v>
      </c>
      <c r="D225" s="3">
        <v>15</v>
      </c>
      <c r="E225" s="7">
        <v>0</v>
      </c>
      <c r="F225" s="2" t="s">
        <v>35</v>
      </c>
      <c r="G225">
        <v>1618.14</v>
      </c>
      <c r="H225">
        <v>0.269899</v>
      </c>
      <c r="I225">
        <v>1204.59</v>
      </c>
      <c r="J225">
        <v>45.1077</v>
      </c>
      <c r="K225" s="3">
        <v>33991230</v>
      </c>
      <c r="L225" s="3">
        <v>33219017.2003513</v>
      </c>
      <c r="M225" s="3">
        <v>1.32893688149146</v>
      </c>
      <c r="N225" s="3">
        <f t="shared" si="11"/>
        <v>2.7286518012826e-5</v>
      </c>
      <c r="O225"/>
    </row>
    <row r="226" spans="1:15">
      <c r="A226" s="4" t="s">
        <v>26</v>
      </c>
      <c r="B226" s="2" t="s">
        <v>27</v>
      </c>
      <c r="C226">
        <v>10917</v>
      </c>
      <c r="D226" s="3">
        <v>17</v>
      </c>
      <c r="E226" s="7">
        <v>0</v>
      </c>
      <c r="F226" s="2" t="s">
        <v>35</v>
      </c>
      <c r="G226">
        <v>1762.55</v>
      </c>
      <c r="H226">
        <v>0.31009</v>
      </c>
      <c r="I226">
        <v>971.396</v>
      </c>
      <c r="J226">
        <v>38.5798</v>
      </c>
      <c r="K226" s="3">
        <v>30171610</v>
      </c>
      <c r="L226" s="3">
        <v>29630961.5406818</v>
      </c>
      <c r="M226" s="3">
        <v>1.41336430050625</v>
      </c>
      <c r="N226" s="3">
        <f t="shared" si="11"/>
        <v>2.31951106452551e-5</v>
      </c>
      <c r="O226"/>
    </row>
    <row r="227" spans="1:15">
      <c r="A227" s="4" t="s">
        <v>28</v>
      </c>
      <c r="B227" s="3">
        <v>3</v>
      </c>
      <c r="C227">
        <v>10917</v>
      </c>
      <c r="D227" s="3">
        <v>19</v>
      </c>
      <c r="E227" s="7">
        <v>0</v>
      </c>
      <c r="F227" s="2" t="s">
        <v>35</v>
      </c>
      <c r="G227">
        <v>1748.1</v>
      </c>
      <c r="H227">
        <v>0.281799</v>
      </c>
      <c r="I227">
        <v>953.574</v>
      </c>
      <c r="J227">
        <v>35.4421</v>
      </c>
      <c r="K227" s="8">
        <v>42171093</v>
      </c>
      <c r="L227" s="8">
        <v>41546245.5617871</v>
      </c>
      <c r="M227" s="3">
        <v>1.3026107392712</v>
      </c>
      <c r="N227" s="3">
        <f t="shared" si="11"/>
        <v>1.762008353751e-5</v>
      </c>
      <c r="O227"/>
    </row>
    <row r="228" spans="1:15">
      <c r="A228" s="4" t="s">
        <v>29</v>
      </c>
      <c r="B228" s="3">
        <v>3</v>
      </c>
      <c r="C228">
        <v>10917</v>
      </c>
      <c r="D228" s="3">
        <v>21</v>
      </c>
      <c r="E228" s="7">
        <v>0</v>
      </c>
      <c r="F228" s="2" t="s">
        <v>35</v>
      </c>
      <c r="G228">
        <v>1720.63</v>
      </c>
      <c r="H228">
        <v>0.81847</v>
      </c>
      <c r="I228">
        <v>386.288</v>
      </c>
      <c r="J228">
        <v>41.0271</v>
      </c>
      <c r="K228" s="3">
        <v>28202908</v>
      </c>
      <c r="L228" s="3">
        <v>27644704.207471</v>
      </c>
      <c r="M228" s="3">
        <v>1.27624315573031</v>
      </c>
      <c r="N228" s="3">
        <f t="shared" si="11"/>
        <v>1.09487828792784e-5</v>
      </c>
      <c r="O228"/>
    </row>
    <row r="229" customFormat="1" spans="1:17">
      <c r="A229" s="4" t="s">
        <v>13</v>
      </c>
      <c r="B229" s="3">
        <v>1</v>
      </c>
      <c r="C229" s="10">
        <v>11018</v>
      </c>
      <c r="D229" s="3">
        <v>5</v>
      </c>
      <c r="E229">
        <v>5.61358208364596</v>
      </c>
      <c r="F229" s="2" t="s">
        <v>35</v>
      </c>
      <c r="G229">
        <v>1630.74</v>
      </c>
      <c r="H229">
        <v>1.4</v>
      </c>
      <c r="I229">
        <v>66.59</v>
      </c>
      <c r="J229">
        <f>I229/2</f>
        <v>33.295</v>
      </c>
      <c r="K229" s="3">
        <v>12502753</v>
      </c>
      <c r="L229" s="3">
        <v>12263041.8449699</v>
      </c>
      <c r="M229" s="3">
        <v>1.184456238106</v>
      </c>
      <c r="N229" s="3">
        <f t="shared" si="11"/>
        <v>4.58449797396731e-6</v>
      </c>
      <c r="O229">
        <f>N229*1000</f>
        <v>0.00458449797396731</v>
      </c>
      <c r="P229">
        <f>J229/L229*M229*1000</f>
        <v>0.0032158799542803</v>
      </c>
      <c r="Q229">
        <f>(G229-G238)/(G220-G238)*(C220-C238)+C238</f>
        <v>11017.3068017366</v>
      </c>
    </row>
    <row r="230" customFormat="1" spans="1:17">
      <c r="A230" s="4" t="s">
        <v>15</v>
      </c>
      <c r="B230" s="3">
        <v>1</v>
      </c>
      <c r="C230">
        <v>11018</v>
      </c>
      <c r="D230" s="3">
        <v>7</v>
      </c>
      <c r="E230">
        <v>7.85798375084099</v>
      </c>
      <c r="F230" s="2" t="s">
        <v>35</v>
      </c>
      <c r="G230">
        <v>1622.74</v>
      </c>
      <c r="H230">
        <v>1.05</v>
      </c>
      <c r="I230">
        <v>100.673</v>
      </c>
      <c r="J230">
        <f>I230/2</f>
        <v>50.3365</v>
      </c>
      <c r="K230" s="3">
        <v>23508100</v>
      </c>
      <c r="L230" s="3">
        <v>23125236.1461045</v>
      </c>
      <c r="M230" s="3">
        <v>1.15822022909914</v>
      </c>
      <c r="N230" s="3">
        <f t="shared" si="11"/>
        <v>3.75868290167427e-6</v>
      </c>
      <c r="O230">
        <f t="shared" ref="O230:O236" si="12">N230*1000</f>
        <v>0.00375868290167427</v>
      </c>
      <c r="P230">
        <f t="shared" ref="P230:P236" si="13">J230/L230*M230*1000</f>
        <v>0.00252108787965263</v>
      </c>
      <c r="Q230">
        <f>(G230-G239)/(G221-G239)*(C221-C239)+C239</f>
        <v>11017.9667149059</v>
      </c>
    </row>
    <row r="231" customFormat="1" spans="1:17">
      <c r="A231" s="4" t="s">
        <v>19</v>
      </c>
      <c r="B231" s="2" t="s">
        <v>20</v>
      </c>
      <c r="C231">
        <v>11018</v>
      </c>
      <c r="D231" s="3">
        <v>9</v>
      </c>
      <c r="E231">
        <v>10.1013555564303</v>
      </c>
      <c r="F231" s="2" t="s">
        <v>35</v>
      </c>
      <c r="G231">
        <v>1615.6</v>
      </c>
      <c r="H231">
        <v>1.45</v>
      </c>
      <c r="I231">
        <v>74.17</v>
      </c>
      <c r="J231">
        <f>I231/2</f>
        <v>37.085</v>
      </c>
      <c r="K231" s="3">
        <v>19628546</v>
      </c>
      <c r="L231" s="3">
        <v>19277219.690239</v>
      </c>
      <c r="M231" s="3">
        <v>1.12937117636282</v>
      </c>
      <c r="N231" s="3">
        <f t="shared" si="11"/>
        <v>3.40680426831964e-6</v>
      </c>
      <c r="O231">
        <f t="shared" si="12"/>
        <v>0.00340680426831964</v>
      </c>
      <c r="P231">
        <f t="shared" si="13"/>
        <v>0.00217265408333871</v>
      </c>
      <c r="Q231">
        <f>(G231-G240)/(G222-G240)*(C222-C240)+C240</f>
        <v>11017.3936324168</v>
      </c>
    </row>
    <row r="232" customFormat="1" spans="1:17">
      <c r="A232" s="4" t="s">
        <v>21</v>
      </c>
      <c r="B232" s="3">
        <v>2</v>
      </c>
      <c r="C232">
        <v>11018</v>
      </c>
      <c r="D232" s="3">
        <v>11</v>
      </c>
      <c r="E232">
        <v>12.343405118649</v>
      </c>
      <c r="F232" s="2" t="s">
        <v>35</v>
      </c>
      <c r="G232">
        <v>1598.42</v>
      </c>
      <c r="H232">
        <v>2.01</v>
      </c>
      <c r="I232">
        <v>87.42</v>
      </c>
      <c r="J232">
        <f>I232/2</f>
        <v>43.71</v>
      </c>
      <c r="K232" s="3">
        <v>21290537</v>
      </c>
      <c r="L232" s="3">
        <v>20891891.2180412</v>
      </c>
      <c r="M232" s="3">
        <v>1.45441162821236</v>
      </c>
      <c r="N232" s="3">
        <f t="shared" si="11"/>
        <v>2.87703872920361e-6</v>
      </c>
      <c r="O232">
        <f t="shared" si="12"/>
        <v>0.00287703872920361</v>
      </c>
      <c r="P232">
        <f t="shared" si="13"/>
        <v>0.00304291897778332</v>
      </c>
      <c r="Q232">
        <f>(G232-G241)/(G223-G241)*(C223-C241)+C241</f>
        <v>11018.2445730825</v>
      </c>
    </row>
    <row r="233" customFormat="1" spans="1:14">
      <c r="A233" s="4" t="s">
        <v>22</v>
      </c>
      <c r="B233" s="3">
        <v>2</v>
      </c>
      <c r="C233">
        <v>11018</v>
      </c>
      <c r="D233" s="3">
        <v>13</v>
      </c>
      <c r="F233" s="2" t="s">
        <v>35</v>
      </c>
      <c r="K233" s="3">
        <v>20114597</v>
      </c>
      <c r="L233" s="3">
        <v>19718959.76486</v>
      </c>
      <c r="M233" s="3">
        <v>1.59020007581509</v>
      </c>
      <c r="N233" s="3"/>
    </row>
    <row r="234" customFormat="1" spans="1:17">
      <c r="A234" s="4" t="s">
        <v>23</v>
      </c>
      <c r="B234" s="3">
        <v>2</v>
      </c>
      <c r="C234">
        <v>11018</v>
      </c>
      <c r="D234" s="3">
        <v>15</v>
      </c>
      <c r="E234">
        <v>16.8223752947415</v>
      </c>
      <c r="F234" s="2" t="s">
        <v>35</v>
      </c>
      <c r="G234">
        <v>1562.16</v>
      </c>
      <c r="H234">
        <v>1.01</v>
      </c>
      <c r="I234">
        <v>152.649</v>
      </c>
      <c r="J234">
        <v>20.9222</v>
      </c>
      <c r="K234" s="3">
        <v>33991230</v>
      </c>
      <c r="L234" s="3">
        <v>33219017.2003513</v>
      </c>
      <c r="M234" s="3">
        <v>1.32893688149146</v>
      </c>
      <c r="N234" s="3">
        <f t="shared" si="11"/>
        <v>3.45782356498051e-6</v>
      </c>
      <c r="O234">
        <f t="shared" si="12"/>
        <v>0.00345782356498051</v>
      </c>
      <c r="P234">
        <f t="shared" si="13"/>
        <v>0.000836998971229245</v>
      </c>
      <c r="Q234">
        <f t="shared" ref="Q234:Q236" si="14">(G234-G243)/(G225-G243)*(C225-C243)+C243</f>
        <v>11014.2156295224</v>
      </c>
    </row>
    <row r="235" customFormat="1" spans="1:17">
      <c r="A235" s="4" t="s">
        <v>26</v>
      </c>
      <c r="B235" s="2" t="s">
        <v>27</v>
      </c>
      <c r="C235">
        <v>11018</v>
      </c>
      <c r="D235" s="3">
        <v>17</v>
      </c>
      <c r="E235">
        <v>19.0587193907312</v>
      </c>
      <c r="F235" s="2" t="s">
        <v>35</v>
      </c>
      <c r="G235">
        <v>1703.22</v>
      </c>
      <c r="H235">
        <v>0.87</v>
      </c>
      <c r="I235">
        <v>172.36</v>
      </c>
      <c r="J235">
        <v>20.73</v>
      </c>
      <c r="K235" s="3">
        <v>30171610</v>
      </c>
      <c r="L235" s="3">
        <v>29630961.5406818</v>
      </c>
      <c r="M235" s="3">
        <v>1.41336430050625</v>
      </c>
      <c r="N235" s="3">
        <f t="shared" si="11"/>
        <v>4.11563283235279e-6</v>
      </c>
      <c r="O235">
        <f t="shared" si="12"/>
        <v>0.00411563283235279</v>
      </c>
      <c r="P235">
        <f t="shared" si="13"/>
        <v>0.000988798217339942</v>
      </c>
      <c r="Q235">
        <f t="shared" si="14"/>
        <v>11016.6194100856</v>
      </c>
    </row>
    <row r="236" customFormat="1" spans="1:17">
      <c r="A236" s="4" t="s">
        <v>28</v>
      </c>
      <c r="B236" s="3">
        <v>3</v>
      </c>
      <c r="C236">
        <v>11018</v>
      </c>
      <c r="D236" s="3">
        <v>19</v>
      </c>
      <c r="E236">
        <v>21.2925888335557</v>
      </c>
      <c r="F236" s="2" t="s">
        <v>35</v>
      </c>
      <c r="G236">
        <v>1693.01</v>
      </c>
      <c r="H236">
        <v>0.82</v>
      </c>
      <c r="I236">
        <v>266.71</v>
      </c>
      <c r="J236">
        <v>25.97</v>
      </c>
      <c r="K236" s="8">
        <v>42171093</v>
      </c>
      <c r="L236" s="8">
        <v>41546245.5617871</v>
      </c>
      <c r="M236" s="3">
        <v>1.3026107392712</v>
      </c>
      <c r="N236" s="3">
        <f t="shared" si="11"/>
        <v>4.92825148367015e-6</v>
      </c>
      <c r="O236">
        <f t="shared" si="12"/>
        <v>0.00492825148367015</v>
      </c>
      <c r="P236">
        <f t="shared" si="13"/>
        <v>0.000814244474836198</v>
      </c>
      <c r="Q236">
        <f t="shared" si="14"/>
        <v>11010.1413435528</v>
      </c>
    </row>
    <row r="237" customFormat="1" spans="1:14">
      <c r="A237" s="4" t="s">
        <v>29</v>
      </c>
      <c r="B237" s="3">
        <v>3</v>
      </c>
      <c r="C237">
        <v>11018</v>
      </c>
      <c r="D237" s="3">
        <v>21</v>
      </c>
      <c r="F237" s="2" t="s">
        <v>35</v>
      </c>
      <c r="K237" s="3">
        <v>28202908</v>
      </c>
      <c r="L237" s="3">
        <v>27644704.207471</v>
      </c>
      <c r="M237" s="3">
        <v>1.27624315573031</v>
      </c>
      <c r="N237" s="3"/>
    </row>
    <row r="238" spans="1:15">
      <c r="A238" s="4" t="s">
        <v>13</v>
      </c>
      <c r="B238" s="3">
        <v>1</v>
      </c>
      <c r="C238" s="10">
        <v>11217</v>
      </c>
      <c r="D238" s="3">
        <v>5</v>
      </c>
      <c r="E238" s="7">
        <v>0</v>
      </c>
      <c r="F238" s="2" t="s">
        <v>60</v>
      </c>
      <c r="G238">
        <f>G243-G225+G220</f>
        <v>1515.75</v>
      </c>
      <c r="H238">
        <v>0</v>
      </c>
      <c r="I238">
        <v>6244.34</v>
      </c>
      <c r="J238">
        <v>1030.8</v>
      </c>
      <c r="K238" s="3">
        <v>12502753</v>
      </c>
      <c r="L238" s="3">
        <v>12263041.8449699</v>
      </c>
      <c r="M238" s="3">
        <v>1.184456238106</v>
      </c>
      <c r="N238" s="3">
        <f t="shared" ref="N238:N262" si="15">I238/L238/M238</f>
        <v>0.000429901848306999</v>
      </c>
      <c r="O238" t="s">
        <v>61</v>
      </c>
    </row>
    <row r="239" spans="1:15">
      <c r="A239" s="4" t="s">
        <v>15</v>
      </c>
      <c r="B239" s="3">
        <v>1</v>
      </c>
      <c r="C239">
        <v>11217</v>
      </c>
      <c r="D239" s="3">
        <v>7</v>
      </c>
      <c r="E239" s="7">
        <v>0</v>
      </c>
      <c r="F239" s="2" t="s">
        <v>60</v>
      </c>
      <c r="G239">
        <f>G243-G225+G221</f>
        <v>1508.13</v>
      </c>
      <c r="H239">
        <v>0</v>
      </c>
      <c r="I239">
        <v>8501.87</v>
      </c>
      <c r="J239" s="3">
        <v>1412.13</v>
      </c>
      <c r="K239" s="3">
        <v>23508100</v>
      </c>
      <c r="L239" s="3">
        <v>23125236.1461045</v>
      </c>
      <c r="M239" s="3">
        <v>1.15822022909914</v>
      </c>
      <c r="N239" s="3">
        <f t="shared" si="15"/>
        <v>0.00031742208339135</v>
      </c>
      <c r="O239" t="s">
        <v>62</v>
      </c>
    </row>
    <row r="240" spans="1:15">
      <c r="A240" s="4" t="s">
        <v>19</v>
      </c>
      <c r="B240" s="3" t="s">
        <v>20</v>
      </c>
      <c r="C240">
        <v>11217</v>
      </c>
      <c r="D240" s="3">
        <v>9</v>
      </c>
      <c r="E240" s="7">
        <v>0</v>
      </c>
      <c r="F240" s="2" t="s">
        <v>60</v>
      </c>
      <c r="G240">
        <f>G243-G225+G222</f>
        <v>1500.66</v>
      </c>
      <c r="H240">
        <v>0</v>
      </c>
      <c r="I240">
        <v>7535.84</v>
      </c>
      <c r="J240">
        <v>568.388</v>
      </c>
      <c r="K240" s="3">
        <v>19628546</v>
      </c>
      <c r="L240" s="3">
        <v>19277219.690239</v>
      </c>
      <c r="M240" s="3">
        <v>1.12937117636282</v>
      </c>
      <c r="N240" s="3">
        <f t="shared" si="15"/>
        <v>0.000346139030300309</v>
      </c>
      <c r="O240" t="s">
        <v>62</v>
      </c>
    </row>
    <row r="241" spans="1:15">
      <c r="A241" s="4" t="s">
        <v>21</v>
      </c>
      <c r="B241" s="3">
        <v>2</v>
      </c>
      <c r="C241">
        <v>11217</v>
      </c>
      <c r="D241" s="3">
        <v>11</v>
      </c>
      <c r="E241" s="7">
        <v>0</v>
      </c>
      <c r="F241" s="2" t="s">
        <v>60</v>
      </c>
      <c r="G241">
        <v>1483.97</v>
      </c>
      <c r="H241">
        <v>0</v>
      </c>
      <c r="I241">
        <v>9828.08</v>
      </c>
      <c r="J241">
        <v>407.078</v>
      </c>
      <c r="K241" s="3">
        <v>21290537</v>
      </c>
      <c r="L241" s="3">
        <v>20891891.2180412</v>
      </c>
      <c r="M241" s="3">
        <v>1.45441162821236</v>
      </c>
      <c r="N241" s="3">
        <f t="shared" si="15"/>
        <v>0.000323447343785306</v>
      </c>
      <c r="O241" t="s">
        <v>62</v>
      </c>
    </row>
    <row r="242" spans="1:15">
      <c r="A242" s="4" t="s">
        <v>22</v>
      </c>
      <c r="B242" s="3">
        <v>2</v>
      </c>
      <c r="C242">
        <v>11217</v>
      </c>
      <c r="D242" s="3">
        <v>13</v>
      </c>
      <c r="E242" s="7">
        <v>0</v>
      </c>
      <c r="F242" s="2" t="s">
        <v>60</v>
      </c>
      <c r="G242">
        <f>G243-G225+G224</f>
        <v>1470.2</v>
      </c>
      <c r="H242">
        <v>0</v>
      </c>
      <c r="I242">
        <v>8923.54</v>
      </c>
      <c r="J242">
        <v>243.667</v>
      </c>
      <c r="K242" s="3">
        <v>20114597</v>
      </c>
      <c r="L242" s="3">
        <v>19718959.76486</v>
      </c>
      <c r="M242" s="3">
        <v>1.59020007581509</v>
      </c>
      <c r="N242" s="3">
        <f t="shared" si="15"/>
        <v>0.000284578053203523</v>
      </c>
      <c r="O242" t="s">
        <v>62</v>
      </c>
    </row>
    <row r="243" spans="1:14">
      <c r="A243" s="4" t="s">
        <v>23</v>
      </c>
      <c r="B243" s="3">
        <v>2</v>
      </c>
      <c r="C243">
        <v>11217</v>
      </c>
      <c r="D243" s="3">
        <v>15</v>
      </c>
      <c r="E243" s="7">
        <v>0</v>
      </c>
      <c r="F243" s="2" t="s">
        <v>63</v>
      </c>
      <c r="G243">
        <v>1445.39</v>
      </c>
      <c r="H243">
        <v>0.718338</v>
      </c>
      <c r="I243">
        <v>10353.7</v>
      </c>
      <c r="J243">
        <v>434.771</v>
      </c>
      <c r="K243" s="3">
        <v>33991230</v>
      </c>
      <c r="L243" s="3">
        <v>33219017.2003513</v>
      </c>
      <c r="M243" s="3">
        <v>1.32893688149146</v>
      </c>
      <c r="N243" s="3">
        <f t="shared" si="15"/>
        <v>0.000234533261565675</v>
      </c>
    </row>
    <row r="244" spans="1:15">
      <c r="A244" s="4" t="s">
        <v>26</v>
      </c>
      <c r="B244" s="3" t="s">
        <v>27</v>
      </c>
      <c r="C244">
        <v>11217</v>
      </c>
      <c r="D244" s="3">
        <v>17</v>
      </c>
      <c r="E244" s="7">
        <v>0</v>
      </c>
      <c r="F244" s="2" t="s">
        <v>63</v>
      </c>
      <c r="G244">
        <v>1583.88</v>
      </c>
      <c r="H244">
        <v>0.250961</v>
      </c>
      <c r="I244">
        <v>7626.7</v>
      </c>
      <c r="J244">
        <v>163.717</v>
      </c>
      <c r="K244" s="3">
        <v>30171610</v>
      </c>
      <c r="L244" s="3">
        <v>29630961.5406818</v>
      </c>
      <c r="M244" s="3">
        <v>1.41336430050625</v>
      </c>
      <c r="N244" s="3">
        <f t="shared" si="15"/>
        <v>0.000182111260863919</v>
      </c>
      <c r="O244"/>
    </row>
    <row r="245" spans="1:15">
      <c r="A245" s="4" t="s">
        <v>28</v>
      </c>
      <c r="B245" s="3">
        <v>3</v>
      </c>
      <c r="C245">
        <v>11217</v>
      </c>
      <c r="D245" s="3">
        <v>19</v>
      </c>
      <c r="E245" s="7">
        <v>0</v>
      </c>
      <c r="F245" s="2" t="s">
        <v>35</v>
      </c>
      <c r="G245">
        <v>1570.66</v>
      </c>
      <c r="H245">
        <v>0.280525</v>
      </c>
      <c r="I245">
        <v>7994.06</v>
      </c>
      <c r="J245">
        <v>237.294</v>
      </c>
      <c r="K245" s="3">
        <v>42171093</v>
      </c>
      <c r="L245" s="3">
        <v>41546245.5617871</v>
      </c>
      <c r="M245" s="3">
        <v>1.3026107392712</v>
      </c>
      <c r="N245" s="3">
        <f t="shared" si="15"/>
        <v>0.00014771376422162</v>
      </c>
      <c r="O245"/>
    </row>
    <row r="246" spans="1:15">
      <c r="A246" s="4" t="s">
        <v>29</v>
      </c>
      <c r="B246" s="3">
        <v>3</v>
      </c>
      <c r="C246">
        <v>11217</v>
      </c>
      <c r="D246" s="3">
        <v>21</v>
      </c>
      <c r="E246" s="7">
        <v>0</v>
      </c>
      <c r="F246" s="2" t="s">
        <v>35</v>
      </c>
      <c r="G246">
        <v>1548.65</v>
      </c>
      <c r="H246">
        <v>0.262874</v>
      </c>
      <c r="I246">
        <v>4590.24</v>
      </c>
      <c r="J246">
        <v>115.713</v>
      </c>
      <c r="K246" s="3">
        <v>28202908</v>
      </c>
      <c r="L246" s="3">
        <v>27644704.207471</v>
      </c>
      <c r="M246" s="3">
        <v>1.27624315573031</v>
      </c>
      <c r="N246" s="3">
        <f t="shared" si="15"/>
        <v>0.00013010381146652</v>
      </c>
      <c r="O246"/>
    </row>
    <row r="247" spans="1:15">
      <c r="A247" s="4" t="s">
        <v>23</v>
      </c>
      <c r="B247" s="3">
        <v>2</v>
      </c>
      <c r="C247">
        <v>11217</v>
      </c>
      <c r="D247" s="3">
        <v>15</v>
      </c>
      <c r="E247" s="7">
        <v>0</v>
      </c>
      <c r="F247" s="2" t="s">
        <v>63</v>
      </c>
      <c r="G247">
        <v>1450.83</v>
      </c>
      <c r="H247">
        <v>0.684654</v>
      </c>
      <c r="I247">
        <v>7192.55</v>
      </c>
      <c r="J247">
        <v>388.852</v>
      </c>
      <c r="K247" s="3">
        <v>33991230</v>
      </c>
      <c r="L247" s="3">
        <v>33219017.2003513</v>
      </c>
      <c r="M247" s="3">
        <v>1.32893688149146</v>
      </c>
      <c r="N247" s="3">
        <f t="shared" si="15"/>
        <v>0.00016292651037544</v>
      </c>
      <c r="O247"/>
    </row>
    <row r="248" spans="1:15">
      <c r="A248" s="4" t="s">
        <v>26</v>
      </c>
      <c r="B248" s="3" t="s">
        <v>27</v>
      </c>
      <c r="C248">
        <v>11217</v>
      </c>
      <c r="D248" s="3">
        <v>17</v>
      </c>
      <c r="E248" s="7">
        <v>0</v>
      </c>
      <c r="F248" s="2" t="s">
        <v>63</v>
      </c>
      <c r="G248">
        <v>1584.75</v>
      </c>
      <c r="H248">
        <v>0.434165</v>
      </c>
      <c r="I248">
        <v>7484.65</v>
      </c>
      <c r="J248">
        <v>294.764</v>
      </c>
      <c r="K248" s="3">
        <v>30171610</v>
      </c>
      <c r="L248" s="3">
        <v>29630961.5406818</v>
      </c>
      <c r="M248" s="3">
        <v>1.41336430050625</v>
      </c>
      <c r="N248" s="3">
        <f t="shared" si="15"/>
        <v>0.000178719373860926</v>
      </c>
      <c r="O248"/>
    </row>
    <row r="249" spans="1:15">
      <c r="A249" s="4" t="s">
        <v>28</v>
      </c>
      <c r="B249" s="3">
        <v>3</v>
      </c>
      <c r="C249">
        <v>11217</v>
      </c>
      <c r="D249" s="3">
        <v>19</v>
      </c>
      <c r="E249" s="7">
        <v>0</v>
      </c>
      <c r="F249" s="2" t="s">
        <v>35</v>
      </c>
      <c r="G249">
        <v>1570.54</v>
      </c>
      <c r="H249">
        <v>0.285351</v>
      </c>
      <c r="I249">
        <v>7432.73</v>
      </c>
      <c r="J249">
        <v>236.541</v>
      </c>
      <c r="K249" s="3">
        <v>42171093</v>
      </c>
      <c r="L249" s="3">
        <v>41546245.5617871</v>
      </c>
      <c r="M249" s="3">
        <v>1.3026107392712</v>
      </c>
      <c r="N249" s="3">
        <f t="shared" si="15"/>
        <v>0.000137341541937759</v>
      </c>
      <c r="O249"/>
    </row>
    <row r="250" spans="1:15">
      <c r="A250" s="4" t="s">
        <v>29</v>
      </c>
      <c r="B250" s="3">
        <v>3</v>
      </c>
      <c r="C250">
        <v>11217</v>
      </c>
      <c r="D250" s="3">
        <v>21</v>
      </c>
      <c r="E250" s="7">
        <v>0</v>
      </c>
      <c r="F250" s="2" t="s">
        <v>35</v>
      </c>
      <c r="G250">
        <v>1548.6</v>
      </c>
      <c r="H250">
        <v>0.258571</v>
      </c>
      <c r="I250">
        <v>4633.87</v>
      </c>
      <c r="J250">
        <v>114.151</v>
      </c>
      <c r="K250" s="3">
        <v>28202908</v>
      </c>
      <c r="L250" s="3">
        <v>27644704.207471</v>
      </c>
      <c r="M250" s="3">
        <v>1.27624315573031</v>
      </c>
      <c r="N250" s="3">
        <f t="shared" si="15"/>
        <v>0.000131340441641475</v>
      </c>
      <c r="O250"/>
    </row>
    <row r="251" spans="1:14">
      <c r="A251" s="4" t="s">
        <v>13</v>
      </c>
      <c r="B251" s="3">
        <v>1</v>
      </c>
      <c r="C251" s="10">
        <v>11314</v>
      </c>
      <c r="D251" s="3">
        <v>5</v>
      </c>
      <c r="E251" s="7">
        <v>0</v>
      </c>
      <c r="F251" s="2" t="s">
        <v>41</v>
      </c>
      <c r="G251">
        <v>1441.07</v>
      </c>
      <c r="H251">
        <v>0.694617</v>
      </c>
      <c r="I251">
        <v>2717.7</v>
      </c>
      <c r="J251">
        <v>174.904</v>
      </c>
      <c r="K251" s="3">
        <v>12502753</v>
      </c>
      <c r="L251" s="3">
        <v>12263041.8449699</v>
      </c>
      <c r="M251" s="3">
        <v>1.184456238106</v>
      </c>
      <c r="N251" s="3">
        <f t="shared" si="15"/>
        <v>0.000187104522358477</v>
      </c>
    </row>
    <row r="252" spans="1:14">
      <c r="A252" s="4" t="s">
        <v>15</v>
      </c>
      <c r="B252" s="3">
        <v>1</v>
      </c>
      <c r="C252">
        <v>11314</v>
      </c>
      <c r="D252" s="3">
        <v>7</v>
      </c>
      <c r="E252" s="7">
        <v>0</v>
      </c>
      <c r="F252" s="2" t="s">
        <v>41</v>
      </c>
      <c r="G252">
        <v>1436.31</v>
      </c>
      <c r="H252">
        <v>0.488874</v>
      </c>
      <c r="I252">
        <v>4400.74</v>
      </c>
      <c r="J252">
        <v>195.431</v>
      </c>
      <c r="K252" s="3">
        <v>23508100</v>
      </c>
      <c r="L252" s="3">
        <v>23125236.1461045</v>
      </c>
      <c r="M252" s="3">
        <v>1.15822022909914</v>
      </c>
      <c r="N252" s="3">
        <f t="shared" si="15"/>
        <v>0.000164304095365331</v>
      </c>
    </row>
    <row r="253" spans="1:14">
      <c r="A253" s="4" t="s">
        <v>19</v>
      </c>
      <c r="B253" s="2" t="s">
        <v>20</v>
      </c>
      <c r="C253">
        <v>11314</v>
      </c>
      <c r="D253" s="3">
        <v>9</v>
      </c>
      <c r="E253" s="7">
        <v>0</v>
      </c>
      <c r="F253" s="2" t="s">
        <v>41</v>
      </c>
      <c r="G253">
        <v>1427.39</v>
      </c>
      <c r="H253">
        <v>0.551507</v>
      </c>
      <c r="I253">
        <v>2846.31</v>
      </c>
      <c r="J253">
        <v>136.46</v>
      </c>
      <c r="K253" s="3">
        <v>19628546</v>
      </c>
      <c r="L253" s="3">
        <v>19277219.690239</v>
      </c>
      <c r="M253" s="3">
        <v>1.12937117636282</v>
      </c>
      <c r="N253" s="3">
        <f t="shared" si="15"/>
        <v>0.000130737778845367</v>
      </c>
    </row>
    <row r="254" spans="1:14">
      <c r="A254" s="4" t="s">
        <v>21</v>
      </c>
      <c r="B254" s="3">
        <v>2</v>
      </c>
      <c r="C254">
        <v>11314</v>
      </c>
      <c r="D254" s="3">
        <v>11</v>
      </c>
      <c r="E254" s="7">
        <v>0</v>
      </c>
      <c r="F254" s="2" t="s">
        <v>41</v>
      </c>
      <c r="G254">
        <v>1410.81</v>
      </c>
      <c r="H254">
        <v>0.459983</v>
      </c>
      <c r="I254">
        <v>4016.92</v>
      </c>
      <c r="J254">
        <v>210.389</v>
      </c>
      <c r="K254" s="3">
        <v>21290537</v>
      </c>
      <c r="L254" s="3">
        <v>20891891.2180412</v>
      </c>
      <c r="M254" s="3">
        <v>1.45441162821236</v>
      </c>
      <c r="N254" s="3">
        <f t="shared" si="15"/>
        <v>0.000132198975201471</v>
      </c>
    </row>
    <row r="255" spans="1:14">
      <c r="A255" s="4" t="s">
        <v>22</v>
      </c>
      <c r="B255" s="3">
        <v>2</v>
      </c>
      <c r="C255">
        <v>11314</v>
      </c>
      <c r="D255" s="3">
        <v>13</v>
      </c>
      <c r="E255" s="7">
        <v>0</v>
      </c>
      <c r="F255" s="2" t="s">
        <v>41</v>
      </c>
      <c r="G255">
        <v>1397.26</v>
      </c>
      <c r="H255">
        <v>0.336438</v>
      </c>
      <c r="I255">
        <v>3982.96</v>
      </c>
      <c r="J255">
        <v>146.51</v>
      </c>
      <c r="K255" s="3">
        <v>20114597</v>
      </c>
      <c r="L255" s="3">
        <v>19718959.76486</v>
      </c>
      <c r="M255" s="3">
        <v>1.59020007581509</v>
      </c>
      <c r="N255" s="3">
        <f t="shared" si="15"/>
        <v>0.000127019434303819</v>
      </c>
    </row>
    <row r="256" spans="1:14">
      <c r="A256" s="4" t="s">
        <v>23</v>
      </c>
      <c r="B256" s="3">
        <v>2</v>
      </c>
      <c r="C256">
        <v>11314</v>
      </c>
      <c r="D256" s="3">
        <v>15</v>
      </c>
      <c r="E256" s="7">
        <v>0</v>
      </c>
      <c r="F256" s="2" t="s">
        <v>41</v>
      </c>
      <c r="G256">
        <v>1373.72</v>
      </c>
      <c r="H256">
        <v>0.27492</v>
      </c>
      <c r="I256">
        <v>4701.03</v>
      </c>
      <c r="J256">
        <v>181.917</v>
      </c>
      <c r="K256" s="3">
        <v>33991230</v>
      </c>
      <c r="L256" s="3">
        <v>33219017.2003513</v>
      </c>
      <c r="M256" s="3">
        <v>1.32893688149146</v>
      </c>
      <c r="N256" s="3">
        <f t="shared" si="15"/>
        <v>0.000106488298735533</v>
      </c>
    </row>
    <row r="257" spans="1:14">
      <c r="A257" s="4" t="s">
        <v>26</v>
      </c>
      <c r="B257" s="2" t="s">
        <v>27</v>
      </c>
      <c r="C257">
        <v>11314</v>
      </c>
      <c r="D257" s="3">
        <v>17</v>
      </c>
      <c r="E257" s="7">
        <v>0</v>
      </c>
      <c r="F257" s="2" t="s">
        <v>41</v>
      </c>
      <c r="G257">
        <v>1513.89</v>
      </c>
      <c r="H257">
        <v>0.306173</v>
      </c>
      <c r="I257">
        <v>3684.81</v>
      </c>
      <c r="J257">
        <v>154.939</v>
      </c>
      <c r="K257" s="3">
        <v>30171610</v>
      </c>
      <c r="L257" s="3">
        <v>29630961.5406818</v>
      </c>
      <c r="M257" s="3">
        <v>1.41336430050625</v>
      </c>
      <c r="N257" s="3">
        <f t="shared" si="15"/>
        <v>8.79863368355876e-5</v>
      </c>
    </row>
    <row r="258" spans="1:14">
      <c r="A258" s="4" t="s">
        <v>28</v>
      </c>
      <c r="B258" s="3">
        <v>3</v>
      </c>
      <c r="C258">
        <v>11314</v>
      </c>
      <c r="D258" s="3">
        <v>19</v>
      </c>
      <c r="E258" s="7">
        <v>0</v>
      </c>
      <c r="F258" s="2" t="s">
        <v>41</v>
      </c>
      <c r="G258">
        <v>1501.96</v>
      </c>
      <c r="H258">
        <v>0.369665</v>
      </c>
      <c r="I258">
        <v>4191.89</v>
      </c>
      <c r="J258">
        <v>154.52</v>
      </c>
      <c r="K258" s="8">
        <v>42171093</v>
      </c>
      <c r="L258" s="8">
        <v>41546245.5617871</v>
      </c>
      <c r="M258" s="3">
        <v>1.3026107392712</v>
      </c>
      <c r="N258" s="3">
        <f t="shared" si="15"/>
        <v>7.74574935768516e-5</v>
      </c>
    </row>
    <row r="259" spans="1:15">
      <c r="A259" s="4" t="s">
        <v>29</v>
      </c>
      <c r="B259" s="3">
        <v>3</v>
      </c>
      <c r="C259">
        <v>11314</v>
      </c>
      <c r="D259" s="3">
        <v>21</v>
      </c>
      <c r="E259" s="7">
        <v>0</v>
      </c>
      <c r="F259" s="2" t="s">
        <v>41</v>
      </c>
      <c r="G259">
        <f>G258-G271+G272</f>
        <v>1477.41</v>
      </c>
      <c r="H259">
        <v>0</v>
      </c>
      <c r="I259">
        <v>1835.65</v>
      </c>
      <c r="J259">
        <v>134.491</v>
      </c>
      <c r="K259" s="3">
        <v>28202908</v>
      </c>
      <c r="L259" s="3">
        <v>27644704.207471</v>
      </c>
      <c r="M259" s="3">
        <v>1.27624315573031</v>
      </c>
      <c r="N259" s="3">
        <f t="shared" si="15"/>
        <v>5.20288833521815e-5</v>
      </c>
      <c r="O259" t="s">
        <v>62</v>
      </c>
    </row>
    <row r="260" spans="1:15">
      <c r="A260" s="4" t="s">
        <v>13</v>
      </c>
      <c r="B260" s="3">
        <v>1</v>
      </c>
      <c r="C260" s="12">
        <v>11390</v>
      </c>
      <c r="D260" s="3">
        <v>5</v>
      </c>
      <c r="E260" s="1">
        <v>5.45906417585393</v>
      </c>
      <c r="F260" s="2" t="s">
        <v>41</v>
      </c>
      <c r="G260" s="3">
        <v>1396.88</v>
      </c>
      <c r="H260" s="3">
        <v>0.53342</v>
      </c>
      <c r="I260" s="3">
        <v>901.383</v>
      </c>
      <c r="J260" s="3">
        <v>38.3305</v>
      </c>
      <c r="K260" s="3">
        <v>12502753</v>
      </c>
      <c r="L260" s="3">
        <v>12263041.8449699</v>
      </c>
      <c r="M260" s="3">
        <v>1.184456238106</v>
      </c>
      <c r="N260" s="3">
        <f t="shared" si="15"/>
        <v>6.20571938319354e-5</v>
      </c>
      <c r="O260" s="9"/>
    </row>
    <row r="261" spans="1:15">
      <c r="A261" s="4" t="s">
        <v>15</v>
      </c>
      <c r="B261" s="3">
        <v>1</v>
      </c>
      <c r="C261" s="3">
        <v>11390</v>
      </c>
      <c r="D261" s="3">
        <v>7</v>
      </c>
      <c r="E261" s="1">
        <v>7.64191013970134</v>
      </c>
      <c r="F261" s="2" t="s">
        <v>41</v>
      </c>
      <c r="G261" s="3">
        <v>1387.57</v>
      </c>
      <c r="H261" s="3">
        <v>0.4448</v>
      </c>
      <c r="I261" s="3">
        <v>1557.39</v>
      </c>
      <c r="J261" s="3">
        <v>55.82</v>
      </c>
      <c r="K261" s="3">
        <v>23508100</v>
      </c>
      <c r="L261" s="3">
        <v>23125236.1461045</v>
      </c>
      <c r="M261" s="3">
        <v>1.15822022909914</v>
      </c>
      <c r="N261" s="3">
        <f t="shared" si="15"/>
        <v>5.81460288681025e-5</v>
      </c>
      <c r="O261" s="9"/>
    </row>
    <row r="262" spans="1:15">
      <c r="A262" s="4" t="s">
        <v>19</v>
      </c>
      <c r="B262" s="2" t="s">
        <v>20</v>
      </c>
      <c r="C262" s="3">
        <v>11390</v>
      </c>
      <c r="D262" s="3">
        <v>9</v>
      </c>
      <c r="E262" s="1">
        <v>9.82397747292462</v>
      </c>
      <c r="F262" s="2" t="s">
        <v>41</v>
      </c>
      <c r="G262" s="3">
        <v>1382.9</v>
      </c>
      <c r="H262" s="3">
        <v>0.3671</v>
      </c>
      <c r="I262" s="3">
        <v>969.203</v>
      </c>
      <c r="J262" s="3">
        <v>29.0783</v>
      </c>
      <c r="K262" s="3">
        <v>19628546</v>
      </c>
      <c r="L262" s="3">
        <v>19277219.690239</v>
      </c>
      <c r="M262" s="3">
        <v>1.12937117636282</v>
      </c>
      <c r="N262" s="3">
        <f t="shared" si="15"/>
        <v>4.45177958375112e-5</v>
      </c>
      <c r="O262" s="9"/>
    </row>
    <row r="263" spans="1:15">
      <c r="A263" s="4" t="s">
        <v>17</v>
      </c>
      <c r="B263" s="3">
        <v>1</v>
      </c>
      <c r="C263" s="3">
        <v>11390</v>
      </c>
      <c r="D263" s="3">
        <v>9.01</v>
      </c>
      <c r="E263" s="1">
        <v>9.82397747292462</v>
      </c>
      <c r="F263" s="2" t="s">
        <v>41</v>
      </c>
      <c r="K263" s="3">
        <v>6607112</v>
      </c>
      <c r="L263" s="3">
        <v>6494668.25377079</v>
      </c>
      <c r="M263" s="3">
        <v>0.695470387598027</v>
      </c>
      <c r="O263" s="9"/>
    </row>
    <row r="264" spans="1:15">
      <c r="A264" s="4" t="s">
        <v>37</v>
      </c>
      <c r="B264" s="3">
        <v>2</v>
      </c>
      <c r="C264" s="3">
        <v>11390</v>
      </c>
      <c r="D264" s="3">
        <v>9.02</v>
      </c>
      <c r="E264" s="1">
        <v>9.82397747292462</v>
      </c>
      <c r="F264" s="2" t="s">
        <v>41</v>
      </c>
      <c r="K264" s="3">
        <v>13021434</v>
      </c>
      <c r="L264" s="3">
        <v>12782551.4364682</v>
      </c>
      <c r="M264" s="3">
        <v>1.37698852387204</v>
      </c>
      <c r="O264" s="9"/>
    </row>
    <row r="265" spans="1:15">
      <c r="A265" s="4" t="s">
        <v>21</v>
      </c>
      <c r="B265" s="3">
        <v>2</v>
      </c>
      <c r="C265" s="3">
        <v>11390</v>
      </c>
      <c r="D265" s="3">
        <v>11</v>
      </c>
      <c r="E265" s="1">
        <v>12.0050452459869</v>
      </c>
      <c r="F265" s="2" t="s">
        <v>41</v>
      </c>
      <c r="G265" s="3">
        <v>1368.96</v>
      </c>
      <c r="H265" s="3">
        <v>0.3493</v>
      </c>
      <c r="I265" s="3">
        <v>1237.65</v>
      </c>
      <c r="J265" s="3">
        <v>41.966</v>
      </c>
      <c r="K265" s="3">
        <v>21290537</v>
      </c>
      <c r="L265" s="3">
        <v>20891891.2180412</v>
      </c>
      <c r="M265" s="3">
        <v>1.45441162821236</v>
      </c>
      <c r="N265" s="3">
        <f>I265/L265/M265</f>
        <v>4.07317202379186e-5</v>
      </c>
      <c r="O265" s="9"/>
    </row>
    <row r="266" spans="1:15">
      <c r="A266" s="4" t="s">
        <v>22</v>
      </c>
      <c r="B266" s="3">
        <v>2</v>
      </c>
      <c r="C266" s="3">
        <v>11390</v>
      </c>
      <c r="D266" s="3">
        <v>13</v>
      </c>
      <c r="E266" s="1">
        <v>14.1848936805559</v>
      </c>
      <c r="F266" s="2" t="s">
        <v>44</v>
      </c>
      <c r="G266" s="3">
        <v>1353.44</v>
      </c>
      <c r="H266" s="3">
        <v>0.8362</v>
      </c>
      <c r="I266" s="3">
        <v>1007.55</v>
      </c>
      <c r="J266" s="3">
        <v>47.6931</v>
      </c>
      <c r="K266" s="3">
        <v>20114597</v>
      </c>
      <c r="L266" s="3">
        <v>19718959.76486</v>
      </c>
      <c r="M266" s="3">
        <v>1.59020007581509</v>
      </c>
      <c r="N266" s="3">
        <f>I266/L266/M266</f>
        <v>3.2131487896643e-5</v>
      </c>
      <c r="O266" s="9"/>
    </row>
    <row r="267" spans="1:15">
      <c r="A267" s="4" t="s">
        <v>23</v>
      </c>
      <c r="B267" s="3">
        <v>2</v>
      </c>
      <c r="C267" s="3">
        <v>11390</v>
      </c>
      <c r="D267" s="3">
        <v>15</v>
      </c>
      <c r="E267" s="1">
        <v>16.3633044041295</v>
      </c>
      <c r="F267" s="2" t="s">
        <v>44</v>
      </c>
      <c r="G267" s="3">
        <v>1327.41</v>
      </c>
      <c r="H267" s="3">
        <v>0.6522</v>
      </c>
      <c r="I267" s="3">
        <v>924.421</v>
      </c>
      <c r="J267" s="3">
        <v>43.2468</v>
      </c>
      <c r="K267" s="3">
        <v>33991230</v>
      </c>
      <c r="L267" s="3">
        <v>33219017.2003513</v>
      </c>
      <c r="M267" s="3">
        <v>1.32893688149146</v>
      </c>
      <c r="N267" s="3">
        <f>I267/L267/M267</f>
        <v>2.09400960226588e-5</v>
      </c>
      <c r="O267" s="9"/>
    </row>
    <row r="268" spans="1:15">
      <c r="A268" s="4" t="s">
        <v>25</v>
      </c>
      <c r="B268" s="3">
        <v>3</v>
      </c>
      <c r="C268" s="3">
        <v>11390</v>
      </c>
      <c r="D268" s="3">
        <v>17</v>
      </c>
      <c r="E268" s="1">
        <v>18.5400607039153</v>
      </c>
      <c r="F268" s="2" t="s">
        <v>35</v>
      </c>
      <c r="G268" s="6">
        <v>1473.17</v>
      </c>
      <c r="H268" s="6">
        <v>0.349181</v>
      </c>
      <c r="I268" s="6">
        <v>548.808</v>
      </c>
      <c r="J268" s="6">
        <v>35.4367</v>
      </c>
      <c r="K268" s="3">
        <v>30171610</v>
      </c>
      <c r="L268" s="3">
        <v>29630961.5406818</v>
      </c>
      <c r="M268" s="3">
        <v>1.41336430050625</v>
      </c>
      <c r="N268" s="3">
        <f>I268/L268/M268</f>
        <v>1.3104503501148e-5</v>
      </c>
      <c r="O268" s="9"/>
    </row>
    <row r="269" spans="1:15">
      <c r="A269" s="4" t="s">
        <v>24</v>
      </c>
      <c r="B269" s="3">
        <v>2</v>
      </c>
      <c r="C269" s="3">
        <v>11390</v>
      </c>
      <c r="D269" s="3">
        <v>17.02</v>
      </c>
      <c r="E269" s="1">
        <v>18.5400607039153</v>
      </c>
      <c r="F269" s="2" t="s">
        <v>36</v>
      </c>
      <c r="G269" s="3">
        <v>1472.46</v>
      </c>
      <c r="H269" s="3">
        <v>1.0955</v>
      </c>
      <c r="I269" s="3">
        <v>104.604</v>
      </c>
      <c r="J269" s="3">
        <v>12.93</v>
      </c>
      <c r="K269" s="3">
        <v>6375238</v>
      </c>
      <c r="L269" s="3">
        <v>6256048.01215844</v>
      </c>
      <c r="M269" s="3">
        <v>1.33971476968293</v>
      </c>
      <c r="O269" s="9"/>
    </row>
    <row r="270" spans="1:15">
      <c r="A270" s="4" t="s">
        <v>25</v>
      </c>
      <c r="B270" s="3">
        <v>3</v>
      </c>
      <c r="C270" s="3">
        <v>11390</v>
      </c>
      <c r="D270" s="3">
        <v>17.03</v>
      </c>
      <c r="E270" s="1">
        <v>18.5400607039153</v>
      </c>
      <c r="F270" s="2" t="s">
        <v>36</v>
      </c>
      <c r="G270" s="3">
        <v>1473.55</v>
      </c>
      <c r="H270" s="3">
        <v>0.6227</v>
      </c>
      <c r="I270" s="3">
        <v>517.579</v>
      </c>
      <c r="J270" s="3">
        <v>31.097</v>
      </c>
      <c r="K270" s="3">
        <v>23796372</v>
      </c>
      <c r="L270" s="3">
        <v>23374913.5285233</v>
      </c>
      <c r="M270" s="3">
        <v>1.47114432801887</v>
      </c>
      <c r="O270" s="9"/>
    </row>
    <row r="271" spans="1:15">
      <c r="A271" s="4" t="s">
        <v>28</v>
      </c>
      <c r="B271" s="3">
        <v>3</v>
      </c>
      <c r="C271" s="3">
        <v>11390</v>
      </c>
      <c r="D271" s="3">
        <v>19</v>
      </c>
      <c r="E271" s="1">
        <v>20.7149477798074</v>
      </c>
      <c r="F271" s="2" t="s">
        <v>35</v>
      </c>
      <c r="G271" s="3">
        <v>1462.54</v>
      </c>
      <c r="H271" s="3">
        <v>0.6921</v>
      </c>
      <c r="I271" s="3">
        <v>638.359</v>
      </c>
      <c r="J271" s="3">
        <v>35.2122</v>
      </c>
      <c r="K271" s="3">
        <v>42171093</v>
      </c>
      <c r="L271" s="3">
        <v>41546245.5617871</v>
      </c>
      <c r="M271" s="3">
        <v>1.3026107392712</v>
      </c>
      <c r="N271" s="3">
        <f t="shared" ref="N271:N277" si="16">I271/L271/M271</f>
        <v>1.17955595548131e-5</v>
      </c>
      <c r="O271" s="9"/>
    </row>
    <row r="272" spans="1:15">
      <c r="A272" s="4" t="s">
        <v>29</v>
      </c>
      <c r="B272" s="3">
        <v>3</v>
      </c>
      <c r="C272" s="3">
        <v>11390</v>
      </c>
      <c r="D272" s="3">
        <v>21</v>
      </c>
      <c r="E272" s="1">
        <v>22.8877529962908</v>
      </c>
      <c r="F272" s="2" t="s">
        <v>41</v>
      </c>
      <c r="G272" s="3">
        <v>1437.99</v>
      </c>
      <c r="H272" s="3">
        <v>1.282</v>
      </c>
      <c r="I272" s="3">
        <v>226.3</v>
      </c>
      <c r="J272" s="3">
        <v>23.238</v>
      </c>
      <c r="K272" s="3">
        <v>28202908</v>
      </c>
      <c r="L272" s="3">
        <v>27644704.207471</v>
      </c>
      <c r="M272" s="3">
        <v>1.27624315573031</v>
      </c>
      <c r="N272" s="3">
        <f t="shared" si="16"/>
        <v>6.41415101059498e-6</v>
      </c>
      <c r="O272" s="9"/>
    </row>
    <row r="273" spans="1:14">
      <c r="A273" s="4" t="s">
        <v>13</v>
      </c>
      <c r="B273" s="3">
        <v>1</v>
      </c>
      <c r="C273" s="10">
        <v>11453</v>
      </c>
      <c r="D273" s="3">
        <v>5</v>
      </c>
      <c r="E273" s="7">
        <v>0</v>
      </c>
      <c r="F273" s="7" t="s">
        <v>39</v>
      </c>
      <c r="G273" s="3">
        <v>1357.12</v>
      </c>
      <c r="H273" s="3">
        <v>0.152011</v>
      </c>
      <c r="I273" s="3">
        <v>2620.77</v>
      </c>
      <c r="J273" s="3">
        <v>50.4163</v>
      </c>
      <c r="K273" s="3">
        <v>12502753</v>
      </c>
      <c r="L273" s="3">
        <v>12263041.8449699</v>
      </c>
      <c r="M273" s="3">
        <v>1.184456238106</v>
      </c>
      <c r="N273" s="3">
        <f t="shared" si="16"/>
        <v>0.000180431217228327</v>
      </c>
    </row>
    <row r="274" spans="1:14">
      <c r="A274" s="4" t="s">
        <v>15</v>
      </c>
      <c r="B274" s="3">
        <v>1</v>
      </c>
      <c r="C274" s="3">
        <v>11453</v>
      </c>
      <c r="D274" s="3">
        <v>7</v>
      </c>
      <c r="E274" s="7">
        <v>0</v>
      </c>
      <c r="F274" s="7" t="s">
        <v>39</v>
      </c>
      <c r="G274" s="3">
        <v>1348.71</v>
      </c>
      <c r="H274" s="3">
        <v>0.157727</v>
      </c>
      <c r="I274" s="3">
        <v>3422.32</v>
      </c>
      <c r="J274" s="3">
        <v>69.5358</v>
      </c>
      <c r="K274" s="3">
        <v>23508100</v>
      </c>
      <c r="L274" s="3">
        <v>23125236.1461045</v>
      </c>
      <c r="M274" s="3">
        <v>1.15822022909914</v>
      </c>
      <c r="N274" s="3">
        <f t="shared" si="16"/>
        <v>0.000127774236071815</v>
      </c>
    </row>
    <row r="275" spans="1:14">
      <c r="A275" s="4" t="s">
        <v>19</v>
      </c>
      <c r="B275" s="2" t="s">
        <v>20</v>
      </c>
      <c r="C275" s="3">
        <v>11453</v>
      </c>
      <c r="D275" s="3">
        <v>9</v>
      </c>
      <c r="E275" s="7">
        <v>0</v>
      </c>
      <c r="F275" s="7" t="s">
        <v>41</v>
      </c>
      <c r="G275" s="3">
        <v>1340.4</v>
      </c>
      <c r="H275" s="3">
        <v>0.23459</v>
      </c>
      <c r="I275" s="3">
        <v>1892.1</v>
      </c>
      <c r="J275" s="3">
        <v>55.6481</v>
      </c>
      <c r="K275" s="3">
        <v>19628546</v>
      </c>
      <c r="L275" s="3">
        <v>19277219.690239</v>
      </c>
      <c r="M275" s="3">
        <v>1.12937117636282</v>
      </c>
      <c r="N275" s="3">
        <f t="shared" si="16"/>
        <v>8.69086471091762e-5</v>
      </c>
    </row>
    <row r="276" spans="1:14">
      <c r="A276" s="4" t="s">
        <v>21</v>
      </c>
      <c r="B276" s="3">
        <v>2</v>
      </c>
      <c r="C276" s="3">
        <v>11453</v>
      </c>
      <c r="D276" s="3">
        <v>11</v>
      </c>
      <c r="E276" s="7">
        <v>0</v>
      </c>
      <c r="F276" s="7" t="s">
        <v>41</v>
      </c>
      <c r="G276" s="3">
        <v>1325.52</v>
      </c>
      <c r="H276" s="3">
        <v>0.237653</v>
      </c>
      <c r="I276" s="3">
        <v>1433.57</v>
      </c>
      <c r="J276" s="3">
        <v>48.1941</v>
      </c>
      <c r="K276" s="3">
        <v>21290537</v>
      </c>
      <c r="L276" s="3">
        <v>20891891.2180412</v>
      </c>
      <c r="M276" s="3">
        <v>1.45441162821236</v>
      </c>
      <c r="N276" s="3">
        <f t="shared" si="16"/>
        <v>4.71795517161338e-5</v>
      </c>
    </row>
    <row r="277" spans="1:14">
      <c r="A277" s="4" t="s">
        <v>22</v>
      </c>
      <c r="B277" s="3">
        <v>2</v>
      </c>
      <c r="C277" s="3">
        <v>11453</v>
      </c>
      <c r="D277" s="3">
        <v>13</v>
      </c>
      <c r="E277" s="7">
        <v>0</v>
      </c>
      <c r="F277" s="7" t="s">
        <v>41</v>
      </c>
      <c r="G277" s="3">
        <v>1313.16</v>
      </c>
      <c r="H277" s="3">
        <v>0.319529</v>
      </c>
      <c r="I277" s="3">
        <v>1145.66</v>
      </c>
      <c r="J277" s="3">
        <v>44.0837</v>
      </c>
      <c r="K277" s="3">
        <v>20114597</v>
      </c>
      <c r="L277" s="3">
        <v>19718959.76486</v>
      </c>
      <c r="M277" s="3">
        <v>1.59020007581509</v>
      </c>
      <c r="N277" s="3">
        <f t="shared" si="16"/>
        <v>3.65359142709225e-5</v>
      </c>
    </row>
    <row r="278" spans="1:14">
      <c r="A278" s="4" t="s">
        <v>23</v>
      </c>
      <c r="B278" s="3">
        <v>2</v>
      </c>
      <c r="C278" s="3">
        <v>11453</v>
      </c>
      <c r="D278" s="3">
        <v>15</v>
      </c>
      <c r="E278" s="7">
        <v>0</v>
      </c>
      <c r="F278" s="7" t="s">
        <v>41</v>
      </c>
      <c r="G278" s="3">
        <v>1287.75</v>
      </c>
      <c r="H278" s="3">
        <v>0.35608</v>
      </c>
      <c r="I278" s="7">
        <v>1776.38</v>
      </c>
      <c r="J278">
        <v>58.8865</v>
      </c>
      <c r="K278" s="3">
        <v>33991230</v>
      </c>
      <c r="L278" s="3">
        <v>33219017.2003513</v>
      </c>
      <c r="M278" s="3">
        <v>1.32893688149146</v>
      </c>
      <c r="N278" s="3">
        <f>G278/L278/M278</f>
        <v>2.91702683660139e-5</v>
      </c>
    </row>
    <row r="279" spans="1:14">
      <c r="A279" s="4" t="s">
        <v>26</v>
      </c>
      <c r="B279" s="2" t="s">
        <v>27</v>
      </c>
      <c r="C279" s="3">
        <v>11453</v>
      </c>
      <c r="D279" s="3">
        <v>17</v>
      </c>
      <c r="E279" s="7">
        <v>0</v>
      </c>
      <c r="F279" s="7" t="s">
        <v>39</v>
      </c>
      <c r="G279" s="3">
        <v>1432.11</v>
      </c>
      <c r="H279" s="3">
        <v>0.315289</v>
      </c>
      <c r="I279" s="3">
        <v>1250.83</v>
      </c>
      <c r="J279" s="3">
        <v>48.8294</v>
      </c>
      <c r="K279" s="3">
        <v>30171610</v>
      </c>
      <c r="L279" s="3">
        <v>29630961.5406818</v>
      </c>
      <c r="M279" s="3">
        <v>1.41336430050625</v>
      </c>
      <c r="N279" s="3">
        <f>I279/L279/M279</f>
        <v>2.98674693414472e-5</v>
      </c>
    </row>
    <row r="280" spans="1:14">
      <c r="A280" s="4" t="s">
        <v>28</v>
      </c>
      <c r="B280" s="3">
        <v>3</v>
      </c>
      <c r="C280" s="3">
        <v>11453</v>
      </c>
      <c r="D280" s="3">
        <v>19</v>
      </c>
      <c r="E280" s="7">
        <v>0</v>
      </c>
      <c r="F280" s="7" t="s">
        <v>39</v>
      </c>
      <c r="G280" s="3">
        <v>1413.59</v>
      </c>
      <c r="H280" s="3">
        <v>0.431939</v>
      </c>
      <c r="I280" s="3">
        <v>1478.24</v>
      </c>
      <c r="J280" s="3">
        <v>59.1972</v>
      </c>
      <c r="K280" s="8">
        <v>42171093</v>
      </c>
      <c r="L280" s="8">
        <v>41546245.5617871</v>
      </c>
      <c r="M280" s="3">
        <v>1.3026107392712</v>
      </c>
      <c r="N280" s="3">
        <f>I280/L280/M280</f>
        <v>2.73148306146023e-5</v>
      </c>
    </row>
    <row r="281" spans="1:15">
      <c r="A281" s="4" t="s">
        <v>29</v>
      </c>
      <c r="B281" s="3">
        <v>3</v>
      </c>
      <c r="C281" s="3">
        <v>11453</v>
      </c>
      <c r="D281" s="3">
        <v>21</v>
      </c>
      <c r="E281" s="7">
        <v>0</v>
      </c>
      <c r="F281" s="7" t="s">
        <v>39</v>
      </c>
      <c r="G281" s="3">
        <v>1389.91</v>
      </c>
      <c r="H281" s="3">
        <v>0.3003</v>
      </c>
      <c r="I281" s="3">
        <v>1313.13</v>
      </c>
      <c r="J281" s="3">
        <v>55.6998</v>
      </c>
      <c r="K281" s="3">
        <v>28202908</v>
      </c>
      <c r="L281" s="3">
        <v>27644704.207471</v>
      </c>
      <c r="M281"/>
      <c r="N281"/>
      <c r="O281" s="3" t="s">
        <v>64</v>
      </c>
    </row>
    <row r="282" spans="1:14">
      <c r="A282" s="4" t="s">
        <v>13</v>
      </c>
      <c r="B282" s="3">
        <v>1</v>
      </c>
      <c r="C282" s="10">
        <v>11518</v>
      </c>
      <c r="D282" s="3">
        <v>5</v>
      </c>
      <c r="E282" s="7">
        <v>0</v>
      </c>
      <c r="F282" s="7" t="s">
        <v>39</v>
      </c>
      <c r="G282" s="3">
        <v>1314.28</v>
      </c>
      <c r="H282" s="3">
        <v>0.201645</v>
      </c>
      <c r="I282" s="3">
        <v>1178.82</v>
      </c>
      <c r="J282" s="3">
        <v>34.8566</v>
      </c>
      <c r="K282" s="3">
        <v>12502753</v>
      </c>
      <c r="L282" s="3">
        <v>12263041.8449699</v>
      </c>
      <c r="M282" s="3">
        <v>1.184456238106</v>
      </c>
      <c r="N282" s="3">
        <f t="shared" ref="N282:N317" si="17">I282/L282/M282</f>
        <v>8.11577999950765e-5</v>
      </c>
    </row>
    <row r="283" spans="1:14">
      <c r="A283" s="4" t="s">
        <v>15</v>
      </c>
      <c r="B283" s="3">
        <v>1</v>
      </c>
      <c r="C283" s="3">
        <v>11518</v>
      </c>
      <c r="D283" s="3">
        <v>7</v>
      </c>
      <c r="E283" s="7">
        <v>0</v>
      </c>
      <c r="F283" s="7" t="s">
        <v>39</v>
      </c>
      <c r="G283" s="3">
        <v>1306.82</v>
      </c>
      <c r="H283" s="3">
        <v>0.208596</v>
      </c>
      <c r="I283" s="3">
        <v>1801.38</v>
      </c>
      <c r="J283" s="3">
        <v>51.9887</v>
      </c>
      <c r="K283" s="3">
        <v>23508100</v>
      </c>
      <c r="L283" s="3">
        <v>23125236.1461045</v>
      </c>
      <c r="M283" s="3">
        <v>1.15822022909914</v>
      </c>
      <c r="N283" s="3">
        <f t="shared" si="17"/>
        <v>6.72555323216552e-5</v>
      </c>
    </row>
    <row r="284" spans="1:14">
      <c r="A284" s="4" t="s">
        <v>19</v>
      </c>
      <c r="B284" s="2" t="s">
        <v>20</v>
      </c>
      <c r="C284" s="3">
        <v>11518</v>
      </c>
      <c r="D284" s="3">
        <v>9</v>
      </c>
      <c r="E284" s="7">
        <v>0</v>
      </c>
      <c r="F284" s="7" t="s">
        <v>41</v>
      </c>
      <c r="G284" s="3">
        <v>1299.44</v>
      </c>
      <c r="H284" s="3">
        <v>0.304009</v>
      </c>
      <c r="I284" s="3">
        <v>1095.33</v>
      </c>
      <c r="J284" s="3">
        <v>43.4517</v>
      </c>
      <c r="K284" s="3">
        <v>19628546</v>
      </c>
      <c r="L284" s="3">
        <v>19277219.690239</v>
      </c>
      <c r="M284" s="3">
        <v>1.12937117636282</v>
      </c>
      <c r="N284" s="3">
        <f t="shared" si="17"/>
        <v>5.0311108523912e-5</v>
      </c>
    </row>
    <row r="285" spans="1:14">
      <c r="A285" s="4" t="s">
        <v>21</v>
      </c>
      <c r="B285" s="3">
        <v>2</v>
      </c>
      <c r="C285" s="3">
        <v>11518</v>
      </c>
      <c r="D285" s="3">
        <v>11</v>
      </c>
      <c r="E285" s="7">
        <v>0</v>
      </c>
      <c r="F285" s="7" t="s">
        <v>41</v>
      </c>
      <c r="G285" s="3">
        <v>1284.21</v>
      </c>
      <c r="H285" s="3">
        <v>0.281911</v>
      </c>
      <c r="I285" s="3">
        <v>939.045</v>
      </c>
      <c r="J285" s="3">
        <v>40.458</v>
      </c>
      <c r="K285" s="3">
        <v>21290537</v>
      </c>
      <c r="L285" s="3">
        <v>20891891.2180412</v>
      </c>
      <c r="M285" s="3">
        <v>1.45441162821236</v>
      </c>
      <c r="N285" s="3">
        <f t="shared" si="17"/>
        <v>3.09044707557196e-5</v>
      </c>
    </row>
    <row r="286" spans="1:14">
      <c r="A286" s="4" t="s">
        <v>22</v>
      </c>
      <c r="B286" s="3">
        <v>2</v>
      </c>
      <c r="C286" s="3">
        <v>11518</v>
      </c>
      <c r="D286" s="3">
        <v>13</v>
      </c>
      <c r="E286" s="7">
        <v>0</v>
      </c>
      <c r="F286" s="7" t="s">
        <v>41</v>
      </c>
      <c r="G286" s="3">
        <v>1271.34</v>
      </c>
      <c r="H286" s="3">
        <v>0.343288</v>
      </c>
      <c r="I286" s="3">
        <v>867.349</v>
      </c>
      <c r="J286" s="3">
        <v>39.4856</v>
      </c>
      <c r="K286" s="3">
        <v>20114597</v>
      </c>
      <c r="L286" s="3">
        <v>19718959.76486</v>
      </c>
      <c r="M286" s="3">
        <v>1.59020007581509</v>
      </c>
      <c r="N286" s="3">
        <f t="shared" si="17"/>
        <v>2.76603780414524e-5</v>
      </c>
    </row>
    <row r="287" spans="1:14">
      <c r="A287" s="4" t="s">
        <v>23</v>
      </c>
      <c r="B287" s="3">
        <v>2</v>
      </c>
      <c r="C287" s="3">
        <v>11518</v>
      </c>
      <c r="D287" s="3">
        <v>15</v>
      </c>
      <c r="E287" s="7">
        <v>0</v>
      </c>
      <c r="F287" s="7" t="s">
        <v>41</v>
      </c>
      <c r="G287" s="3">
        <v>1244.47</v>
      </c>
      <c r="H287" s="3">
        <v>0.330071</v>
      </c>
      <c r="I287" s="3">
        <v>1083.52</v>
      </c>
      <c r="J287" s="3">
        <v>45.1332</v>
      </c>
      <c r="K287" s="3">
        <v>33991230</v>
      </c>
      <c r="L287" s="3">
        <v>33219017.2003513</v>
      </c>
      <c r="M287" s="3">
        <v>1.32893688149146</v>
      </c>
      <c r="N287" s="3">
        <f t="shared" si="17"/>
        <v>2.45440257658267e-5</v>
      </c>
    </row>
    <row r="288" spans="1:14">
      <c r="A288" s="4" t="s">
        <v>26</v>
      </c>
      <c r="B288" s="2" t="s">
        <v>27</v>
      </c>
      <c r="C288" s="3">
        <v>11518</v>
      </c>
      <c r="D288" s="3">
        <v>17</v>
      </c>
      <c r="E288" s="7">
        <v>0</v>
      </c>
      <c r="F288" s="7" t="s">
        <v>39</v>
      </c>
      <c r="G288" s="3">
        <v>1386.26</v>
      </c>
      <c r="H288" s="3">
        <v>0.322999</v>
      </c>
      <c r="I288" s="3">
        <v>976.912</v>
      </c>
      <c r="J288" s="3">
        <v>44.1143</v>
      </c>
      <c r="K288" s="3">
        <v>30171610</v>
      </c>
      <c r="L288" s="3">
        <v>29630961.5406818</v>
      </c>
      <c r="M288" s="3">
        <v>1.41336430050625</v>
      </c>
      <c r="N288" s="3">
        <f t="shared" si="17"/>
        <v>2.33268223573882e-5</v>
      </c>
    </row>
    <row r="289" spans="1:14">
      <c r="A289" s="4" t="s">
        <v>28</v>
      </c>
      <c r="B289" s="3">
        <v>3</v>
      </c>
      <c r="C289" s="3">
        <v>11518</v>
      </c>
      <c r="D289" s="3">
        <v>19</v>
      </c>
      <c r="E289" s="7">
        <v>0</v>
      </c>
      <c r="F289" s="7" t="s">
        <v>39</v>
      </c>
      <c r="G289" s="3">
        <v>1374.77</v>
      </c>
      <c r="H289" s="3">
        <v>0.268663</v>
      </c>
      <c r="I289" s="3">
        <v>1327.98</v>
      </c>
      <c r="J289" s="3">
        <v>52.8536</v>
      </c>
      <c r="K289" s="8">
        <v>42171093</v>
      </c>
      <c r="L289" s="8">
        <v>41546245.5617871</v>
      </c>
      <c r="M289" s="3">
        <v>1.3026107392712</v>
      </c>
      <c r="N289" s="3">
        <f t="shared" si="17"/>
        <v>2.45383352903314e-5</v>
      </c>
    </row>
    <row r="290" spans="1:14">
      <c r="A290" s="4" t="s">
        <v>29</v>
      </c>
      <c r="B290" s="3">
        <v>3</v>
      </c>
      <c r="C290" s="3">
        <v>11518</v>
      </c>
      <c r="D290" s="3">
        <v>21</v>
      </c>
      <c r="E290" s="7">
        <v>0</v>
      </c>
      <c r="F290" s="7" t="s">
        <v>39</v>
      </c>
      <c r="G290" s="3">
        <v>1353.17</v>
      </c>
      <c r="H290" s="3">
        <v>0.65843</v>
      </c>
      <c r="I290" s="3">
        <v>871.395</v>
      </c>
      <c r="J290" s="3">
        <v>54.4663</v>
      </c>
      <c r="K290" s="3">
        <v>28202908</v>
      </c>
      <c r="L290" s="3">
        <v>27644704.207471</v>
      </c>
      <c r="M290" s="3">
        <v>1.27624315573031</v>
      </c>
      <c r="N290" s="3">
        <f t="shared" si="17"/>
        <v>2.46984494912833e-5</v>
      </c>
    </row>
    <row r="291" spans="1:15">
      <c r="A291" s="4" t="s">
        <v>13</v>
      </c>
      <c r="B291" s="3">
        <v>1</v>
      </c>
      <c r="C291" s="12">
        <v>11698</v>
      </c>
      <c r="D291" s="3">
        <v>5</v>
      </c>
      <c r="E291" s="1">
        <v>5.45906417585393</v>
      </c>
      <c r="F291" s="2" t="s">
        <v>35</v>
      </c>
      <c r="G291" s="3">
        <v>1206.43</v>
      </c>
      <c r="H291" s="3">
        <v>0.115393</v>
      </c>
      <c r="I291" s="3">
        <v>5399.97</v>
      </c>
      <c r="J291" s="3">
        <v>110.931</v>
      </c>
      <c r="K291" s="3">
        <v>12502753</v>
      </c>
      <c r="L291" s="3">
        <v>12263041.8449699</v>
      </c>
      <c r="M291" s="3">
        <v>1.26591279787537</v>
      </c>
      <c r="N291" s="3">
        <f t="shared" si="17"/>
        <v>0.000347847868461238</v>
      </c>
      <c r="O291" s="9" t="s">
        <v>65</v>
      </c>
    </row>
    <row r="292" spans="1:15">
      <c r="A292" s="4" t="s">
        <v>15</v>
      </c>
      <c r="B292" s="3">
        <v>1</v>
      </c>
      <c r="C292" s="3">
        <v>11698</v>
      </c>
      <c r="D292" s="3">
        <v>7</v>
      </c>
      <c r="E292" s="1">
        <v>7.64191013970134</v>
      </c>
      <c r="F292" s="2" t="s">
        <v>39</v>
      </c>
      <c r="G292" s="3">
        <v>1198.52</v>
      </c>
      <c r="H292" s="3">
        <v>0.251489</v>
      </c>
      <c r="I292" s="3">
        <v>8586.5</v>
      </c>
      <c r="J292" s="3">
        <v>381.871</v>
      </c>
      <c r="K292" s="3">
        <v>23508100</v>
      </c>
      <c r="L292" s="3">
        <v>23125236.1461045</v>
      </c>
      <c r="M292" s="3">
        <v>1.24272777100137</v>
      </c>
      <c r="N292" s="3">
        <f t="shared" si="17"/>
        <v>0.000298781700317139</v>
      </c>
      <c r="O292" s="9"/>
    </row>
    <row r="293" spans="1:15">
      <c r="A293" s="4" t="s">
        <v>37</v>
      </c>
      <c r="B293" s="3">
        <v>2</v>
      </c>
      <c r="C293" s="3">
        <v>11698</v>
      </c>
      <c r="D293" s="3">
        <v>9.02</v>
      </c>
      <c r="E293" s="1">
        <v>9.82397747292462</v>
      </c>
      <c r="F293" s="2" t="s">
        <v>39</v>
      </c>
      <c r="G293" s="3">
        <v>1185.39</v>
      </c>
      <c r="H293" s="3">
        <v>0.235445</v>
      </c>
      <c r="I293" s="3">
        <v>2655.02</v>
      </c>
      <c r="J293" s="3">
        <v>81.6269</v>
      </c>
      <c r="K293" s="3">
        <v>13021434</v>
      </c>
      <c r="L293" s="3">
        <v>12782551.4364682</v>
      </c>
      <c r="M293" s="3">
        <v>1.41886501878796</v>
      </c>
      <c r="N293" s="3">
        <f t="shared" si="17"/>
        <v>0.000146389243459698</v>
      </c>
      <c r="O293" s="9"/>
    </row>
    <row r="294" spans="1:16">
      <c r="A294" s="4" t="s">
        <v>21</v>
      </c>
      <c r="B294" s="3">
        <v>2</v>
      </c>
      <c r="C294" s="3">
        <v>11698</v>
      </c>
      <c r="D294" s="3">
        <v>11</v>
      </c>
      <c r="E294" s="1">
        <v>12.0050452459869</v>
      </c>
      <c r="F294" s="2" t="s">
        <v>39</v>
      </c>
      <c r="G294" s="3">
        <v>1178.8</v>
      </c>
      <c r="H294" s="3">
        <v>0.465097</v>
      </c>
      <c r="I294" s="3">
        <v>1009.01</v>
      </c>
      <c r="J294" s="3">
        <v>250</v>
      </c>
      <c r="K294" s="3">
        <v>21290537</v>
      </c>
      <c r="L294" s="3">
        <v>20891891.2180412</v>
      </c>
      <c r="M294" s="3">
        <v>1.48949360805204</v>
      </c>
      <c r="N294" s="3">
        <f t="shared" si="17"/>
        <v>3.24249317581495e-5</v>
      </c>
      <c r="O294" s="9">
        <f t="shared" ref="O291:O299" si="18">1000*N294</f>
        <v>0.0324249317581495</v>
      </c>
      <c r="P294">
        <f>O294/I294*J294</f>
        <v>0.00803384796933367</v>
      </c>
    </row>
    <row r="295" spans="1:16">
      <c r="A295" s="4" t="s">
        <v>22</v>
      </c>
      <c r="B295" s="3">
        <v>2</v>
      </c>
      <c r="C295" s="3">
        <v>11698</v>
      </c>
      <c r="D295" s="3">
        <v>13</v>
      </c>
      <c r="E295" s="1">
        <v>14.1848936805559</v>
      </c>
      <c r="F295" s="2" t="s">
        <v>39</v>
      </c>
      <c r="G295" s="3">
        <v>1163.81</v>
      </c>
      <c r="H295" s="3">
        <v>0.458006</v>
      </c>
      <c r="I295" s="3">
        <v>1011.71</v>
      </c>
      <c r="J295" s="3">
        <v>51.1365</v>
      </c>
      <c r="K295" s="3">
        <v>20114597</v>
      </c>
      <c r="L295" s="3">
        <v>19718959.76486</v>
      </c>
      <c r="M295" s="3">
        <v>1.60504655608092</v>
      </c>
      <c r="N295" s="3">
        <f t="shared" si="17"/>
        <v>3.19657138730334e-5</v>
      </c>
      <c r="O295" s="9">
        <f t="shared" si="18"/>
        <v>0.0319657138730334</v>
      </c>
      <c r="P295">
        <f>O295/I295*J295</f>
        <v>0.0016156949397242</v>
      </c>
    </row>
    <row r="296" spans="1:16">
      <c r="A296" s="4" t="s">
        <v>23</v>
      </c>
      <c r="B296" s="3">
        <v>2</v>
      </c>
      <c r="C296" s="3">
        <v>11698</v>
      </c>
      <c r="D296" s="3">
        <v>15</v>
      </c>
      <c r="E296" s="1">
        <v>16.3633044041295</v>
      </c>
      <c r="F296" s="2" t="s">
        <v>39</v>
      </c>
      <c r="G296" s="3">
        <v>1137.96</v>
      </c>
      <c r="H296" s="3">
        <v>0.281213</v>
      </c>
      <c r="I296" s="3">
        <v>1225.86</v>
      </c>
      <c r="J296" s="3">
        <v>48.2355</v>
      </c>
      <c r="K296" s="3">
        <v>33991230</v>
      </c>
      <c r="L296" s="3">
        <v>33219017.2003513</v>
      </c>
      <c r="M296" s="3">
        <v>1.41496848416938</v>
      </c>
      <c r="N296" s="3">
        <f t="shared" si="17"/>
        <v>2.60799844322133e-5</v>
      </c>
      <c r="O296" s="9">
        <f t="shared" si="18"/>
        <v>0.0260799844322133</v>
      </c>
      <c r="P296">
        <f>O296/I296*J296</f>
        <v>0.00102620290170168</v>
      </c>
    </row>
    <row r="297" spans="1:16">
      <c r="A297" s="4" t="s">
        <v>25</v>
      </c>
      <c r="B297" s="3">
        <v>3</v>
      </c>
      <c r="C297" s="3">
        <v>11698</v>
      </c>
      <c r="D297" s="3">
        <v>17</v>
      </c>
      <c r="E297" s="1">
        <v>18.5400607039153</v>
      </c>
      <c r="F297" s="2" t="s">
        <v>35</v>
      </c>
      <c r="G297" s="3">
        <v>1279.8</v>
      </c>
      <c r="H297" s="3">
        <v>0.262673</v>
      </c>
      <c r="I297" s="3">
        <v>890.272</v>
      </c>
      <c r="J297" s="3">
        <v>34.5529</v>
      </c>
      <c r="K297" s="3">
        <v>30171610</v>
      </c>
      <c r="L297" s="3">
        <v>29630961.5406818</v>
      </c>
      <c r="M297" s="3">
        <v>1.39548844739263</v>
      </c>
      <c r="N297" s="3">
        <f t="shared" si="17"/>
        <v>2.1530331876663e-5</v>
      </c>
      <c r="O297" s="9">
        <f t="shared" si="18"/>
        <v>0.021530331876663</v>
      </c>
      <c r="P297">
        <f>O297/I297*J297</f>
        <v>0.000835627094080403</v>
      </c>
    </row>
    <row r="298" spans="1:16">
      <c r="A298" s="4" t="s">
        <v>28</v>
      </c>
      <c r="B298" s="3">
        <v>3</v>
      </c>
      <c r="C298" s="3">
        <v>11698</v>
      </c>
      <c r="D298" s="3">
        <v>19</v>
      </c>
      <c r="E298" s="1">
        <v>20.7149477798074</v>
      </c>
      <c r="F298" s="2" t="s">
        <v>35</v>
      </c>
      <c r="G298" s="3">
        <v>1266.19</v>
      </c>
      <c r="H298" s="3">
        <v>0.370064</v>
      </c>
      <c r="I298" s="3">
        <v>962.963</v>
      </c>
      <c r="J298" s="3">
        <v>45.574</v>
      </c>
      <c r="K298" s="3">
        <v>42171093</v>
      </c>
      <c r="L298" s="3">
        <v>41546245.5617871</v>
      </c>
      <c r="M298" s="3">
        <v>1.28405886712218</v>
      </c>
      <c r="N298" s="3">
        <f t="shared" si="17"/>
        <v>1.80506515463951e-5</v>
      </c>
      <c r="O298" s="9">
        <f t="shared" si="18"/>
        <v>0.0180506515463951</v>
      </c>
      <c r="P298">
        <f>O298/I298*J298</f>
        <v>0.000854280375855987</v>
      </c>
    </row>
    <row r="299" spans="1:15">
      <c r="A299" s="4" t="s">
        <v>29</v>
      </c>
      <c r="B299" s="3">
        <v>3</v>
      </c>
      <c r="C299" s="3">
        <v>11698</v>
      </c>
      <c r="D299" s="3">
        <v>21</v>
      </c>
      <c r="E299" s="1">
        <v>22.8877529962908</v>
      </c>
      <c r="F299" s="2" t="s">
        <v>35</v>
      </c>
      <c r="G299" s="3">
        <v>1240.58</v>
      </c>
      <c r="H299" s="3">
        <v>0.577627</v>
      </c>
      <c r="I299" s="3">
        <v>449.686</v>
      </c>
      <c r="J299" s="3">
        <v>36.6151</v>
      </c>
      <c r="K299" s="3">
        <v>28202908</v>
      </c>
      <c r="L299" s="3">
        <v>27644704.207471</v>
      </c>
      <c r="M299" s="3">
        <v>1.2241424664391</v>
      </c>
      <c r="N299" s="3">
        <f t="shared" si="17"/>
        <v>1.3288178559919e-5</v>
      </c>
      <c r="O299" s="9">
        <f t="shared" si="18"/>
        <v>0.013288178559919</v>
      </c>
    </row>
    <row r="300" customFormat="1" spans="1:17">
      <c r="A300" s="4" t="s">
        <v>13</v>
      </c>
      <c r="B300" s="3">
        <v>1</v>
      </c>
      <c r="C300" s="12">
        <v>11830</v>
      </c>
      <c r="D300" s="3">
        <v>5</v>
      </c>
      <c r="E300" s="1">
        <v>0</v>
      </c>
      <c r="F300" s="2" t="s">
        <v>35</v>
      </c>
      <c r="G300" s="3">
        <v>1121.37</v>
      </c>
      <c r="H300" s="3">
        <v>0.694</v>
      </c>
      <c r="I300" s="17">
        <v>192.728</v>
      </c>
      <c r="J300" s="17">
        <f>I300/2</f>
        <v>96.364</v>
      </c>
      <c r="K300" s="3">
        <v>12502753</v>
      </c>
      <c r="L300" s="3">
        <v>12263041.8449699</v>
      </c>
      <c r="M300" s="3">
        <v>1.26591279787537</v>
      </c>
      <c r="N300" s="3">
        <f>I300/L300/M300*1000</f>
        <v>0.0124148882295267</v>
      </c>
      <c r="O300">
        <f>N300/I300*J300</f>
        <v>0.00620744411476335</v>
      </c>
      <c r="P300" s="21">
        <f t="shared" ref="P300:P304" si="19">(11933-11695)/(G327-G291)*(G300-G291)+C291</f>
        <v>11830.0566210046</v>
      </c>
      <c r="Q300" t="s">
        <v>66</v>
      </c>
    </row>
    <row r="301" customFormat="1" spans="1:17">
      <c r="A301" s="4" t="s">
        <v>15</v>
      </c>
      <c r="B301" s="3">
        <v>1</v>
      </c>
      <c r="C301" s="3">
        <v>11830</v>
      </c>
      <c r="D301" s="3">
        <v>7</v>
      </c>
      <c r="E301" s="1">
        <v>0</v>
      </c>
      <c r="F301" s="2" t="s">
        <v>39</v>
      </c>
      <c r="G301" s="3">
        <v>1110.61</v>
      </c>
      <c r="H301" s="3">
        <v>0.655468</v>
      </c>
      <c r="I301" s="18">
        <v>581.114</v>
      </c>
      <c r="J301" s="17">
        <f>I301/2</f>
        <v>290.557</v>
      </c>
      <c r="K301" s="3">
        <v>23508100</v>
      </c>
      <c r="L301" s="3">
        <v>23125236.1461045</v>
      </c>
      <c r="M301" s="3">
        <v>1.24272777100137</v>
      </c>
      <c r="N301" s="3">
        <f t="shared" ref="N301:N317" si="20">I301/L301/M301*1000</f>
        <v>0.0202208384089086</v>
      </c>
      <c r="O301">
        <f t="shared" ref="O301:O317" si="21">N301/I301*J301</f>
        <v>0.0101104192044543</v>
      </c>
      <c r="P301" s="21">
        <f t="shared" si="19"/>
        <v>11834.3834169872</v>
      </c>
      <c r="Q301" t="s">
        <v>67</v>
      </c>
    </row>
    <row r="302" customFormat="1" spans="1:17">
      <c r="A302" s="4" t="s">
        <v>37</v>
      </c>
      <c r="B302" s="3">
        <v>2</v>
      </c>
      <c r="C302" s="3">
        <v>11830</v>
      </c>
      <c r="D302" s="3">
        <v>9</v>
      </c>
      <c r="E302" s="1">
        <v>0</v>
      </c>
      <c r="F302" s="2" t="s">
        <v>39</v>
      </c>
      <c r="G302" s="3">
        <f>(G329-G293)/(11933-11698)*(11828.2437-11698)+G293</f>
        <v>1102.92633990213</v>
      </c>
      <c r="H302" s="3">
        <v>0</v>
      </c>
      <c r="I302" s="17">
        <v>154.345</v>
      </c>
      <c r="J302" s="17">
        <v>25.4592</v>
      </c>
      <c r="K302" s="3">
        <v>19628546</v>
      </c>
      <c r="L302" s="3">
        <v>19277219.690239</v>
      </c>
      <c r="M302" s="3">
        <v>1.12937117636282</v>
      </c>
      <c r="N302" s="3">
        <f t="shared" si="20"/>
        <v>0.00708943244969388</v>
      </c>
      <c r="O302">
        <f t="shared" si="21"/>
        <v>0.0011694015266011</v>
      </c>
      <c r="Q302" t="s">
        <v>68</v>
      </c>
    </row>
    <row r="303" customFormat="1" spans="1:17">
      <c r="A303" s="4" t="s">
        <v>21</v>
      </c>
      <c r="B303" s="3">
        <v>2</v>
      </c>
      <c r="C303" s="3">
        <v>11830</v>
      </c>
      <c r="D303" s="3">
        <v>11</v>
      </c>
      <c r="E303" s="1">
        <v>0</v>
      </c>
      <c r="F303" s="2" t="s">
        <v>39</v>
      </c>
      <c r="G303" s="3">
        <v>1092.23</v>
      </c>
      <c r="H303" s="3">
        <v>0.65592</v>
      </c>
      <c r="I303" s="19">
        <v>136.211</v>
      </c>
      <c r="J303" s="19">
        <v>16.0426</v>
      </c>
      <c r="K303" s="3">
        <v>21290537</v>
      </c>
      <c r="L303" s="3">
        <v>20891891.2180412</v>
      </c>
      <c r="M303" s="3">
        <v>1.48949360805204</v>
      </c>
      <c r="N303" s="3">
        <f t="shared" si="20"/>
        <v>0.00437719386300363</v>
      </c>
      <c r="O303">
        <f t="shared" si="21"/>
        <v>0.000515535237731329</v>
      </c>
      <c r="P303" s="21">
        <f t="shared" ref="P303:P305" si="22">(11933-11695)/(G332-G294)*(G303-G294)+C294</f>
        <v>11827.4199748744</v>
      </c>
      <c r="Q303" t="s">
        <v>69</v>
      </c>
    </row>
    <row r="304" customFormat="1" spans="1:17">
      <c r="A304" s="4" t="s">
        <v>22</v>
      </c>
      <c r="B304" s="3">
        <v>2</v>
      </c>
      <c r="C304" s="3">
        <v>11830</v>
      </c>
      <c r="D304" s="3">
        <v>13</v>
      </c>
      <c r="E304" s="1">
        <v>0</v>
      </c>
      <c r="F304" s="2" t="s">
        <v>39</v>
      </c>
      <c r="G304" s="3">
        <v>1081.21</v>
      </c>
      <c r="H304" s="3">
        <v>1.18324</v>
      </c>
      <c r="I304" s="3">
        <v>135.966</v>
      </c>
      <c r="J304" s="3">
        <v>28.7948</v>
      </c>
      <c r="K304" s="3">
        <v>20114597</v>
      </c>
      <c r="L304" s="3">
        <v>19718959.76486</v>
      </c>
      <c r="M304" s="3">
        <v>1.60504655608092</v>
      </c>
      <c r="N304" s="3">
        <f t="shared" si="20"/>
        <v>0.0042959447395606</v>
      </c>
      <c r="O304">
        <f t="shared" si="21"/>
        <v>0.000909792665715691</v>
      </c>
      <c r="P304" s="21">
        <f t="shared" ref="P304:P307" si="23">(11933-11695)/(G333-G295)*(G304-G295)+C295</f>
        <v>11824.5859626529</v>
      </c>
      <c r="Q304" t="s">
        <v>70</v>
      </c>
    </row>
    <row r="305" customFormat="1" spans="1:16">
      <c r="A305" s="4" t="s">
        <v>23</v>
      </c>
      <c r="B305" s="3">
        <v>2</v>
      </c>
      <c r="C305" s="3">
        <v>11830</v>
      </c>
      <c r="D305" s="3">
        <v>15</v>
      </c>
      <c r="E305" s="1">
        <v>0</v>
      </c>
      <c r="F305" s="2" t="s">
        <v>39</v>
      </c>
      <c r="G305" s="3"/>
      <c r="H305" s="3"/>
      <c r="I305" s="3"/>
      <c r="J305" s="3"/>
      <c r="K305" s="3">
        <v>33991230</v>
      </c>
      <c r="L305" s="3">
        <v>33219017.2003513</v>
      </c>
      <c r="M305" s="3">
        <v>1.41496848416938</v>
      </c>
      <c r="N305" s="3"/>
      <c r="P305" s="21"/>
    </row>
    <row r="306" customFormat="1" spans="1:17">
      <c r="A306" s="4" t="s">
        <v>25</v>
      </c>
      <c r="B306" s="3">
        <v>3</v>
      </c>
      <c r="C306" s="3">
        <v>11830</v>
      </c>
      <c r="D306" s="3">
        <v>17</v>
      </c>
      <c r="E306" s="1">
        <v>0</v>
      </c>
      <c r="F306" s="2" t="s">
        <v>35</v>
      </c>
      <c r="G306" s="3">
        <v>1197.57</v>
      </c>
      <c r="H306" s="3">
        <v>0.798402</v>
      </c>
      <c r="I306" s="3">
        <v>145.606</v>
      </c>
      <c r="J306" s="3">
        <v>25.3542</v>
      </c>
      <c r="K306" s="3">
        <v>30171610</v>
      </c>
      <c r="L306" s="3">
        <v>29630961.5406818</v>
      </c>
      <c r="M306" s="3">
        <v>1.39548844739263</v>
      </c>
      <c r="N306" s="3">
        <f t="shared" si="20"/>
        <v>0.00352133449466387</v>
      </c>
      <c r="O306">
        <f t="shared" si="21"/>
        <v>0.000613165797045497</v>
      </c>
      <c r="P306" s="21">
        <f t="shared" si="23"/>
        <v>11824.4178024675</v>
      </c>
      <c r="Q306" t="s">
        <v>71</v>
      </c>
    </row>
    <row r="307" customFormat="1" spans="1:17">
      <c r="A307" s="4" t="s">
        <v>28</v>
      </c>
      <c r="B307" s="3">
        <v>3</v>
      </c>
      <c r="C307" s="3">
        <v>11830</v>
      </c>
      <c r="D307" s="3">
        <v>19</v>
      </c>
      <c r="E307" s="1">
        <v>0</v>
      </c>
      <c r="F307" s="2" t="s">
        <v>35</v>
      </c>
      <c r="G307" s="3">
        <v>1180.14</v>
      </c>
      <c r="H307" s="3">
        <v>0.98</v>
      </c>
      <c r="I307" s="3">
        <v>118.802</v>
      </c>
      <c r="J307" s="3">
        <v>20.404</v>
      </c>
      <c r="K307" s="3">
        <v>42171093</v>
      </c>
      <c r="L307" s="3">
        <v>41546245.5617871</v>
      </c>
      <c r="M307" s="3">
        <v>1.28405886712218</v>
      </c>
      <c r="N307" s="3">
        <f t="shared" si="20"/>
        <v>0.00222693240032569</v>
      </c>
      <c r="O307">
        <f t="shared" si="21"/>
        <v>0.000382471075371167</v>
      </c>
      <c r="P307" s="21">
        <f>(11933-11695)/(G338-G298)*(G307-G298)+C298</f>
        <v>11828.8034744843</v>
      </c>
      <c r="Q307" t="s">
        <v>72</v>
      </c>
    </row>
    <row r="308" customFormat="1" spans="1:14">
      <c r="A308" s="4" t="s">
        <v>29</v>
      </c>
      <c r="B308" s="3">
        <v>3</v>
      </c>
      <c r="C308" s="3">
        <v>11830</v>
      </c>
      <c r="D308" s="3">
        <v>21</v>
      </c>
      <c r="E308" s="1">
        <v>0</v>
      </c>
      <c r="F308" s="2" t="s">
        <v>35</v>
      </c>
      <c r="G308" s="3"/>
      <c r="H308" s="3"/>
      <c r="I308" s="3"/>
      <c r="J308" s="3"/>
      <c r="K308" s="3">
        <v>28202908</v>
      </c>
      <c r="L308" s="3">
        <v>27644704.207471</v>
      </c>
      <c r="M308" s="3">
        <v>1.2241424664391</v>
      </c>
      <c r="N308" s="3"/>
    </row>
    <row r="309" customFormat="1" spans="1:18">
      <c r="A309" s="4" t="s">
        <v>13</v>
      </c>
      <c r="B309" s="3">
        <v>1</v>
      </c>
      <c r="C309" s="12">
        <v>11863</v>
      </c>
      <c r="D309" s="3">
        <v>5</v>
      </c>
      <c r="E309" s="1">
        <v>0</v>
      </c>
      <c r="F309" s="2" t="s">
        <v>35</v>
      </c>
      <c r="G309" s="3">
        <v>1102.02</v>
      </c>
      <c r="H309" s="3">
        <v>0.866</v>
      </c>
      <c r="I309" s="20">
        <v>465.572</v>
      </c>
      <c r="J309" s="17">
        <f>I309/2</f>
        <v>232.786</v>
      </c>
      <c r="K309" s="3">
        <v>12502753</v>
      </c>
      <c r="L309" s="3">
        <v>12263041.8449699</v>
      </c>
      <c r="M309" s="3">
        <v>1.26591279787537</v>
      </c>
      <c r="N309" s="3">
        <f t="shared" si="20"/>
        <v>0.0299905791727057</v>
      </c>
      <c r="O309">
        <f t="shared" si="21"/>
        <v>0.0149952895863528</v>
      </c>
      <c r="P309" s="21">
        <f t="shared" ref="P309:P313" si="24">(11933-11695)/(G327-G291)*(G309-G291)+C291</f>
        <v>11860.097716895</v>
      </c>
      <c r="Q309" t="s">
        <v>73</v>
      </c>
      <c r="R309" t="s">
        <v>74</v>
      </c>
    </row>
    <row r="310" customFormat="1" spans="1:17">
      <c r="A310" s="4" t="s">
        <v>15</v>
      </c>
      <c r="B310" s="3">
        <v>1</v>
      </c>
      <c r="C310" s="3">
        <v>11863</v>
      </c>
      <c r="D310" s="3">
        <v>7</v>
      </c>
      <c r="E310" s="1">
        <v>0</v>
      </c>
      <c r="F310" s="2" t="s">
        <v>39</v>
      </c>
      <c r="G310" s="3">
        <v>1092.65</v>
      </c>
      <c r="H310" s="3">
        <v>0.618</v>
      </c>
      <c r="I310" s="18">
        <v>498.953</v>
      </c>
      <c r="J310" s="17">
        <f>I310/2</f>
        <v>249.4765</v>
      </c>
      <c r="K310" s="3">
        <v>23508100</v>
      </c>
      <c r="L310" s="3">
        <v>23125236.1461045</v>
      </c>
      <c r="M310" s="3">
        <v>1.24272777100137</v>
      </c>
      <c r="N310" s="3">
        <f t="shared" si="20"/>
        <v>0.0173619083116913</v>
      </c>
      <c r="O310">
        <f t="shared" si="21"/>
        <v>0.00868095415584565</v>
      </c>
      <c r="P310" s="21">
        <f t="shared" si="24"/>
        <v>11862.2465289095</v>
      </c>
      <c r="Q310" t="s">
        <v>75</v>
      </c>
    </row>
    <row r="311" customFormat="1" spans="1:17">
      <c r="A311" s="4" t="s">
        <v>37</v>
      </c>
      <c r="B311" s="3">
        <v>2</v>
      </c>
      <c r="C311" s="3">
        <v>11863</v>
      </c>
      <c r="D311" s="3">
        <v>9</v>
      </c>
      <c r="E311" s="1">
        <v>0</v>
      </c>
      <c r="F311" s="2" t="s">
        <v>39</v>
      </c>
      <c r="G311" s="3">
        <f>(G329-G293)/(11933-11698)*(11861.58-11698)+G293</f>
        <v>1081.81949702128</v>
      </c>
      <c r="H311" s="3">
        <v>0</v>
      </c>
      <c r="I311" s="17">
        <v>228.908</v>
      </c>
      <c r="J311" s="17">
        <v>25.8329</v>
      </c>
      <c r="K311" s="3">
        <v>19628546</v>
      </c>
      <c r="L311" s="3">
        <v>19277219.690239</v>
      </c>
      <c r="M311" s="3">
        <v>1.12937117636282</v>
      </c>
      <c r="N311" s="3">
        <f t="shared" si="20"/>
        <v>0.0105142881414657</v>
      </c>
      <c r="O311">
        <f t="shared" si="21"/>
        <v>0.00118656645521201</v>
      </c>
      <c r="P311" s="21"/>
      <c r="Q311" t="s">
        <v>68</v>
      </c>
    </row>
    <row r="312" customFormat="1" spans="1:17">
      <c r="A312" s="4" t="s">
        <v>21</v>
      </c>
      <c r="B312" s="3">
        <v>2</v>
      </c>
      <c r="C312" s="3">
        <v>11863</v>
      </c>
      <c r="D312" s="3">
        <v>11</v>
      </c>
      <c r="E312" s="1">
        <v>0</v>
      </c>
      <c r="F312" s="2" t="s">
        <v>39</v>
      </c>
      <c r="G312" s="3">
        <v>1070</v>
      </c>
      <c r="H312" s="3">
        <v>0</v>
      </c>
      <c r="I312" s="19">
        <v>338.263</v>
      </c>
      <c r="J312" s="19">
        <v>69.8128</v>
      </c>
      <c r="K312" s="3">
        <v>21290537</v>
      </c>
      <c r="L312" s="3">
        <v>20891891.2180412</v>
      </c>
      <c r="M312" s="3">
        <v>1.48949360805204</v>
      </c>
      <c r="N312" s="3">
        <f t="shared" si="20"/>
        <v>0.0108702140626029</v>
      </c>
      <c r="O312">
        <f t="shared" si="21"/>
        <v>0.00224346168605399</v>
      </c>
      <c r="P312" s="21">
        <f t="shared" ref="P312:P314" si="25">(11933-11695)/(G332-G294)*(G312-G294)+C294</f>
        <v>11860.6532663317</v>
      </c>
      <c r="Q312" t="s">
        <v>76</v>
      </c>
    </row>
    <row r="313" customFormat="1" spans="1:17">
      <c r="A313" s="4" t="s">
        <v>22</v>
      </c>
      <c r="B313" s="3">
        <v>2</v>
      </c>
      <c r="C313" s="3">
        <v>11863</v>
      </c>
      <c r="D313" s="3">
        <v>13</v>
      </c>
      <c r="E313" s="1">
        <v>0</v>
      </c>
      <c r="F313" s="2" t="s">
        <v>39</v>
      </c>
      <c r="G313" s="3">
        <v>1063.41</v>
      </c>
      <c r="H313" s="3">
        <v>2.81857</v>
      </c>
      <c r="I313" s="3">
        <v>219.605</v>
      </c>
      <c r="J313" s="3">
        <v>45.8296</v>
      </c>
      <c r="K313" s="3">
        <v>20114597</v>
      </c>
      <c r="L313" s="3">
        <v>19718959.76486</v>
      </c>
      <c r="M313" s="3">
        <v>1.60504655608092</v>
      </c>
      <c r="N313" s="3">
        <f t="shared" si="20"/>
        <v>0.00693857982533285</v>
      </c>
      <c r="O313">
        <f t="shared" si="21"/>
        <v>0.00144801957133524</v>
      </c>
      <c r="P313" s="21">
        <f t="shared" si="25"/>
        <v>11851.8647778493</v>
      </c>
      <c r="Q313" t="s">
        <v>77</v>
      </c>
    </row>
    <row r="314" customFormat="1" spans="1:16">
      <c r="A314" s="4" t="s">
        <v>23</v>
      </c>
      <c r="B314" s="3">
        <v>2</v>
      </c>
      <c r="C314" s="3">
        <v>11863</v>
      </c>
      <c r="D314" s="3">
        <v>15</v>
      </c>
      <c r="E314" s="1">
        <v>0</v>
      </c>
      <c r="F314" s="2" t="s">
        <v>39</v>
      </c>
      <c r="G314" s="3"/>
      <c r="H314" s="3"/>
      <c r="I314" s="3"/>
      <c r="J314" s="3"/>
      <c r="K314" s="3">
        <v>33991230</v>
      </c>
      <c r="L314" s="3">
        <v>33219017.2003513</v>
      </c>
      <c r="M314" s="3">
        <v>1.41496848416938</v>
      </c>
      <c r="N314" s="3"/>
      <c r="P314" s="21"/>
    </row>
    <row r="315" customFormat="1" spans="1:17">
      <c r="A315" s="4" t="s">
        <v>25</v>
      </c>
      <c r="B315" s="3">
        <v>3</v>
      </c>
      <c r="C315" s="3">
        <v>11863</v>
      </c>
      <c r="D315" s="3">
        <v>17</v>
      </c>
      <c r="E315" s="1">
        <v>0</v>
      </c>
      <c r="F315" s="2" t="s">
        <v>35</v>
      </c>
      <c r="G315" s="3">
        <v>1173.94</v>
      </c>
      <c r="H315" s="3">
        <v>1.48019</v>
      </c>
      <c r="I315" s="3">
        <v>216.739</v>
      </c>
      <c r="J315" s="3">
        <v>34.2658</v>
      </c>
      <c r="K315" s="3">
        <v>30171610</v>
      </c>
      <c r="L315" s="3">
        <v>29630961.5406818</v>
      </c>
      <c r="M315" s="3">
        <v>1.39548844739263</v>
      </c>
      <c r="N315" s="3">
        <f t="shared" si="20"/>
        <v>0.00524161447357219</v>
      </c>
      <c r="O315">
        <f t="shared" si="21"/>
        <v>0.000828683869670571</v>
      </c>
      <c r="P315" s="21">
        <f>(11933-11695)/(G335-G297)*(G315-G297)+C297</f>
        <v>11860.7458174537</v>
      </c>
      <c r="Q315" t="s">
        <v>78</v>
      </c>
    </row>
    <row r="316" customFormat="1" spans="1:17">
      <c r="A316" s="4" t="s">
        <v>28</v>
      </c>
      <c r="B316" s="3">
        <v>3</v>
      </c>
      <c r="C316" s="3">
        <v>11863</v>
      </c>
      <c r="D316" s="3">
        <v>19</v>
      </c>
      <c r="E316" s="1">
        <v>0</v>
      </c>
      <c r="F316" s="2" t="s">
        <v>35</v>
      </c>
      <c r="G316" s="3">
        <v>1158.46</v>
      </c>
      <c r="H316" s="3">
        <v>1.15669</v>
      </c>
      <c r="I316" s="3">
        <v>203.208</v>
      </c>
      <c r="J316" s="3">
        <v>31.4221</v>
      </c>
      <c r="K316" s="3">
        <v>42171093</v>
      </c>
      <c r="L316" s="3">
        <v>41546245.5617871</v>
      </c>
      <c r="M316" s="3">
        <v>1.28405886712218</v>
      </c>
      <c r="N316" s="3">
        <f t="shared" si="20"/>
        <v>0.00380911499137542</v>
      </c>
      <c r="O316">
        <f t="shared" si="21"/>
        <v>0.000589004331377198</v>
      </c>
      <c r="P316" s="21">
        <f>(11933-11695)/(G338-G298)*(G316-G298)+C298</f>
        <v>11861.7589576547</v>
      </c>
      <c r="Q316" t="s">
        <v>79</v>
      </c>
    </row>
    <row r="317" customFormat="1" spans="1:14">
      <c r="A317" s="4" t="s">
        <v>29</v>
      </c>
      <c r="B317" s="3">
        <v>3</v>
      </c>
      <c r="C317" s="3">
        <v>11863</v>
      </c>
      <c r="D317" s="3">
        <v>21</v>
      </c>
      <c r="E317" s="1">
        <v>0</v>
      </c>
      <c r="F317" s="2" t="s">
        <v>35</v>
      </c>
      <c r="G317" s="3"/>
      <c r="H317" s="3"/>
      <c r="I317" s="3"/>
      <c r="J317" s="3"/>
      <c r="K317" s="3">
        <v>28202908</v>
      </c>
      <c r="L317" s="3">
        <v>27644704.207471</v>
      </c>
      <c r="M317" s="3">
        <v>1.2241424664391</v>
      </c>
      <c r="N317" s="3"/>
    </row>
    <row r="318" customFormat="1" spans="1:14">
      <c r="A318" s="4"/>
      <c r="B318" s="3"/>
      <c r="C318" s="3" t="s">
        <v>80</v>
      </c>
      <c r="D318" s="3">
        <v>5</v>
      </c>
      <c r="E318" s="1"/>
      <c r="F318" s="2"/>
      <c r="G318" s="3"/>
      <c r="H318" s="3"/>
      <c r="I318" s="3"/>
      <c r="J318" s="3"/>
      <c r="K318" s="3">
        <v>12502753</v>
      </c>
      <c r="L318" s="3">
        <v>12263041.8449699</v>
      </c>
      <c r="M318" s="3">
        <v>1.26591279787537</v>
      </c>
      <c r="N318" s="3">
        <f t="shared" ref="N318:N325" si="26">I318/L318/M318*1000</f>
        <v>0</v>
      </c>
    </row>
    <row r="319" customFormat="1" spans="1:14">
      <c r="A319" s="4"/>
      <c r="B319" s="3"/>
      <c r="C319" s="3" t="s">
        <v>81</v>
      </c>
      <c r="D319" s="3">
        <v>7</v>
      </c>
      <c r="E319" s="1"/>
      <c r="F319" s="2"/>
      <c r="G319" s="3"/>
      <c r="H319" s="3"/>
      <c r="I319" s="3"/>
      <c r="J319" s="3"/>
      <c r="K319" s="3">
        <v>23508100</v>
      </c>
      <c r="L319" s="3">
        <v>23125236.1461045</v>
      </c>
      <c r="M319" s="3">
        <v>1.24272777100137</v>
      </c>
      <c r="N319" s="3">
        <f t="shared" si="26"/>
        <v>0</v>
      </c>
    </row>
    <row r="320" customFormat="1" spans="1:14">
      <c r="A320" s="4"/>
      <c r="B320" s="3"/>
      <c r="C320" s="3"/>
      <c r="D320" s="3">
        <v>9</v>
      </c>
      <c r="E320" s="1"/>
      <c r="F320" s="2"/>
      <c r="G320" s="3"/>
      <c r="H320" s="3"/>
      <c r="I320" s="3"/>
      <c r="J320" s="3"/>
      <c r="K320" s="3">
        <v>19628546</v>
      </c>
      <c r="L320" s="3">
        <v>19277219.690239</v>
      </c>
      <c r="M320" s="3">
        <v>1.12937117636282</v>
      </c>
      <c r="N320" s="3">
        <f t="shared" si="26"/>
        <v>0</v>
      </c>
    </row>
    <row r="321" customFormat="1" spans="1:14">
      <c r="A321" s="4"/>
      <c r="B321" s="3"/>
      <c r="C321" s="3"/>
      <c r="D321" s="3">
        <v>11</v>
      </c>
      <c r="E321" s="1"/>
      <c r="F321" s="2"/>
      <c r="G321" s="3">
        <v>1073.36</v>
      </c>
      <c r="H321" s="3">
        <v>0.457151</v>
      </c>
      <c r="I321" s="17">
        <v>330.28</v>
      </c>
      <c r="J321" s="3">
        <v>63.8753</v>
      </c>
      <c r="K321" s="3">
        <v>21290537</v>
      </c>
      <c r="L321" s="3">
        <v>20891891.2180412</v>
      </c>
      <c r="M321" s="3">
        <v>1.48949360805204</v>
      </c>
      <c r="N321" s="3">
        <f t="shared" si="26"/>
        <v>0.0106136772292461</v>
      </c>
    </row>
    <row r="322" customFormat="1" spans="1:17">
      <c r="A322" s="4"/>
      <c r="B322" s="3"/>
      <c r="C322" s="3"/>
      <c r="D322" s="3">
        <v>13</v>
      </c>
      <c r="E322" s="1"/>
      <c r="F322" s="2"/>
      <c r="G322" s="3">
        <v>1047.07</v>
      </c>
      <c r="H322" s="3">
        <v>1.74</v>
      </c>
      <c r="I322" s="3">
        <v>232.687</v>
      </c>
      <c r="J322" s="3">
        <v>47.8866</v>
      </c>
      <c r="K322" s="3">
        <v>20114597</v>
      </c>
      <c r="L322" s="3">
        <v>19718959.76486</v>
      </c>
      <c r="M322" s="3">
        <v>1.60504655608092</v>
      </c>
      <c r="N322" s="3">
        <f t="shared" si="26"/>
        <v>0.00735191513771191</v>
      </c>
      <c r="Q322" t="s">
        <v>82</v>
      </c>
    </row>
    <row r="323" customFormat="1" spans="1:17">
      <c r="A323" s="4"/>
      <c r="B323" s="3"/>
      <c r="C323" s="3"/>
      <c r="D323" s="3">
        <v>15</v>
      </c>
      <c r="E323" s="1"/>
      <c r="F323" s="2" t="s">
        <v>83</v>
      </c>
      <c r="G323" s="3">
        <v>1009.427</v>
      </c>
      <c r="H323" s="3">
        <v>0.783</v>
      </c>
      <c r="I323" s="3">
        <v>530.569</v>
      </c>
      <c r="J323" s="3">
        <v>55.031</v>
      </c>
      <c r="K323" s="3">
        <v>33991230</v>
      </c>
      <c r="L323" s="3">
        <v>33219017.2003513</v>
      </c>
      <c r="M323" s="3">
        <v>1.41496848416938</v>
      </c>
      <c r="N323" s="3">
        <f t="shared" si="26"/>
        <v>0.0112877745094994</v>
      </c>
      <c r="Q323" s="3" t="s">
        <v>84</v>
      </c>
    </row>
    <row r="324" customFormat="1" spans="1:14">
      <c r="A324" s="4"/>
      <c r="B324" s="3"/>
      <c r="C324" s="3"/>
      <c r="D324" s="3">
        <v>17</v>
      </c>
      <c r="E324" s="1"/>
      <c r="F324" s="2"/>
      <c r="G324" s="3"/>
      <c r="H324" s="3"/>
      <c r="I324" s="3"/>
      <c r="J324" s="3"/>
      <c r="K324" s="3">
        <v>30171610</v>
      </c>
      <c r="L324" s="3">
        <v>29630961.5406818</v>
      </c>
      <c r="M324" s="3">
        <v>1.39548844739263</v>
      </c>
      <c r="N324" s="3">
        <f t="shared" si="26"/>
        <v>0</v>
      </c>
    </row>
    <row r="325" customFormat="1" spans="1:14">
      <c r="A325" s="4"/>
      <c r="B325" s="3"/>
      <c r="C325" s="3"/>
      <c r="D325" s="3">
        <v>19</v>
      </c>
      <c r="E325" s="1"/>
      <c r="F325" s="2"/>
      <c r="G325" s="3"/>
      <c r="H325" s="3"/>
      <c r="I325" s="3"/>
      <c r="J325" s="3"/>
      <c r="K325" s="3">
        <v>42171093</v>
      </c>
      <c r="L325" s="3">
        <v>41546245.5617871</v>
      </c>
      <c r="M325" s="3">
        <v>1.28405886712218</v>
      </c>
      <c r="N325" s="3">
        <f t="shared" si="26"/>
        <v>0</v>
      </c>
    </row>
    <row r="326" customFormat="1" spans="1:14">
      <c r="A326" s="4"/>
      <c r="B326" s="3"/>
      <c r="C326" s="3"/>
      <c r="D326" s="3">
        <v>21</v>
      </c>
      <c r="E326" s="1"/>
      <c r="F326" s="2"/>
      <c r="G326" s="3"/>
      <c r="H326" s="3"/>
      <c r="I326" s="3"/>
      <c r="J326" s="3"/>
      <c r="K326" s="3">
        <v>28202908</v>
      </c>
      <c r="L326" s="3">
        <v>27644704.207471</v>
      </c>
      <c r="M326" s="3">
        <v>1.2241424664391</v>
      </c>
      <c r="N326" s="3"/>
    </row>
    <row r="327" spans="1:16">
      <c r="A327" s="4" t="s">
        <v>13</v>
      </c>
      <c r="B327" s="3">
        <v>1</v>
      </c>
      <c r="C327" s="12">
        <v>11933</v>
      </c>
      <c r="D327" s="3">
        <v>5</v>
      </c>
      <c r="E327" s="1">
        <v>5.45906417585393</v>
      </c>
      <c r="F327" s="2" t="s">
        <v>36</v>
      </c>
      <c r="G327" s="3">
        <v>1053.13</v>
      </c>
      <c r="H327" s="3">
        <v>0.287625</v>
      </c>
      <c r="I327" s="3">
        <v>1537.82</v>
      </c>
      <c r="J327" s="3">
        <v>54.8439</v>
      </c>
      <c r="K327" s="3">
        <v>12502753</v>
      </c>
      <c r="L327" s="3">
        <v>12263041.8449699</v>
      </c>
      <c r="M327" s="3">
        <v>1.184456238106</v>
      </c>
      <c r="N327" s="3">
        <f>I327/L327/M327</f>
        <v>0.000105873744921556</v>
      </c>
      <c r="O327" s="9">
        <f t="shared" ref="O327:O339" si="27">N327/10</f>
        <v>1.05873744921556e-5</v>
      </c>
      <c r="P327" t="s">
        <v>85</v>
      </c>
    </row>
    <row r="328" spans="1:15">
      <c r="A328" s="4" t="s">
        <v>15</v>
      </c>
      <c r="B328" s="3">
        <v>1</v>
      </c>
      <c r="C328" s="3">
        <v>11933</v>
      </c>
      <c r="D328" s="3">
        <v>7</v>
      </c>
      <c r="E328" s="1">
        <v>7.64191013970134</v>
      </c>
      <c r="F328" s="2" t="s">
        <v>36</v>
      </c>
      <c r="G328" s="3">
        <v>1045.11</v>
      </c>
      <c r="H328" s="3">
        <v>0.196162</v>
      </c>
      <c r="I328" s="3">
        <v>2735.7</v>
      </c>
      <c r="J328" s="3">
        <v>71.9131</v>
      </c>
      <c r="K328" s="3">
        <v>23508100</v>
      </c>
      <c r="L328" s="3">
        <v>23125236.1461045</v>
      </c>
      <c r="M328" s="3">
        <v>1.15822022909914</v>
      </c>
      <c r="N328" s="3">
        <f>I328/L328/M328</f>
        <v>0.000102138893388598</v>
      </c>
      <c r="O328" s="9">
        <f t="shared" si="27"/>
        <v>1.02138893388598e-5</v>
      </c>
    </row>
    <row r="329" spans="1:15">
      <c r="A329" s="4" t="s">
        <v>19</v>
      </c>
      <c r="B329" s="2" t="s">
        <v>20</v>
      </c>
      <c r="C329" s="3">
        <v>11933</v>
      </c>
      <c r="D329" s="3">
        <v>9</v>
      </c>
      <c r="E329" s="1">
        <v>9.82397747292462</v>
      </c>
      <c r="F329" s="2" t="s">
        <v>36</v>
      </c>
      <c r="G329" s="3">
        <v>1036.6</v>
      </c>
      <c r="H329" s="3">
        <v>0.239341</v>
      </c>
      <c r="I329" s="3">
        <v>2059.25</v>
      </c>
      <c r="J329" s="3">
        <v>61.7142</v>
      </c>
      <c r="K329" s="3">
        <v>19628546</v>
      </c>
      <c r="L329" s="3">
        <v>19277219.690239</v>
      </c>
      <c r="M329" s="3">
        <v>1.12937117636282</v>
      </c>
      <c r="N329" s="3">
        <f>I329/L329/M329</f>
        <v>9.45862436232604e-5</v>
      </c>
      <c r="O329" s="9">
        <f t="shared" si="27"/>
        <v>9.45862436232604e-6</v>
      </c>
    </row>
    <row r="330" spans="1:15">
      <c r="A330" s="4" t="s">
        <v>17</v>
      </c>
      <c r="B330" s="3">
        <v>1</v>
      </c>
      <c r="C330" s="3">
        <v>11933</v>
      </c>
      <c r="D330" s="3">
        <v>9.01</v>
      </c>
      <c r="E330" s="1">
        <v>9.82397747292462</v>
      </c>
      <c r="F330" s="2" t="s">
        <v>36</v>
      </c>
      <c r="G330" s="3">
        <v>1033.22</v>
      </c>
      <c r="H330" s="3">
        <v>0.474297</v>
      </c>
      <c r="I330" s="3">
        <v>419.084</v>
      </c>
      <c r="J330" s="3">
        <v>24.4456</v>
      </c>
      <c r="K330" s="3">
        <v>6607112</v>
      </c>
      <c r="L330" s="3">
        <v>6494668.25377079</v>
      </c>
      <c r="M330" s="3">
        <v>0.695470387598027</v>
      </c>
      <c r="O330" s="9">
        <f t="shared" si="27"/>
        <v>0</v>
      </c>
    </row>
    <row r="331" spans="1:15">
      <c r="A331" s="4" t="s">
        <v>37</v>
      </c>
      <c r="B331" s="3">
        <v>2</v>
      </c>
      <c r="C331" s="3">
        <v>11933</v>
      </c>
      <c r="D331" s="3">
        <v>9.02</v>
      </c>
      <c r="E331" s="1">
        <v>9.82397747292462</v>
      </c>
      <c r="F331" s="2" t="s">
        <v>36</v>
      </c>
      <c r="G331" s="3">
        <v>1037.11</v>
      </c>
      <c r="H331" s="3">
        <v>0.249505</v>
      </c>
      <c r="I331" s="3">
        <v>1675.3</v>
      </c>
      <c r="J331" s="3">
        <v>54.3028</v>
      </c>
      <c r="K331" s="3">
        <v>13021434</v>
      </c>
      <c r="L331" s="3">
        <v>12782551.4364682</v>
      </c>
      <c r="M331" s="3">
        <v>1.37698852387204</v>
      </c>
      <c r="O331" s="9">
        <f t="shared" si="27"/>
        <v>0</v>
      </c>
    </row>
    <row r="332" spans="1:15">
      <c r="A332" s="4" t="s">
        <v>21</v>
      </c>
      <c r="B332" s="3">
        <v>2</v>
      </c>
      <c r="C332" s="3">
        <v>11933</v>
      </c>
      <c r="D332" s="3">
        <v>11</v>
      </c>
      <c r="E332" s="1">
        <v>12.0050452459869</v>
      </c>
      <c r="F332" s="2" t="s">
        <v>36</v>
      </c>
      <c r="G332" s="3">
        <v>1019.6</v>
      </c>
      <c r="H332" s="3">
        <v>0.194605</v>
      </c>
      <c r="I332" s="3">
        <v>2480.59</v>
      </c>
      <c r="J332" s="3">
        <v>76.5514</v>
      </c>
      <c r="K332" s="3">
        <v>21290537</v>
      </c>
      <c r="L332" s="3">
        <v>20891891.2180412</v>
      </c>
      <c r="M332" s="3">
        <v>1.45441162821236</v>
      </c>
      <c r="N332" s="3">
        <f>I332/L332/M332</f>
        <v>8.16375371914343e-5</v>
      </c>
      <c r="O332" s="9">
        <f t="shared" si="27"/>
        <v>8.16375371914343e-6</v>
      </c>
    </row>
    <row r="333" spans="1:15">
      <c r="A333" s="4" t="s">
        <v>22</v>
      </c>
      <c r="B333" s="3">
        <v>2</v>
      </c>
      <c r="C333" s="3">
        <v>11933</v>
      </c>
      <c r="D333" s="3">
        <v>13</v>
      </c>
      <c r="E333" s="1">
        <v>14.1848936805559</v>
      </c>
      <c r="F333" s="2" t="s">
        <v>36</v>
      </c>
      <c r="G333" s="3">
        <v>1008.51</v>
      </c>
      <c r="H333" s="3">
        <v>0.399128</v>
      </c>
      <c r="I333" s="3">
        <v>2240.37</v>
      </c>
      <c r="J333" s="3">
        <v>76.8893</v>
      </c>
      <c r="K333" s="3">
        <v>20114597</v>
      </c>
      <c r="L333" s="3">
        <v>19718959.76486</v>
      </c>
      <c r="M333" s="3">
        <v>1.59020007581509</v>
      </c>
      <c r="N333" s="3">
        <f>I333/L333/M333</f>
        <v>7.14469967138127e-5</v>
      </c>
      <c r="O333" s="9">
        <f t="shared" si="27"/>
        <v>7.14469967138127e-6</v>
      </c>
    </row>
    <row r="334" spans="1:15">
      <c r="A334" s="4" t="s">
        <v>23</v>
      </c>
      <c r="B334" s="3">
        <v>2</v>
      </c>
      <c r="C334" s="3">
        <v>11933</v>
      </c>
      <c r="D334" s="3">
        <v>15</v>
      </c>
      <c r="E334" s="1">
        <v>16.3633044041295</v>
      </c>
      <c r="F334" s="2" t="s">
        <v>36</v>
      </c>
      <c r="G334" s="3">
        <v>985.17</v>
      </c>
      <c r="H334" s="3">
        <v>0.374095</v>
      </c>
      <c r="I334" s="3">
        <v>2881.01</v>
      </c>
      <c r="J334" s="3">
        <v>84.9649</v>
      </c>
      <c r="K334" s="3">
        <v>33991230</v>
      </c>
      <c r="L334" s="3">
        <v>33219017.2003513</v>
      </c>
      <c r="M334" s="3">
        <v>1.32893688149146</v>
      </c>
      <c r="N334" s="3">
        <f>I334/L334/M334</f>
        <v>6.52609861115664e-5</v>
      </c>
      <c r="O334" s="9">
        <f t="shared" si="27"/>
        <v>6.52609861115664e-6</v>
      </c>
    </row>
    <row r="335" spans="1:15">
      <c r="A335" s="4" t="s">
        <v>25</v>
      </c>
      <c r="B335" s="3">
        <v>3</v>
      </c>
      <c r="C335" s="3">
        <v>11933</v>
      </c>
      <c r="D335" s="3">
        <v>17</v>
      </c>
      <c r="E335" s="1">
        <v>18.5400607039153</v>
      </c>
      <c r="F335" s="2" t="s">
        <v>41</v>
      </c>
      <c r="G335" s="6">
        <v>1124.99</v>
      </c>
      <c r="H335" s="6">
        <v>0.312591</v>
      </c>
      <c r="I335" s="6">
        <v>2092.99</v>
      </c>
      <c r="J335" s="6">
        <v>94.1491</v>
      </c>
      <c r="K335" s="3">
        <v>30171610</v>
      </c>
      <c r="L335" s="3">
        <v>29630961.5406818</v>
      </c>
      <c r="M335" s="3">
        <v>1.41336430050625</v>
      </c>
      <c r="N335" s="3">
        <f>I335/L335/M335</f>
        <v>4.99766672185313e-5</v>
      </c>
      <c r="O335" s="9">
        <f t="shared" si="27"/>
        <v>4.99766672185313e-6</v>
      </c>
    </row>
    <row r="336" spans="1:15">
      <c r="A336" s="4" t="s">
        <v>24</v>
      </c>
      <c r="B336" s="3">
        <v>2</v>
      </c>
      <c r="C336" s="3">
        <v>11933</v>
      </c>
      <c r="D336" s="3">
        <v>17.02</v>
      </c>
      <c r="E336" s="1">
        <v>18.5400607039153</v>
      </c>
      <c r="F336" s="2" t="s">
        <v>36</v>
      </c>
      <c r="G336" s="3">
        <v>1127.15</v>
      </c>
      <c r="H336" s="3">
        <v>0.426278</v>
      </c>
      <c r="I336" s="3">
        <v>394.695</v>
      </c>
      <c r="J336" s="3">
        <v>23.9928</v>
      </c>
      <c r="K336" s="3">
        <v>6375238</v>
      </c>
      <c r="L336" s="3">
        <v>6256048.01215844</v>
      </c>
      <c r="M336" s="3">
        <v>1.33971476968293</v>
      </c>
      <c r="O336" s="9">
        <f t="shared" si="27"/>
        <v>0</v>
      </c>
    </row>
    <row r="337" spans="1:15">
      <c r="A337" s="4" t="s">
        <v>25</v>
      </c>
      <c r="B337" s="3">
        <v>3</v>
      </c>
      <c r="C337" s="3">
        <v>11933</v>
      </c>
      <c r="D337" s="3">
        <v>17.03</v>
      </c>
      <c r="E337" s="1">
        <v>18.5400607039153</v>
      </c>
      <c r="F337" s="2" t="s">
        <v>36</v>
      </c>
      <c r="G337" s="3">
        <v>1125.21</v>
      </c>
      <c r="H337" s="3">
        <v>0.494868</v>
      </c>
      <c r="I337" s="3">
        <v>1711.64</v>
      </c>
      <c r="J337" s="3">
        <v>67.0983</v>
      </c>
      <c r="K337" s="3">
        <v>23796372</v>
      </c>
      <c r="L337" s="3">
        <v>23374913.5285233</v>
      </c>
      <c r="M337" s="3">
        <v>1.47114432801887</v>
      </c>
      <c r="O337" s="9">
        <f t="shared" si="27"/>
        <v>0</v>
      </c>
    </row>
    <row r="338" spans="1:15">
      <c r="A338" s="4" t="s">
        <v>28</v>
      </c>
      <c r="B338" s="3">
        <v>3</v>
      </c>
      <c r="C338" s="3">
        <v>11933</v>
      </c>
      <c r="D338" s="3">
        <v>19</v>
      </c>
      <c r="E338" s="1">
        <v>20.7149477798074</v>
      </c>
      <c r="F338" s="2" t="s">
        <v>36</v>
      </c>
      <c r="G338" s="3">
        <v>1109.62</v>
      </c>
      <c r="H338" s="3">
        <v>0.333799</v>
      </c>
      <c r="I338" s="3">
        <v>2077.77</v>
      </c>
      <c r="J338" s="3">
        <v>90.5386</v>
      </c>
      <c r="K338" s="3">
        <v>42171093</v>
      </c>
      <c r="L338" s="3">
        <v>41546245.5617871</v>
      </c>
      <c r="M338" s="3">
        <v>1.3026107392712</v>
      </c>
      <c r="N338" s="3">
        <f t="shared" ref="N338:N359" si="28">I338/L338/M338</f>
        <v>3.8392910221684e-5</v>
      </c>
      <c r="O338" s="9">
        <f t="shared" si="27"/>
        <v>3.8392910221684e-6</v>
      </c>
    </row>
    <row r="339" spans="1:15">
      <c r="A339" s="4" t="s">
        <v>29</v>
      </c>
      <c r="B339" s="3">
        <v>3</v>
      </c>
      <c r="C339" s="3">
        <v>11933</v>
      </c>
      <c r="D339" s="3">
        <v>21</v>
      </c>
      <c r="E339" s="1">
        <v>22.8877529962908</v>
      </c>
      <c r="F339" s="2" t="s">
        <v>36</v>
      </c>
      <c r="G339" s="3">
        <v>1088.21</v>
      </c>
      <c r="H339" s="3">
        <v>0.378985</v>
      </c>
      <c r="I339" s="3">
        <v>1009.45</v>
      </c>
      <c r="J339" s="3">
        <v>52.0298</v>
      </c>
      <c r="K339" s="3">
        <v>28202908</v>
      </c>
      <c r="L339" s="3">
        <v>27644704.207471</v>
      </c>
      <c r="M339" s="3">
        <v>1.27624315573031</v>
      </c>
      <c r="N339" s="3">
        <f t="shared" si="28"/>
        <v>2.86114217306456e-5</v>
      </c>
      <c r="O339" s="9">
        <f t="shared" si="27"/>
        <v>2.86114217306456e-6</v>
      </c>
    </row>
    <row r="341" spans="1:1">
      <c r="A341" t="s">
        <v>86</v>
      </c>
    </row>
    <row r="342" spans="1:17">
      <c r="A342" s="4" t="s">
        <v>13</v>
      </c>
      <c r="B342" s="3">
        <v>1</v>
      </c>
      <c r="C342" s="10">
        <v>10712</v>
      </c>
      <c r="D342" s="3">
        <v>5</v>
      </c>
      <c r="E342" s="2">
        <v>5.60245512720911</v>
      </c>
      <c r="F342" s="2" t="s">
        <v>39</v>
      </c>
      <c r="G342" s="1">
        <v>1813.05158526812</v>
      </c>
      <c r="H342">
        <v>1.2</v>
      </c>
      <c r="I342">
        <v>5650.363</v>
      </c>
      <c r="J342">
        <v>252.374</v>
      </c>
      <c r="K342" s="3">
        <v>12502753</v>
      </c>
      <c r="L342" s="3">
        <v>12263041.8449699</v>
      </c>
      <c r="M342" s="3">
        <v>1.184456238106</v>
      </c>
      <c r="N342" s="3">
        <f t="shared" si="28"/>
        <v>0.000389008525689741</v>
      </c>
      <c r="O342" s="3">
        <f>N342/I342*J342</f>
        <v>1.73751027433853e-5</v>
      </c>
      <c r="P342">
        <f>N342*1000</f>
        <v>0.389008525689741</v>
      </c>
      <c r="Q342">
        <f>O342*1000</f>
        <v>0.0173751027433853</v>
      </c>
    </row>
    <row r="343" spans="1:17">
      <c r="A343" s="4" t="s">
        <v>15</v>
      </c>
      <c r="B343" s="3">
        <v>1</v>
      </c>
      <c r="C343">
        <v>10712</v>
      </c>
      <c r="D343" s="3">
        <v>7</v>
      </c>
      <c r="E343" s="2">
        <v>7.84242415854566</v>
      </c>
      <c r="F343" s="2" t="s">
        <v>39</v>
      </c>
      <c r="G343" s="1">
        <v>1804.94</v>
      </c>
      <c r="H343">
        <v>1.2</v>
      </c>
      <c r="I343">
        <v>6833.825</v>
      </c>
      <c r="J343">
        <v>223.455</v>
      </c>
      <c r="K343" s="3">
        <v>23508100</v>
      </c>
      <c r="L343" s="3">
        <v>23125236.1461045</v>
      </c>
      <c r="M343" s="3">
        <v>1.15822022909914</v>
      </c>
      <c r="N343" s="3">
        <f t="shared" si="28"/>
        <v>0.000255144688054733</v>
      </c>
      <c r="O343" s="3">
        <f t="shared" ref="O343:O359" si="29">N343/I343*J343</f>
        <v>8.34281771471619e-6</v>
      </c>
      <c r="P343">
        <f t="shared" ref="P343:P359" si="30">N343*1000</f>
        <v>0.255144688054733</v>
      </c>
      <c r="Q343">
        <f t="shared" ref="Q343:Q359" si="31">O343*1000</f>
        <v>0.00834281771471619</v>
      </c>
    </row>
    <row r="344" spans="1:17">
      <c r="A344" s="4" t="s">
        <v>19</v>
      </c>
      <c r="B344" s="2" t="s">
        <v>20</v>
      </c>
      <c r="C344">
        <v>10712</v>
      </c>
      <c r="D344" s="3">
        <v>9</v>
      </c>
      <c r="E344" s="2">
        <v>10.0813814592047</v>
      </c>
      <c r="F344" s="2" t="s">
        <v>39</v>
      </c>
      <c r="G344" s="13">
        <v>1797.47</v>
      </c>
      <c r="H344">
        <v>1.2</v>
      </c>
      <c r="I344">
        <v>3113</v>
      </c>
      <c r="J344" s="2">
        <v>173</v>
      </c>
      <c r="K344" s="3">
        <v>19628546</v>
      </c>
      <c r="L344" s="3">
        <v>19277219.690239</v>
      </c>
      <c r="M344" s="3">
        <v>1.12937117636282</v>
      </c>
      <c r="N344" s="3">
        <f t="shared" si="28"/>
        <v>0.000142987483986505</v>
      </c>
      <c r="O344" s="3">
        <f t="shared" si="29"/>
        <v>7.94630090898339e-6</v>
      </c>
      <c r="P344">
        <f t="shared" si="30"/>
        <v>0.142987483986505</v>
      </c>
      <c r="Q344">
        <f t="shared" si="31"/>
        <v>0.00794630090898339</v>
      </c>
    </row>
    <row r="345" spans="1:17">
      <c r="A345" s="4" t="s">
        <v>21</v>
      </c>
      <c r="B345" s="3">
        <v>2</v>
      </c>
      <c r="C345">
        <v>10712</v>
      </c>
      <c r="D345" s="3">
        <v>11</v>
      </c>
      <c r="E345" s="2">
        <v>12.3190398050312</v>
      </c>
      <c r="F345" s="2" t="s">
        <v>39</v>
      </c>
      <c r="G345" s="13">
        <v>1782.2</v>
      </c>
      <c r="H345">
        <v>1.2</v>
      </c>
      <c r="I345">
        <v>1665.857</v>
      </c>
      <c r="J345">
        <v>118.05</v>
      </c>
      <c r="K345" s="3">
        <v>21290537</v>
      </c>
      <c r="L345" s="3">
        <v>20891891.2180412</v>
      </c>
      <c r="M345" s="3">
        <v>1.45441162821236</v>
      </c>
      <c r="N345" s="3">
        <f t="shared" si="28"/>
        <v>5.48242405206467e-5</v>
      </c>
      <c r="O345" s="3">
        <f t="shared" si="29"/>
        <v>3.88508833198909e-6</v>
      </c>
      <c r="P345">
        <f t="shared" si="30"/>
        <v>0.0548242405206467</v>
      </c>
      <c r="Q345">
        <f t="shared" si="31"/>
        <v>0.00388508833198909</v>
      </c>
    </row>
    <row r="346" spans="1:17">
      <c r="A346" s="4" t="s">
        <v>22</v>
      </c>
      <c r="B346" s="3">
        <v>2</v>
      </c>
      <c r="C346">
        <v>10712</v>
      </c>
      <c r="D346" s="3">
        <v>13</v>
      </c>
      <c r="E346" s="2">
        <v>14.5551133540515</v>
      </c>
      <c r="F346" s="2" t="s">
        <v>39</v>
      </c>
      <c r="G346" s="13">
        <v>1767.48</v>
      </c>
      <c r="H346">
        <v>1.2</v>
      </c>
      <c r="I346">
        <v>1336.317</v>
      </c>
      <c r="J346">
        <v>275.152</v>
      </c>
      <c r="K346" s="3">
        <v>20114597</v>
      </c>
      <c r="L346" s="3">
        <v>19718959.76486</v>
      </c>
      <c r="M346" s="3">
        <v>1.59020007581509</v>
      </c>
      <c r="N346" s="3">
        <f t="shared" si="28"/>
        <v>4.26161019419168e-5</v>
      </c>
      <c r="O346" s="3">
        <f t="shared" si="29"/>
        <v>8.77479346706079e-6</v>
      </c>
      <c r="P346">
        <f t="shared" si="30"/>
        <v>0.0426161019419168</v>
      </c>
      <c r="Q346">
        <f t="shared" si="31"/>
        <v>0.00877479346706079</v>
      </c>
    </row>
    <row r="347" spans="1:17">
      <c r="A347" s="4" t="s">
        <v>23</v>
      </c>
      <c r="B347" s="3">
        <v>2</v>
      </c>
      <c r="C347">
        <v>10712</v>
      </c>
      <c r="D347" s="3">
        <v>15</v>
      </c>
      <c r="E347" s="2">
        <v>16.7893179545405</v>
      </c>
      <c r="F347" s="2" t="s">
        <v>39</v>
      </c>
      <c r="G347" s="13">
        <v>1742.13</v>
      </c>
      <c r="H347">
        <v>1.2</v>
      </c>
      <c r="I347">
        <v>2198.401</v>
      </c>
      <c r="J347">
        <v>136.491</v>
      </c>
      <c r="K347" s="3">
        <v>33991230</v>
      </c>
      <c r="L347" s="3">
        <v>33219017.2003513</v>
      </c>
      <c r="M347" s="3">
        <v>1.32893688149146</v>
      </c>
      <c r="N347" s="3">
        <f t="shared" si="28"/>
        <v>4.97984446873331e-5</v>
      </c>
      <c r="O347" s="3">
        <f t="shared" si="29"/>
        <v>3.09181059953065e-6</v>
      </c>
      <c r="P347">
        <f t="shared" si="30"/>
        <v>0.0497984446873331</v>
      </c>
      <c r="Q347">
        <f t="shared" si="31"/>
        <v>0.00309181059953065</v>
      </c>
    </row>
    <row r="348" spans="1:17">
      <c r="A348" s="4" t="s">
        <v>26</v>
      </c>
      <c r="B348" s="2" t="s">
        <v>27</v>
      </c>
      <c r="C348">
        <v>10712</v>
      </c>
      <c r="D348" s="3">
        <v>17</v>
      </c>
      <c r="E348" s="2">
        <v>19.0213714535685</v>
      </c>
      <c r="F348" s="2" t="s">
        <v>39</v>
      </c>
      <c r="G348" s="13">
        <v>1887.91</v>
      </c>
      <c r="H348">
        <v>1.2</v>
      </c>
      <c r="I348">
        <v>2760.492</v>
      </c>
      <c r="J348">
        <v>134.468</v>
      </c>
      <c r="K348" s="3">
        <v>30171610</v>
      </c>
      <c r="L348" s="3">
        <v>29630961.5406818</v>
      </c>
      <c r="M348" s="3">
        <v>1.41336430050625</v>
      </c>
      <c r="N348" s="3">
        <f t="shared" si="28"/>
        <v>6.59153603425807e-5</v>
      </c>
      <c r="O348" s="3">
        <f t="shared" si="29"/>
        <v>3.21084309411009e-6</v>
      </c>
      <c r="P348">
        <f t="shared" si="30"/>
        <v>0.0659153603425807</v>
      </c>
      <c r="Q348">
        <f t="shared" si="31"/>
        <v>0.00321084309411009</v>
      </c>
    </row>
    <row r="349" spans="1:17">
      <c r="A349" s="4" t="s">
        <v>28</v>
      </c>
      <c r="B349" s="3">
        <v>3</v>
      </c>
      <c r="C349">
        <v>10712</v>
      </c>
      <c r="D349" s="3">
        <v>19</v>
      </c>
      <c r="E349" s="2">
        <v>21.2509940060556</v>
      </c>
      <c r="F349" s="2" t="s">
        <v>39</v>
      </c>
      <c r="G349" s="13">
        <v>1874.61</v>
      </c>
      <c r="H349">
        <v>1.2</v>
      </c>
      <c r="I349">
        <v>3496.674</v>
      </c>
      <c r="J349">
        <v>150.425</v>
      </c>
      <c r="K349" s="8">
        <v>42171093</v>
      </c>
      <c r="L349" s="8">
        <v>41546245.5617871</v>
      </c>
      <c r="M349" s="3">
        <v>1.3026107392712</v>
      </c>
      <c r="N349" s="3">
        <f t="shared" si="28"/>
        <v>6.46113337648039e-5</v>
      </c>
      <c r="O349" s="3">
        <f t="shared" si="29"/>
        <v>2.77954418443659e-6</v>
      </c>
      <c r="P349">
        <f t="shared" si="30"/>
        <v>0.0646113337648039</v>
      </c>
      <c r="Q349">
        <f t="shared" si="31"/>
        <v>0.00277954418443659</v>
      </c>
    </row>
    <row r="350" spans="1:17">
      <c r="A350" s="4" t="s">
        <v>29</v>
      </c>
      <c r="B350" s="3">
        <v>3</v>
      </c>
      <c r="C350">
        <v>10712</v>
      </c>
      <c r="D350" s="3">
        <v>21</v>
      </c>
      <c r="E350" s="2">
        <v>23.4779083843289</v>
      </c>
      <c r="F350" s="2" t="s">
        <v>39</v>
      </c>
      <c r="G350" s="13">
        <v>1848.19</v>
      </c>
      <c r="H350">
        <v>1.2</v>
      </c>
      <c r="I350">
        <v>2354.194</v>
      </c>
      <c r="J350">
        <v>123.606</v>
      </c>
      <c r="K350" s="3">
        <v>28202908</v>
      </c>
      <c r="L350" s="3">
        <v>27644704.207471</v>
      </c>
      <c r="M350" s="3">
        <v>1.27624315573031</v>
      </c>
      <c r="N350" s="3">
        <f t="shared" si="28"/>
        <v>6.67262740797023e-5</v>
      </c>
      <c r="O350" s="3">
        <f t="shared" si="29"/>
        <v>3.50343592494743e-6</v>
      </c>
      <c r="P350">
        <f t="shared" si="30"/>
        <v>0.0667262740797023</v>
      </c>
      <c r="Q350">
        <f t="shared" si="31"/>
        <v>0.00350343592494743</v>
      </c>
    </row>
    <row r="351" spans="1:17">
      <c r="A351" s="4" t="s">
        <v>13</v>
      </c>
      <c r="B351" s="3">
        <v>1</v>
      </c>
      <c r="C351" s="10">
        <v>10731</v>
      </c>
      <c r="D351" s="3">
        <v>5</v>
      </c>
      <c r="E351">
        <v>5.6028628599218</v>
      </c>
      <c r="F351" s="2" t="s">
        <v>39</v>
      </c>
      <c r="G351" s="16">
        <v>1801.56035751988</v>
      </c>
      <c r="H351">
        <v>1.2</v>
      </c>
      <c r="I351">
        <v>6056.758</v>
      </c>
      <c r="J351">
        <v>248.644</v>
      </c>
      <c r="K351" s="3">
        <v>12502753</v>
      </c>
      <c r="L351" s="3">
        <v>12263041.8449699</v>
      </c>
      <c r="M351" s="3">
        <v>1.184456238106</v>
      </c>
      <c r="N351" s="3">
        <f t="shared" si="28"/>
        <v>0.000416987457273018</v>
      </c>
      <c r="O351" s="3">
        <f t="shared" si="29"/>
        <v>1.71183047640656e-5</v>
      </c>
      <c r="P351">
        <f t="shared" si="30"/>
        <v>0.416987457273018</v>
      </c>
      <c r="Q351">
        <f t="shared" si="31"/>
        <v>0.0171183047640656</v>
      </c>
    </row>
    <row r="352" spans="1:17">
      <c r="A352" s="4" t="s">
        <v>15</v>
      </c>
      <c r="B352" s="3">
        <v>1</v>
      </c>
      <c r="C352">
        <v>10731</v>
      </c>
      <c r="D352" s="3">
        <v>7</v>
      </c>
      <c r="E352">
        <v>7.84299431884157</v>
      </c>
      <c r="F352" s="2" t="s">
        <v>39</v>
      </c>
      <c r="G352" s="1">
        <v>1793.44</v>
      </c>
      <c r="H352">
        <v>1.2</v>
      </c>
      <c r="I352">
        <v>9141.972</v>
      </c>
      <c r="J352">
        <v>225.849</v>
      </c>
      <c r="K352" s="3">
        <v>23508100</v>
      </c>
      <c r="L352" s="3">
        <v>23125236.1461045</v>
      </c>
      <c r="M352" s="3">
        <v>1.15822022909914</v>
      </c>
      <c r="N352" s="3">
        <f t="shared" si="28"/>
        <v>0.000341320650462238</v>
      </c>
      <c r="O352" s="3">
        <f t="shared" si="29"/>
        <v>8.43219904701589e-6</v>
      </c>
      <c r="P352">
        <f t="shared" si="30"/>
        <v>0.341320650462238</v>
      </c>
      <c r="Q352">
        <f t="shared" si="31"/>
        <v>0.00843219904701589</v>
      </c>
    </row>
    <row r="353" spans="1:17">
      <c r="A353" s="4" t="s">
        <v>19</v>
      </c>
      <c r="B353" s="2" t="s">
        <v>20</v>
      </c>
      <c r="C353">
        <v>10731</v>
      </c>
      <c r="D353" s="3">
        <v>9</v>
      </c>
      <c r="E353">
        <v>10.0821133821682</v>
      </c>
      <c r="F353" s="2" t="s">
        <v>39</v>
      </c>
      <c r="G353" s="13">
        <v>1786.03</v>
      </c>
      <c r="H353">
        <v>1.2</v>
      </c>
      <c r="I353">
        <v>2381</v>
      </c>
      <c r="J353" s="2">
        <v>172</v>
      </c>
      <c r="K353" s="3">
        <v>19628546</v>
      </c>
      <c r="L353" s="3">
        <v>19277219.690239</v>
      </c>
      <c r="M353" s="3">
        <v>1.12937117636282</v>
      </c>
      <c r="N353" s="3">
        <f t="shared" si="28"/>
        <v>0.000109364985342714</v>
      </c>
      <c r="O353" s="3">
        <f t="shared" si="29"/>
        <v>7.90036853378696e-6</v>
      </c>
      <c r="P353">
        <f t="shared" si="30"/>
        <v>0.109364985342714</v>
      </c>
      <c r="Q353">
        <f t="shared" si="31"/>
        <v>0.00790036853378696</v>
      </c>
    </row>
    <row r="354" spans="1:17">
      <c r="A354" s="4" t="s">
        <v>21</v>
      </c>
      <c r="B354" s="3">
        <v>2</v>
      </c>
      <c r="C354">
        <v>10731</v>
      </c>
      <c r="D354" s="3">
        <v>11</v>
      </c>
      <c r="E354">
        <v>12.3199326366113</v>
      </c>
      <c r="F354" s="2" t="s">
        <v>39</v>
      </c>
      <c r="G354" s="13">
        <v>1770.73</v>
      </c>
      <c r="H354">
        <v>1.2</v>
      </c>
      <c r="I354">
        <v>2908.11</v>
      </c>
      <c r="J354">
        <v>124.095</v>
      </c>
      <c r="K354" s="3">
        <v>21290537</v>
      </c>
      <c r="L354" s="3">
        <v>20891891.2180412</v>
      </c>
      <c r="M354" s="3">
        <v>1.45441162821236</v>
      </c>
      <c r="N354" s="3">
        <f t="shared" si="28"/>
        <v>9.57074479385073e-5</v>
      </c>
      <c r="O354" s="3">
        <f t="shared" si="29"/>
        <v>4.08403249943402e-6</v>
      </c>
      <c r="P354">
        <f t="shared" si="30"/>
        <v>0.0957074479385073</v>
      </c>
      <c r="Q354">
        <f t="shared" si="31"/>
        <v>0.00408403249943402</v>
      </c>
    </row>
    <row r="355" spans="1:17">
      <c r="A355" s="4" t="s">
        <v>22</v>
      </c>
      <c r="B355" s="3">
        <v>2</v>
      </c>
      <c r="C355">
        <v>10731</v>
      </c>
      <c r="D355" s="3">
        <v>13</v>
      </c>
      <c r="E355">
        <v>14.5561660516993</v>
      </c>
      <c r="F355" s="2" t="s">
        <v>39</v>
      </c>
      <c r="G355" s="13">
        <v>1756.02</v>
      </c>
      <c r="H355">
        <v>1.2</v>
      </c>
      <c r="I355">
        <v>1695.547</v>
      </c>
      <c r="J355">
        <v>274.056</v>
      </c>
      <c r="K355" s="3">
        <v>20114597</v>
      </c>
      <c r="L355" s="3">
        <v>19718959.76486</v>
      </c>
      <c r="M355" s="3">
        <v>1.59020007581509</v>
      </c>
      <c r="N355" s="3">
        <f t="shared" si="28"/>
        <v>5.40722027777175e-5</v>
      </c>
      <c r="O355" s="3">
        <f t="shared" si="29"/>
        <v>8.73984124559812e-6</v>
      </c>
      <c r="P355">
        <f t="shared" si="30"/>
        <v>0.0540722027777175</v>
      </c>
      <c r="Q355">
        <f t="shared" si="31"/>
        <v>0.00873984124559812</v>
      </c>
    </row>
    <row r="356" spans="1:17">
      <c r="A356" s="4" t="s">
        <v>23</v>
      </c>
      <c r="B356" s="3">
        <v>2</v>
      </c>
      <c r="C356">
        <v>10731</v>
      </c>
      <c r="D356" s="3">
        <v>15</v>
      </c>
      <c r="E356">
        <v>16.7905292879944</v>
      </c>
      <c r="F356" s="2" t="s">
        <v>39</v>
      </c>
      <c r="G356" s="13">
        <v>1730.66</v>
      </c>
      <c r="H356">
        <v>1.2</v>
      </c>
      <c r="I356">
        <v>2848.808</v>
      </c>
      <c r="J356">
        <v>138.073</v>
      </c>
      <c r="K356" s="3">
        <v>33991230</v>
      </c>
      <c r="L356" s="3">
        <v>33219017.2003513</v>
      </c>
      <c r="M356" s="3">
        <v>1.32893688149146</v>
      </c>
      <c r="N356" s="3">
        <f t="shared" si="28"/>
        <v>6.45315425224207e-5</v>
      </c>
      <c r="O356" s="3">
        <f t="shared" si="29"/>
        <v>3.1276462543977e-6</v>
      </c>
      <c r="P356">
        <f t="shared" si="30"/>
        <v>0.0645315425224207</v>
      </c>
      <c r="Q356">
        <f t="shared" si="31"/>
        <v>0.0031276462543977</v>
      </c>
    </row>
    <row r="357" spans="1:17">
      <c r="A357" s="4" t="s">
        <v>26</v>
      </c>
      <c r="B357" s="2" t="s">
        <v>27</v>
      </c>
      <c r="C357">
        <v>10731</v>
      </c>
      <c r="D357" s="3">
        <v>17</v>
      </c>
      <c r="E357">
        <v>19.0227400057926</v>
      </c>
      <c r="F357" s="2" t="s">
        <v>39</v>
      </c>
      <c r="G357" s="13">
        <v>1876.37</v>
      </c>
      <c r="H357">
        <v>1.2</v>
      </c>
      <c r="I357">
        <v>3373.016</v>
      </c>
      <c r="J357">
        <v>138.884</v>
      </c>
      <c r="K357" s="3">
        <v>30171610</v>
      </c>
      <c r="L357" s="3">
        <v>29630961.5406818</v>
      </c>
      <c r="M357" s="3">
        <v>1.41336430050625</v>
      </c>
      <c r="N357" s="3">
        <f t="shared" si="28"/>
        <v>8.05412821632123e-5</v>
      </c>
      <c r="O357" s="3">
        <f t="shared" si="29"/>
        <v>3.31628887380184e-6</v>
      </c>
      <c r="P357">
        <f t="shared" si="30"/>
        <v>0.0805412821632123</v>
      </c>
      <c r="Q357">
        <f t="shared" si="31"/>
        <v>0.00331628887380184</v>
      </c>
    </row>
    <row r="358" spans="1:17">
      <c r="A358" s="4" t="s">
        <v>28</v>
      </c>
      <c r="B358" s="3">
        <v>3</v>
      </c>
      <c r="C358">
        <v>10731</v>
      </c>
      <c r="D358" s="3">
        <v>19</v>
      </c>
      <c r="E358">
        <v>21.2525181743343</v>
      </c>
      <c r="F358" s="2" t="s">
        <v>39</v>
      </c>
      <c r="G358" s="13">
        <v>1863.09</v>
      </c>
      <c r="H358">
        <v>1.2</v>
      </c>
      <c r="I358">
        <v>5152.558</v>
      </c>
      <c r="J358">
        <v>154.597</v>
      </c>
      <c r="K358" s="8">
        <v>42171093</v>
      </c>
      <c r="L358" s="8">
        <v>41546245.5617871</v>
      </c>
      <c r="M358" s="3">
        <v>1.3026107392712</v>
      </c>
      <c r="N358" s="3">
        <f t="shared" si="28"/>
        <v>9.52086596235481e-5</v>
      </c>
      <c r="O358" s="3">
        <f t="shared" si="29"/>
        <v>2.85663415177892e-6</v>
      </c>
      <c r="P358">
        <f t="shared" si="30"/>
        <v>0.0952086596235481</v>
      </c>
      <c r="Q358">
        <f t="shared" si="31"/>
        <v>0.00285663415177892</v>
      </c>
    </row>
    <row r="359" spans="1:17">
      <c r="A359" s="4" t="s">
        <v>29</v>
      </c>
      <c r="B359" s="3">
        <v>3</v>
      </c>
      <c r="C359">
        <v>10731</v>
      </c>
      <c r="D359" s="3">
        <v>21</v>
      </c>
      <c r="E359">
        <v>23.4795863815249</v>
      </c>
      <c r="F359" s="2" t="s">
        <v>39</v>
      </c>
      <c r="G359" s="13">
        <v>1836.67</v>
      </c>
      <c r="H359">
        <v>1.2</v>
      </c>
      <c r="I359">
        <v>3952.099</v>
      </c>
      <c r="J359">
        <v>133.275</v>
      </c>
      <c r="K359" s="3">
        <v>28202908</v>
      </c>
      <c r="L359" s="3">
        <v>27644704.207471</v>
      </c>
      <c r="M359" s="3">
        <v>1.27624315573031</v>
      </c>
      <c r="N359" s="3">
        <f t="shared" si="28"/>
        <v>0.000112016614206016</v>
      </c>
      <c r="O359" s="3">
        <f t="shared" si="29"/>
        <v>3.77748995111377e-6</v>
      </c>
      <c r="P359">
        <f t="shared" si="30"/>
        <v>0.112016614206016</v>
      </c>
      <c r="Q359">
        <f t="shared" si="31"/>
        <v>0.00377748995111377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Si_NaESpeak</vt:lpstr>
      <vt:lpstr>Transfer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Kaixin Song</dc:creator>
  <cp:lastModifiedBy>kaixin</cp:lastModifiedBy>
  <cp:revision>61</cp:revision>
  <dcterms:created xsi:type="dcterms:W3CDTF">2021-08-03T14:16:00Z</dcterms:created>
  <dcterms:modified xsi:type="dcterms:W3CDTF">2025-03-07T21:53:56Z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/>
  </property>
  <property fmtid="{D5CDD505-2E9C-101B-9397-08002B2CF9AE}" pid="9" name="KSOProductBuildVer">
    <vt:lpwstr>1033-11.1.0.11698</vt:lpwstr>
  </property>
</Properties>
</file>