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kgut\Jahr 1\ItDil2\4_Exel\"/>
    </mc:Choice>
  </mc:AlternateContent>
  <xr:revisionPtr revIDLastSave="0" documentId="13_ncr:1_{95745BB5-EBD5-4024-AC2F-32A07F84A031}" xr6:coauthVersionLast="47" xr6:coauthVersionMax="47" xr10:uidLastSave="{00000000-0000-0000-0000-000000000000}"/>
  <bookViews>
    <workbookView xWindow="-108" yWindow="-108" windowWidth="23256" windowHeight="12576" activeTab="2" xr2:uid="{185FB739-70C3-4EDB-8916-74AF1FCA5556}"/>
  </bookViews>
  <sheets>
    <sheet name="Angebotsvergleich" sheetId="1" r:id="rId1"/>
    <sheet name="A3 S258" sheetId="2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3" l="1"/>
  <c r="C11" i="3"/>
  <c r="F6" i="3"/>
  <c r="F5" i="3"/>
  <c r="F3" i="3"/>
  <c r="F4" i="3" s="1"/>
  <c r="C6" i="3"/>
  <c r="C7" i="3" s="1"/>
  <c r="C5" i="3"/>
  <c r="C4" i="3"/>
  <c r="G29" i="2"/>
  <c r="H29" i="2" s="1"/>
  <c r="G28" i="2"/>
  <c r="H28" i="2" s="1"/>
  <c r="G27" i="2"/>
  <c r="H27" i="2" s="1"/>
  <c r="E29" i="2"/>
  <c r="F29" i="2" s="1"/>
  <c r="E28" i="2"/>
  <c r="F28" i="2" s="1"/>
  <c r="E27" i="2"/>
  <c r="F27" i="2" s="1"/>
  <c r="C28" i="2"/>
  <c r="D28" i="2" s="1"/>
  <c r="C29" i="2"/>
  <c r="D29" i="2" s="1"/>
  <c r="C27" i="2"/>
  <c r="D27" i="2" s="1"/>
  <c r="H11" i="2"/>
  <c r="F11" i="2"/>
  <c r="D11" i="2"/>
  <c r="G6" i="2"/>
  <c r="E6" i="2"/>
  <c r="C6" i="2"/>
  <c r="D6" i="2" s="1"/>
  <c r="H5" i="2"/>
  <c r="F5" i="2"/>
  <c r="D5" i="2"/>
  <c r="D6" i="1"/>
  <c r="F6" i="1"/>
  <c r="B6" i="1"/>
  <c r="G11" i="1"/>
  <c r="G5" i="1"/>
  <c r="E11" i="1"/>
  <c r="E5" i="1"/>
  <c r="C11" i="1"/>
  <c r="C5" i="1"/>
  <c r="C8" i="3" l="1"/>
  <c r="C9" i="3" s="1"/>
  <c r="H6" i="2"/>
  <c r="H7" i="2" s="1"/>
  <c r="H8" i="2" s="1"/>
  <c r="F6" i="2"/>
  <c r="F7" i="2" s="1"/>
  <c r="F8" i="2" s="1"/>
  <c r="D7" i="2"/>
  <c r="D8" i="2" s="1"/>
  <c r="C6" i="1"/>
  <c r="C7" i="1" s="1"/>
  <c r="C8" i="1" s="1"/>
  <c r="E6" i="1"/>
  <c r="E7" i="1" s="1"/>
  <c r="E8" i="1" s="1"/>
  <c r="G6" i="1"/>
  <c r="G7" i="1" s="1"/>
  <c r="G8" i="1" s="1"/>
  <c r="G9" i="1" s="1"/>
  <c r="F9" i="2" l="1"/>
  <c r="F10" i="2" s="1"/>
  <c r="F13" i="2" s="1"/>
  <c r="N17" i="2" s="1"/>
  <c r="D9" i="2"/>
  <c r="D10" i="2" s="1"/>
  <c r="H9" i="2"/>
  <c r="H10" i="2" s="1"/>
  <c r="H13" i="2" s="1"/>
  <c r="O17" i="2" s="1"/>
  <c r="G10" i="1"/>
  <c r="G12" i="1" s="1"/>
  <c r="E9" i="1"/>
  <c r="E10" i="1" s="1"/>
  <c r="E12" i="1" s="1"/>
  <c r="C9" i="1"/>
  <c r="C10" i="1" s="1"/>
  <c r="C12" i="1" s="1"/>
  <c r="H12" i="2" l="1"/>
  <c r="F12" i="2"/>
  <c r="D13" i="2"/>
  <c r="D13" i="1"/>
  <c r="E13" i="1" s="1"/>
  <c r="F13" i="1"/>
  <c r="G13" i="1" s="1"/>
  <c r="D12" i="2" l="1"/>
  <c r="M17" i="2"/>
  <c r="L17" i="2"/>
  <c r="G14" i="2"/>
  <c r="H14" i="2" s="1"/>
  <c r="E14" i="2"/>
  <c r="F14" i="2" s="1"/>
  <c r="N18" i="2" l="1"/>
  <c r="N19" i="2" s="1"/>
  <c r="E26" i="2" s="1"/>
  <c r="F26" i="2" s="1"/>
  <c r="F30" i="2" s="1"/>
  <c r="O18" i="2"/>
  <c r="O19" i="2" s="1"/>
  <c r="G26" i="2" s="1"/>
  <c r="H26" i="2" s="1"/>
  <c r="H30" i="2" s="1"/>
  <c r="M18" i="2"/>
  <c r="M19" i="2" s="1"/>
  <c r="C26" i="2" s="1"/>
  <c r="D26" i="2" s="1"/>
  <c r="D30" i="2" s="1"/>
</calcChain>
</file>

<file path=xl/sharedStrings.xml><?xml version="1.0" encoding="utf-8"?>
<sst xmlns="http://schemas.openxmlformats.org/spreadsheetml/2006/main" count="92" uniqueCount="53">
  <si>
    <t>Angebotsvergleich</t>
  </si>
  <si>
    <t>Kalkulation</t>
  </si>
  <si>
    <t>WorkstationBeschaffung</t>
  </si>
  <si>
    <t>Angebot 1</t>
  </si>
  <si>
    <t>Angebot 2</t>
  </si>
  <si>
    <t>Angebot 3</t>
  </si>
  <si>
    <t>Lieferrabatt</t>
  </si>
  <si>
    <t>Zieleinkaufspreis</t>
  </si>
  <si>
    <t>Lieferskonto</t>
  </si>
  <si>
    <t>Bareinkauspreis</t>
  </si>
  <si>
    <t>Bezugskosten</t>
  </si>
  <si>
    <t xml:space="preserve">Bezugspreis </t>
  </si>
  <si>
    <t>Eingabe</t>
  </si>
  <si>
    <t>Ausgabe</t>
  </si>
  <si>
    <t>Ausbage</t>
  </si>
  <si>
    <t>Differenz</t>
  </si>
  <si>
    <t>Listeneinkaufspreis pro Stück</t>
  </si>
  <si>
    <t>Listeneinkauspreis aller</t>
  </si>
  <si>
    <t>Stückzahl hier eingeben:</t>
  </si>
  <si>
    <t>Computex</t>
  </si>
  <si>
    <t>IT Delly</t>
  </si>
  <si>
    <t>PC-Versand</t>
  </si>
  <si>
    <t>Lieferantenbewertung</t>
  </si>
  <si>
    <t>Leistung,Qualität</t>
  </si>
  <si>
    <t>Ökologie</t>
  </si>
  <si>
    <t>Kulanz</t>
  </si>
  <si>
    <t>Vorgabekriterien</t>
  </si>
  <si>
    <t>schlecht = 1, mittel = 2, besser = 3, bester = 4</t>
  </si>
  <si>
    <t>Nutzwerttabelle</t>
  </si>
  <si>
    <t>Bewertung: quantitativer/qualitativer Vergleich</t>
  </si>
  <si>
    <t xml:space="preserve">Gewichtung </t>
  </si>
  <si>
    <t xml:space="preserve">Punkte </t>
  </si>
  <si>
    <t>Gewichtete Punkte</t>
  </si>
  <si>
    <t>Preis</t>
  </si>
  <si>
    <t xml:space="preserve">Summe </t>
  </si>
  <si>
    <t>Entscheidungskriterien:</t>
  </si>
  <si>
    <t>Preisbewertung</t>
  </si>
  <si>
    <t>Prozentualer Unterschied</t>
  </si>
  <si>
    <t>Günstigster</t>
  </si>
  <si>
    <t>Bezugspreis</t>
  </si>
  <si>
    <t>-</t>
  </si>
  <si>
    <t>Bezugspreis pro Stück</t>
  </si>
  <si>
    <t>Verkauf</t>
  </si>
  <si>
    <t xml:space="preserve"> =Selbstkostenpreis</t>
  </si>
  <si>
    <t xml:space="preserve"> +Gewinnzuschlag</t>
  </si>
  <si>
    <t xml:space="preserve"> +Handlungskosten</t>
  </si>
  <si>
    <t xml:space="preserve"> =Listenverkaufspreis</t>
  </si>
  <si>
    <t xml:space="preserve"> +Umsatzsteuer</t>
  </si>
  <si>
    <t xml:space="preserve"> =Rechnungspreis</t>
  </si>
  <si>
    <t xml:space="preserve"> Bezugspreis</t>
  </si>
  <si>
    <t>%</t>
  </si>
  <si>
    <t>EUR</t>
  </si>
  <si>
    <t>Kalkulationszuschlag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</si>
</sst>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/>
    <xf numFmtId="0" fontId="0" fillId="0" borderId="1" xfId="0" applyBorder="1"/>
    <xf numFmtId="9" fontId="0" fillId="0" borderId="1" xfId="0" applyNumberFormat="1" applyBorder="1"/>
    <xf numFmtId="0" fontId="0" fillId="0" borderId="3" xfId="0" applyBorder="1"/>
    <xf numFmtId="0" fontId="0" fillId="0" borderId="4" xfId="0" applyBorder="1"/>
    <xf numFmtId="9" fontId="0" fillId="0" borderId="5" xfId="0" applyNumberFormat="1" applyBorder="1"/>
    <xf numFmtId="44" fontId="0" fillId="0" borderId="6" xfId="1" applyFont="1" applyBorder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0" fontId="0" fillId="0" borderId="0" xfId="0" applyNumberFormat="1"/>
    <xf numFmtId="10" fontId="0" fillId="0" borderId="0" xfId="2" applyNumberFormat="1" applyFont="1"/>
    <xf numFmtId="0" fontId="0" fillId="0" borderId="7" xfId="0" applyBorder="1"/>
    <xf numFmtId="0" fontId="0" fillId="3" borderId="8" xfId="0" applyFill="1" applyBorder="1"/>
    <xf numFmtId="44" fontId="0" fillId="0" borderId="5" xfId="1" applyFont="1" applyBorder="1"/>
    <xf numFmtId="44" fontId="0" fillId="0" borderId="1" xfId="1" applyFont="1" applyBorder="1"/>
    <xf numFmtId="44" fontId="0" fillId="0" borderId="2" xfId="1" applyFont="1" applyBorder="1"/>
    <xf numFmtId="44" fontId="0" fillId="0" borderId="4" xfId="1" applyFont="1" applyBorder="1"/>
    <xf numFmtId="44" fontId="0" fillId="0" borderId="0" xfId="1" applyFont="1"/>
    <xf numFmtId="44" fontId="2" fillId="0" borderId="4" xfId="1" applyFont="1" applyBorder="1"/>
    <xf numFmtId="0" fontId="0" fillId="0" borderId="11" xfId="0" applyBorder="1"/>
    <xf numFmtId="0" fontId="3" fillId="0" borderId="26" xfId="0" applyFont="1" applyBorder="1"/>
    <xf numFmtId="44" fontId="0" fillId="0" borderId="17" xfId="1" applyFont="1" applyBorder="1"/>
    <xf numFmtId="44" fontId="0" fillId="0" borderId="26" xfId="1" applyFont="1" applyBorder="1"/>
    <xf numFmtId="44" fontId="0" fillId="0" borderId="27" xfId="1" applyFont="1" applyBorder="1"/>
    <xf numFmtId="0" fontId="0" fillId="0" borderId="28" xfId="0" applyBorder="1"/>
    <xf numFmtId="44" fontId="2" fillId="0" borderId="19" xfId="1" applyFont="1" applyBorder="1"/>
    <xf numFmtId="44" fontId="2" fillId="0" borderId="20" xfId="1" applyFont="1" applyBorder="1"/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/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44" fontId="0" fillId="0" borderId="0" xfId="0" applyNumberFormat="1" applyBorder="1"/>
    <xf numFmtId="0" fontId="0" fillId="0" borderId="0" xfId="0" applyBorder="1"/>
    <xf numFmtId="10" fontId="0" fillId="0" borderId="0" xfId="2" applyNumberFormat="1" applyFont="1" applyBorder="1"/>
    <xf numFmtId="0" fontId="0" fillId="0" borderId="0" xfId="0" applyBorder="1" applyAlignment="1">
      <alignment horizontal="right"/>
    </xf>
    <xf numFmtId="164" fontId="0" fillId="0" borderId="10" xfId="3" applyNumberFormat="1" applyFont="1" applyBorder="1"/>
    <xf numFmtId="0" fontId="0" fillId="0" borderId="0" xfId="0" applyBorder="1" applyAlignment="1"/>
    <xf numFmtId="44" fontId="0" fillId="0" borderId="2" xfId="0" applyNumberFormat="1" applyBorder="1" applyAlignment="1"/>
    <xf numFmtId="44" fontId="0" fillId="0" borderId="17" xfId="0" applyNumberFormat="1" applyBorder="1" applyAlignment="1"/>
    <xf numFmtId="0" fontId="0" fillId="0" borderId="34" xfId="0" applyBorder="1"/>
    <xf numFmtId="0" fontId="2" fillId="0" borderId="35" xfId="0" applyFont="1" applyBorder="1" applyAlignment="1">
      <alignment horizontal="center" vertical="center" wrapText="1"/>
    </xf>
    <xf numFmtId="0" fontId="2" fillId="0" borderId="34" xfId="0" applyFont="1" applyBorder="1"/>
    <xf numFmtId="0" fontId="0" fillId="0" borderId="35" xfId="0" applyBorder="1"/>
    <xf numFmtId="0" fontId="2" fillId="0" borderId="34" xfId="0" applyFont="1" applyBorder="1" applyAlignment="1"/>
    <xf numFmtId="0" fontId="0" fillId="0" borderId="36" xfId="0" applyFill="1" applyBorder="1" applyAlignment="1"/>
    <xf numFmtId="0" fontId="0" fillId="0" borderId="37" xfId="0" applyFill="1" applyBorder="1" applyAlignment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44" fontId="0" fillId="0" borderId="17" xfId="0" applyNumberFormat="1" applyBorder="1"/>
    <xf numFmtId="0" fontId="0" fillId="0" borderId="42" xfId="0" applyBorder="1"/>
    <xf numFmtId="10" fontId="0" fillId="0" borderId="17" xfId="2" applyNumberFormat="1" applyFont="1" applyBorder="1"/>
    <xf numFmtId="0" fontId="0" fillId="0" borderId="43" xfId="0" applyBorder="1"/>
    <xf numFmtId="164" fontId="0" fillId="0" borderId="18" xfId="3" applyNumberFormat="1" applyFont="1" applyBorder="1"/>
    <xf numFmtId="164" fontId="0" fillId="0" borderId="20" xfId="3" applyNumberFormat="1" applyFont="1" applyBorder="1"/>
    <xf numFmtId="0" fontId="0" fillId="0" borderId="5" xfId="0" applyBorder="1"/>
    <xf numFmtId="44" fontId="0" fillId="0" borderId="8" xfId="1" applyFont="1" applyBorder="1"/>
    <xf numFmtId="0" fontId="0" fillId="0" borderId="6" xfId="0" applyBorder="1" applyAlignment="1">
      <alignment horizontal="right"/>
    </xf>
    <xf numFmtId="10" fontId="0" fillId="0" borderId="44" xfId="0" applyNumberFormat="1" applyBorder="1" applyAlignment="1">
      <alignment horizontal="right"/>
    </xf>
    <xf numFmtId="10" fontId="0" fillId="0" borderId="0" xfId="0" applyNumberFormat="1" applyBorder="1"/>
    <xf numFmtId="10" fontId="0" fillId="0" borderId="9" xfId="0" applyNumberFormat="1" applyBorder="1"/>
    <xf numFmtId="10" fontId="0" fillId="0" borderId="44" xfId="0" applyNumberFormat="1" applyBorder="1"/>
    <xf numFmtId="10" fontId="0" fillId="0" borderId="9" xfId="2" applyNumberFormat="1" applyFont="1" applyBorder="1"/>
    <xf numFmtId="10" fontId="0" fillId="0" borderId="11" xfId="0" applyNumberFormat="1" applyBorder="1"/>
    <xf numFmtId="166" fontId="0" fillId="0" borderId="9" xfId="0" applyNumberFormat="1" applyBorder="1"/>
    <xf numFmtId="9" fontId="0" fillId="0" borderId="0" xfId="0" applyNumberFormat="1"/>
    <xf numFmtId="44" fontId="0" fillId="0" borderId="0" xfId="0" applyNumberFormat="1"/>
    <xf numFmtId="165" fontId="0" fillId="0" borderId="0" xfId="2" applyNumberFormat="1" applyFont="1"/>
    <xf numFmtId="0" fontId="3" fillId="2" borderId="9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32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Komma" xfId="3" builtinId="3"/>
    <cellStyle name="Prozent" xfId="2" builtinId="5"/>
    <cellStyle name="Standard" xfId="0" builtinId="0"/>
    <cellStyle name="Währung" xfId="1" builtinId="4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E55EA-96B2-4E94-9581-BE75393C9F8E}">
  <dimension ref="A1:J14"/>
  <sheetViews>
    <sheetView workbookViewId="0">
      <selection activeCell="C13" sqref="C13"/>
    </sheetView>
  </sheetViews>
  <sheetFormatPr baseColWidth="10" defaultRowHeight="14.4" x14ac:dyDescent="0.3"/>
  <cols>
    <col min="1" max="1" width="24.33203125" customWidth="1"/>
    <col min="2" max="2" width="10.6640625" customWidth="1"/>
    <col min="9" max="9" width="20.44140625" customWidth="1"/>
    <col min="10" max="10" width="7.33203125" customWidth="1"/>
  </cols>
  <sheetData>
    <row r="1" spans="1:10" x14ac:dyDescent="0.3">
      <c r="H1" s="1"/>
    </row>
    <row r="2" spans="1:10" ht="15.6" x14ac:dyDescent="0.3">
      <c r="A2" s="73" t="s">
        <v>0</v>
      </c>
      <c r="B2" s="73"/>
      <c r="C2" s="73"/>
      <c r="D2" s="73"/>
      <c r="E2" s="73"/>
      <c r="F2" s="73"/>
      <c r="G2" s="73"/>
      <c r="H2" s="1"/>
    </row>
    <row r="3" spans="1:10" ht="15.6" x14ac:dyDescent="0.3">
      <c r="A3" s="8" t="s">
        <v>2</v>
      </c>
      <c r="B3" s="74" t="s">
        <v>3</v>
      </c>
      <c r="C3" s="75"/>
      <c r="D3" s="74" t="s">
        <v>4</v>
      </c>
      <c r="E3" s="75"/>
      <c r="F3" s="74" t="s">
        <v>5</v>
      </c>
      <c r="G3" s="75"/>
      <c r="H3" s="1"/>
    </row>
    <row r="4" spans="1:10" ht="15.6" x14ac:dyDescent="0.3">
      <c r="A4" s="8" t="s">
        <v>1</v>
      </c>
      <c r="B4" s="9" t="s">
        <v>12</v>
      </c>
      <c r="C4" s="10" t="s">
        <v>13</v>
      </c>
      <c r="D4" s="9" t="s">
        <v>12</v>
      </c>
      <c r="E4" s="10" t="s">
        <v>14</v>
      </c>
      <c r="F4" s="9" t="s">
        <v>12</v>
      </c>
      <c r="G4" s="10" t="s">
        <v>13</v>
      </c>
    </row>
    <row r="5" spans="1:10" x14ac:dyDescent="0.3">
      <c r="A5" t="s">
        <v>16</v>
      </c>
      <c r="B5" s="16">
        <v>570</v>
      </c>
      <c r="C5" s="17">
        <f>B5</f>
        <v>570</v>
      </c>
      <c r="D5" s="16">
        <v>550</v>
      </c>
      <c r="E5" s="17">
        <f>D5</f>
        <v>550</v>
      </c>
      <c r="F5" s="16">
        <v>540</v>
      </c>
      <c r="G5" s="17">
        <f>F5</f>
        <v>540</v>
      </c>
    </row>
    <row r="6" spans="1:10" x14ac:dyDescent="0.3">
      <c r="A6" t="s">
        <v>17</v>
      </c>
      <c r="B6" s="2">
        <f>J6</f>
        <v>10</v>
      </c>
      <c r="C6" s="17">
        <f>B6*C5</f>
        <v>5700</v>
      </c>
      <c r="D6" s="2">
        <f>J6</f>
        <v>10</v>
      </c>
      <c r="E6" s="17">
        <f>D6*E5</f>
        <v>5500</v>
      </c>
      <c r="F6" s="2">
        <f>J6</f>
        <v>10</v>
      </c>
      <c r="G6" s="17">
        <f>F6*G5</f>
        <v>5400</v>
      </c>
      <c r="I6" s="13" t="s">
        <v>18</v>
      </c>
      <c r="J6" s="14">
        <v>10</v>
      </c>
    </row>
    <row r="7" spans="1:10" x14ac:dyDescent="0.3">
      <c r="A7" t="s">
        <v>6</v>
      </c>
      <c r="B7" s="3">
        <v>0.1</v>
      </c>
      <c r="C7" s="17">
        <f>B7*C6</f>
        <v>570</v>
      </c>
      <c r="D7" s="3">
        <v>7.0000000000000007E-2</v>
      </c>
      <c r="E7" s="17">
        <f>D7*E6</f>
        <v>385.00000000000006</v>
      </c>
      <c r="F7" s="3">
        <v>0.15</v>
      </c>
      <c r="G7" s="17">
        <f>F7*G6</f>
        <v>810</v>
      </c>
    </row>
    <row r="8" spans="1:10" x14ac:dyDescent="0.3">
      <c r="A8" t="s">
        <v>7</v>
      </c>
      <c r="B8" s="4"/>
      <c r="C8" s="18">
        <f>C6-C7</f>
        <v>5130</v>
      </c>
      <c r="D8" s="4"/>
      <c r="E8" s="18">
        <f>E6-E7</f>
        <v>5115</v>
      </c>
      <c r="F8" s="4"/>
      <c r="G8" s="18">
        <f>G6-G7</f>
        <v>4590</v>
      </c>
    </row>
    <row r="9" spans="1:10" x14ac:dyDescent="0.3">
      <c r="A9" t="s">
        <v>8</v>
      </c>
      <c r="B9" s="6">
        <v>0.03</v>
      </c>
      <c r="C9" s="7">
        <f>C8*B9</f>
        <v>153.9</v>
      </c>
      <c r="D9" s="6">
        <v>0.05</v>
      </c>
      <c r="E9" s="7">
        <f>E8*D9</f>
        <v>255.75</v>
      </c>
      <c r="F9" s="6">
        <v>0.02</v>
      </c>
      <c r="G9" s="7">
        <f>G8*F9</f>
        <v>91.8</v>
      </c>
    </row>
    <row r="10" spans="1:10" x14ac:dyDescent="0.3">
      <c r="A10" t="s">
        <v>9</v>
      </c>
      <c r="B10" s="4"/>
      <c r="C10" s="18">
        <f>C8-C9</f>
        <v>4976.1000000000004</v>
      </c>
      <c r="D10" s="4"/>
      <c r="E10" s="18">
        <f>E8-E9</f>
        <v>4859.25</v>
      </c>
      <c r="F10" s="4"/>
      <c r="G10" s="18">
        <f>G8-G9</f>
        <v>4498.2</v>
      </c>
    </row>
    <row r="11" spans="1:10" x14ac:dyDescent="0.3">
      <c r="A11" t="s">
        <v>10</v>
      </c>
      <c r="B11" s="15">
        <v>8</v>
      </c>
      <c r="C11" s="7">
        <f>B11</f>
        <v>8</v>
      </c>
      <c r="D11" s="15">
        <v>5</v>
      </c>
      <c r="E11" s="7">
        <f>D11</f>
        <v>5</v>
      </c>
      <c r="F11" s="15">
        <v>10</v>
      </c>
      <c r="G11" s="7">
        <f>F11</f>
        <v>10</v>
      </c>
    </row>
    <row r="12" spans="1:10" x14ac:dyDescent="0.3">
      <c r="A12" s="5" t="s">
        <v>11</v>
      </c>
      <c r="B12" s="4"/>
      <c r="C12" s="20">
        <f>C10+C11</f>
        <v>4984.1000000000004</v>
      </c>
      <c r="D12" s="4"/>
      <c r="E12" s="20">
        <f>E10+E11</f>
        <v>4864.25</v>
      </c>
      <c r="F12" s="4"/>
      <c r="G12" s="20">
        <f>G10+G11</f>
        <v>4508.2</v>
      </c>
    </row>
    <row r="13" spans="1:10" x14ac:dyDescent="0.3">
      <c r="A13" t="s">
        <v>15</v>
      </c>
      <c r="D13" s="19">
        <f>C12-E12</f>
        <v>119.85000000000036</v>
      </c>
      <c r="E13" s="11">
        <f>D13/C12</f>
        <v>2.4046467767500725E-2</v>
      </c>
      <c r="F13" s="19">
        <f>C12-G12</f>
        <v>475.90000000000055</v>
      </c>
      <c r="G13" s="12">
        <f>F13/C12</f>
        <v>9.5483637968740695E-2</v>
      </c>
    </row>
    <row r="14" spans="1:10" x14ac:dyDescent="0.3">
      <c r="G14" s="11"/>
    </row>
  </sheetData>
  <mergeCells count="4">
    <mergeCell ref="A2:G2"/>
    <mergeCell ref="B3:C3"/>
    <mergeCell ref="D3:E3"/>
    <mergeCell ref="F3:G3"/>
  </mergeCells>
  <conditionalFormatting sqref="D13:E13">
    <cfRule type="cellIs" dxfId="13" priority="6" operator="lessThan">
      <formula>0</formula>
    </cfRule>
    <cfRule type="cellIs" dxfId="12" priority="7" operator="greaterThan">
      <formula>0</formula>
    </cfRule>
  </conditionalFormatting>
  <conditionalFormatting sqref="F13:G13">
    <cfRule type="cellIs" dxfId="11" priority="3" operator="lessThan">
      <formula>0</formula>
    </cfRule>
    <cfRule type="cellIs" dxfId="10" priority="5" operator="greaterThan">
      <formula>0</formula>
    </cfRule>
  </conditionalFormatting>
  <conditionalFormatting sqref="C12:G12">
    <cfRule type="top10" dxfId="9" priority="1" bottom="1" rank="1"/>
    <cfRule type="top10" dxfId="8" priority="2" rank="1"/>
  </conditionalFormatting>
  <pageMargins left="0.7" right="0.7" top="0.78740157499999996" bottom="0.78740157499999996" header="0.3" footer="0.3"/>
  <pageSetup paperSize="9" orientation="portrait" r:id="rId1"/>
  <ignoredErrors>
    <ignoredError sqref="D6 F6 G9 E9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03C4-4552-463F-BB31-440C26C06163}">
  <dimension ref="A1:O30"/>
  <sheetViews>
    <sheetView workbookViewId="0">
      <selection activeCell="C8" sqref="C8"/>
    </sheetView>
  </sheetViews>
  <sheetFormatPr baseColWidth="10" defaultRowHeight="14.4" x14ac:dyDescent="0.3"/>
  <cols>
    <col min="1" max="1" width="21.21875" customWidth="1"/>
    <col min="2" max="2" width="11.5546875" customWidth="1"/>
    <col min="4" max="4" width="11.44140625" customWidth="1"/>
    <col min="9" max="9" width="20.77734375" customWidth="1"/>
    <col min="10" max="10" width="8.6640625" customWidth="1"/>
    <col min="11" max="11" width="21.77734375" bestFit="1" customWidth="1"/>
  </cols>
  <sheetData>
    <row r="1" spans="1:15" x14ac:dyDescent="0.3">
      <c r="I1" s="1"/>
    </row>
    <row r="2" spans="1:15" ht="16.2" thickBot="1" x14ac:dyDescent="0.35">
      <c r="A2" s="88" t="s">
        <v>0</v>
      </c>
      <c r="B2" s="88"/>
      <c r="C2" s="88"/>
      <c r="D2" s="88"/>
      <c r="E2" s="88"/>
      <c r="F2" s="88"/>
      <c r="G2" s="88"/>
      <c r="H2" s="88"/>
      <c r="I2" s="1"/>
    </row>
    <row r="3" spans="1:15" ht="15.6" x14ac:dyDescent="0.3">
      <c r="A3" s="113" t="s">
        <v>2</v>
      </c>
      <c r="B3" s="108"/>
      <c r="C3" s="107" t="s">
        <v>19</v>
      </c>
      <c r="D3" s="108"/>
      <c r="E3" s="107" t="s">
        <v>20</v>
      </c>
      <c r="F3" s="108"/>
      <c r="G3" s="107" t="s">
        <v>21</v>
      </c>
      <c r="H3" s="109"/>
      <c r="I3" s="1"/>
    </row>
    <row r="4" spans="1:15" ht="15.6" x14ac:dyDescent="0.3">
      <c r="A4" s="114" t="s">
        <v>1</v>
      </c>
      <c r="B4" s="75"/>
      <c r="C4" s="9" t="s">
        <v>12</v>
      </c>
      <c r="D4" s="10" t="s">
        <v>13</v>
      </c>
      <c r="E4" s="9" t="s">
        <v>12</v>
      </c>
      <c r="F4" s="10" t="s">
        <v>14</v>
      </c>
      <c r="G4" s="9" t="s">
        <v>12</v>
      </c>
      <c r="H4" s="22" t="s">
        <v>13</v>
      </c>
    </row>
    <row r="5" spans="1:15" ht="14.4" customHeight="1" x14ac:dyDescent="0.3">
      <c r="A5" s="94" t="s">
        <v>16</v>
      </c>
      <c r="B5" s="95"/>
      <c r="C5" s="16">
        <v>499</v>
      </c>
      <c r="D5" s="17">
        <f>C5</f>
        <v>499</v>
      </c>
      <c r="E5" s="16">
        <v>548</v>
      </c>
      <c r="F5" s="17">
        <f>E5</f>
        <v>548</v>
      </c>
      <c r="G5" s="16">
        <v>485</v>
      </c>
      <c r="H5" s="23">
        <f>G5</f>
        <v>485</v>
      </c>
    </row>
    <row r="6" spans="1:15" ht="14.4" customHeight="1" x14ac:dyDescent="0.3">
      <c r="A6" s="94" t="s">
        <v>17</v>
      </c>
      <c r="B6" s="95"/>
      <c r="C6" s="2">
        <f>J6</f>
        <v>1</v>
      </c>
      <c r="D6" s="17">
        <f>C6*D5</f>
        <v>499</v>
      </c>
      <c r="E6" s="2">
        <f>J6</f>
        <v>1</v>
      </c>
      <c r="F6" s="17">
        <f>E6*F5</f>
        <v>548</v>
      </c>
      <c r="G6" s="2">
        <f>J6</f>
        <v>1</v>
      </c>
      <c r="H6" s="23">
        <f>G6*H5</f>
        <v>485</v>
      </c>
      <c r="I6" s="21" t="s">
        <v>18</v>
      </c>
      <c r="J6" s="14">
        <v>1</v>
      </c>
    </row>
    <row r="7" spans="1:15" ht="14.4" customHeight="1" x14ac:dyDescent="0.3">
      <c r="A7" s="94" t="s">
        <v>6</v>
      </c>
      <c r="B7" s="95"/>
      <c r="C7" s="3">
        <v>7.0000000000000007E-2</v>
      </c>
      <c r="D7" s="17">
        <f>C7*D6</f>
        <v>34.930000000000007</v>
      </c>
      <c r="E7" s="3">
        <v>0.1</v>
      </c>
      <c r="F7" s="17">
        <f>E7*F6</f>
        <v>54.800000000000004</v>
      </c>
      <c r="G7" s="3">
        <v>0.05</v>
      </c>
      <c r="H7" s="23">
        <f>G7*H6</f>
        <v>24.25</v>
      </c>
    </row>
    <row r="8" spans="1:15" ht="14.4" customHeight="1" x14ac:dyDescent="0.3">
      <c r="A8" s="94" t="s">
        <v>7</v>
      </c>
      <c r="B8" s="95"/>
      <c r="C8" s="4"/>
      <c r="D8" s="18">
        <f>D6-D7</f>
        <v>464.07</v>
      </c>
      <c r="E8" s="4"/>
      <c r="F8" s="18">
        <f>F6-F7</f>
        <v>493.2</v>
      </c>
      <c r="G8" s="4"/>
      <c r="H8" s="24">
        <f>H6-H7</f>
        <v>460.75</v>
      </c>
    </row>
    <row r="9" spans="1:15" ht="14.4" customHeight="1" x14ac:dyDescent="0.3">
      <c r="A9" s="94" t="s">
        <v>8</v>
      </c>
      <c r="B9" s="95"/>
      <c r="C9" s="6">
        <v>0.03</v>
      </c>
      <c r="D9" s="7">
        <f>D8*C9</f>
        <v>13.922099999999999</v>
      </c>
      <c r="E9" s="6">
        <v>0.02</v>
      </c>
      <c r="F9" s="7">
        <f>F8*E9</f>
        <v>9.8640000000000008</v>
      </c>
      <c r="G9" s="6">
        <v>0</v>
      </c>
      <c r="H9" s="25">
        <f>H8*G9</f>
        <v>0</v>
      </c>
    </row>
    <row r="10" spans="1:15" ht="14.4" customHeight="1" x14ac:dyDescent="0.3">
      <c r="A10" s="94" t="s">
        <v>9</v>
      </c>
      <c r="B10" s="95"/>
      <c r="C10" s="4"/>
      <c r="D10" s="18">
        <f>D8-D9</f>
        <v>450.14789999999999</v>
      </c>
      <c r="E10" s="4"/>
      <c r="F10" s="18">
        <f>F8-F9</f>
        <v>483.33600000000001</v>
      </c>
      <c r="G10" s="4"/>
      <c r="H10" s="24">
        <f>H8-H9</f>
        <v>460.75</v>
      </c>
    </row>
    <row r="11" spans="1:15" ht="14.4" customHeight="1" x14ac:dyDescent="0.3">
      <c r="A11" s="94" t="s">
        <v>10</v>
      </c>
      <c r="B11" s="95"/>
      <c r="C11" s="15">
        <v>20</v>
      </c>
      <c r="D11" s="7">
        <f>C11</f>
        <v>20</v>
      </c>
      <c r="E11" s="15">
        <v>40</v>
      </c>
      <c r="F11" s="7">
        <f>E11</f>
        <v>40</v>
      </c>
      <c r="G11" s="15">
        <v>30</v>
      </c>
      <c r="H11" s="25">
        <f>G11</f>
        <v>30</v>
      </c>
    </row>
    <row r="12" spans="1:15" ht="14.4" customHeight="1" x14ac:dyDescent="0.3">
      <c r="A12" s="94" t="s">
        <v>41</v>
      </c>
      <c r="B12" s="95"/>
      <c r="C12" s="39"/>
      <c r="D12" s="40">
        <f>D13/C6</f>
        <v>470.14789999999999</v>
      </c>
      <c r="E12" s="35"/>
      <c r="F12" s="40">
        <f>F13/E6</f>
        <v>523.33600000000001</v>
      </c>
      <c r="G12" s="35"/>
      <c r="H12" s="41">
        <f>H13/G6</f>
        <v>490.75</v>
      </c>
    </row>
    <row r="13" spans="1:15" ht="15" customHeight="1" thickBot="1" x14ac:dyDescent="0.35">
      <c r="A13" s="97" t="s">
        <v>11</v>
      </c>
      <c r="B13" s="98"/>
      <c r="C13" s="26"/>
      <c r="D13" s="27">
        <f>D10+D11</f>
        <v>470.14789999999999</v>
      </c>
      <c r="E13" s="26"/>
      <c r="F13" s="27">
        <f>F10+F11</f>
        <v>523.33600000000001</v>
      </c>
      <c r="G13" s="26"/>
      <c r="H13" s="28">
        <f>H10+H11</f>
        <v>490.75</v>
      </c>
    </row>
    <row r="14" spans="1:15" x14ac:dyDescent="0.3">
      <c r="A14" s="99" t="s">
        <v>15</v>
      </c>
      <c r="B14" s="99"/>
      <c r="E14" s="19">
        <f>D13-F13</f>
        <v>-53.18810000000002</v>
      </c>
      <c r="F14" s="11">
        <f>E14/D13</f>
        <v>-0.1131305701886577</v>
      </c>
      <c r="G14" s="19">
        <f>D13-H13</f>
        <v>-20.602100000000007</v>
      </c>
      <c r="H14" s="12">
        <f>G14/D13</f>
        <v>-4.382046585765885E-2</v>
      </c>
    </row>
    <row r="15" spans="1:15" ht="15" thickBot="1" x14ac:dyDescent="0.35">
      <c r="A15" s="29"/>
      <c r="B15" s="29"/>
    </row>
    <row r="16" spans="1:15" ht="15.6" x14ac:dyDescent="0.3">
      <c r="A16" s="100" t="s">
        <v>22</v>
      </c>
      <c r="B16" s="101"/>
      <c r="C16" s="110" t="s">
        <v>19</v>
      </c>
      <c r="D16" s="111"/>
      <c r="E16" s="110" t="s">
        <v>20</v>
      </c>
      <c r="F16" s="111"/>
      <c r="G16" s="110" t="s">
        <v>21</v>
      </c>
      <c r="H16" s="112"/>
      <c r="K16" s="51" t="s">
        <v>36</v>
      </c>
      <c r="L16" s="52" t="s">
        <v>38</v>
      </c>
      <c r="M16" s="52" t="s">
        <v>19</v>
      </c>
      <c r="N16" s="52" t="s">
        <v>20</v>
      </c>
      <c r="O16" s="53" t="s">
        <v>21</v>
      </c>
    </row>
    <row r="17" spans="1:15" x14ac:dyDescent="0.3">
      <c r="A17" s="102" t="s">
        <v>26</v>
      </c>
      <c r="B17" s="103"/>
      <c r="C17" s="104" t="s">
        <v>27</v>
      </c>
      <c r="D17" s="105"/>
      <c r="E17" s="105"/>
      <c r="F17" s="105"/>
      <c r="G17" s="105"/>
      <c r="H17" s="106"/>
      <c r="K17" s="42" t="s">
        <v>39</v>
      </c>
      <c r="L17" s="34">
        <f>MIN(D13,F13,H13)</f>
        <v>470.14789999999999</v>
      </c>
      <c r="M17" s="34">
        <f>D13</f>
        <v>470.14789999999999</v>
      </c>
      <c r="N17" s="34">
        <f>F13</f>
        <v>523.33600000000001</v>
      </c>
      <c r="O17" s="54">
        <f>H13</f>
        <v>490.75</v>
      </c>
    </row>
    <row r="18" spans="1:15" x14ac:dyDescent="0.3">
      <c r="A18" s="82" t="s">
        <v>23</v>
      </c>
      <c r="B18" s="83"/>
      <c r="C18" s="76">
        <v>3</v>
      </c>
      <c r="D18" s="93"/>
      <c r="E18" s="76">
        <v>2</v>
      </c>
      <c r="F18" s="93"/>
      <c r="G18" s="76">
        <v>4</v>
      </c>
      <c r="H18" s="77"/>
      <c r="K18" s="55" t="s">
        <v>37</v>
      </c>
      <c r="L18" s="37" t="s">
        <v>40</v>
      </c>
      <c r="M18" s="36">
        <f>((M17/$L$17)-1)</f>
        <v>0</v>
      </c>
      <c r="N18" s="36">
        <f t="shared" ref="N18:O18" si="0">((N17/$L$17)-1)</f>
        <v>0.1131305701886578</v>
      </c>
      <c r="O18" s="56">
        <f t="shared" si="0"/>
        <v>4.3820465857658863E-2</v>
      </c>
    </row>
    <row r="19" spans="1:15" ht="15" thickBot="1" x14ac:dyDescent="0.35">
      <c r="A19" s="84" t="s">
        <v>24</v>
      </c>
      <c r="B19" s="85"/>
      <c r="C19" s="76">
        <v>1</v>
      </c>
      <c r="D19" s="93"/>
      <c r="E19" s="76">
        <v>4</v>
      </c>
      <c r="F19" s="93"/>
      <c r="G19" s="76">
        <v>2</v>
      </c>
      <c r="H19" s="77"/>
      <c r="K19" s="57" t="s">
        <v>31</v>
      </c>
      <c r="L19" s="58">
        <v>4</v>
      </c>
      <c r="M19" s="58">
        <f>IF(M$18=0,4,IF(M$18&lt;5%,3,IF(M$18&lt;10%,2,IF(M$18&lt;15%,1))))</f>
        <v>4</v>
      </c>
      <c r="N19" s="58">
        <f t="shared" ref="N19:O19" si="1">IF(N$18=0,4,IF(N$18&lt;5%,3,IF(N$18&lt;10%,2,IF(N$18&lt;15%,1))))</f>
        <v>1</v>
      </c>
      <c r="O19" s="59">
        <f t="shared" si="1"/>
        <v>3</v>
      </c>
    </row>
    <row r="20" spans="1:15" ht="15" thickBot="1" x14ac:dyDescent="0.35">
      <c r="A20" s="86" t="s">
        <v>25</v>
      </c>
      <c r="B20" s="87"/>
      <c r="C20" s="78">
        <v>3</v>
      </c>
      <c r="D20" s="96"/>
      <c r="E20" s="78">
        <v>2</v>
      </c>
      <c r="F20" s="96"/>
      <c r="G20" s="78">
        <v>4</v>
      </c>
      <c r="H20" s="79"/>
    </row>
    <row r="22" spans="1:15" ht="16.2" thickBot="1" x14ac:dyDescent="0.35">
      <c r="A22" s="88" t="s">
        <v>28</v>
      </c>
      <c r="B22" s="88"/>
      <c r="C22" s="88"/>
      <c r="D22" s="88"/>
      <c r="E22" s="88"/>
      <c r="F22" s="88"/>
      <c r="G22" s="88"/>
      <c r="H22" s="88"/>
    </row>
    <row r="23" spans="1:15" x14ac:dyDescent="0.3">
      <c r="A23" s="89" t="s">
        <v>29</v>
      </c>
      <c r="B23" s="90"/>
      <c r="C23" s="90"/>
      <c r="D23" s="90"/>
      <c r="E23" s="90"/>
      <c r="F23" s="90"/>
      <c r="G23" s="90"/>
      <c r="H23" s="91"/>
    </row>
    <row r="24" spans="1:15" ht="15.6" x14ac:dyDescent="0.3">
      <c r="A24" s="80"/>
      <c r="B24" s="81"/>
      <c r="C24" s="74" t="s">
        <v>19</v>
      </c>
      <c r="D24" s="75"/>
      <c r="E24" s="74" t="s">
        <v>20</v>
      </c>
      <c r="F24" s="75"/>
      <c r="G24" s="74" t="s">
        <v>21</v>
      </c>
      <c r="H24" s="92"/>
    </row>
    <row r="25" spans="1:15" ht="30" customHeight="1" x14ac:dyDescent="0.3">
      <c r="A25" s="42" t="s">
        <v>35</v>
      </c>
      <c r="B25" s="32" t="s">
        <v>30</v>
      </c>
      <c r="C25" s="32" t="s">
        <v>31</v>
      </c>
      <c r="D25" s="33" t="s">
        <v>32</v>
      </c>
      <c r="E25" s="32" t="s">
        <v>31</v>
      </c>
      <c r="F25" s="33" t="s">
        <v>32</v>
      </c>
      <c r="G25" s="32" t="s">
        <v>31</v>
      </c>
      <c r="H25" s="43" t="s">
        <v>32</v>
      </c>
    </row>
    <row r="26" spans="1:15" x14ac:dyDescent="0.3">
      <c r="A26" s="44" t="s">
        <v>33</v>
      </c>
      <c r="B26" s="30">
        <v>40</v>
      </c>
      <c r="C26" s="38">
        <f>M19</f>
        <v>4</v>
      </c>
      <c r="D26" s="30">
        <f>C26 *$B26</f>
        <v>160</v>
      </c>
      <c r="E26" s="38">
        <f>N19</f>
        <v>1</v>
      </c>
      <c r="F26" s="30">
        <f>E26 *$B26</f>
        <v>40</v>
      </c>
      <c r="G26" s="38">
        <f>O19</f>
        <v>3</v>
      </c>
      <c r="H26" s="45">
        <f>G26 *$B26</f>
        <v>120</v>
      </c>
    </row>
    <row r="27" spans="1:15" x14ac:dyDescent="0.3">
      <c r="A27" s="46" t="s">
        <v>23</v>
      </c>
      <c r="B27" s="31">
        <v>30</v>
      </c>
      <c r="C27" s="38">
        <f>C18</f>
        <v>3</v>
      </c>
      <c r="D27" s="30">
        <f>C27 *$B27</f>
        <v>90</v>
      </c>
      <c r="E27" s="38">
        <f>E18</f>
        <v>2</v>
      </c>
      <c r="F27" s="30">
        <f>E27 *$B27</f>
        <v>60</v>
      </c>
      <c r="G27" s="38">
        <f>G18</f>
        <v>4</v>
      </c>
      <c r="H27" s="45">
        <f>G27 *$B27</f>
        <v>120</v>
      </c>
    </row>
    <row r="28" spans="1:15" x14ac:dyDescent="0.3">
      <c r="A28" s="46" t="s">
        <v>24</v>
      </c>
      <c r="B28" s="31">
        <v>20</v>
      </c>
      <c r="C28" s="38">
        <f t="shared" ref="C28:E29" si="2">C19</f>
        <v>1</v>
      </c>
      <c r="D28" s="30">
        <f t="shared" ref="D28:F29" si="3">C28 *$B28</f>
        <v>20</v>
      </c>
      <c r="E28" s="38">
        <f t="shared" si="2"/>
        <v>4</v>
      </c>
      <c r="F28" s="30">
        <f t="shared" si="3"/>
        <v>80</v>
      </c>
      <c r="G28" s="38">
        <f t="shared" ref="G28" si="4">G19</f>
        <v>2</v>
      </c>
      <c r="H28" s="45">
        <f t="shared" ref="H28" si="5">G28 *$B28</f>
        <v>40</v>
      </c>
    </row>
    <row r="29" spans="1:15" x14ac:dyDescent="0.3">
      <c r="A29" s="46" t="s">
        <v>25</v>
      </c>
      <c r="B29" s="31">
        <v>10</v>
      </c>
      <c r="C29" s="38">
        <f t="shared" si="2"/>
        <v>3</v>
      </c>
      <c r="D29" s="30">
        <f t="shared" si="3"/>
        <v>30</v>
      </c>
      <c r="E29" s="38">
        <f t="shared" si="2"/>
        <v>2</v>
      </c>
      <c r="F29" s="30">
        <f t="shared" si="3"/>
        <v>20</v>
      </c>
      <c r="G29" s="38">
        <f t="shared" ref="G29" si="6">G20</f>
        <v>4</v>
      </c>
      <c r="H29" s="45">
        <f t="shared" ref="H29" si="7">G29 *$B29</f>
        <v>40</v>
      </c>
    </row>
    <row r="30" spans="1:15" ht="15" thickBot="1" x14ac:dyDescent="0.35">
      <c r="A30" s="47" t="s">
        <v>34</v>
      </c>
      <c r="B30" s="48">
        <v>100</v>
      </c>
      <c r="C30" s="49"/>
      <c r="D30" s="49">
        <f>SUM(D26:D29)</f>
        <v>300</v>
      </c>
      <c r="E30" s="49"/>
      <c r="F30" s="49">
        <f>SUM(F26:F29)</f>
        <v>200</v>
      </c>
      <c r="G30" s="49"/>
      <c r="H30" s="50">
        <f>SUM(H26:H29)</f>
        <v>320</v>
      </c>
    </row>
  </sheetData>
  <mergeCells count="40">
    <mergeCell ref="A2:H2"/>
    <mergeCell ref="C3:D3"/>
    <mergeCell ref="E3:F3"/>
    <mergeCell ref="G3:H3"/>
    <mergeCell ref="C16:D16"/>
    <mergeCell ref="E16:F16"/>
    <mergeCell ref="G16:H16"/>
    <mergeCell ref="A3:B3"/>
    <mergeCell ref="A4:B4"/>
    <mergeCell ref="A5:B5"/>
    <mergeCell ref="A6:B6"/>
    <mergeCell ref="A7:B7"/>
    <mergeCell ref="A8:B8"/>
    <mergeCell ref="A9:B9"/>
    <mergeCell ref="A10:B10"/>
    <mergeCell ref="C20:D20"/>
    <mergeCell ref="E20:F20"/>
    <mergeCell ref="E19:F19"/>
    <mergeCell ref="E18:F18"/>
    <mergeCell ref="A11:B11"/>
    <mergeCell ref="A13:B13"/>
    <mergeCell ref="A14:B14"/>
    <mergeCell ref="A16:B16"/>
    <mergeCell ref="A17:B17"/>
    <mergeCell ref="A12:B12"/>
    <mergeCell ref="C17:H17"/>
    <mergeCell ref="G18:H18"/>
    <mergeCell ref="G19:H19"/>
    <mergeCell ref="G20:H20"/>
    <mergeCell ref="A24:B24"/>
    <mergeCell ref="A18:B18"/>
    <mergeCell ref="A19:B19"/>
    <mergeCell ref="A20:B20"/>
    <mergeCell ref="A22:H22"/>
    <mergeCell ref="A23:H23"/>
    <mergeCell ref="C24:D24"/>
    <mergeCell ref="E24:F24"/>
    <mergeCell ref="G24:H24"/>
    <mergeCell ref="C18:D18"/>
    <mergeCell ref="C19:D19"/>
  </mergeCells>
  <conditionalFormatting sqref="E14:F1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G14:H1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D13:H13">
    <cfRule type="top10" dxfId="3" priority="3" bottom="1" rank="1"/>
    <cfRule type="top10" dxfId="2" priority="4" rank="1"/>
  </conditionalFormatting>
  <conditionalFormatting sqref="D30:H30">
    <cfRule type="top10" dxfId="1" priority="1" bottom="1" rank="1"/>
    <cfRule type="top10" dxfId="0" priority="2" rank="1"/>
  </conditionalFormatting>
  <pageMargins left="0.7" right="0.7" top="0.78740157499999996" bottom="0.78740157499999996" header="0.3" footer="0.3"/>
  <pageSetup paperSize="9" orientation="portrait" r:id="rId1"/>
  <ignoredErrors>
    <ignoredError sqref="F27:G27 G26 D27:D29 F28:F29 D9 F9 H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C161-C263-4AFB-82CA-83947EA98CFF}">
  <dimension ref="A1:F11"/>
  <sheetViews>
    <sheetView tabSelected="1" workbookViewId="0">
      <selection activeCell="C11" sqref="C11"/>
    </sheetView>
  </sheetViews>
  <sheetFormatPr baseColWidth="10" defaultRowHeight="14.4" x14ac:dyDescent="0.3"/>
  <cols>
    <col min="1" max="1" width="21.88671875" customWidth="1"/>
    <col min="3" max="3" width="14.21875" customWidth="1"/>
    <col min="6" max="6" width="18.6640625" bestFit="1" customWidth="1"/>
  </cols>
  <sheetData>
    <row r="1" spans="1:6" x14ac:dyDescent="0.3">
      <c r="A1" s="115" t="s">
        <v>42</v>
      </c>
      <c r="B1" s="116"/>
      <c r="C1" s="117"/>
    </row>
    <row r="2" spans="1:6" x14ac:dyDescent="0.3">
      <c r="A2" s="60"/>
      <c r="B2" s="63" t="s">
        <v>50</v>
      </c>
      <c r="C2" s="62" t="s">
        <v>51</v>
      </c>
      <c r="F2" s="19">
        <v>5990</v>
      </c>
    </row>
    <row r="3" spans="1:6" x14ac:dyDescent="0.3">
      <c r="A3" s="2" t="s">
        <v>49</v>
      </c>
      <c r="B3" s="64"/>
      <c r="C3" s="17">
        <v>3500</v>
      </c>
      <c r="E3" s="70">
        <v>0.19</v>
      </c>
      <c r="F3" s="71">
        <f>F2-F2/(1+E3)</f>
        <v>956.38655462184852</v>
      </c>
    </row>
    <row r="4" spans="1:6" x14ac:dyDescent="0.3">
      <c r="A4" s="4" t="s">
        <v>45</v>
      </c>
      <c r="B4" s="65">
        <v>0.45</v>
      </c>
      <c r="C4" s="18">
        <f>C3*B4</f>
        <v>1575</v>
      </c>
      <c r="F4" s="71">
        <f>F2-F3</f>
        <v>5033.6134453781515</v>
      </c>
    </row>
    <row r="5" spans="1:6" x14ac:dyDescent="0.3">
      <c r="A5" s="60" t="s">
        <v>43</v>
      </c>
      <c r="B5" s="66"/>
      <c r="C5" s="7">
        <f>C3+C4</f>
        <v>5075</v>
      </c>
      <c r="F5" s="19">
        <f>F4-C5</f>
        <v>-41.386554621848518</v>
      </c>
    </row>
    <row r="6" spans="1:6" x14ac:dyDescent="0.3">
      <c r="A6" s="4" t="s">
        <v>44</v>
      </c>
      <c r="B6" s="69">
        <v>0.01</v>
      </c>
      <c r="C6" s="18">
        <f>C5*B6</f>
        <v>50.75</v>
      </c>
      <c r="F6" s="72">
        <f>F5/F4</f>
        <v>-8.222036727879755E-3</v>
      </c>
    </row>
    <row r="7" spans="1:6" x14ac:dyDescent="0.3">
      <c r="A7" s="60" t="s">
        <v>46</v>
      </c>
      <c r="B7" s="66"/>
      <c r="C7" s="7">
        <f>C5+C6</f>
        <v>5125.75</v>
      </c>
    </row>
    <row r="8" spans="1:6" x14ac:dyDescent="0.3">
      <c r="A8" s="4" t="s">
        <v>47</v>
      </c>
      <c r="B8" s="67">
        <v>0.19</v>
      </c>
      <c r="C8" s="18">
        <f>C7*B8</f>
        <v>973.89250000000004</v>
      </c>
    </row>
    <row r="9" spans="1:6" x14ac:dyDescent="0.3">
      <c r="A9" s="13" t="s">
        <v>48</v>
      </c>
      <c r="B9" s="68"/>
      <c r="C9" s="61">
        <f>C7+C8</f>
        <v>6099.6424999999999</v>
      </c>
    </row>
    <row r="11" spans="1:6" x14ac:dyDescent="0.3">
      <c r="A11" t="s">
        <v>52</v>
      </c>
      <c r="C11" s="19">
        <f>((C9-C3)*100)/C3</f>
        <v>74.275499999999994</v>
      </c>
      <c r="F11" s="19">
        <f>((F2-C3)*100)/C3</f>
        <v>71.142857142857139</v>
      </c>
    </row>
  </sheetData>
  <mergeCells count="1">
    <mergeCell ref="A1:C1"/>
  </mergeCells>
  <pageMargins left="0.7" right="0.7" top="0.78740157499999996" bottom="0.78740157499999996" header="0.3" footer="0.3"/>
  <ignoredErrors>
    <ignoredError sqref="C5 C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Angebotsvergleich</vt:lpstr>
      <vt:lpstr>A3 S258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Gries</dc:creator>
  <cp:lastModifiedBy>Konrad Gries</cp:lastModifiedBy>
  <dcterms:created xsi:type="dcterms:W3CDTF">2022-05-09T10:42:42Z</dcterms:created>
  <dcterms:modified xsi:type="dcterms:W3CDTF">2022-08-24T09:01:27Z</dcterms:modified>
</cp:coreProperties>
</file>