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9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0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1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2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3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https://ulisboa-my.sharepoint.com/personal/ist199995_tecnico_ulisboa_pt/Documents/FEE/L4/"/>
    </mc:Choice>
  </mc:AlternateContent>
  <xr:revisionPtr revIDLastSave="2352" documentId="14_{800D0BF9-5DF4-4F8B-A593-7A5F4F6BC410}" xr6:coauthVersionLast="47" xr6:coauthVersionMax="47" xr10:uidLastSave="{8CE2D036-EAA0-4D6A-A945-08AD4D479615}"/>
  <bookViews>
    <workbookView xWindow="-120" yWindow="-120" windowWidth="29040" windowHeight="15990" firstSheet="1" activeTab="1" xr2:uid="{00000000-000D-0000-FFFF-FFFF00000000}"/>
  </bookViews>
  <sheets>
    <sheet name="Máquina Síncrona" sheetId="3" r:id="rId1"/>
    <sheet name="A) Curvas com exc. constante" sheetId="2" r:id="rId2"/>
    <sheet name="B) Curvas com Pg constante" sheetId="4" r:id="rId3"/>
  </sheets>
  <calcPr calcId="191028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5" i="2" l="1"/>
  <c r="N15" i="2"/>
  <c r="K15" i="2"/>
  <c r="U36" i="2"/>
  <c r="F10" i="2"/>
  <c r="F11" i="2"/>
  <c r="F12" i="2"/>
  <c r="F13" i="2"/>
  <c r="F14" i="2"/>
  <c r="F15" i="2"/>
  <c r="F9" i="2"/>
  <c r="M26" i="4"/>
  <c r="Z12" i="4"/>
  <c r="AA12" i="4"/>
  <c r="F26" i="4"/>
  <c r="U12" i="4"/>
  <c r="V12" i="4"/>
  <c r="M28" i="4"/>
  <c r="Z14" i="4"/>
  <c r="AA14" i="4"/>
  <c r="M29" i="4"/>
  <c r="Z15" i="4"/>
  <c r="AA15" i="4"/>
  <c r="M30" i="4"/>
  <c r="Z16" i="4"/>
  <c r="AA16" i="4"/>
  <c r="M31" i="4"/>
  <c r="Z17" i="4"/>
  <c r="AA17" i="4"/>
  <c r="M32" i="4"/>
  <c r="Z18" i="4"/>
  <c r="AA18" i="4"/>
  <c r="M27" i="4"/>
  <c r="Z13" i="4"/>
  <c r="AA13" i="4"/>
  <c r="M23" i="4"/>
  <c r="Z9" i="4"/>
  <c r="AA9" i="4"/>
  <c r="M24" i="4"/>
  <c r="Z10" i="4"/>
  <c r="AA10" i="4"/>
  <c r="M25" i="4"/>
  <c r="Z11" i="4"/>
  <c r="AA11" i="4"/>
  <c r="M22" i="4"/>
  <c r="Z8" i="4"/>
  <c r="AA8" i="4"/>
  <c r="F28" i="4"/>
  <c r="U14" i="4"/>
  <c r="V14" i="4"/>
  <c r="F29" i="4"/>
  <c r="U15" i="4"/>
  <c r="V15" i="4"/>
  <c r="F30" i="4"/>
  <c r="U16" i="4"/>
  <c r="V16" i="4"/>
  <c r="F31" i="4"/>
  <c r="U17" i="4"/>
  <c r="V17" i="4"/>
  <c r="F32" i="4"/>
  <c r="U18" i="4"/>
  <c r="V18" i="4"/>
  <c r="F27" i="4"/>
  <c r="U13" i="4"/>
  <c r="V13" i="4"/>
  <c r="F23" i="4"/>
  <c r="U9" i="4"/>
  <c r="V9" i="4"/>
  <c r="F24" i="4"/>
  <c r="U10" i="4"/>
  <c r="V10" i="4"/>
  <c r="F25" i="4"/>
  <c r="U11" i="4"/>
  <c r="V11" i="4"/>
  <c r="F22" i="4"/>
  <c r="U8" i="4"/>
  <c r="V8" i="4"/>
  <c r="M14" i="4"/>
  <c r="P14" i="4"/>
  <c r="Q14" i="4"/>
  <c r="M15" i="4"/>
  <c r="P15" i="4"/>
  <c r="Q15" i="4"/>
  <c r="M16" i="4"/>
  <c r="P16" i="4"/>
  <c r="Q16" i="4"/>
  <c r="M17" i="4"/>
  <c r="P17" i="4"/>
  <c r="Q17" i="4"/>
  <c r="M18" i="4"/>
  <c r="P18" i="4"/>
  <c r="Q18" i="4"/>
  <c r="M13" i="4"/>
  <c r="P13" i="4"/>
  <c r="Q13" i="4"/>
  <c r="M9" i="4"/>
  <c r="P9" i="4"/>
  <c r="Q9" i="4"/>
  <c r="M10" i="4"/>
  <c r="P10" i="4"/>
  <c r="Q10" i="4"/>
  <c r="M11" i="4"/>
  <c r="P11" i="4"/>
  <c r="Q11" i="4"/>
  <c r="M12" i="4"/>
  <c r="P12" i="4"/>
  <c r="Q12" i="4"/>
  <c r="M8" i="4"/>
  <c r="P8" i="4"/>
  <c r="Q8" i="4"/>
  <c r="AB8" i="4"/>
  <c r="AB9" i="4"/>
  <c r="AB10" i="4"/>
  <c r="AB11" i="4"/>
  <c r="AB12" i="4"/>
  <c r="AB13" i="4"/>
  <c r="AB14" i="4"/>
  <c r="AB15" i="4"/>
  <c r="AB16" i="4"/>
  <c r="AB17" i="4"/>
  <c r="AB18" i="4"/>
  <c r="AE70" i="4"/>
  <c r="W8" i="4"/>
  <c r="W9" i="4"/>
  <c r="W10" i="4"/>
  <c r="W11" i="4"/>
  <c r="W12" i="4"/>
  <c r="W13" i="4"/>
  <c r="W14" i="4"/>
  <c r="W15" i="4"/>
  <c r="W16" i="4"/>
  <c r="W17" i="4"/>
  <c r="W18" i="4"/>
  <c r="AE54" i="4"/>
  <c r="R8" i="4"/>
  <c r="R9" i="4"/>
  <c r="R10" i="4"/>
  <c r="R11" i="4"/>
  <c r="R12" i="4"/>
  <c r="R13" i="4"/>
  <c r="R14" i="4"/>
  <c r="R15" i="4"/>
  <c r="R16" i="4"/>
  <c r="R17" i="4"/>
  <c r="R18" i="4"/>
  <c r="AE37" i="4"/>
  <c r="AE73" i="4" a="1"/>
  <c r="AE73" i="4"/>
  <c r="AE57" i="4" a="1"/>
  <c r="AE57" i="4"/>
  <c r="AE40" i="4" a="1"/>
  <c r="AE40" i="4"/>
  <c r="Z22" i="4"/>
  <c r="AA22" i="4"/>
  <c r="AC22" i="4"/>
  <c r="Z23" i="4"/>
  <c r="AA23" i="4"/>
  <c r="AC23" i="4"/>
  <c r="Z24" i="4"/>
  <c r="AA24" i="4"/>
  <c r="AC24" i="4"/>
  <c r="Z25" i="4"/>
  <c r="AA25" i="4"/>
  <c r="AC25" i="4"/>
  <c r="Z26" i="4"/>
  <c r="AA26" i="4"/>
  <c r="AC26" i="4"/>
  <c r="Z27" i="4"/>
  <c r="AA27" i="4"/>
  <c r="AC27" i="4"/>
  <c r="Z28" i="4"/>
  <c r="AA28" i="4"/>
  <c r="AC28" i="4"/>
  <c r="Z29" i="4"/>
  <c r="AA29" i="4"/>
  <c r="AC29" i="4"/>
  <c r="Z30" i="4"/>
  <c r="AA30" i="4"/>
  <c r="AC30" i="4"/>
  <c r="Z31" i="4"/>
  <c r="AA31" i="4"/>
  <c r="AC31" i="4"/>
  <c r="Z32" i="4"/>
  <c r="AA32" i="4"/>
  <c r="AC32" i="4"/>
  <c r="AE76" i="4"/>
  <c r="AE79" i="4" a="1"/>
  <c r="AE79" i="4"/>
  <c r="U22" i="4"/>
  <c r="V22" i="4"/>
  <c r="X22" i="4"/>
  <c r="U23" i="4"/>
  <c r="V23" i="4"/>
  <c r="X23" i="4"/>
  <c r="U24" i="4"/>
  <c r="V24" i="4"/>
  <c r="X24" i="4"/>
  <c r="U25" i="4"/>
  <c r="V25" i="4"/>
  <c r="X25" i="4"/>
  <c r="U26" i="4"/>
  <c r="V26" i="4"/>
  <c r="X26" i="4"/>
  <c r="U27" i="4"/>
  <c r="V27" i="4"/>
  <c r="X27" i="4"/>
  <c r="U28" i="4"/>
  <c r="V28" i="4"/>
  <c r="X28" i="4"/>
  <c r="U29" i="4"/>
  <c r="V29" i="4"/>
  <c r="X29" i="4"/>
  <c r="U30" i="4"/>
  <c r="V30" i="4"/>
  <c r="X30" i="4"/>
  <c r="U31" i="4"/>
  <c r="V31" i="4"/>
  <c r="X31" i="4"/>
  <c r="U32" i="4"/>
  <c r="V32" i="4"/>
  <c r="X32" i="4"/>
  <c r="AE60" i="4"/>
  <c r="AE63" i="4" a="1"/>
  <c r="AE63" i="4"/>
  <c r="P22" i="4"/>
  <c r="Q22" i="4"/>
  <c r="S22" i="4"/>
  <c r="P23" i="4"/>
  <c r="Q23" i="4"/>
  <c r="S23" i="4"/>
  <c r="P24" i="4"/>
  <c r="Q24" i="4"/>
  <c r="S24" i="4"/>
  <c r="P25" i="4"/>
  <c r="Q25" i="4"/>
  <c r="S25" i="4"/>
  <c r="P26" i="4"/>
  <c r="Q26" i="4"/>
  <c r="S26" i="4"/>
  <c r="P27" i="4"/>
  <c r="Q27" i="4"/>
  <c r="S27" i="4"/>
  <c r="P28" i="4"/>
  <c r="Q28" i="4"/>
  <c r="S28" i="4"/>
  <c r="P29" i="4"/>
  <c r="Q29" i="4"/>
  <c r="S29" i="4"/>
  <c r="P30" i="4"/>
  <c r="Q30" i="4"/>
  <c r="S30" i="4"/>
  <c r="P31" i="4"/>
  <c r="Q31" i="4"/>
  <c r="S31" i="4"/>
  <c r="P32" i="4"/>
  <c r="Q32" i="4"/>
  <c r="S32" i="4"/>
  <c r="AE43" i="4"/>
  <c r="AE46" i="4" a="1"/>
  <c r="AE46" i="4"/>
  <c r="M15" i="2"/>
  <c r="S10" i="2"/>
  <c r="L14" i="2"/>
  <c r="M14" i="2"/>
  <c r="S9" i="2"/>
  <c r="L13" i="2"/>
  <c r="M13" i="2"/>
  <c r="S8" i="2"/>
  <c r="L12" i="2"/>
  <c r="M12" i="2"/>
  <c r="S7" i="2"/>
  <c r="S6" i="2"/>
  <c r="S5" i="2"/>
  <c r="S4" i="2"/>
  <c r="J15" i="2"/>
  <c r="R36" i="2"/>
  <c r="J14" i="2"/>
  <c r="K14" i="2"/>
  <c r="R35" i="2"/>
  <c r="J13" i="2"/>
  <c r="K13" i="2"/>
  <c r="R34" i="2"/>
  <c r="J12" i="2"/>
  <c r="K12" i="2"/>
  <c r="R33" i="2"/>
  <c r="J11" i="2"/>
  <c r="K11" i="2"/>
  <c r="R32" i="2"/>
  <c r="J10" i="2"/>
  <c r="K10" i="2"/>
  <c r="R31" i="2"/>
  <c r="J9" i="2"/>
  <c r="K9" i="2"/>
  <c r="R30" i="2"/>
  <c r="AC11" i="4"/>
  <c r="AC10" i="4"/>
  <c r="AC9" i="4"/>
  <c r="AC8" i="4"/>
  <c r="X11" i="4"/>
  <c r="X10" i="4"/>
  <c r="X9" i="4"/>
  <c r="X8" i="4"/>
  <c r="S11" i="4"/>
  <c r="S10" i="4"/>
  <c r="S9" i="4"/>
  <c r="S8" i="4"/>
  <c r="C10" i="2"/>
  <c r="C11" i="2"/>
  <c r="C12" i="2"/>
  <c r="C13" i="2"/>
  <c r="C14" i="2"/>
  <c r="C15" i="2"/>
  <c r="C9" i="2"/>
  <c r="AB23" i="4"/>
  <c r="AB24" i="4"/>
  <c r="AB25" i="4"/>
  <c r="AB26" i="4"/>
  <c r="AB27" i="4"/>
  <c r="AB28" i="4"/>
  <c r="AB29" i="4"/>
  <c r="AB30" i="4"/>
  <c r="AB31" i="4"/>
  <c r="AB32" i="4"/>
  <c r="AB22" i="4"/>
  <c r="W23" i="4"/>
  <c r="W24" i="4"/>
  <c r="W25" i="4"/>
  <c r="W26" i="4"/>
  <c r="W27" i="4"/>
  <c r="W28" i="4"/>
  <c r="W29" i="4"/>
  <c r="W30" i="4"/>
  <c r="W31" i="4"/>
  <c r="W32" i="4"/>
  <c r="W22" i="4"/>
  <c r="R23" i="4"/>
  <c r="R24" i="4"/>
  <c r="R25" i="4"/>
  <c r="R26" i="4"/>
  <c r="R27" i="4"/>
  <c r="R28" i="4"/>
  <c r="R29" i="4"/>
  <c r="R30" i="4"/>
  <c r="R31" i="4"/>
  <c r="R32" i="4"/>
  <c r="R22" i="4"/>
  <c r="L9" i="2"/>
  <c r="K4" i="2"/>
  <c r="X18" i="4"/>
  <c r="X17" i="4"/>
  <c r="X16" i="4"/>
  <c r="X15" i="4"/>
  <c r="X14" i="4"/>
  <c r="X13" i="4"/>
  <c r="X12" i="4"/>
  <c r="AC18" i="4"/>
  <c r="AC17" i="4"/>
  <c r="AC16" i="4"/>
  <c r="AC15" i="4"/>
  <c r="AC14" i="4"/>
  <c r="AC13" i="4"/>
  <c r="AC12" i="4"/>
  <c r="S12" i="4"/>
  <c r="S13" i="4"/>
  <c r="S14" i="4"/>
  <c r="S15" i="4"/>
  <c r="S16" i="4"/>
  <c r="S17" i="4"/>
  <c r="S18" i="4"/>
  <c r="N9" i="2"/>
  <c r="T4" i="2"/>
  <c r="T31" i="2"/>
  <c r="T32" i="2"/>
  <c r="T33" i="2"/>
  <c r="T34" i="2"/>
  <c r="T35" i="2"/>
  <c r="T36" i="2"/>
  <c r="T30" i="2"/>
  <c r="U31" i="2"/>
  <c r="U32" i="2"/>
  <c r="U33" i="2"/>
  <c r="U34" i="2"/>
  <c r="U35" i="2"/>
  <c r="U30" i="2"/>
  <c r="M9" i="2"/>
  <c r="L10" i="2"/>
  <c r="M10" i="2"/>
  <c r="L11" i="2"/>
  <c r="M11" i="2"/>
  <c r="T25" i="2"/>
  <c r="N14" i="2"/>
  <c r="N13" i="2"/>
  <c r="N12" i="2"/>
  <c r="N11" i="2"/>
  <c r="N10" i="2"/>
  <c r="U5" i="2"/>
  <c r="U6" i="2"/>
  <c r="U7" i="2"/>
  <c r="U8" i="2"/>
  <c r="U9" i="2"/>
  <c r="U10" i="2"/>
  <c r="T5" i="2"/>
  <c r="T6" i="2"/>
  <c r="T7" i="2"/>
  <c r="T8" i="2"/>
  <c r="T9" i="2"/>
  <c r="T10" i="2"/>
  <c r="U4" i="2"/>
  <c r="P10" i="2"/>
  <c r="P11" i="2"/>
  <c r="P12" i="2"/>
  <c r="P13" i="2"/>
  <c r="P14" i="2"/>
  <c r="P15" i="2"/>
  <c r="P9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<sst xmlns="http://schemas.openxmlformats.org/spreadsheetml/2006/main" count="138" uniqueCount="79">
  <si>
    <t>Fundamentos de Energia Eléctrica</t>
  </si>
  <si>
    <t>Máquina Síncrona Ligada à Rede</t>
  </si>
  <si>
    <t>Docente:</t>
  </si>
  <si>
    <t>Gil Marques</t>
  </si>
  <si>
    <t>Data:</t>
  </si>
  <si>
    <t>Turno:</t>
  </si>
  <si>
    <t>Sexta-feira 11:30-13:30</t>
  </si>
  <si>
    <t>Grupo:</t>
  </si>
  <si>
    <t>D</t>
  </si>
  <si>
    <t>Identificação:</t>
  </si>
  <si>
    <t>Número</t>
  </si>
  <si>
    <t>Nome</t>
  </si>
  <si>
    <t>João Gonçalves</t>
  </si>
  <si>
    <t>Teresa Nogueira</t>
  </si>
  <si>
    <t>Pedro Martins</t>
  </si>
  <si>
    <t>Frederico Paula</t>
  </si>
  <si>
    <t>Gonçalo Teixeira</t>
  </si>
  <si>
    <t>Valores nominais da máquina síncrona utilizada</t>
  </si>
  <si>
    <r>
      <t>S</t>
    </r>
    <r>
      <rPr>
        <i/>
        <vertAlign val="subscript"/>
        <sz val="12"/>
        <rFont val="Arial"/>
        <family val="2"/>
      </rPr>
      <t>n</t>
    </r>
    <r>
      <rPr>
        <sz val="12"/>
        <rFont val="Arial"/>
        <family val="2"/>
      </rPr>
      <t xml:space="preserve"> (kVA)</t>
    </r>
  </si>
  <si>
    <r>
      <rPr>
        <i/>
        <sz val="12"/>
        <rFont val="Arial"/>
        <family val="2"/>
      </rPr>
      <t>V</t>
    </r>
    <r>
      <rPr>
        <vertAlign val="subscript"/>
        <sz val="12"/>
        <rFont val="Arial"/>
        <family val="2"/>
      </rPr>
      <t>n</t>
    </r>
    <r>
      <rPr>
        <sz val="12"/>
        <rFont val="Arial"/>
        <family val="2"/>
      </rPr>
      <t xml:space="preserve"> (V)</t>
    </r>
  </si>
  <si>
    <r>
      <rPr>
        <i/>
        <sz val="12"/>
        <rFont val="Arial"/>
        <family val="2"/>
      </rPr>
      <t>I</t>
    </r>
    <r>
      <rPr>
        <vertAlign val="subscript"/>
        <sz val="12"/>
        <rFont val="Arial"/>
        <family val="2"/>
      </rPr>
      <t>n</t>
    </r>
    <r>
      <rPr>
        <sz val="12"/>
        <rFont val="Arial"/>
        <family val="2"/>
      </rPr>
      <t xml:space="preserve"> (A)</t>
    </r>
  </si>
  <si>
    <r>
      <t>P</t>
    </r>
    <r>
      <rPr>
        <i/>
        <vertAlign val="subscript"/>
        <sz val="12"/>
        <rFont val="Arial"/>
        <family val="2"/>
      </rPr>
      <t>n</t>
    </r>
    <r>
      <rPr>
        <i/>
        <vertAlign val="superscript"/>
        <sz val="12"/>
        <rFont val="Arial"/>
        <family val="2"/>
      </rPr>
      <t>mec</t>
    </r>
    <r>
      <rPr>
        <sz val="12"/>
        <rFont val="Arial"/>
        <family val="2"/>
      </rPr>
      <t xml:space="preserve"> (kW)</t>
    </r>
  </si>
  <si>
    <r>
      <rPr>
        <i/>
        <sz val="12"/>
        <rFont val="Arial"/>
        <family val="2"/>
      </rPr>
      <t>N</t>
    </r>
    <r>
      <rPr>
        <vertAlign val="subscript"/>
        <sz val="12"/>
        <rFont val="Arial"/>
        <family val="2"/>
      </rPr>
      <t>n</t>
    </r>
    <r>
      <rPr>
        <sz val="12"/>
        <rFont val="Arial"/>
        <family val="2"/>
      </rPr>
      <t xml:space="preserve"> (rpm)</t>
    </r>
  </si>
  <si>
    <r>
      <t xml:space="preserve">A) Características com excitação </t>
    </r>
    <r>
      <rPr>
        <b/>
        <i/>
        <sz val="16"/>
        <rFont val="Arial"/>
        <family val="2"/>
      </rPr>
      <t>I</t>
    </r>
    <r>
      <rPr>
        <b/>
        <vertAlign val="subscript"/>
        <sz val="16"/>
        <rFont val="Arial"/>
        <family val="2"/>
      </rPr>
      <t>f</t>
    </r>
    <r>
      <rPr>
        <b/>
        <sz val="16"/>
        <rFont val="Arial"/>
        <family val="2"/>
      </rPr>
      <t xml:space="preserve"> constante</t>
    </r>
  </si>
  <si>
    <r>
      <t>X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 xml:space="preserve"> (Ω)</t>
    </r>
  </si>
  <si>
    <r>
      <t>Xs com base nos valores da datasheet em anexo para a tensão composta no ensaio em vazio e corrente de curto circuito, ambos para a mesma corrente de excitação: Xs ≈ V</t>
    </r>
    <r>
      <rPr>
        <vertAlign val="subscript"/>
        <sz val="9"/>
        <rFont val="Arial"/>
        <family val="2"/>
      </rPr>
      <t>0</t>
    </r>
    <r>
      <rPr>
        <sz val="9"/>
        <rFont val="Arial"/>
        <family val="2"/>
      </rPr>
      <t>/I</t>
    </r>
    <r>
      <rPr>
        <vertAlign val="subscript"/>
        <sz val="9"/>
        <rFont val="Arial"/>
        <family val="2"/>
      </rPr>
      <t>cc</t>
    </r>
    <r>
      <rPr>
        <sz val="9"/>
        <rFont val="Arial"/>
        <family val="2"/>
      </rPr>
      <t xml:space="preserve"> (para a mesma I</t>
    </r>
    <r>
      <rPr>
        <vertAlign val="subscript"/>
        <sz val="9"/>
        <rFont val="Arial"/>
        <family val="2"/>
      </rPr>
      <t>f</t>
    </r>
    <r>
      <rPr>
        <sz val="9"/>
        <rFont val="Arial"/>
        <family val="2"/>
      </rPr>
      <t>, próxima a 1A)</t>
    </r>
  </si>
  <si>
    <r>
      <t>Re{</t>
    </r>
    <r>
      <rPr>
        <b/>
        <sz val="10"/>
        <rFont val="Arial"/>
        <family val="2"/>
      </rPr>
      <t>E</t>
    </r>
    <r>
      <rPr>
        <sz val="10"/>
        <rFont val="Arial"/>
        <family val="2"/>
      </rPr>
      <t>}</t>
    </r>
  </si>
  <si>
    <r>
      <t>Im{</t>
    </r>
    <r>
      <rPr>
        <b/>
        <sz val="10"/>
        <rFont val="Arial"/>
        <family val="2"/>
      </rPr>
      <t>E</t>
    </r>
    <r>
      <rPr>
        <sz val="10"/>
        <rFont val="Arial"/>
        <family val="2"/>
      </rPr>
      <t>}</t>
    </r>
  </si>
  <si>
    <r>
      <t xml:space="preserve">Curvas </t>
    </r>
    <r>
      <rPr>
        <b/>
        <i/>
        <sz val="10"/>
        <rFont val="Arial"/>
        <family val="2"/>
      </rPr>
      <t>P</t>
    </r>
    <r>
      <rPr>
        <b/>
        <vertAlign val="subscript"/>
        <sz val="10"/>
        <rFont val="Arial"/>
        <family val="2"/>
      </rPr>
      <t>g</t>
    </r>
    <r>
      <rPr>
        <b/>
        <sz val="10"/>
        <rFont val="Arial"/>
        <family val="2"/>
      </rPr>
      <t>=</t>
    </r>
    <r>
      <rPr>
        <b/>
        <i/>
        <sz val="10"/>
        <rFont val="Arial"/>
        <family val="2"/>
      </rPr>
      <t>f</t>
    </r>
    <r>
      <rPr>
        <b/>
        <sz val="10"/>
        <rFont val="Arial"/>
        <family val="2"/>
      </rPr>
      <t>(P</t>
    </r>
    <r>
      <rPr>
        <b/>
        <vertAlign val="subscript"/>
        <sz val="10"/>
        <rFont val="Arial"/>
        <family val="2"/>
      </rPr>
      <t>mot</t>
    </r>
    <r>
      <rPr>
        <b/>
        <sz val="10"/>
        <rFont val="Arial"/>
        <family val="2"/>
      </rPr>
      <t xml:space="preserve">), </t>
    </r>
    <r>
      <rPr>
        <b/>
        <i/>
        <sz val="10"/>
        <rFont val="Arial"/>
        <family val="2"/>
      </rPr>
      <t>Q</t>
    </r>
    <r>
      <rPr>
        <b/>
        <vertAlign val="subscript"/>
        <sz val="10"/>
        <rFont val="Arial"/>
        <family val="2"/>
      </rPr>
      <t>g</t>
    </r>
    <r>
      <rPr>
        <b/>
        <sz val="10"/>
        <rFont val="Arial"/>
        <family val="2"/>
      </rPr>
      <t>=</t>
    </r>
    <r>
      <rPr>
        <b/>
        <i/>
        <sz val="10"/>
        <rFont val="Arial"/>
        <family val="2"/>
      </rPr>
      <t>f</t>
    </r>
    <r>
      <rPr>
        <b/>
        <sz val="10"/>
        <rFont val="Arial"/>
        <family val="2"/>
      </rPr>
      <t>(P</t>
    </r>
    <r>
      <rPr>
        <b/>
        <vertAlign val="subscript"/>
        <sz val="10"/>
        <rFont val="Arial"/>
        <family val="2"/>
      </rPr>
      <t>mot</t>
    </r>
    <r>
      <rPr>
        <b/>
        <sz val="10"/>
        <rFont val="Arial"/>
        <family val="2"/>
      </rPr>
      <t>)</t>
    </r>
  </si>
  <si>
    <t>Máquina CC</t>
  </si>
  <si>
    <t>Máquina Síncrona</t>
  </si>
  <si>
    <r>
      <rPr>
        <i/>
        <sz val="10"/>
        <rFont val="Arial"/>
        <family val="2"/>
      </rPr>
      <t>V</t>
    </r>
    <r>
      <rPr>
        <vertAlign val="subscript"/>
        <sz val="10"/>
        <rFont val="Arial"/>
        <family val="2"/>
      </rPr>
      <t>DC</t>
    </r>
    <r>
      <rPr>
        <sz val="10"/>
        <rFont val="Arial"/>
        <family val="2"/>
      </rPr>
      <t xml:space="preserve"> (V)</t>
    </r>
  </si>
  <si>
    <r>
      <rPr>
        <i/>
        <sz val="10"/>
        <rFont val="Arial"/>
        <family val="2"/>
      </rPr>
      <t>I</t>
    </r>
    <r>
      <rPr>
        <vertAlign val="subscript"/>
        <sz val="10"/>
        <rFont val="Arial"/>
        <family val="2"/>
      </rPr>
      <t>DC</t>
    </r>
    <r>
      <rPr>
        <sz val="10"/>
        <rFont val="Arial"/>
        <family val="2"/>
      </rPr>
      <t xml:space="preserve"> (A)</t>
    </r>
  </si>
  <si>
    <r>
      <rPr>
        <i/>
        <sz val="10"/>
        <rFont val="Arial"/>
        <family val="2"/>
      </rPr>
      <t>P</t>
    </r>
    <r>
      <rPr>
        <vertAlign val="subscript"/>
        <sz val="10"/>
        <rFont val="Arial"/>
        <family val="2"/>
      </rPr>
      <t>mot</t>
    </r>
    <r>
      <rPr>
        <sz val="10"/>
        <rFont val="Arial"/>
        <family val="2"/>
      </rPr>
      <t xml:space="preserve"> (W)</t>
    </r>
  </si>
  <si>
    <r>
      <rPr>
        <i/>
        <sz val="10"/>
        <rFont val="Arial"/>
        <family val="2"/>
      </rPr>
      <t>P</t>
    </r>
    <r>
      <rPr>
        <vertAlign val="subscript"/>
        <sz val="10"/>
        <rFont val="Arial"/>
        <family val="2"/>
      </rPr>
      <t>g</t>
    </r>
    <r>
      <rPr>
        <sz val="10"/>
        <rFont val="Arial"/>
        <family val="2"/>
      </rPr>
      <t xml:space="preserve"> (W)</t>
    </r>
  </si>
  <si>
    <r>
      <rPr>
        <i/>
        <sz val="10"/>
        <rFont val="Arial"/>
        <family val="2"/>
      </rPr>
      <t>Q</t>
    </r>
    <r>
      <rPr>
        <vertAlign val="subscript"/>
        <sz val="10"/>
        <rFont val="Arial"/>
        <family val="2"/>
      </rPr>
      <t>g</t>
    </r>
    <r>
      <rPr>
        <sz val="10"/>
        <rFont val="Arial"/>
        <family val="2"/>
      </rPr>
      <t xml:space="preserve"> (var)</t>
    </r>
  </si>
  <si>
    <r>
      <t>S</t>
    </r>
    <r>
      <rPr>
        <vertAlign val="subscript"/>
        <sz val="10"/>
        <rFont val="Arial"/>
        <family val="2"/>
      </rPr>
      <t>g</t>
    </r>
    <r>
      <rPr>
        <sz val="10"/>
        <rFont val="Arial"/>
        <family val="2"/>
      </rPr>
      <t xml:space="preserve"> (VA)</t>
    </r>
  </si>
  <si>
    <r>
      <rPr>
        <i/>
        <sz val="10"/>
        <rFont val="Arial"/>
        <family val="2"/>
      </rPr>
      <t>I</t>
    </r>
    <r>
      <rPr>
        <vertAlign val="subscript"/>
        <sz val="10"/>
        <rFont val="Arial"/>
        <family val="2"/>
      </rPr>
      <t>f</t>
    </r>
    <r>
      <rPr>
        <sz val="10"/>
        <rFont val="Arial"/>
        <family val="2"/>
      </rPr>
      <t xml:space="preserve"> (A)</t>
    </r>
  </si>
  <si>
    <t>I (A)</t>
  </si>
  <si>
    <t>V (V)</t>
  </si>
  <si>
    <t>cos  φ</t>
  </si>
  <si>
    <t>φ (graus)</t>
  </si>
  <si>
    <t>δ (rad)</t>
  </si>
  <si>
    <t>δ (graus)</t>
  </si>
  <si>
    <r>
      <t>E = P</t>
    </r>
    <r>
      <rPr>
        <vertAlign val="subscript"/>
        <sz val="10"/>
        <rFont val="Arial"/>
        <family val="2"/>
      </rPr>
      <t>g</t>
    </r>
    <r>
      <rPr>
        <sz val="10"/>
        <rFont val="Arial"/>
        <family val="2"/>
      </rPr>
      <t xml:space="preserve"> X</t>
    </r>
    <r>
      <rPr>
        <vertAlign val="subscript"/>
        <sz val="10"/>
        <rFont val="Arial"/>
        <family val="2"/>
      </rPr>
      <t xml:space="preserve">s </t>
    </r>
    <r>
      <rPr>
        <sz val="10"/>
        <rFont val="Arial"/>
        <family val="2"/>
      </rPr>
      <t>/ V sin(δ)</t>
    </r>
  </si>
  <si>
    <t>∆ = E cos(δ) - V</t>
  </si>
  <si>
    <r>
      <t>=V</t>
    </r>
    <r>
      <rPr>
        <vertAlign val="subscript"/>
        <sz val="10"/>
        <rFont val="Arial"/>
        <family val="2"/>
      </rPr>
      <t>DC</t>
    </r>
    <r>
      <rPr>
        <sz val="10"/>
        <rFont val="Arial"/>
        <family val="2"/>
      </rPr>
      <t>I</t>
    </r>
    <r>
      <rPr>
        <vertAlign val="subscript"/>
        <sz val="10"/>
        <rFont val="Arial"/>
        <family val="2"/>
      </rPr>
      <t>DC</t>
    </r>
  </si>
  <si>
    <t>(trifásicos)</t>
  </si>
  <si>
    <t>(composto)</t>
  </si>
  <si>
    <t>simples (V)</t>
  </si>
  <si>
    <t>Comentários aos resultados obtidos:</t>
  </si>
  <si>
    <t>média das tensões simples, ângulo ref</t>
  </si>
  <si>
    <r>
      <t>Re{</t>
    </r>
    <r>
      <rPr>
        <b/>
        <sz val="10"/>
        <rFont val="Arial"/>
        <family val="2"/>
      </rPr>
      <t>V</t>
    </r>
    <r>
      <rPr>
        <sz val="10"/>
        <rFont val="Arial"/>
        <family val="2"/>
      </rPr>
      <t>}</t>
    </r>
  </si>
  <si>
    <r>
      <t>Im{</t>
    </r>
    <r>
      <rPr>
        <b/>
        <sz val="10"/>
        <rFont val="Arial"/>
        <family val="2"/>
      </rPr>
      <t>V</t>
    </r>
    <r>
      <rPr>
        <sz val="10"/>
        <rFont val="Arial"/>
        <family val="2"/>
      </rPr>
      <t>}</t>
    </r>
  </si>
  <si>
    <r>
      <t>Re{</t>
    </r>
    <r>
      <rPr>
        <b/>
        <sz val="10"/>
        <rFont val="Arial"/>
        <family val="2"/>
      </rPr>
      <t>I</t>
    </r>
    <r>
      <rPr>
        <sz val="10"/>
        <rFont val="Arial"/>
        <family val="2"/>
      </rPr>
      <t>}</t>
    </r>
  </si>
  <si>
    <r>
      <t>Im{</t>
    </r>
    <r>
      <rPr>
        <b/>
        <sz val="10"/>
        <rFont val="Arial"/>
        <family val="2"/>
      </rPr>
      <t>I</t>
    </r>
    <r>
      <rPr>
        <sz val="10"/>
        <rFont val="Arial"/>
        <family val="2"/>
      </rPr>
      <t>}</t>
    </r>
  </si>
  <si>
    <r>
      <t xml:space="preserve">B) Curvas com potência gerada </t>
    </r>
    <r>
      <rPr>
        <b/>
        <i/>
        <sz val="16"/>
        <rFont val="Arial"/>
        <family val="2"/>
      </rPr>
      <t>P</t>
    </r>
    <r>
      <rPr>
        <b/>
        <vertAlign val="subscript"/>
        <sz val="16"/>
        <rFont val="Arial"/>
        <family val="2"/>
      </rPr>
      <t>g</t>
    </r>
    <r>
      <rPr>
        <b/>
        <sz val="16"/>
        <rFont val="Arial"/>
        <family val="2"/>
      </rPr>
      <t xml:space="preserve"> constante</t>
    </r>
  </si>
  <si>
    <r>
      <t xml:space="preserve">Curvas </t>
    </r>
    <r>
      <rPr>
        <b/>
        <i/>
        <sz val="10"/>
        <rFont val="Arial"/>
        <family val="2"/>
      </rPr>
      <t>P</t>
    </r>
    <r>
      <rPr>
        <vertAlign val="subscript"/>
        <sz val="10"/>
        <rFont val="Arial"/>
        <family val="2"/>
      </rPr>
      <t>g</t>
    </r>
    <r>
      <rPr>
        <b/>
        <sz val="10"/>
        <rFont val="Arial"/>
        <family val="2"/>
      </rPr>
      <t>=</t>
    </r>
    <r>
      <rPr>
        <b/>
        <i/>
        <sz val="10"/>
        <rFont val="Arial"/>
        <family val="2"/>
      </rPr>
      <t>f</t>
    </r>
    <r>
      <rPr>
        <b/>
        <sz val="10"/>
        <rFont val="Arial"/>
        <family val="2"/>
      </rPr>
      <t>(</t>
    </r>
    <r>
      <rPr>
        <b/>
        <i/>
        <sz val="10"/>
        <rFont val="Arial"/>
        <family val="2"/>
      </rPr>
      <t>I</t>
    </r>
    <r>
      <rPr>
        <b/>
        <vertAlign val="subscript"/>
        <sz val="10"/>
        <rFont val="Arial"/>
        <family val="2"/>
      </rPr>
      <t>f</t>
    </r>
    <r>
      <rPr>
        <b/>
        <sz val="10"/>
        <rFont val="Arial"/>
        <family val="2"/>
      </rPr>
      <t xml:space="preserve">), </t>
    </r>
    <r>
      <rPr>
        <b/>
        <i/>
        <sz val="10"/>
        <rFont val="Arial"/>
        <family val="2"/>
      </rPr>
      <t>Q</t>
    </r>
    <r>
      <rPr>
        <vertAlign val="subscript"/>
        <sz val="10"/>
        <rFont val="Arial"/>
        <family val="2"/>
      </rPr>
      <t>g</t>
    </r>
    <r>
      <rPr>
        <b/>
        <sz val="10"/>
        <rFont val="Arial"/>
        <family val="2"/>
      </rPr>
      <t>=</t>
    </r>
    <r>
      <rPr>
        <b/>
        <i/>
        <sz val="10"/>
        <rFont val="Arial"/>
        <family val="2"/>
      </rPr>
      <t>f</t>
    </r>
    <r>
      <rPr>
        <b/>
        <sz val="10"/>
        <rFont val="Arial"/>
        <family val="2"/>
      </rPr>
      <t>(</t>
    </r>
    <r>
      <rPr>
        <b/>
        <i/>
        <sz val="10"/>
        <rFont val="Arial"/>
        <family val="2"/>
      </rPr>
      <t>I</t>
    </r>
    <r>
      <rPr>
        <b/>
        <vertAlign val="subscript"/>
        <sz val="10"/>
        <rFont val="Arial"/>
        <family val="2"/>
      </rPr>
      <t>f</t>
    </r>
    <r>
      <rPr>
        <b/>
        <sz val="10"/>
        <rFont val="Arial"/>
        <family val="2"/>
      </rPr>
      <t>)</t>
    </r>
  </si>
  <si>
    <r>
      <t>P</t>
    </r>
    <r>
      <rPr>
        <b/>
        <vertAlign val="subscript"/>
        <sz val="12"/>
        <rFont val="Arial"/>
        <family val="2"/>
      </rPr>
      <t>g</t>
    </r>
    <r>
      <rPr>
        <b/>
        <sz val="12"/>
        <rFont val="Arial"/>
        <family val="2"/>
      </rPr>
      <t xml:space="preserve"> constante ~ 0W</t>
    </r>
  </si>
  <si>
    <r>
      <t>P</t>
    </r>
    <r>
      <rPr>
        <b/>
        <vertAlign val="subscript"/>
        <sz val="12"/>
        <rFont val="Arial"/>
        <family val="2"/>
      </rPr>
      <t>g</t>
    </r>
    <r>
      <rPr>
        <b/>
        <sz val="12"/>
        <rFont val="Arial"/>
        <family val="2"/>
      </rPr>
      <t xml:space="preserve"> constante ~ 250W</t>
    </r>
  </si>
  <si>
    <r>
      <t>P</t>
    </r>
    <r>
      <rPr>
        <b/>
        <vertAlign val="subscript"/>
        <sz val="12"/>
        <rFont val="Arial"/>
        <family val="2"/>
      </rPr>
      <t>g</t>
    </r>
    <r>
      <rPr>
        <b/>
        <sz val="12"/>
        <rFont val="Arial"/>
        <family val="2"/>
      </rPr>
      <t xml:space="preserve"> constante ~ 500W</t>
    </r>
  </si>
  <si>
    <t>~0</t>
  </si>
  <si>
    <r>
      <rPr>
        <i/>
        <sz val="10"/>
        <rFont val="Arial"/>
        <family val="2"/>
      </rPr>
      <t>P</t>
    </r>
    <r>
      <rPr>
        <sz val="10"/>
        <rFont val="Arial"/>
        <family val="2"/>
      </rPr>
      <t>g</t>
    </r>
    <r>
      <rPr>
        <i/>
        <sz val="10"/>
        <rFont val="Arial"/>
        <family val="2"/>
      </rPr>
      <t xml:space="preserve"> </t>
    </r>
    <r>
      <rPr>
        <sz val="10"/>
        <rFont val="Arial"/>
        <family val="2"/>
      </rPr>
      <t>(W)</t>
    </r>
  </si>
  <si>
    <r>
      <rPr>
        <i/>
        <sz val="10"/>
        <rFont val="Arial"/>
        <family val="2"/>
      </rPr>
      <t>Q</t>
    </r>
    <r>
      <rPr>
        <sz val="10"/>
        <rFont val="Arial"/>
        <family val="2"/>
      </rPr>
      <t>g (var)</t>
    </r>
  </si>
  <si>
    <r>
      <rPr>
        <b/>
        <sz val="10"/>
        <color indexed="10"/>
        <rFont val="Arial"/>
        <family val="2"/>
      </rPr>
      <t>Atenção</t>
    </r>
    <r>
      <rPr>
        <b/>
        <sz val="10"/>
        <rFont val="Arial"/>
        <family val="2"/>
      </rPr>
      <t xml:space="preserve">: </t>
    </r>
    <r>
      <rPr>
        <sz val="10"/>
        <rFont val="Arial"/>
        <family val="2"/>
      </rPr>
      <t xml:space="preserve">a potência </t>
    </r>
    <r>
      <rPr>
        <i/>
        <sz val="10"/>
        <rFont val="Arial"/>
        <family val="2"/>
      </rPr>
      <t>P</t>
    </r>
    <r>
      <rPr>
        <vertAlign val="subscript"/>
        <sz val="10"/>
        <rFont val="Arial"/>
        <family val="2"/>
      </rPr>
      <t>g</t>
    </r>
    <r>
      <rPr>
        <sz val="10"/>
        <rFont val="Arial"/>
        <family val="2"/>
      </rPr>
      <t xml:space="preserve"> varia ligeiramente com a corrente de excitação </t>
    </r>
    <r>
      <rPr>
        <i/>
        <sz val="10"/>
        <rFont val="Arial"/>
        <family val="2"/>
      </rPr>
      <t>I</t>
    </r>
    <r>
      <rPr>
        <vertAlign val="subscript"/>
        <sz val="10"/>
        <rFont val="Arial"/>
        <family val="2"/>
      </rPr>
      <t>f</t>
    </r>
    <r>
      <rPr>
        <sz val="10"/>
        <rFont val="Arial"/>
        <family val="2"/>
      </rPr>
      <t xml:space="preserve">; ao variar a corrente </t>
    </r>
    <r>
      <rPr>
        <i/>
        <sz val="10"/>
        <rFont val="Arial"/>
        <family val="2"/>
      </rPr>
      <t>I</t>
    </r>
    <r>
      <rPr>
        <vertAlign val="subscript"/>
        <sz val="10"/>
        <rFont val="Arial"/>
        <family val="2"/>
      </rPr>
      <t>f</t>
    </r>
    <r>
      <rPr>
        <sz val="10"/>
        <rFont val="Arial"/>
        <family val="2"/>
      </rPr>
      <t xml:space="preserve">, assegure-se de que a potência </t>
    </r>
    <r>
      <rPr>
        <i/>
        <sz val="10"/>
        <rFont val="Arial"/>
        <family val="2"/>
      </rPr>
      <t>P</t>
    </r>
    <r>
      <rPr>
        <vertAlign val="subscript"/>
        <sz val="10"/>
        <rFont val="Arial"/>
        <family val="2"/>
      </rPr>
      <t>g</t>
    </r>
    <r>
      <rPr>
        <sz val="10"/>
        <rFont val="Arial"/>
        <family val="2"/>
      </rPr>
      <t xml:space="preserve"> se encontra numa gama de ±20 W relativamente ao valor pretendido (0, 250 ou 500 W).</t>
    </r>
  </si>
  <si>
    <t>~250</t>
  </si>
  <si>
    <t>~500</t>
  </si>
  <si>
    <t>E (V)</t>
  </si>
  <si>
    <t>(simples)</t>
  </si>
  <si>
    <t>Pg ~ 0W</t>
  </si>
  <si>
    <t>I cos(φ)</t>
  </si>
  <si>
    <t>valor médio da constante I cos(φ)</t>
  </si>
  <si>
    <t>E sin(δ)</t>
  </si>
  <si>
    <t>valor médio da constante E sin(δ)</t>
  </si>
  <si>
    <t>Pg ~ 250W</t>
  </si>
  <si>
    <t>Pg ~ 500W</t>
  </si>
  <si>
    <r>
      <t>Erro</t>
    </r>
    <r>
      <rPr>
        <vertAlign val="subscript"/>
        <sz val="10"/>
        <rFont val="Arial"/>
        <family val="2"/>
      </rPr>
      <t xml:space="preserve">max </t>
    </r>
    <r>
      <rPr>
        <sz val="10"/>
        <rFont val="Arial"/>
        <family val="2"/>
      </rPr>
      <t>das correntes</t>
    </r>
    <r>
      <rPr>
        <vertAlign val="subscript"/>
        <sz val="10"/>
        <rFont val="Arial"/>
        <family val="2"/>
      </rPr>
      <t xml:space="preserve"> </t>
    </r>
    <r>
      <rPr>
        <sz val="10"/>
        <rFont val="Arial"/>
        <family val="2"/>
      </rPr>
      <t>(%)</t>
    </r>
  </si>
  <si>
    <r>
      <t>Erro</t>
    </r>
    <r>
      <rPr>
        <vertAlign val="subscript"/>
        <sz val="10"/>
        <rFont val="Arial"/>
        <family val="2"/>
      </rPr>
      <t xml:space="preserve">max </t>
    </r>
    <r>
      <rPr>
        <sz val="10"/>
        <rFont val="Arial"/>
        <family val="2"/>
      </rPr>
      <t>das f.e.m.</t>
    </r>
    <r>
      <rPr>
        <vertAlign val="subscript"/>
        <sz val="10"/>
        <rFont val="Arial"/>
        <family val="2"/>
      </rPr>
      <t xml:space="preserve"> </t>
    </r>
    <r>
      <rPr>
        <sz val="10"/>
        <rFont val="Arial"/>
        <family val="2"/>
      </rPr>
      <t>(%)</t>
    </r>
  </si>
  <si>
    <t xml:space="preserve"> φ (graus)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</si>
</sst>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0.0000"/>
    <numFmt numFmtId="167" formatCode="0.00000"/>
  </numFmts>
  <fonts count="29" x14ac:knownFonts="1">
    <font>
      <sz val="10"/>
      <name val="Arial"/>
    </font>
    <font>
      <sz val="16"/>
      <name val="Arial"/>
      <family val="2"/>
    </font>
    <font>
      <b/>
      <sz val="10"/>
      <name val="Arial"/>
      <family val="2"/>
    </font>
    <font>
      <i/>
      <sz val="10"/>
      <name val="Arial"/>
      <family val="2"/>
    </font>
    <font>
      <b/>
      <sz val="16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2"/>
      <name val="Arial"/>
      <family val="2"/>
    </font>
    <font>
      <sz val="20"/>
      <color indexed="12"/>
      <name val="Arial"/>
      <family val="2"/>
    </font>
    <font>
      <b/>
      <sz val="12"/>
      <name val="Arial"/>
      <family val="2"/>
    </font>
    <font>
      <b/>
      <sz val="13.5"/>
      <name val="Arial"/>
      <family val="2"/>
    </font>
    <font>
      <i/>
      <sz val="12"/>
      <name val="Arial"/>
      <family val="2"/>
    </font>
    <font>
      <i/>
      <vertAlign val="subscript"/>
      <sz val="12"/>
      <name val="Arial"/>
      <family val="2"/>
    </font>
    <font>
      <vertAlign val="subscript"/>
      <sz val="12"/>
      <name val="Arial"/>
      <family val="2"/>
    </font>
    <font>
      <i/>
      <vertAlign val="superscript"/>
      <sz val="12"/>
      <name val="Arial"/>
      <family val="2"/>
    </font>
    <font>
      <vertAlign val="subscript"/>
      <sz val="10"/>
      <name val="Arial"/>
      <family val="2"/>
    </font>
    <font>
      <b/>
      <i/>
      <sz val="10"/>
      <name val="Arial"/>
      <family val="2"/>
    </font>
    <font>
      <b/>
      <vertAlign val="subscript"/>
      <sz val="10"/>
      <name val="Arial"/>
      <family val="2"/>
    </font>
    <font>
      <b/>
      <i/>
      <sz val="16"/>
      <name val="Arial"/>
      <family val="2"/>
    </font>
    <font>
      <b/>
      <vertAlign val="subscript"/>
      <sz val="16"/>
      <name val="Arial"/>
      <family val="2"/>
    </font>
    <font>
      <b/>
      <sz val="10"/>
      <color indexed="10"/>
      <name val="Arial"/>
      <family val="2"/>
    </font>
    <font>
      <sz val="9"/>
      <name val="Arial"/>
      <family val="2"/>
    </font>
    <font>
      <vertAlign val="subscript"/>
      <sz val="9"/>
      <name val="Arial"/>
      <family val="2"/>
    </font>
    <font>
      <b/>
      <sz val="9"/>
      <name val="Arial"/>
      <family val="2"/>
    </font>
    <font>
      <b/>
      <sz val="11"/>
      <color rgb="FFFA7D00"/>
      <name val="Calibri"/>
      <family val="2"/>
      <scheme val="minor"/>
    </font>
    <font>
      <b/>
      <vertAlign val="subscript"/>
      <sz val="12"/>
      <name val="Arial"/>
      <family val="2"/>
    </font>
    <font>
      <b/>
      <sz val="11"/>
      <color rgb="FF3F3F3F"/>
      <name val="Calibri"/>
      <family val="2"/>
      <scheme val="minor"/>
    </font>
    <font>
      <sz val="10"/>
      <name val="Arial"/>
      <family val="2"/>
    </font>
    <font>
      <b/>
      <sz val="10"/>
      <color rgb="FFFA7D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2F2F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CC"/>
      </patternFill>
    </fill>
  </fills>
  <borders count="31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</borders>
  <cellStyleXfs count="5">
    <xf numFmtId="0" fontId="0" fillId="0" borderId="0"/>
    <xf numFmtId="0" fontId="6" fillId="0" borderId="0" applyFill="0"/>
    <xf numFmtId="0" fontId="24" fillId="7" borderId="20" applyNumberFormat="0" applyAlignment="0" applyProtection="0"/>
    <xf numFmtId="0" fontId="26" fillId="7" borderId="27" applyNumberFormat="0" applyAlignment="0" applyProtection="0"/>
    <xf numFmtId="0" fontId="27" fillId="10" borderId="28" applyNumberFormat="0" applyFont="0" applyAlignment="0" applyProtection="0"/>
  </cellStyleXfs>
  <cellXfs count="138">
    <xf numFmtId="0" fontId="0" fillId="0" borderId="0" xfId="0"/>
    <xf numFmtId="0" fontId="6" fillId="2" borderId="0" xfId="1" applyFill="1"/>
    <xf numFmtId="0" fontId="6" fillId="0" borderId="0" xfId="1"/>
    <xf numFmtId="0" fontId="1" fillId="2" borderId="0" xfId="1" applyFont="1" applyFill="1"/>
    <xf numFmtId="0" fontId="9" fillId="2" borderId="1" xfId="1" applyFont="1" applyFill="1" applyBorder="1" applyAlignment="1">
      <alignment horizontal="right" vertical="center"/>
    </xf>
    <xf numFmtId="0" fontId="7" fillId="2" borderId="0" xfId="1" applyFont="1" applyFill="1"/>
    <xf numFmtId="0" fontId="7" fillId="0" borderId="0" xfId="1" applyFont="1"/>
    <xf numFmtId="0" fontId="9" fillId="0" borderId="2" xfId="1" applyFont="1" applyBorder="1" applyAlignment="1">
      <alignment horizontal="center"/>
    </xf>
    <xf numFmtId="0" fontId="7" fillId="3" borderId="2" xfId="1" applyFont="1" applyFill="1" applyBorder="1"/>
    <xf numFmtId="0" fontId="10" fillId="2" borderId="0" xfId="1" applyFont="1" applyFill="1"/>
    <xf numFmtId="2" fontId="11" fillId="0" borderId="2" xfId="1" applyNumberFormat="1" applyFont="1" applyBorder="1" applyAlignment="1">
      <alignment horizontal="center" vertical="center"/>
    </xf>
    <xf numFmtId="0" fontId="11" fillId="0" borderId="6" xfId="1" applyFont="1" applyBorder="1" applyAlignment="1">
      <alignment horizontal="center" vertical="center"/>
    </xf>
    <xf numFmtId="164" fontId="7" fillId="3" borderId="2" xfId="1" applyNumberFormat="1" applyFont="1" applyFill="1" applyBorder="1" applyAlignment="1">
      <alignment vertical="center"/>
    </xf>
    <xf numFmtId="0" fontId="7" fillId="3" borderId="2" xfId="1" applyFont="1" applyFill="1" applyBorder="1" applyAlignment="1">
      <alignment vertical="center"/>
    </xf>
    <xf numFmtId="2" fontId="7" fillId="3" borderId="2" xfId="1" applyNumberFormat="1" applyFont="1" applyFill="1" applyBorder="1" applyAlignment="1">
      <alignment vertical="center"/>
    </xf>
    <xf numFmtId="0" fontId="2" fillId="0" borderId="0" xfId="0" applyFont="1" applyAlignment="1">
      <alignment horizontal="center" vertical="center"/>
    </xf>
    <xf numFmtId="0" fontId="0" fillId="3" borderId="2" xfId="0" applyFill="1" applyBorder="1"/>
    <xf numFmtId="0" fontId="9" fillId="2" borderId="0" xfId="1" applyFont="1" applyFill="1" applyAlignment="1">
      <alignment horizontal="right" vertical="center"/>
    </xf>
    <xf numFmtId="0" fontId="2" fillId="0" borderId="0" xfId="0" applyFont="1" applyAlignment="1">
      <alignment horizontal="center"/>
    </xf>
    <xf numFmtId="0" fontId="6" fillId="0" borderId="2" xfId="0" applyFont="1" applyBorder="1" applyAlignment="1">
      <alignment horizontal="center" vertical="center"/>
    </xf>
    <xf numFmtId="0" fontId="6" fillId="4" borderId="2" xfId="0" applyFont="1" applyFill="1" applyBorder="1"/>
    <xf numFmtId="0" fontId="6" fillId="0" borderId="8" xfId="0" quotePrefix="1" applyFont="1" applyBorder="1"/>
    <xf numFmtId="0" fontId="0" fillId="5" borderId="2" xfId="0" applyFill="1" applyBorder="1"/>
    <xf numFmtId="166" fontId="0" fillId="5" borderId="2" xfId="0" applyNumberFormat="1" applyFill="1" applyBorder="1"/>
    <xf numFmtId="0" fontId="0" fillId="0" borderId="2" xfId="0" applyBorder="1" applyAlignment="1">
      <alignment horizontal="center" vertical="center"/>
    </xf>
    <xf numFmtId="2" fontId="0" fillId="5" borderId="2" xfId="0" applyNumberFormat="1" applyFill="1" applyBorder="1"/>
    <xf numFmtId="0" fontId="6" fillId="0" borderId="3" xfId="0" applyFont="1" applyBorder="1" applyAlignment="1">
      <alignment horizontal="center" vertical="center"/>
    </xf>
    <xf numFmtId="2" fontId="0" fillId="5" borderId="3" xfId="0" applyNumberFormat="1" applyFill="1" applyBorder="1"/>
    <xf numFmtId="0" fontId="5" fillId="0" borderId="0" xfId="0" applyFont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0" fillId="5" borderId="5" xfId="0" applyFill="1" applyBorder="1"/>
    <xf numFmtId="2" fontId="6" fillId="3" borderId="2" xfId="0" applyNumberFormat="1" applyFont="1" applyFill="1" applyBorder="1"/>
    <xf numFmtId="164" fontId="0" fillId="3" borderId="2" xfId="0" applyNumberFormat="1" applyFill="1" applyBorder="1"/>
    <xf numFmtId="164" fontId="0" fillId="3" borderId="3" xfId="0" applyNumberFormat="1" applyFill="1" applyBorder="1"/>
    <xf numFmtId="164" fontId="6" fillId="3" borderId="2" xfId="0" applyNumberFormat="1" applyFont="1" applyFill="1" applyBorder="1"/>
    <xf numFmtId="2" fontId="6" fillId="3" borderId="3" xfId="0" applyNumberFormat="1" applyFont="1" applyFill="1" applyBorder="1"/>
    <xf numFmtId="0" fontId="0" fillId="8" borderId="0" xfId="0" applyFill="1"/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67" fontId="0" fillId="5" borderId="3" xfId="0" applyNumberFormat="1" applyFill="1" applyBorder="1"/>
    <xf numFmtId="167" fontId="0" fillId="5" borderId="2" xfId="0" applyNumberFormat="1" applyFill="1" applyBorder="1"/>
    <xf numFmtId="167" fontId="0" fillId="5" borderId="5" xfId="0" applyNumberFormat="1" applyFill="1" applyBorder="1"/>
    <xf numFmtId="165" fontId="0" fillId="5" borderId="2" xfId="0" applyNumberFormat="1" applyFill="1" applyBorder="1"/>
    <xf numFmtId="0" fontId="5" fillId="8" borderId="0" xfId="0" applyFont="1" applyFill="1" applyAlignment="1">
      <alignment horizontal="center" vertical="center"/>
    </xf>
    <xf numFmtId="0" fontId="26" fillId="7" borderId="27" xfId="3"/>
    <xf numFmtId="2" fontId="0" fillId="3" borderId="2" xfId="0" applyNumberFormat="1" applyFill="1" applyBorder="1"/>
    <xf numFmtId="0" fontId="0" fillId="0" borderId="0" xfId="0" applyAlignment="1">
      <alignment horizontal="center" vertical="center"/>
    </xf>
    <xf numFmtId="2" fontId="28" fillId="7" borderId="29" xfId="2" applyNumberFormat="1" applyFont="1" applyBorder="1" applyAlignment="1">
      <alignment horizontal="center" vertical="center"/>
    </xf>
    <xf numFmtId="165" fontId="28" fillId="7" borderId="29" xfId="2" applyNumberFormat="1" applyFont="1" applyBorder="1" applyAlignment="1">
      <alignment horizontal="center" vertical="center"/>
    </xf>
    <xf numFmtId="165" fontId="24" fillId="7" borderId="30" xfId="2" applyNumberFormat="1" applyBorder="1"/>
    <xf numFmtId="167" fontId="24" fillId="7" borderId="30" xfId="2" applyNumberFormat="1" applyBorder="1"/>
    <xf numFmtId="0" fontId="9" fillId="0" borderId="0" xfId="1" applyFont="1" applyAlignment="1">
      <alignment horizontal="right" vertical="center"/>
    </xf>
    <xf numFmtId="0" fontId="7" fillId="0" borderId="6" xfId="1" applyFont="1" applyBorder="1" applyAlignment="1">
      <alignment horizontal="center" vertical="center"/>
    </xf>
    <xf numFmtId="0" fontId="7" fillId="0" borderId="7" xfId="1" applyFont="1" applyBorder="1" applyAlignment="1">
      <alignment horizontal="center" vertical="center"/>
    </xf>
    <xf numFmtId="0" fontId="7" fillId="2" borderId="8" xfId="1" applyFont="1" applyFill="1" applyBorder="1" applyAlignment="1">
      <alignment horizontal="center"/>
    </xf>
    <xf numFmtId="0" fontId="7" fillId="2" borderId="0" xfId="1" applyFont="1" applyFill="1" applyAlignment="1">
      <alignment horizontal="right"/>
    </xf>
    <xf numFmtId="0" fontId="6" fillId="0" borderId="2" xfId="0" applyFont="1" applyBorder="1" applyAlignment="1">
      <alignment horizont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2" borderId="3" xfId="1" applyFont="1" applyFill="1" applyBorder="1" applyAlignment="1">
      <alignment horizontal="center" vertical="center"/>
    </xf>
    <xf numFmtId="0" fontId="9" fillId="2" borderId="4" xfId="1" applyFont="1" applyFill="1" applyBorder="1" applyAlignment="1">
      <alignment horizontal="center" vertical="center"/>
    </xf>
    <xf numFmtId="0" fontId="9" fillId="2" borderId="5" xfId="1" applyFont="1" applyFill="1" applyBorder="1" applyAlignment="1">
      <alignment horizontal="center" vertical="center"/>
    </xf>
    <xf numFmtId="0" fontId="8" fillId="2" borderId="3" xfId="1" applyFont="1" applyFill="1" applyBorder="1" applyAlignment="1">
      <alignment horizontal="center" vertical="center"/>
    </xf>
    <xf numFmtId="0" fontId="8" fillId="2" borderId="4" xfId="1" applyFont="1" applyFill="1" applyBorder="1" applyAlignment="1">
      <alignment horizontal="center" vertical="center"/>
    </xf>
    <xf numFmtId="0" fontId="8" fillId="2" borderId="5" xfId="1" applyFont="1" applyFill="1" applyBorder="1" applyAlignment="1">
      <alignment horizontal="center" vertical="center"/>
    </xf>
    <xf numFmtId="0" fontId="1" fillId="2" borderId="3" xfId="1" applyFont="1" applyFill="1" applyBorder="1" applyAlignment="1">
      <alignment horizontal="center" vertical="center"/>
    </xf>
    <xf numFmtId="0" fontId="1" fillId="2" borderId="4" xfId="1" applyFont="1" applyFill="1" applyBorder="1" applyAlignment="1">
      <alignment horizontal="center" vertical="center"/>
    </xf>
    <xf numFmtId="0" fontId="1" fillId="2" borderId="5" xfId="1" applyFont="1" applyFill="1" applyBorder="1" applyAlignment="1">
      <alignment horizontal="center" vertical="center"/>
    </xf>
    <xf numFmtId="0" fontId="9" fillId="2" borderId="3" xfId="1" applyFont="1" applyFill="1" applyBorder="1" applyAlignment="1">
      <alignment horizontal="center"/>
    </xf>
    <xf numFmtId="0" fontId="9" fillId="2" borderId="4" xfId="1" applyFont="1" applyFill="1" applyBorder="1" applyAlignment="1">
      <alignment horizontal="center"/>
    </xf>
    <xf numFmtId="0" fontId="9" fillId="2" borderId="5" xfId="1" applyFont="1" applyFill="1" applyBorder="1" applyAlignment="1">
      <alignment horizontal="center"/>
    </xf>
    <xf numFmtId="14" fontId="9" fillId="2" borderId="3" xfId="1" applyNumberFormat="1" applyFont="1" applyFill="1" applyBorder="1" applyAlignment="1">
      <alignment horizontal="center"/>
    </xf>
    <xf numFmtId="0" fontId="9" fillId="0" borderId="3" xfId="1" applyFont="1" applyBorder="1" applyAlignment="1">
      <alignment horizontal="left"/>
    </xf>
    <xf numFmtId="0" fontId="9" fillId="0" borderId="4" xfId="1" applyFont="1" applyBorder="1" applyAlignment="1">
      <alignment horizontal="left"/>
    </xf>
    <xf numFmtId="0" fontId="9" fillId="0" borderId="5" xfId="1" applyFont="1" applyBorder="1" applyAlignment="1">
      <alignment horizontal="left"/>
    </xf>
    <xf numFmtId="0" fontId="7" fillId="3" borderId="3" xfId="1" applyFont="1" applyFill="1" applyBorder="1" applyAlignment="1">
      <alignment horizontal="left"/>
    </xf>
    <xf numFmtId="0" fontId="7" fillId="3" borderId="4" xfId="1" applyFont="1" applyFill="1" applyBorder="1" applyAlignment="1">
      <alignment horizontal="left"/>
    </xf>
    <xf numFmtId="0" fontId="7" fillId="3" borderId="5" xfId="1" applyFont="1" applyFill="1" applyBorder="1" applyAlignment="1">
      <alignment horizontal="left"/>
    </xf>
    <xf numFmtId="0" fontId="0" fillId="5" borderId="22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23" xfId="0" applyFill="1" applyBorder="1" applyAlignment="1">
      <alignment horizontal="center" vertical="center"/>
    </xf>
    <xf numFmtId="0" fontId="0" fillId="5" borderId="2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25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0" fontId="4" fillId="0" borderId="3" xfId="0" applyFont="1" applyBorder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4" fillId="0" borderId="5" xfId="0" applyFont="1" applyBorder="1" applyAlignment="1">
      <alignment horizontal="left" vertic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1" fillId="6" borderId="2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5" xfId="0" applyFont="1" applyBorder="1" applyAlignment="1">
      <alignment horizontal="left" vertical="center"/>
    </xf>
    <xf numFmtId="0" fontId="5" fillId="0" borderId="8" xfId="0" applyFont="1" applyBorder="1" applyAlignment="1">
      <alignment horizontal="center" vertical="center"/>
    </xf>
    <xf numFmtId="0" fontId="9" fillId="0" borderId="3" xfId="0" applyFont="1" applyBorder="1" applyAlignment="1">
      <alignment horizontal="left" vertical="center"/>
    </xf>
    <xf numFmtId="0" fontId="9" fillId="0" borderId="4" xfId="0" applyFont="1" applyBorder="1" applyAlignment="1">
      <alignment horizontal="left" vertical="center"/>
    </xf>
    <xf numFmtId="0" fontId="9" fillId="0" borderId="5" xfId="0" applyFont="1" applyBorder="1" applyAlignment="1">
      <alignment horizontal="left" vertical="center"/>
    </xf>
    <xf numFmtId="0" fontId="23" fillId="5" borderId="3" xfId="0" applyFont="1" applyFill="1" applyBorder="1" applyAlignment="1">
      <alignment horizontal="center"/>
    </xf>
    <xf numFmtId="0" fontId="23" fillId="5" borderId="5" xfId="0" applyFont="1" applyFill="1" applyBorder="1" applyAlignment="1">
      <alignment horizontal="center"/>
    </xf>
    <xf numFmtId="165" fontId="0" fillId="5" borderId="3" xfId="0" applyNumberFormat="1" applyFill="1" applyBorder="1" applyAlignment="1">
      <alignment horizontal="center" vertical="center"/>
    </xf>
    <xf numFmtId="165" fontId="0" fillId="5" borderId="5" xfId="0" applyNumberForma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" fillId="6" borderId="22" xfId="0" applyFont="1" applyFill="1" applyBorder="1" applyAlignment="1">
      <alignment horizontal="center" vertical="center" wrapText="1"/>
    </xf>
    <xf numFmtId="0" fontId="6" fillId="6" borderId="23" xfId="0" applyFont="1" applyFill="1" applyBorder="1" applyAlignment="1">
      <alignment horizontal="center" vertical="center" wrapText="1"/>
    </xf>
    <xf numFmtId="0" fontId="6" fillId="6" borderId="21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6" fillId="6" borderId="24" xfId="0" applyFont="1" applyFill="1" applyBorder="1" applyAlignment="1">
      <alignment horizontal="center" vertical="center" wrapText="1"/>
    </xf>
    <xf numFmtId="0" fontId="6" fillId="6" borderId="26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10" borderId="2" xfId="4" applyFont="1" applyBorder="1" applyAlignment="1">
      <alignment horizontal="center" vertical="center" wrapText="1"/>
    </xf>
    <xf numFmtId="0" fontId="2" fillId="0" borderId="25" xfId="0" applyFont="1" applyBorder="1" applyAlignment="1">
      <alignment horizontal="center" vertical="center"/>
    </xf>
    <xf numFmtId="0" fontId="0" fillId="10" borderId="5" xfId="4" applyFont="1" applyBorder="1" applyAlignment="1">
      <alignment horizontal="center" vertical="center" wrapText="1"/>
    </xf>
    <xf numFmtId="0" fontId="0" fillId="10" borderId="2" xfId="4" applyFont="1" applyBorder="1" applyAlignment="1">
      <alignment horizontal="center" vertical="center" wrapText="1"/>
    </xf>
    <xf numFmtId="0" fontId="9" fillId="9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10" borderId="22" xfId="4" applyFont="1" applyBorder="1" applyAlignment="1">
      <alignment horizontal="center" vertical="center" wrapText="1"/>
    </xf>
    <xf numFmtId="0" fontId="6" fillId="10" borderId="23" xfId="4" applyFont="1" applyBorder="1" applyAlignment="1">
      <alignment horizontal="center" vertical="center" wrapText="1"/>
    </xf>
    <xf numFmtId="0" fontId="6" fillId="10" borderId="24" xfId="4" applyFont="1" applyBorder="1" applyAlignment="1">
      <alignment horizontal="center" vertical="center" wrapText="1"/>
    </xf>
    <xf numFmtId="0" fontId="6" fillId="10" borderId="26" xfId="4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/>
    </xf>
    <xf numFmtId="164" fontId="24" fillId="7" borderId="2" xfId="2" applyNumberFormat="1" applyBorder="1" applyAlignment="1">
      <alignment horizontal="center"/>
    </xf>
    <xf numFmtId="0" fontId="2" fillId="0" borderId="12" xfId="0" applyFont="1" applyBorder="1" applyAlignment="1">
      <alignment horizontal="left" vertical="center" wrapText="1"/>
    </xf>
    <xf numFmtId="0" fontId="2" fillId="0" borderId="13" xfId="0" applyFont="1" applyBorder="1" applyAlignment="1">
      <alignment horizontal="left" vertical="center" wrapText="1"/>
    </xf>
    <xf numFmtId="0" fontId="2" fillId="0" borderId="14" xfId="0" applyFont="1" applyBorder="1" applyAlignment="1">
      <alignment horizontal="left" vertical="center" wrapText="1"/>
    </xf>
    <xf numFmtId="0" fontId="2" fillId="0" borderId="15" xfId="0" applyFont="1" applyBorder="1" applyAlignment="1">
      <alignment horizontal="left" vertical="center" wrapText="1"/>
    </xf>
    <xf numFmtId="0" fontId="2" fillId="0" borderId="16" xfId="0" applyFont="1" applyBorder="1" applyAlignment="1">
      <alignment horizontal="left" vertical="center" wrapText="1"/>
    </xf>
    <xf numFmtId="0" fontId="2" fillId="0" borderId="17" xfId="0" applyFont="1" applyBorder="1" applyAlignment="1">
      <alignment horizontal="left" vertical="center" wrapText="1"/>
    </xf>
    <xf numFmtId="0" fontId="2" fillId="0" borderId="18" xfId="0" applyFont="1" applyBorder="1" applyAlignment="1">
      <alignment horizontal="left" vertical="center" wrapText="1"/>
    </xf>
    <xf numFmtId="0" fontId="2" fillId="0" borderId="19" xfId="0" applyFont="1" applyBorder="1" applyAlignment="1">
      <alignment horizontal="left" vertical="center" wrapText="1"/>
    </xf>
    <xf numFmtId="0" fontId="2" fillId="0" borderId="0" xfId="0" applyFont="1" applyBorder="1" applyAlignment="1">
      <alignment horizontal="left" vertical="center" wrapText="1"/>
    </xf>
    <xf numFmtId="0" fontId="0" fillId="5" borderId="0" xfId="0" applyFill="1" applyBorder="1" applyAlignment="1">
      <alignment horizontal="center" vertical="center"/>
    </xf>
    <xf numFmtId="166" fontId="0" fillId="5" borderId="3" xfId="0" applyNumberFormat="1" applyFill="1" applyBorder="1" applyAlignment="1">
      <alignment vertical="center"/>
    </xf>
  </cellXfs>
  <cellStyles count="5">
    <cellStyle name="Calculation" xfId="2" builtinId="22"/>
    <cellStyle name="Normal" xfId="0" builtinId="0"/>
    <cellStyle name="Normal 2" xfId="1" xr:uid="{00000000-0005-0000-0000-000001000000}"/>
    <cellStyle name="Note" xfId="4" builtinId="10"/>
    <cellStyle name="Output" xfId="3" builtinId="21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i="1"/>
              <a:t>P</a:t>
            </a:r>
            <a:r>
              <a:rPr lang="en-US" baseline="-25000"/>
              <a:t>g</a:t>
            </a:r>
            <a:r>
              <a:rPr lang="en-US"/>
              <a:t>=</a:t>
            </a:r>
            <a:r>
              <a:rPr lang="en-US" i="1"/>
              <a:t>f</a:t>
            </a:r>
            <a:r>
              <a:rPr lang="en-US"/>
              <a:t>(</a:t>
            </a:r>
            <a:r>
              <a:rPr lang="en-US" i="1"/>
              <a:t>P</a:t>
            </a:r>
            <a:r>
              <a:rPr lang="en-US" baseline="-25000"/>
              <a:t>mot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45268294444845769"/>
          <c:y val="6.651412163223187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5946138548008"/>
          <c:y val="0.20564546495813918"/>
          <c:w val="0.80000105574463654"/>
          <c:h val="0.59274281076169522"/>
        </c:manualLayout>
      </c:layout>
      <c:scatterChart>
        <c:scatterStyle val="smoothMarker"/>
        <c:varyColors val="0"/>
        <c:ser>
          <c:idx val="0"/>
          <c:order val="0"/>
          <c:tx>
            <c:v>P (W)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trendlineType val="linear"/>
            <c:dispRSqr val="0"/>
            <c:dispEq val="0"/>
          </c:trendline>
          <c:trendline>
            <c:trendlineType val="linear"/>
            <c:dispRSqr val="1"/>
            <c:dispEq val="1"/>
            <c:trendlineLbl>
              <c:layout>
                <c:manualLayout>
                  <c:x val="4.0444267861012788E-2"/>
                  <c:y val="0.31857116151079407"/>
                </c:manualLayout>
              </c:layout>
              <c:numFmt formatCode="General" sourceLinked="0"/>
            </c:trendlineLbl>
          </c:trendline>
          <c:xVal>
            <c:numRef>
              <c:f>'A) Curvas com exc. constante'!$C$9:$C$15</c:f>
              <c:numCache>
                <c:formatCode>General</c:formatCode>
                <c:ptCount val="7"/>
                <c:pt idx="0">
                  <c:v>0</c:v>
                </c:pt>
                <c:pt idx="1">
                  <c:v>165</c:v>
                </c:pt>
                <c:pt idx="2">
                  <c:v>340</c:v>
                </c:pt>
                <c:pt idx="3">
                  <c:v>525</c:v>
                </c:pt>
                <c:pt idx="4">
                  <c:v>720</c:v>
                </c:pt>
                <c:pt idx="5">
                  <c:v>925</c:v>
                </c:pt>
                <c:pt idx="6">
                  <c:v>1140</c:v>
                </c:pt>
              </c:numCache>
            </c:numRef>
          </c:xVal>
          <c:yVal>
            <c:numRef>
              <c:f>'A) Curvas com exc. constante'!$D$9:$D$15</c:f>
              <c:numCache>
                <c:formatCode>0.0</c:formatCode>
                <c:ptCount val="7"/>
                <c:pt idx="0">
                  <c:v>-150</c:v>
                </c:pt>
                <c:pt idx="1">
                  <c:v>26</c:v>
                </c:pt>
                <c:pt idx="2">
                  <c:v>200</c:v>
                </c:pt>
                <c:pt idx="3">
                  <c:v>358</c:v>
                </c:pt>
                <c:pt idx="4">
                  <c:v>500</c:v>
                </c:pt>
                <c:pt idx="5">
                  <c:v>675</c:v>
                </c:pt>
                <c:pt idx="6">
                  <c:v>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28-42E6-B7AD-88FDF3051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795536"/>
        <c:axId val="481793184"/>
      </c:scatterChart>
      <c:valAx>
        <c:axId val="481795536"/>
        <c:scaling>
          <c:orientation val="minMax"/>
        </c:scaling>
        <c:delete val="0"/>
        <c:axPos val="b"/>
        <c:majorGridlines>
          <c:spPr>
            <a:ln w="3175"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i="1"/>
                  <a:t>P</a:t>
                </a:r>
                <a:r>
                  <a:rPr lang="en-US" baseline="-25000"/>
                  <a:t>mot</a:t>
                </a:r>
                <a:r>
                  <a:rPr lang="en-US"/>
                  <a:t> (W)</a:t>
                </a:r>
              </a:p>
            </c:rich>
          </c:tx>
          <c:layout>
            <c:manualLayout>
              <c:xMode val="edge"/>
              <c:yMode val="edge"/>
              <c:x val="0.47837896409737779"/>
              <c:y val="0.8870981298277886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chemeClr val="bg1">
                <a:lumMod val="85000"/>
              </a:schemeClr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1793184"/>
        <c:crosses val="autoZero"/>
        <c:crossBetween val="midCat"/>
      </c:valAx>
      <c:valAx>
        <c:axId val="481793184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i="1"/>
                  <a:t>P</a:t>
                </a:r>
                <a:r>
                  <a:rPr lang="en-US" i="0" baseline="-25000"/>
                  <a:t>g</a:t>
                </a:r>
                <a:r>
                  <a:rPr lang="en-US"/>
                  <a:t> (W)</a:t>
                </a:r>
              </a:p>
            </c:rich>
          </c:tx>
          <c:layout>
            <c:manualLayout>
              <c:xMode val="edge"/>
              <c:yMode val="edge"/>
              <c:x val="1.9738736786342075E-2"/>
              <c:y val="0.4471139825470534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1795536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i="1"/>
              <a:t>Q</a:t>
            </a:r>
            <a:r>
              <a:rPr lang="en-US" baseline="-25000"/>
              <a:t>g</a:t>
            </a:r>
            <a:r>
              <a:rPr lang="en-US"/>
              <a:t>=</a:t>
            </a:r>
            <a:r>
              <a:rPr lang="en-US" i="1"/>
              <a:t>f</a:t>
            </a:r>
            <a:r>
              <a:rPr lang="en-US"/>
              <a:t>(</a:t>
            </a:r>
            <a:r>
              <a:rPr lang="en-US" i="1"/>
              <a:t>P</a:t>
            </a:r>
            <a:r>
              <a:rPr lang="en-US" baseline="-25000"/>
              <a:t>mot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45268294444845769"/>
          <c:y val="6.651412163223187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5946138548008"/>
          <c:y val="0.20564546495813918"/>
          <c:w val="0.80000105574463654"/>
          <c:h val="0.59274281076169522"/>
        </c:manualLayout>
      </c:layout>
      <c:scatterChart>
        <c:scatterStyle val="smoothMarker"/>
        <c:varyColors val="0"/>
        <c:ser>
          <c:idx val="0"/>
          <c:order val="0"/>
          <c:tx>
            <c:v>Q (var)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trendlineType val="linear"/>
            <c:dispRSqr val="0"/>
            <c:dispEq val="0"/>
          </c:trendline>
          <c:trendline>
            <c:trendlineType val="linear"/>
            <c:dispRSqr val="1"/>
            <c:dispEq val="1"/>
            <c:trendlineLbl>
              <c:layout>
                <c:manualLayout>
                  <c:x val="-0.20027426617544367"/>
                  <c:y val="1.5170753228496011E-3"/>
                </c:manualLayout>
              </c:layout>
              <c:numFmt formatCode="General" sourceLinked="0"/>
            </c:trendlineLbl>
          </c:trendline>
          <c:xVal>
            <c:numRef>
              <c:f>'A) Curvas com exc. constante'!$C$9:$C$15</c:f>
              <c:numCache>
                <c:formatCode>General</c:formatCode>
                <c:ptCount val="7"/>
                <c:pt idx="0">
                  <c:v>0</c:v>
                </c:pt>
                <c:pt idx="1">
                  <c:v>165</c:v>
                </c:pt>
                <c:pt idx="2">
                  <c:v>340</c:v>
                </c:pt>
                <c:pt idx="3">
                  <c:v>525</c:v>
                </c:pt>
                <c:pt idx="4">
                  <c:v>720</c:v>
                </c:pt>
                <c:pt idx="5">
                  <c:v>925</c:v>
                </c:pt>
                <c:pt idx="6">
                  <c:v>1140</c:v>
                </c:pt>
              </c:numCache>
            </c:numRef>
          </c:xVal>
          <c:yVal>
            <c:numRef>
              <c:f>'A) Curvas com exc. constante'!$E$9:$E$15</c:f>
              <c:numCache>
                <c:formatCode>0.0</c:formatCode>
                <c:ptCount val="7"/>
                <c:pt idx="0">
                  <c:v>500.7</c:v>
                </c:pt>
                <c:pt idx="1">
                  <c:v>530.4</c:v>
                </c:pt>
                <c:pt idx="2">
                  <c:v>475</c:v>
                </c:pt>
                <c:pt idx="3">
                  <c:v>371</c:v>
                </c:pt>
                <c:pt idx="4">
                  <c:v>265</c:v>
                </c:pt>
                <c:pt idx="5">
                  <c:v>113</c:v>
                </c:pt>
                <c:pt idx="6">
                  <c:v>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03-4831-A09B-8A2026953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796712"/>
        <c:axId val="481794360"/>
      </c:scatterChart>
      <c:valAx>
        <c:axId val="481796712"/>
        <c:scaling>
          <c:orientation val="minMax"/>
        </c:scaling>
        <c:delete val="0"/>
        <c:axPos val="b"/>
        <c:majorGridlines>
          <c:spPr>
            <a:ln w="3175"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i="1"/>
                  <a:t>P</a:t>
                </a:r>
                <a:r>
                  <a:rPr lang="en-US" baseline="-25000"/>
                  <a:t>mot</a:t>
                </a:r>
                <a:r>
                  <a:rPr lang="en-US"/>
                  <a:t> (W)</a:t>
                </a:r>
              </a:p>
            </c:rich>
          </c:tx>
          <c:layout>
            <c:manualLayout>
              <c:xMode val="edge"/>
              <c:yMode val="edge"/>
              <c:x val="0.47837896409737779"/>
              <c:y val="0.8870981298277886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chemeClr val="bg1">
                <a:lumMod val="85000"/>
              </a:schemeClr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1794360"/>
        <c:crosses val="autoZero"/>
        <c:crossBetween val="midCat"/>
      </c:valAx>
      <c:valAx>
        <c:axId val="481794360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i="1"/>
                  <a:t>Q</a:t>
                </a:r>
                <a:r>
                  <a:rPr lang="en-US" i="0" baseline="-25000"/>
                  <a:t>g</a:t>
                </a:r>
                <a:r>
                  <a:rPr lang="en-US"/>
                  <a:t> (var)</a:t>
                </a:r>
              </a:p>
            </c:rich>
          </c:tx>
          <c:layout>
            <c:manualLayout>
              <c:xMode val="edge"/>
              <c:yMode val="edge"/>
              <c:x val="1.9738736786342075E-2"/>
              <c:y val="0.4471139825470534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1796712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Black"/>
                <a:ea typeface="Arial Black"/>
                <a:cs typeface="Arial Black"/>
              </a:defRPr>
            </a:pPr>
            <a:r>
              <a:rPr lang="en-GB">
                <a:latin typeface="Arial" panose="020B0604020202020204" pitchFamily="34" charset="0"/>
                <a:cs typeface="Arial" panose="020B0604020202020204" pitchFamily="34" charset="0"/>
              </a:rPr>
              <a:t>Representação vetorial da força eletromotriz </a:t>
            </a:r>
            <a:r>
              <a:rPr lang="en-GB" b="1">
                <a:latin typeface="Arial" panose="020B0604020202020204" pitchFamily="34" charset="0"/>
                <a:cs typeface="Arial" panose="020B0604020202020204" pitchFamily="34" charset="0"/>
              </a:rPr>
              <a:t>E</a:t>
            </a:r>
          </a:p>
        </c:rich>
      </c:tx>
      <c:layout>
        <c:manualLayout>
          <c:xMode val="edge"/>
          <c:yMode val="edge"/>
          <c:x val="0.14412434858686141"/>
          <c:y val="2.6868178001679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Black"/>
              <a:ea typeface="Arial Black"/>
              <a:cs typeface="Arial Black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vector 1</c:v>
          </c:tx>
          <c:spPr>
            <a:ln w="19050" cap="rnd">
              <a:solidFill>
                <a:schemeClr val="accent1"/>
              </a:solidFill>
              <a:round/>
              <a:headEnd type="none"/>
              <a:tailEnd type="arrow"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FAD-4207-9C85-93CA90799BED}"/>
                </c:ext>
              </c:extLst>
            </c:dLbl>
            <c:dLbl>
              <c:idx val="1"/>
              <c:layout>
                <c:manualLayout>
                  <c:x val="-1.2165450121654502E-2"/>
                  <c:y val="-1.3142022614730316E-16"/>
                </c:manualLayout>
              </c:layout>
              <c:tx>
                <c:rich>
                  <a:bodyPr/>
                  <a:lstStyle/>
                  <a:p>
                    <a:fld id="{C271C36E-5A4B-46F3-A4A5-E7FBA8A10849}" type="CELLREF">
                      <a:rPr lang="el-GR"/>
                      <a:pPr/>
                      <a:t>[CELLREF]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{C271C36E-5A4B-46F3-A4A5-E7FBA8A10849}</c15:txfldGUID>
                      <c15:f>'A) Curvas com exc. constante'!$S$4</c15:f>
                      <c15:dlblFieldTableCache>
                        <c:ptCount val="1"/>
                        <c:pt idx="0">
                          <c:v>δ = -5.3°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5FAD-4207-9C85-93CA90799BE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('A) Curvas com exc. constante'!$T$11,'A) Curvas com exc. constante'!$T$4)</c:f>
              <c:numCache>
                <c:formatCode>0.0000</c:formatCode>
                <c:ptCount val="2"/>
                <c:pt idx="0" formatCode="General">
                  <c:v>0</c:v>
                </c:pt>
                <c:pt idx="1">
                  <c:v>349.77997020249995</c:v>
                </c:pt>
              </c:numCache>
            </c:numRef>
          </c:xVal>
          <c:yVal>
            <c:numRef>
              <c:f>('A) Curvas com exc. constante'!$U$11,'A) Curvas com exc. constante'!$U$4)</c:f>
              <c:numCache>
                <c:formatCode>0.0000</c:formatCode>
                <c:ptCount val="2"/>
                <c:pt idx="0" formatCode="General">
                  <c:v>0</c:v>
                </c:pt>
                <c:pt idx="1">
                  <c:v>-32.142857142857139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F0-47D2-9759-0ADD044F947B}"/>
            </c:ext>
          </c:extLst>
        </c:ser>
        <c:ser>
          <c:idx val="1"/>
          <c:order val="1"/>
          <c:tx>
            <c:v>vector2</c:v>
          </c:tx>
          <c:spPr>
            <a:ln w="19050" cap="rnd">
              <a:solidFill>
                <a:schemeClr val="accent2"/>
              </a:solidFill>
              <a:round/>
              <a:tailEnd type="arrow"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863-4A0C-8E1C-4A6CE1563D72}"/>
                </c:ext>
              </c:extLst>
            </c:dLbl>
            <c:dLbl>
              <c:idx val="1"/>
              <c:layout>
                <c:manualLayout>
                  <c:x val="-7.2992700729927005E-3"/>
                  <c:y val="-1.4336917562724014E-2"/>
                </c:manualLayout>
              </c:layout>
              <c:tx>
                <c:rich>
                  <a:bodyPr/>
                  <a:lstStyle/>
                  <a:p>
                    <a:fld id="{5CE458CE-5DA3-4C22-8A11-F6F5C608E9AD}" type="CELLREF">
                      <a:rPr lang="el-GR"/>
                      <a:pPr/>
                      <a:t>[CELLREF]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{5CE458CE-5DA3-4C22-8A11-F6F5C608E9AD}</c15:txfldGUID>
                      <c15:f>'A) Curvas com exc. constante'!$S$5</c15:f>
                      <c15:dlblFieldTableCache>
                        <c:ptCount val="1"/>
                        <c:pt idx="0">
                          <c:v>δ = 0.9°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C863-4A0C-8E1C-4A6CE1563D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('A) Curvas com exc. constante'!$T$11,'A) Curvas com exc. constante'!$T$5)</c:f>
              <c:numCache>
                <c:formatCode>0.0000</c:formatCode>
                <c:ptCount val="2"/>
                <c:pt idx="0" formatCode="General">
                  <c:v>0</c:v>
                </c:pt>
                <c:pt idx="1">
                  <c:v>356.14425591678565</c:v>
                </c:pt>
              </c:numCache>
            </c:numRef>
          </c:xVal>
          <c:yVal>
            <c:numRef>
              <c:f>('A) Curvas com exc. constante'!$U$11,'A) Curvas com exc. constante'!$U$5)</c:f>
              <c:numCache>
                <c:formatCode>0.0000</c:formatCode>
                <c:ptCount val="2"/>
                <c:pt idx="0" formatCode="General">
                  <c:v>0</c:v>
                </c:pt>
                <c:pt idx="1">
                  <c:v>5.5714285714285712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0E-402D-A752-F6FA081BF336}"/>
            </c:ext>
          </c:extLst>
        </c:ser>
        <c:ser>
          <c:idx val="2"/>
          <c:order val="2"/>
          <c:tx>
            <c:v>vector3</c:v>
          </c:tx>
          <c:spPr>
            <a:ln w="19050" cap="rnd">
              <a:solidFill>
                <a:schemeClr val="accent3"/>
              </a:solidFill>
              <a:round/>
              <a:tailEnd type="arrow"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863-4A0C-8E1C-4A6CE1563D7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79D2A2E-EE5A-4096-B9B9-AE9296A11BD3}" type="CELLREF">
                      <a:rPr lang="el-GR"/>
                      <a:pPr/>
                      <a:t>[CELLREF]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{479D2A2E-EE5A-4096-B9B9-AE9296A11BD3}</c15:txfldGUID>
                      <c15:f>'A) Curvas com exc. constante'!$S$6</c15:f>
                      <c15:dlblFieldTableCache>
                        <c:ptCount val="1"/>
                        <c:pt idx="0">
                          <c:v>δ = 7.2°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C863-4A0C-8E1C-4A6CE1563D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('A) Curvas com exc. constante'!$T$11,'A) Curvas com exc. constante'!$T$6)</c:f>
              <c:numCache>
                <c:formatCode>0.0000</c:formatCode>
                <c:ptCount val="2"/>
                <c:pt idx="0" formatCode="General">
                  <c:v>0</c:v>
                </c:pt>
                <c:pt idx="1">
                  <c:v>342.61240990646581</c:v>
                </c:pt>
              </c:numCache>
            </c:numRef>
          </c:xVal>
          <c:yVal>
            <c:numRef>
              <c:f>('A) Curvas com exc. constante'!$U$11,'A) Curvas com exc. constante'!$U$6)</c:f>
              <c:numCache>
                <c:formatCode>0.0000</c:formatCode>
                <c:ptCount val="2"/>
                <c:pt idx="0" formatCode="General">
                  <c:v>0</c:v>
                </c:pt>
                <c:pt idx="1">
                  <c:v>43.373493975903614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0E-402D-A752-F6FA081BF336}"/>
            </c:ext>
          </c:extLst>
        </c:ser>
        <c:ser>
          <c:idx val="3"/>
          <c:order val="3"/>
          <c:tx>
            <c:v>vector3</c:v>
          </c:tx>
          <c:spPr>
            <a:ln w="19050" cap="rnd">
              <a:solidFill>
                <a:schemeClr val="accent4"/>
              </a:solidFill>
              <a:round/>
              <a:tailEnd type="arrow"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863-4A0C-8E1C-4A6CE1563D7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670106D-9AFF-42FF-AB51-0F547A9B8462}" type="CELLREF">
                      <a:rPr lang="el-GR"/>
                      <a:pPr/>
                      <a:t>[CELLREF]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{4670106D-9AFF-42FF-AB51-0F547A9B8462}</c15:txfldGUID>
                      <c15:f>'A) Curvas com exc. constante'!$S$7</c15:f>
                      <c15:dlblFieldTableCache>
                        <c:ptCount val="1"/>
                        <c:pt idx="0">
                          <c:v>δ = 13.6°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C863-4A0C-8E1C-4A6CE1563D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('A) Curvas com exc. constante'!$T$11,'A) Curvas com exc. constante'!$T$7)</c:f>
              <c:numCache>
                <c:formatCode>0.0000</c:formatCode>
                <c:ptCount val="2"/>
                <c:pt idx="0" formatCode="General">
                  <c:v>0</c:v>
                </c:pt>
                <c:pt idx="1">
                  <c:v>320.05819303899585</c:v>
                </c:pt>
              </c:numCache>
            </c:numRef>
          </c:xVal>
          <c:yVal>
            <c:numRef>
              <c:f>('A) Curvas com exc. constante'!$U$11,'A) Curvas com exc. constante'!$U$7)</c:f>
              <c:numCache>
                <c:formatCode>0.0000</c:formatCode>
                <c:ptCount val="2"/>
                <c:pt idx="0" formatCode="General">
                  <c:v>0</c:v>
                </c:pt>
                <c:pt idx="1">
                  <c:v>77.638554216867462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0E-402D-A752-F6FA081BF336}"/>
            </c:ext>
          </c:extLst>
        </c:ser>
        <c:ser>
          <c:idx val="4"/>
          <c:order val="4"/>
          <c:tx>
            <c:v>vector5</c:v>
          </c:tx>
          <c:spPr>
            <a:ln w="19050" cap="rnd">
              <a:solidFill>
                <a:schemeClr val="accent5"/>
              </a:solidFill>
              <a:round/>
              <a:tailEnd type="arrow"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863-4A0C-8E1C-4A6CE1563D7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299E53C-788A-4606-9A5C-0183BDABAFF0}" type="CELLREF">
                      <a:rPr lang="el-GR"/>
                      <a:pPr/>
                      <a:t>[CELLREF]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{0299E53C-788A-4606-9A5C-0183BDABAFF0}</c15:txfldGUID>
                      <c15:f>'A) Curvas com exc. constante'!$S$8</c15:f>
                      <c15:dlblFieldTableCache>
                        <c:ptCount val="1"/>
                        <c:pt idx="0">
                          <c:v>δ = 19.7°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C863-4A0C-8E1C-4A6CE1563D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('A) Curvas com exc. constante'!$T$11,'A) Curvas com exc. constante'!$T$8)</c:f>
              <c:numCache>
                <c:formatCode>0.0000</c:formatCode>
                <c:ptCount val="2"/>
                <c:pt idx="0" formatCode="General">
                  <c:v>0</c:v>
                </c:pt>
                <c:pt idx="1">
                  <c:v>299.27282734535692</c:v>
                </c:pt>
              </c:numCache>
            </c:numRef>
          </c:xVal>
          <c:yVal>
            <c:numRef>
              <c:f>('A) Curvas com exc. constante'!$U$11,'A) Curvas com exc. constante'!$U$8)</c:f>
              <c:numCache>
                <c:formatCode>0.0000</c:formatCode>
                <c:ptCount val="2"/>
                <c:pt idx="0" formatCode="General">
                  <c:v>0</c:v>
                </c:pt>
                <c:pt idx="1">
                  <c:v>107.14285714285711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E0E-402D-A752-F6FA081BF336}"/>
            </c:ext>
          </c:extLst>
        </c:ser>
        <c:ser>
          <c:idx val="5"/>
          <c:order val="5"/>
          <c:tx>
            <c:v>vector6</c:v>
          </c:tx>
          <c:spPr>
            <a:ln w="19050" cap="rnd">
              <a:solidFill>
                <a:schemeClr val="accent6"/>
              </a:solidFill>
              <a:round/>
              <a:tailEnd type="arrow"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863-4A0C-8E1C-4A6CE1563D72}"/>
                </c:ext>
              </c:extLst>
            </c:dLbl>
            <c:dLbl>
              <c:idx val="1"/>
              <c:layout>
                <c:manualLayout>
                  <c:x val="0"/>
                  <c:y val="1.0752688172043012E-2"/>
                </c:manualLayout>
              </c:layout>
              <c:tx>
                <c:rich>
                  <a:bodyPr/>
                  <a:lstStyle/>
                  <a:p>
                    <a:fld id="{9A5C083F-447F-4451-A32F-657581FD4655}" type="CELLREF">
                      <a:rPr lang="el-GR"/>
                      <a:pPr/>
                      <a:t>[CELLREF]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{9A5C083F-447F-4451-A32F-657581FD4655}</c15:txfldGUID>
                      <c15:f>'A) Curvas com exc. constante'!$S$9</c15:f>
                      <c15:dlblFieldTableCache>
                        <c:ptCount val="1"/>
                        <c:pt idx="0">
                          <c:v>δ = 28.5°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C863-4A0C-8E1C-4A6CE1563D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('A) Curvas com exc. constante'!$T$11,'A) Curvas com exc. constante'!$T$9)</c:f>
              <c:numCache>
                <c:formatCode>0.0000</c:formatCode>
                <c:ptCount val="2"/>
                <c:pt idx="0" formatCode="General">
                  <c:v>0</c:v>
                </c:pt>
                <c:pt idx="1">
                  <c:v>266.70139877392853</c:v>
                </c:pt>
              </c:numCache>
            </c:numRef>
          </c:xVal>
          <c:yVal>
            <c:numRef>
              <c:f>('A) Curvas com exc. constante'!$U$11,'A) Curvas com exc. constante'!$U$9)</c:f>
              <c:numCache>
                <c:formatCode>0.0000</c:formatCode>
                <c:ptCount val="2"/>
                <c:pt idx="0" formatCode="General">
                  <c:v>0</c:v>
                </c:pt>
                <c:pt idx="1">
                  <c:v>144.64285714285714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E0E-402D-A752-F6FA081BF336}"/>
            </c:ext>
          </c:extLst>
        </c:ser>
        <c:ser>
          <c:idx val="6"/>
          <c:order val="6"/>
          <c:tx>
            <c:v>vector7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  <a:tailEnd type="arrow"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863-4A0C-8E1C-4A6CE1563D7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5CFF9B1-8E82-4A0E-BC87-D3EA04AF4EC2}" type="CELLREF">
                      <a:rPr lang="el-GR"/>
                      <a:pPr/>
                      <a:t>[CELLREF]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{D5CFF9B1-8E82-4A0E-BC87-D3EA04AF4EC2}</c15:txfldGUID>
                      <c15:f>'A) Curvas com exc. constante'!$S$10</c15:f>
                      <c15:dlblFieldTableCache>
                        <c:ptCount val="1"/>
                        <c:pt idx="0">
                          <c:v>δ = 35.4°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C863-4A0C-8E1C-4A6CE1563D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('A) Curvas com exc. constante'!$T$11,'A) Curvas com exc. constante'!$T$10)</c:f>
              <c:numCache>
                <c:formatCode>0.0000</c:formatCode>
                <c:ptCount val="2"/>
                <c:pt idx="0" formatCode="General">
                  <c:v>0</c:v>
                </c:pt>
                <c:pt idx="1">
                  <c:v>239.48711305964278</c:v>
                </c:pt>
              </c:numCache>
            </c:numRef>
          </c:xVal>
          <c:yVal>
            <c:numRef>
              <c:f>('A) Curvas com exc. constante'!$U$11,'A) Curvas com exc. constante'!$U$10)</c:f>
              <c:numCache>
                <c:formatCode>0.0000</c:formatCode>
                <c:ptCount val="2"/>
                <c:pt idx="0" formatCode="General">
                  <c:v>0</c:v>
                </c:pt>
                <c:pt idx="1">
                  <c:v>170.35714285714286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E0E-402D-A752-F6FA081BF336}"/>
            </c:ext>
          </c:extLst>
        </c:ser>
        <c:ser>
          <c:idx val="7"/>
          <c:order val="7"/>
          <c:tx>
            <c:v>tensão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'A) Curvas com exc. constante'!$T$25</c:f>
              <c:numCache>
                <c:formatCode>General</c:formatCode>
                <c:ptCount val="1"/>
                <c:pt idx="0">
                  <c:v>241.6623269608005</c:v>
                </c:pt>
              </c:numCache>
            </c:numRef>
          </c:xVal>
          <c:yVal>
            <c:numRef>
              <c:f>'A) Curvas com exc. constante'!$U$25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A41-4F32-B3C1-CB5E4704B1F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751642191"/>
        <c:axId val="2043338943"/>
      </c:scatterChart>
      <c:valAx>
        <c:axId val="1751642191"/>
        <c:scaling>
          <c:orientation val="minMax"/>
          <c:max val="4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 b="1">
                    <a:latin typeface="Arial" panose="020B0604020202020204" pitchFamily="34" charset="0"/>
                    <a:cs typeface="Arial" panose="020B0604020202020204" pitchFamily="34" charset="0"/>
                  </a:rPr>
                  <a:t>Im</a:t>
                </a:r>
                <a:endParaRPr lang="en-GB" b="1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338943"/>
        <c:crosses val="autoZero"/>
        <c:crossBetween val="midCat"/>
      </c:valAx>
      <c:valAx>
        <c:axId val="2043338943"/>
        <c:scaling>
          <c:orientation val="minMax"/>
          <c:min val="-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 b="1">
                    <a:latin typeface="Arial" panose="020B0604020202020204" pitchFamily="34" charset="0"/>
                    <a:cs typeface="Arial" panose="020B0604020202020204" pitchFamily="34" charset="0"/>
                  </a:rPr>
                  <a:t>Re</a:t>
                </a:r>
                <a:endParaRPr lang="en-GB" b="1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6421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Black"/>
                <a:ea typeface="Arial Black"/>
                <a:cs typeface="Arial Black"/>
              </a:defRPr>
            </a:pPr>
            <a:r>
              <a:rPr lang="en-GB">
                <a:latin typeface="Arial" panose="020B0604020202020204" pitchFamily="34" charset="0"/>
                <a:cs typeface="Arial" panose="020B0604020202020204" pitchFamily="34" charset="0"/>
              </a:rPr>
              <a:t>Representação vetorial da corrente </a:t>
            </a:r>
            <a:r>
              <a:rPr lang="en-GB" b="1">
                <a:latin typeface="Arial" panose="020B0604020202020204" pitchFamily="34" charset="0"/>
                <a:cs typeface="Arial" panose="020B0604020202020204" pitchFamily="34" charset="0"/>
              </a:rPr>
              <a:t>I</a:t>
            </a:r>
          </a:p>
        </c:rich>
      </c:tx>
      <c:layout>
        <c:manualLayout>
          <c:xMode val="edge"/>
          <c:yMode val="edge"/>
          <c:x val="0.23171561583999081"/>
          <c:y val="2.68680531028608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 Black"/>
              <a:ea typeface="Arial Black"/>
              <a:cs typeface="Arial Black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1"/>
                </a:solidFill>
                <a:round/>
                <a:tailEnd type="triangle"/>
              </a:ln>
              <a:effectLst/>
            </c:spPr>
            <c:extLst>
              <c:ext xmlns:c16="http://schemas.microsoft.com/office/drawing/2014/chart" uri="{C3380CC4-5D6E-409C-BE32-E72D297353CC}">
                <c16:uniqueId val="{00000006-6167-414F-8C65-19D9478E3934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CA01-4DBD-BC74-BCB815F7403C}"/>
                </c:ext>
              </c:extLst>
            </c:dLbl>
            <c:dLbl>
              <c:idx val="1"/>
              <c:layout>
                <c:manualLayout>
                  <c:x val="-6.8126520681265207E-2"/>
                  <c:y val="5.2770448548812667E-2"/>
                </c:manualLayout>
              </c:layout>
              <c:tx>
                <c:rich>
                  <a:bodyPr/>
                  <a:lstStyle/>
                  <a:p>
                    <a:fld id="{9380FD1A-ABD0-4FA4-9317-E31177B475B1}" type="CELLREF">
                      <a:rPr lang="el-GR"/>
                      <a:pPr/>
                      <a:t>[CELLREF]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{9380FD1A-ABD0-4FA4-9317-E31177B475B1}</c15:txfldGUID>
                      <c15:f>'A) Curvas com exc. constante'!$R$30:$S$30</c15:f>
                      <c15:dlblFieldTableCache>
                        <c:ptCount val="2"/>
                        <c:pt idx="0">
                          <c:v>φ = 106.7°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6167-414F-8C65-19D9478E39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('A) Curvas com exc. constante'!$T$37,'A) Curvas com exc. constante'!$T$30)</c:f>
              <c:numCache>
                <c:formatCode>0.0000</c:formatCode>
                <c:ptCount val="2"/>
                <c:pt idx="0" formatCode="General">
                  <c:v>0</c:v>
                </c:pt>
                <c:pt idx="1">
                  <c:v>-0.22958341365254156</c:v>
                </c:pt>
              </c:numCache>
            </c:numRef>
          </c:xVal>
          <c:yVal>
            <c:numRef>
              <c:f>('A) Curvas com exc. constante'!$U$37,'A) Curvas com exc. constante'!$U$30)</c:f>
              <c:numCache>
                <c:formatCode>0.0000</c:formatCode>
                <c:ptCount val="2"/>
                <c:pt idx="0" formatCode="General">
                  <c:v>0</c:v>
                </c:pt>
                <c:pt idx="1">
                  <c:v>-0.76634943477218409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CA01-4DBD-BC74-BCB815F7403C}"/>
            </c:ext>
          </c:extLst>
        </c:ser>
        <c:ser>
          <c:idx val="1"/>
          <c:order val="1"/>
          <c:tx>
            <c:v>I2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  <a:tailEnd type="triangle"/>
              </a:ln>
              <a:effectLst/>
            </c:spPr>
            <c:extLst>
              <c:ext xmlns:c16="http://schemas.microsoft.com/office/drawing/2014/chart" uri="{C3380CC4-5D6E-409C-BE32-E72D297353CC}">
                <c16:uniqueId val="{00000007-6167-414F-8C65-19D9478E3934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167-414F-8C65-19D9478E3934}"/>
                </c:ext>
              </c:extLst>
            </c:dLbl>
            <c:dLbl>
              <c:idx val="1"/>
              <c:layout>
                <c:manualLayout>
                  <c:x val="-4.4606135152186835E-17"/>
                  <c:y val="2.1108179419525065E-2"/>
                </c:manualLayout>
              </c:layout>
              <c:tx>
                <c:rich>
                  <a:bodyPr/>
                  <a:lstStyle/>
                  <a:p>
                    <a:fld id="{2CC2FDE5-EA0F-45F2-B4CF-C9026455F3DC}" type="CELLREF">
                      <a:rPr lang="el-GR"/>
                      <a:pPr/>
                      <a:t>[CELLREF]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{2CC2FDE5-EA0F-45F2-B4CF-C9026455F3DC}</c15:txfldGUID>
                      <c15:f>'A) Curvas com exc. constante'!$R$31:$S$31</c15:f>
                      <c15:dlblFieldTableCache>
                        <c:ptCount val="2"/>
                        <c:pt idx="0">
                          <c:v>φ = 87.2°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6167-414F-8C65-19D9478E39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('A) Curvas com exc. constante'!$T$37,'A) Curvas com exc. constante'!$T$31)</c:f>
              <c:numCache>
                <c:formatCode>0.0000</c:formatCode>
                <c:ptCount val="2"/>
                <c:pt idx="0" formatCode="General">
                  <c:v>0</c:v>
                </c:pt>
                <c:pt idx="1">
                  <c:v>3.9168654900371462E-2</c:v>
                </c:pt>
              </c:numCache>
            </c:numRef>
          </c:xVal>
          <c:yVal>
            <c:numRef>
              <c:f>('A) Curvas com exc. constante'!$U$37,'A) Curvas com exc. constante'!$U$31)</c:f>
              <c:numCache>
                <c:formatCode>0.0000</c:formatCode>
                <c:ptCount val="2"/>
                <c:pt idx="0" formatCode="General">
                  <c:v>0</c:v>
                </c:pt>
                <c:pt idx="1">
                  <c:v>-0.79904055996757495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CA01-4DBD-BC74-BCB815F7403C}"/>
            </c:ext>
          </c:extLst>
        </c:ser>
        <c:ser>
          <c:idx val="2"/>
          <c:order val="2"/>
          <c:tx>
            <c:v>I3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3"/>
                </a:solidFill>
                <a:round/>
                <a:tailEnd type="triangle"/>
              </a:ln>
              <a:effectLst/>
            </c:spPr>
            <c:extLst>
              <c:ext xmlns:c16="http://schemas.microsoft.com/office/drawing/2014/chart" uri="{C3380CC4-5D6E-409C-BE32-E72D297353CC}">
                <c16:uniqueId val="{00000008-6167-414F-8C65-19D9478E3934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167-414F-8C65-19D9478E3934}"/>
                </c:ext>
              </c:extLst>
            </c:dLbl>
            <c:dLbl>
              <c:idx val="1"/>
              <c:layout>
                <c:manualLayout>
                  <c:x val="-7.2992700729927005E-3"/>
                  <c:y val="1.0554089709762533E-2"/>
                </c:manualLayout>
              </c:layout>
              <c:tx>
                <c:rich>
                  <a:bodyPr/>
                  <a:lstStyle/>
                  <a:p>
                    <a:fld id="{69C3519F-7F30-444D-A4EC-68DF14D1DED3}" type="CELLREF">
                      <a:rPr lang="el-GR"/>
                      <a:pPr/>
                      <a:t>[CELLREF]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{69C3519F-7F30-444D-A4EC-68DF14D1DED3}</c15:txfldGUID>
                      <c15:f>'A) Curvas com exc. constante'!$R$32:$S$32</c15:f>
                      <c15:dlblFieldTableCache>
                        <c:ptCount val="2"/>
                        <c:pt idx="0">
                          <c:v>φ = 67.2°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6167-414F-8C65-19D9478E39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('A) Curvas com exc. constante'!$T$37,'A) Curvas com exc. constante'!$T$32)</c:f>
              <c:numCache>
                <c:formatCode>0.0000</c:formatCode>
                <c:ptCount val="2"/>
                <c:pt idx="0" formatCode="General">
                  <c:v>0</c:v>
                </c:pt>
                <c:pt idx="1">
                  <c:v>0.31044560004650629</c:v>
                </c:pt>
              </c:numCache>
            </c:numRef>
          </c:xVal>
          <c:yVal>
            <c:numRef>
              <c:f>('A) Curvas com exc. constante'!$U$37,'A) Curvas com exc. constante'!$U$32)</c:f>
              <c:numCache>
                <c:formatCode>0.0000</c:formatCode>
                <c:ptCount val="2"/>
                <c:pt idx="0" formatCode="General">
                  <c:v>0</c:v>
                </c:pt>
                <c:pt idx="1">
                  <c:v>-0.73730830011045223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CA01-4DBD-BC74-BCB815F7403C}"/>
            </c:ext>
          </c:extLst>
        </c:ser>
        <c:ser>
          <c:idx val="3"/>
          <c:order val="3"/>
          <c:tx>
            <c:v>I4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4"/>
                </a:solidFill>
                <a:round/>
                <a:tailEnd type="triangle"/>
              </a:ln>
              <a:effectLst/>
            </c:spPr>
            <c:extLst>
              <c:ext xmlns:c16="http://schemas.microsoft.com/office/drawing/2014/chart" uri="{C3380CC4-5D6E-409C-BE32-E72D297353CC}">
                <c16:uniqueId val="{00000009-6167-414F-8C65-19D9478E3934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167-414F-8C65-19D9478E3934}"/>
                </c:ext>
              </c:extLst>
            </c:dLbl>
            <c:dLbl>
              <c:idx val="1"/>
              <c:layout>
                <c:manualLayout>
                  <c:x val="-9.7323600973236012E-3"/>
                  <c:y val="3.8698328935795827E-2"/>
                </c:manualLayout>
              </c:layout>
              <c:tx>
                <c:rich>
                  <a:bodyPr/>
                  <a:lstStyle/>
                  <a:p>
                    <a:fld id="{076D50AA-AA0A-48D1-BEFA-EBB1A6D389FF}" type="CELLREF">
                      <a:rPr lang="el-GR"/>
                      <a:pPr/>
                      <a:t>[CELLREF]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{076D50AA-AA0A-48D1-BEFA-EBB1A6D389FF}</c15:txfldGUID>
                      <c15:f>'A) Curvas com exc. constante'!$R$33:$S$33</c15:f>
                      <c15:dlblFieldTableCache>
                        <c:ptCount val="2"/>
                        <c:pt idx="0">
                          <c:v>φ = 46.0°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6167-414F-8C65-19D9478E39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('A) Curvas com exc. constante'!$T$37,'A) Curvas com exc. constante'!$T$33)</c:f>
              <c:numCache>
                <c:formatCode>0.0000</c:formatCode>
                <c:ptCount val="2"/>
                <c:pt idx="0" formatCode="General">
                  <c:v>0</c:v>
                </c:pt>
                <c:pt idx="1">
                  <c:v>0.55550943629124705</c:v>
                </c:pt>
              </c:numCache>
            </c:numRef>
          </c:xVal>
          <c:yVal>
            <c:numRef>
              <c:f>('A) Curvas com exc. constante'!$U$37,'A) Curvas com exc. constante'!$U$33)</c:f>
              <c:numCache>
                <c:formatCode>0.0000</c:formatCode>
                <c:ptCount val="2"/>
                <c:pt idx="0" formatCode="General">
                  <c:v>0</c:v>
                </c:pt>
                <c:pt idx="1">
                  <c:v>-0.57568156665936498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CA01-4DBD-BC74-BCB815F7403C}"/>
            </c:ext>
          </c:extLst>
        </c:ser>
        <c:ser>
          <c:idx val="4"/>
          <c:order val="4"/>
          <c:tx>
            <c:v>I5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5"/>
                </a:solidFill>
                <a:round/>
                <a:tailEnd type="triangle"/>
              </a:ln>
              <a:effectLst/>
            </c:spPr>
            <c:extLst>
              <c:ext xmlns:c16="http://schemas.microsoft.com/office/drawing/2014/chart" uri="{C3380CC4-5D6E-409C-BE32-E72D297353CC}">
                <c16:uniqueId val="{0000000A-6167-414F-8C65-19D9478E3934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167-414F-8C65-19D9478E3934}"/>
                </c:ext>
              </c:extLst>
            </c:dLbl>
            <c:dLbl>
              <c:idx val="1"/>
              <c:layout>
                <c:manualLayout>
                  <c:x val="7.2992700729927005E-3"/>
                  <c:y val="-1.4072119613016711E-2"/>
                </c:manualLayout>
              </c:layout>
              <c:tx>
                <c:rich>
                  <a:bodyPr/>
                  <a:lstStyle/>
                  <a:p>
                    <a:fld id="{BB039DA0-703D-47C1-BEA6-3415EA5F2660}" type="CELLREF">
                      <a:rPr lang="el-GR"/>
                      <a:pPr/>
                      <a:t>[CELLREF]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{BB039DA0-703D-47C1-BEA6-3415EA5F2660}</c15:txfldGUID>
                      <c15:f>'A) Curvas com exc. constante'!$R$34:$S$34</c15:f>
                      <c15:dlblFieldTableCache>
                        <c:ptCount val="2"/>
                        <c:pt idx="0">
                          <c:v>φ = 27.9°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6167-414F-8C65-19D9478E39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('A) Curvas com exc. constante'!$T$37,'A) Curvas com exc. constante'!$T$34)</c:f>
              <c:numCache>
                <c:formatCode>0.0000</c:formatCode>
                <c:ptCount val="2"/>
                <c:pt idx="0" formatCode="General">
                  <c:v>0</c:v>
                </c:pt>
                <c:pt idx="1">
                  <c:v>0.83939425497099984</c:v>
                </c:pt>
              </c:numCache>
            </c:numRef>
          </c:xVal>
          <c:yVal>
            <c:numRef>
              <c:f>('A) Curvas com exc. constante'!$U$37,'A) Curvas com exc. constante'!$U$34)</c:f>
              <c:numCache>
                <c:formatCode>0.0000</c:formatCode>
                <c:ptCount val="2"/>
                <c:pt idx="0" formatCode="General">
                  <c:v>0</c:v>
                </c:pt>
                <c:pt idx="1">
                  <c:v>-0.44487895513462988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CA01-4DBD-BC74-BCB815F7403C}"/>
            </c:ext>
          </c:extLst>
        </c:ser>
        <c:ser>
          <c:idx val="5"/>
          <c:order val="5"/>
          <c:tx>
            <c:v>I6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6"/>
                </a:solidFill>
                <a:round/>
                <a:tailEnd type="triangle"/>
              </a:ln>
              <a:effectLst/>
            </c:spPr>
            <c:extLst>
              <c:ext xmlns:c16="http://schemas.microsoft.com/office/drawing/2014/chart" uri="{C3380CC4-5D6E-409C-BE32-E72D297353CC}">
                <c16:uniqueId val="{0000000B-6167-414F-8C65-19D9478E3934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167-414F-8C65-19D9478E3934}"/>
                </c:ext>
              </c:extLst>
            </c:dLbl>
            <c:dLbl>
              <c:idx val="1"/>
              <c:layout>
                <c:manualLayout>
                  <c:x val="-2.189781021897819E-2"/>
                  <c:y val="4.9252418645558425E-2"/>
                </c:manualLayout>
              </c:layout>
              <c:tx>
                <c:rich>
                  <a:bodyPr/>
                  <a:lstStyle/>
                  <a:p>
                    <a:fld id="{9F5BE900-EBE3-4DE2-B787-4C8AB4A248A8}" type="CELLREF">
                      <a:rPr lang="el-GR"/>
                      <a:pPr/>
                      <a:t>[CELLREF]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{9F5BE900-EBE3-4DE2-B787-4C8AB4A248A8}</c15:txfldGUID>
                      <c15:f>'A) Curvas com exc. constante'!$R$35:$S$35</c15:f>
                      <c15:dlblFieldTableCache>
                        <c:ptCount val="2"/>
                        <c:pt idx="0">
                          <c:v>φ = 9.5°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6167-414F-8C65-19D9478E39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('A) Curvas com exc. constante'!$T$37,'A) Curvas com exc. constante'!$T$35)</c:f>
              <c:numCache>
                <c:formatCode>0.0000</c:formatCode>
                <c:ptCount val="2"/>
                <c:pt idx="0" formatCode="General">
                  <c:v>0</c:v>
                </c:pt>
                <c:pt idx="1">
                  <c:v>1.08490271583465</c:v>
                </c:pt>
              </c:numCache>
            </c:numRef>
          </c:xVal>
          <c:yVal>
            <c:numRef>
              <c:f>('A) Curvas com exc. constante'!$U$37,'A) Curvas com exc. constante'!$U$35)</c:f>
              <c:numCache>
                <c:formatCode>0.0000</c:formatCode>
                <c:ptCount val="2"/>
                <c:pt idx="0" formatCode="General">
                  <c:v>0</c:v>
                </c:pt>
                <c:pt idx="1">
                  <c:v>-0.18162075094713437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CA01-4DBD-BC74-BCB815F7403C}"/>
            </c:ext>
          </c:extLst>
        </c:ser>
        <c:ser>
          <c:idx val="6"/>
          <c:order val="6"/>
          <c:tx>
            <c:v>I7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</a:schemeClr>
                </a:solidFill>
                <a:round/>
                <a:tailEnd type="triangle"/>
              </a:ln>
              <a:effectLst/>
            </c:spPr>
            <c:extLst>
              <c:ext xmlns:c16="http://schemas.microsoft.com/office/drawing/2014/chart" uri="{C3380CC4-5D6E-409C-BE32-E72D297353CC}">
                <c16:uniqueId val="{0000000C-6167-414F-8C65-19D9478E3934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167-414F-8C65-19D9478E3934}"/>
                </c:ext>
              </c:extLst>
            </c:dLbl>
            <c:dLbl>
              <c:idx val="1"/>
              <c:layout>
                <c:manualLayout>
                  <c:x val="-1.2165450121654502E-2"/>
                  <c:y val="-1.4072119613016711E-2"/>
                </c:manualLayout>
              </c:layout>
              <c:tx>
                <c:rich>
                  <a:bodyPr/>
                  <a:lstStyle/>
                  <a:p>
                    <a:fld id="{9F67A48B-3912-490F-90C9-81021E9C5DF3}" type="CELLREF">
                      <a:rPr lang="el-GR"/>
                      <a:pPr/>
                      <a:t>[CELLREF]</a:t>
                    </a:fld>
                    <a:endParaRPr lang="en-GB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{9F67A48B-3912-490F-90C9-81021E9C5DF3}</c15:txfldGUID>
                      <c15:f>'A) Curvas com exc. constante'!$R$36:$S$36</c15:f>
                      <c15:dlblFieldTableCache>
                        <c:ptCount val="2"/>
                        <c:pt idx="0">
                          <c:v>φ = -1.0°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6167-414F-8C65-19D9478E39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('A) Curvas com exc. constante'!$T$37,'A) Curvas com exc. constante'!$T$36)</c:f>
              <c:numCache>
                <c:formatCode>0.0000</c:formatCode>
                <c:ptCount val="2"/>
                <c:pt idx="0" formatCode="General">
                  <c:v>0</c:v>
                </c:pt>
                <c:pt idx="1">
                  <c:v>1.1998139746766596</c:v>
                </c:pt>
              </c:numCache>
            </c:numRef>
          </c:xVal>
          <c:yVal>
            <c:numRef>
              <c:f>('A) Curvas com exc. constante'!$U$37,'A) Curvas com exc. constante'!$U$36)</c:f>
              <c:numCache>
                <c:formatCode>0.0000</c:formatCode>
                <c:ptCount val="2"/>
                <c:pt idx="0" formatCode="General">
                  <c:v>0</c:v>
                </c:pt>
                <c:pt idx="1">
                  <c:v>2.1128799554060215E-2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CA01-4DBD-BC74-BCB815F7403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751642191"/>
        <c:axId val="2043338943"/>
      </c:scatterChart>
      <c:valAx>
        <c:axId val="1751642191"/>
        <c:scaling>
          <c:orientation val="minMax"/>
          <c:max val="2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 b="1">
                    <a:latin typeface="Arial" panose="020B0604020202020204" pitchFamily="34" charset="0"/>
                    <a:cs typeface="Arial" panose="020B0604020202020204" pitchFamily="34" charset="0"/>
                  </a:rPr>
                  <a:t>Im</a:t>
                </a:r>
                <a:endParaRPr lang="en-GB" b="1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338943"/>
        <c:crosses val="autoZero"/>
        <c:crossBetween val="midCat"/>
      </c:valAx>
      <c:valAx>
        <c:axId val="204333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 b="1">
                    <a:latin typeface="Arial" panose="020B0604020202020204" pitchFamily="34" charset="0"/>
                    <a:cs typeface="Arial" panose="020B0604020202020204" pitchFamily="34" charset="0"/>
                  </a:rPr>
                  <a:t>Re</a:t>
                </a:r>
                <a:endParaRPr lang="en-GB" b="1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6421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Curvas em V</a:t>
            </a:r>
          </a:p>
        </c:rich>
      </c:tx>
      <c:layout>
        <c:manualLayout>
          <c:xMode val="edge"/>
          <c:yMode val="edge"/>
          <c:x val="0.4069477117829407"/>
          <c:y val="6.750207210940736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151356797070798"/>
          <c:y val="0.22790697674418606"/>
          <c:w val="0.81885806472327616"/>
          <c:h val="0.53953488372093028"/>
        </c:manualLayout>
      </c:layout>
      <c:scatterChart>
        <c:scatterStyle val="smoothMarker"/>
        <c:varyColors val="0"/>
        <c:ser>
          <c:idx val="0"/>
          <c:order val="0"/>
          <c:tx>
            <c:v>P1</c:v>
          </c:tx>
          <c:spPr>
            <a:ln w="12700">
              <a:solidFill>
                <a:srgbClr val="F20884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'B) Curvas com Pg constante'!$H$8:$H$18</c:f>
              <c:numCache>
                <c:formatCode>0.0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0.8</c:v>
                </c:pt>
                <c:pt idx="7">
                  <c:v>1</c:v>
                </c:pt>
                <c:pt idx="8">
                  <c:v>1.2</c:v>
                </c:pt>
                <c:pt idx="9">
                  <c:v>1.5</c:v>
                </c:pt>
                <c:pt idx="10">
                  <c:v>1.6</c:v>
                </c:pt>
              </c:numCache>
            </c:numRef>
          </c:xVal>
          <c:yVal>
            <c:numRef>
              <c:f>'B) Curvas com Pg constante'!$I$8:$I$18</c:f>
              <c:numCache>
                <c:formatCode>0.00</c:formatCode>
                <c:ptCount val="11"/>
                <c:pt idx="0">
                  <c:v>1.3</c:v>
                </c:pt>
                <c:pt idx="1">
                  <c:v>0.95</c:v>
                </c:pt>
                <c:pt idx="2">
                  <c:v>0.7</c:v>
                </c:pt>
                <c:pt idx="3">
                  <c:v>0.25</c:v>
                </c:pt>
                <c:pt idx="4">
                  <c:v>0.05</c:v>
                </c:pt>
                <c:pt idx="5">
                  <c:v>0.2</c:v>
                </c:pt>
                <c:pt idx="6">
                  <c:v>0.5</c:v>
                </c:pt>
                <c:pt idx="7">
                  <c:v>0.85</c:v>
                </c:pt>
                <c:pt idx="8">
                  <c:v>1.2</c:v>
                </c:pt>
                <c:pt idx="9">
                  <c:v>1.6</c:v>
                </c:pt>
                <c:pt idx="10">
                  <c:v>1.75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12-4EA2-85D5-386A8E4206BF}"/>
            </c:ext>
          </c:extLst>
        </c:ser>
        <c:ser>
          <c:idx val="1"/>
          <c:order val="1"/>
          <c:tx>
            <c:v>P2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'B) Curvas com Pg constante'!$A$22:$A$32</c:f>
              <c:numCache>
                <c:formatCode>0.0</c:formatCode>
                <c:ptCount val="11"/>
                <c:pt idx="0">
                  <c:v>0.25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1.1000000000000001</c:v>
                </c:pt>
                <c:pt idx="7">
                  <c:v>1.2</c:v>
                </c:pt>
                <c:pt idx="8">
                  <c:v>1.4</c:v>
                </c:pt>
                <c:pt idx="9">
                  <c:v>1.5</c:v>
                </c:pt>
                <c:pt idx="10">
                  <c:v>1.6</c:v>
                </c:pt>
              </c:numCache>
            </c:numRef>
          </c:xVal>
          <c:yVal>
            <c:numRef>
              <c:f>'B) Curvas com Pg constante'!$B$22:$B$32</c:f>
              <c:numCache>
                <c:formatCode>0.00</c:formatCode>
                <c:ptCount val="11"/>
                <c:pt idx="0">
                  <c:v>1.3</c:v>
                </c:pt>
                <c:pt idx="1">
                  <c:v>0.65</c:v>
                </c:pt>
                <c:pt idx="2">
                  <c:v>0.5</c:v>
                </c:pt>
                <c:pt idx="3">
                  <c:v>0.4</c:v>
                </c:pt>
                <c:pt idx="4">
                  <c:v>0.5</c:v>
                </c:pt>
                <c:pt idx="5">
                  <c:v>0.8</c:v>
                </c:pt>
                <c:pt idx="6">
                  <c:v>1</c:v>
                </c:pt>
                <c:pt idx="7">
                  <c:v>1.1499999999999999</c:v>
                </c:pt>
                <c:pt idx="8">
                  <c:v>1.5</c:v>
                </c:pt>
                <c:pt idx="9">
                  <c:v>1.6</c:v>
                </c:pt>
                <c:pt idx="10">
                  <c:v>1.8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312-4EA2-85D5-386A8E4206BF}"/>
            </c:ext>
          </c:extLst>
        </c:ser>
        <c:ser>
          <c:idx val="2"/>
          <c:order val="2"/>
          <c:tx>
            <c:v>P3</c:v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8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dPt>
            <c:idx val="3"/>
            <c:marker>
              <c:spPr>
                <a:solidFill>
                  <a:srgbClr val="800000"/>
                </a:solidFill>
                <a:ln>
                  <a:solidFill>
                    <a:srgbClr val="800000"/>
                  </a:solidFill>
                  <a:prstDash val="solid"/>
                </a:ln>
              </c:spPr>
            </c:marker>
            <c:bubble3D val="0"/>
            <c:spPr>
              <a:ln w="12700">
                <a:solidFill>
                  <a:srgbClr val="8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2312-4EA2-85D5-386A8E4206BF}"/>
              </c:ext>
            </c:extLst>
          </c:dPt>
          <c:xVal>
            <c:numRef>
              <c:f>'B) Curvas com Pg constante'!$H$22:$H$32</c:f>
              <c:numCache>
                <c:formatCode>0.0</c:formatCode>
                <c:ptCount val="11"/>
                <c:pt idx="0">
                  <c:v>0.4</c:v>
                </c:pt>
                <c:pt idx="1">
                  <c:v>0.5</c:v>
                </c:pt>
                <c:pt idx="2">
                  <c:v>0.6</c:v>
                </c:pt>
                <c:pt idx="3">
                  <c:v>0.7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1.3</c:v>
                </c:pt>
                <c:pt idx="8">
                  <c:v>1.4</c:v>
                </c:pt>
                <c:pt idx="9">
                  <c:v>1.5</c:v>
                </c:pt>
                <c:pt idx="10">
                  <c:v>1.6</c:v>
                </c:pt>
              </c:numCache>
            </c:numRef>
          </c:xVal>
          <c:yVal>
            <c:numRef>
              <c:f>'B) Curvas com Pg constante'!$I$22:$I$32</c:f>
              <c:numCache>
                <c:formatCode>0.00</c:formatCode>
                <c:ptCount val="11"/>
                <c:pt idx="0">
                  <c:v>1.7</c:v>
                </c:pt>
                <c:pt idx="1">
                  <c:v>1.3</c:v>
                </c:pt>
                <c:pt idx="2">
                  <c:v>1.05</c:v>
                </c:pt>
                <c:pt idx="3">
                  <c:v>0.95</c:v>
                </c:pt>
                <c:pt idx="4">
                  <c:v>0.9</c:v>
                </c:pt>
                <c:pt idx="5">
                  <c:v>1</c:v>
                </c:pt>
                <c:pt idx="6">
                  <c:v>1.25</c:v>
                </c:pt>
                <c:pt idx="7">
                  <c:v>1.4</c:v>
                </c:pt>
                <c:pt idx="8">
                  <c:v>1.6</c:v>
                </c:pt>
                <c:pt idx="9">
                  <c:v>1.7</c:v>
                </c:pt>
                <c:pt idx="10">
                  <c:v>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312-4EA2-85D5-386A8E420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583904"/>
        <c:axId val="484580376"/>
      </c:scatterChart>
      <c:valAx>
        <c:axId val="484583904"/>
        <c:scaling>
          <c:orientation val="minMax"/>
        </c:scaling>
        <c:delete val="0"/>
        <c:axPos val="b"/>
        <c:majorGridlines>
          <c:spPr>
            <a:ln w="3175"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If [A]</a:t>
                </a:r>
              </a:p>
            </c:rich>
          </c:tx>
          <c:layout>
            <c:manualLayout>
              <c:xMode val="edge"/>
              <c:yMode val="edge"/>
              <c:x val="0.50620308263936142"/>
              <c:y val="0.869767578394805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4580376"/>
        <c:crosses val="autoZero"/>
        <c:crossBetween val="midCat"/>
      </c:valAx>
      <c:valAx>
        <c:axId val="484580376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 [A]</a:t>
                </a:r>
              </a:p>
            </c:rich>
          </c:tx>
          <c:layout>
            <c:manualLayout>
              <c:xMode val="edge"/>
              <c:yMode val="edge"/>
              <c:x val="2.0798634738558911E-3"/>
              <c:y val="0.4418605051417753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4583904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50" b="1" i="1" u="none" strike="noStrike" baseline="0">
                <a:effectLst/>
              </a:rPr>
              <a:t>P</a:t>
            </a:r>
            <a:r>
              <a:rPr lang="en-US" sz="1150" b="1" i="0" u="none" strike="noStrike" baseline="-25000">
                <a:effectLst/>
              </a:rPr>
              <a:t>g</a:t>
            </a:r>
            <a:r>
              <a:rPr lang="en-US" sz="1150" b="1" i="0" u="none" strike="noStrike" baseline="0">
                <a:effectLst/>
              </a:rPr>
              <a:t> = </a:t>
            </a:r>
            <a:r>
              <a:rPr lang="en-US" sz="1150" b="1" i="1" u="none" strike="noStrike" baseline="0">
                <a:effectLst/>
              </a:rPr>
              <a:t>f</a:t>
            </a:r>
            <a:r>
              <a:rPr lang="en-US" sz="1150" b="1" i="0" u="none" strike="noStrike" baseline="0">
                <a:effectLst/>
              </a:rPr>
              <a:t>(</a:t>
            </a:r>
            <a:r>
              <a:rPr lang="en-US" sz="1150" b="1" i="1" u="none" strike="noStrike" baseline="0">
                <a:effectLst/>
              </a:rPr>
              <a:t>I</a:t>
            </a:r>
            <a:r>
              <a:rPr lang="en-US" sz="1150" b="1" i="0" u="none" strike="noStrike" baseline="-25000">
                <a:effectLst/>
              </a:rPr>
              <a:t>f</a:t>
            </a:r>
            <a:r>
              <a:rPr lang="en-US" sz="1150" b="1" i="0" u="none" strike="noStrike" baseline="0">
                <a:effectLst/>
              </a:rPr>
              <a:t>)</a:t>
            </a:r>
            <a:endParaRPr lang="en-US"/>
          </a:p>
        </c:rich>
      </c:tx>
      <c:layout>
        <c:manualLayout>
          <c:xMode val="edge"/>
          <c:yMode val="edge"/>
          <c:x val="0.41035481675901625"/>
          <c:y val="8.535178777393309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151356797070798"/>
          <c:y val="0.24019550351489852"/>
          <c:w val="0.7022328252020823"/>
          <c:h val="0.51470465038906832"/>
        </c:manualLayout>
      </c:layout>
      <c:scatterChart>
        <c:scatterStyle val="smoothMarker"/>
        <c:varyColors val="0"/>
        <c:ser>
          <c:idx val="1"/>
          <c:order val="0"/>
          <c:tx>
            <c:v>P1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'B) Curvas com Pg constante'!$H$8:$H$18</c:f>
              <c:numCache>
                <c:formatCode>0.0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0.8</c:v>
                </c:pt>
                <c:pt idx="7">
                  <c:v>1</c:v>
                </c:pt>
                <c:pt idx="8">
                  <c:v>1.2</c:v>
                </c:pt>
                <c:pt idx="9">
                  <c:v>1.5</c:v>
                </c:pt>
                <c:pt idx="10">
                  <c:v>1.6</c:v>
                </c:pt>
              </c:numCache>
            </c:numRef>
          </c:xVal>
          <c:yVal>
            <c:numRef>
              <c:f>'B) Curvas com Pg constante'!$K$8:$K$18</c:f>
              <c:numCache>
                <c:formatCode>0.0</c:formatCode>
                <c:ptCount val="11"/>
                <c:pt idx="0">
                  <c:v>9</c:v>
                </c:pt>
                <c:pt idx="1">
                  <c:v>11.2</c:v>
                </c:pt>
                <c:pt idx="2">
                  <c:v>8.9</c:v>
                </c:pt>
                <c:pt idx="3">
                  <c:v>9.6999999999999993</c:v>
                </c:pt>
                <c:pt idx="4">
                  <c:v>12.3</c:v>
                </c:pt>
                <c:pt idx="5">
                  <c:v>10.3</c:v>
                </c:pt>
                <c:pt idx="6">
                  <c:v>9.5</c:v>
                </c:pt>
                <c:pt idx="7">
                  <c:v>8.6</c:v>
                </c:pt>
                <c:pt idx="8">
                  <c:v>12.1</c:v>
                </c:pt>
                <c:pt idx="9">
                  <c:v>10</c:v>
                </c:pt>
                <c:pt idx="10">
                  <c:v>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C0-438B-86F4-5D22D31690EB}"/>
            </c:ext>
          </c:extLst>
        </c:ser>
        <c:ser>
          <c:idx val="0"/>
          <c:order val="1"/>
          <c:tx>
            <c:v>P2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'B) Curvas com Pg constante'!$A$22:$A$32</c:f>
              <c:numCache>
                <c:formatCode>0.0</c:formatCode>
                <c:ptCount val="11"/>
                <c:pt idx="0">
                  <c:v>0.25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1.1000000000000001</c:v>
                </c:pt>
                <c:pt idx="7">
                  <c:v>1.2</c:v>
                </c:pt>
                <c:pt idx="8">
                  <c:v>1.4</c:v>
                </c:pt>
                <c:pt idx="9">
                  <c:v>1.5</c:v>
                </c:pt>
                <c:pt idx="10">
                  <c:v>1.6</c:v>
                </c:pt>
              </c:numCache>
            </c:numRef>
          </c:xVal>
          <c:yVal>
            <c:numRef>
              <c:f>'B) Curvas com Pg constante'!$D$22:$D$32</c:f>
              <c:numCache>
                <c:formatCode>0.0</c:formatCode>
                <c:ptCount val="11"/>
                <c:pt idx="0">
                  <c:v>259</c:v>
                </c:pt>
                <c:pt idx="1">
                  <c:v>244</c:v>
                </c:pt>
                <c:pt idx="2">
                  <c:v>240</c:v>
                </c:pt>
                <c:pt idx="3">
                  <c:v>252</c:v>
                </c:pt>
                <c:pt idx="4">
                  <c:v>232</c:v>
                </c:pt>
                <c:pt idx="5">
                  <c:v>263</c:v>
                </c:pt>
                <c:pt idx="6">
                  <c:v>263</c:v>
                </c:pt>
                <c:pt idx="7">
                  <c:v>261</c:v>
                </c:pt>
                <c:pt idx="8">
                  <c:v>261</c:v>
                </c:pt>
                <c:pt idx="9">
                  <c:v>250</c:v>
                </c:pt>
                <c:pt idx="10">
                  <c:v>253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C0-438B-86F4-5D22D31690EB}"/>
            </c:ext>
          </c:extLst>
        </c:ser>
        <c:ser>
          <c:idx val="2"/>
          <c:order val="2"/>
          <c:tx>
            <c:v>P3</c:v>
          </c:tx>
          <c:spPr>
            <a:ln w="12700">
              <a:solidFill>
                <a:srgbClr val="0000D4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3366FF"/>
              </a:solidFill>
              <a:ln>
                <a:solidFill>
                  <a:srgbClr val="0000D4"/>
                </a:solidFill>
                <a:prstDash val="solid"/>
              </a:ln>
            </c:spPr>
          </c:marker>
          <c:xVal>
            <c:numRef>
              <c:f>'B) Curvas com Pg constante'!$H$22:$H$32</c:f>
              <c:numCache>
                <c:formatCode>0.0</c:formatCode>
                <c:ptCount val="11"/>
                <c:pt idx="0">
                  <c:v>0.4</c:v>
                </c:pt>
                <c:pt idx="1">
                  <c:v>0.5</c:v>
                </c:pt>
                <c:pt idx="2">
                  <c:v>0.6</c:v>
                </c:pt>
                <c:pt idx="3">
                  <c:v>0.7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1.3</c:v>
                </c:pt>
                <c:pt idx="8">
                  <c:v>1.4</c:v>
                </c:pt>
                <c:pt idx="9">
                  <c:v>1.5</c:v>
                </c:pt>
                <c:pt idx="10">
                  <c:v>1.6</c:v>
                </c:pt>
              </c:numCache>
            </c:numRef>
          </c:xVal>
          <c:yVal>
            <c:numRef>
              <c:f>'B) Curvas com Pg constante'!$K$22:$K$32</c:f>
              <c:numCache>
                <c:formatCode>0.0</c:formatCode>
                <c:ptCount val="11"/>
                <c:pt idx="0">
                  <c:v>522</c:v>
                </c:pt>
                <c:pt idx="1">
                  <c:v>552</c:v>
                </c:pt>
                <c:pt idx="2">
                  <c:v>526</c:v>
                </c:pt>
                <c:pt idx="3">
                  <c:v>531</c:v>
                </c:pt>
                <c:pt idx="4">
                  <c:v>543</c:v>
                </c:pt>
                <c:pt idx="5">
                  <c:v>559</c:v>
                </c:pt>
                <c:pt idx="6">
                  <c:v>551</c:v>
                </c:pt>
                <c:pt idx="7">
                  <c:v>558</c:v>
                </c:pt>
                <c:pt idx="8">
                  <c:v>542</c:v>
                </c:pt>
                <c:pt idx="9">
                  <c:v>530</c:v>
                </c:pt>
                <c:pt idx="10">
                  <c:v>534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C0-438B-86F4-5D22D3169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580768"/>
        <c:axId val="484577632"/>
      </c:scatterChart>
      <c:valAx>
        <c:axId val="484580768"/>
        <c:scaling>
          <c:orientation val="minMax"/>
        </c:scaling>
        <c:delete val="0"/>
        <c:axPos val="b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i="1"/>
                  <a:t>I</a:t>
                </a:r>
                <a:r>
                  <a:rPr lang="en-US" baseline="-25000"/>
                  <a:t>f</a:t>
                </a:r>
                <a:r>
                  <a:rPr lang="en-US"/>
                  <a:t> (A)</a:t>
                </a:r>
              </a:p>
            </c:rich>
          </c:tx>
          <c:layout>
            <c:manualLayout>
              <c:xMode val="edge"/>
              <c:yMode val="edge"/>
              <c:x val="0.44913148202153741"/>
              <c:y val="0.8627432816572668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4577632"/>
        <c:crosses val="autoZero"/>
        <c:crossBetween val="midCat"/>
      </c:valAx>
      <c:valAx>
        <c:axId val="48457763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i="1"/>
                  <a:t>P</a:t>
                </a:r>
                <a:r>
                  <a:rPr lang="en-US" i="0" baseline="-25000"/>
                  <a:t>g</a:t>
                </a:r>
                <a:r>
                  <a:rPr lang="en-US"/>
                  <a:t> (W)</a:t>
                </a:r>
              </a:p>
            </c:rich>
          </c:tx>
          <c:layout>
            <c:manualLayout>
              <c:xMode val="edge"/>
              <c:yMode val="edge"/>
              <c:x val="5.5586913022010864E-3"/>
              <c:y val="0.40686154426775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4580768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6443429139258821"/>
          <c:y val="0.45676229917627081"/>
          <c:w val="0.12076644740395104"/>
          <c:h val="0.1799366082699870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150" b="1" i="1" u="none" strike="noStrike" baseline="0">
                <a:effectLst/>
              </a:rPr>
              <a:t>Q</a:t>
            </a:r>
            <a:r>
              <a:rPr lang="en-US" sz="1150" b="1" i="0" u="none" strike="noStrike" baseline="-25000">
                <a:effectLst/>
              </a:rPr>
              <a:t>g</a:t>
            </a:r>
            <a:r>
              <a:rPr lang="en-US" sz="1150" b="1" i="0" u="none" strike="noStrike" baseline="0">
                <a:effectLst/>
              </a:rPr>
              <a:t> = </a:t>
            </a:r>
            <a:r>
              <a:rPr lang="en-US" sz="1150" b="1" i="1" u="none" strike="noStrike" baseline="0">
                <a:effectLst/>
              </a:rPr>
              <a:t>f</a:t>
            </a:r>
            <a:r>
              <a:rPr lang="en-US" sz="1150" b="1" i="0" u="none" strike="noStrike" baseline="0">
                <a:effectLst/>
              </a:rPr>
              <a:t>(</a:t>
            </a:r>
            <a:r>
              <a:rPr lang="en-US" sz="1150" b="1" i="1" u="none" strike="noStrike" baseline="0">
                <a:effectLst/>
              </a:rPr>
              <a:t>I</a:t>
            </a:r>
            <a:r>
              <a:rPr lang="en-US" sz="1150" b="1" i="0" u="none" strike="noStrike" baseline="-25000">
                <a:effectLst/>
              </a:rPr>
              <a:t>f</a:t>
            </a:r>
            <a:r>
              <a:rPr lang="en-US" sz="1150" b="1" i="0" u="none" strike="noStrike" baseline="0">
                <a:effectLst/>
              </a:rPr>
              <a:t>)</a:t>
            </a:r>
            <a:endParaRPr lang="en-US"/>
          </a:p>
        </c:rich>
      </c:tx>
      <c:layout>
        <c:manualLayout>
          <c:xMode val="edge"/>
          <c:yMode val="edge"/>
          <c:x val="0.41035481675901625"/>
          <c:y val="8.535178777393309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151356797070798"/>
          <c:y val="0.24019550351489852"/>
          <c:w val="0.7022328252020823"/>
          <c:h val="0.51470465038906832"/>
        </c:manualLayout>
      </c:layout>
      <c:scatterChart>
        <c:scatterStyle val="smoothMarker"/>
        <c:varyColors val="0"/>
        <c:ser>
          <c:idx val="1"/>
          <c:order val="0"/>
          <c:tx>
            <c:v>P1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'B) Curvas com Pg constante'!$H$8:$H$18</c:f>
              <c:numCache>
                <c:formatCode>0.0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0.8</c:v>
                </c:pt>
                <c:pt idx="7">
                  <c:v>1</c:v>
                </c:pt>
                <c:pt idx="8">
                  <c:v>1.2</c:v>
                </c:pt>
                <c:pt idx="9">
                  <c:v>1.5</c:v>
                </c:pt>
                <c:pt idx="10">
                  <c:v>1.6</c:v>
                </c:pt>
              </c:numCache>
            </c:numRef>
          </c:xVal>
          <c:yVal>
            <c:numRef>
              <c:f>'B) Curvas com Pg constante'!$L$8:$L$18</c:f>
              <c:numCache>
                <c:formatCode>0.0</c:formatCode>
                <c:ptCount val="11"/>
                <c:pt idx="0">
                  <c:v>-878</c:v>
                </c:pt>
                <c:pt idx="1">
                  <c:v>-621</c:v>
                </c:pt>
                <c:pt idx="2">
                  <c:v>-481</c:v>
                </c:pt>
                <c:pt idx="3">
                  <c:v>-186</c:v>
                </c:pt>
                <c:pt idx="4">
                  <c:v>-41</c:v>
                </c:pt>
                <c:pt idx="5">
                  <c:v>103</c:v>
                </c:pt>
                <c:pt idx="6">
                  <c:v>341</c:v>
                </c:pt>
                <c:pt idx="7">
                  <c:v>565</c:v>
                </c:pt>
                <c:pt idx="8">
                  <c:v>806</c:v>
                </c:pt>
                <c:pt idx="9">
                  <c:v>1073</c:v>
                </c:pt>
                <c:pt idx="10">
                  <c:v>1115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C9-453E-875F-F5EF3F42F521}"/>
            </c:ext>
          </c:extLst>
        </c:ser>
        <c:ser>
          <c:idx val="0"/>
          <c:order val="1"/>
          <c:tx>
            <c:v>P2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'B) Curvas com Pg constante'!$A$22:$A$32</c:f>
              <c:numCache>
                <c:formatCode>0.0</c:formatCode>
                <c:ptCount val="11"/>
                <c:pt idx="0">
                  <c:v>0.25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1.1000000000000001</c:v>
                </c:pt>
                <c:pt idx="7">
                  <c:v>1.2</c:v>
                </c:pt>
                <c:pt idx="8">
                  <c:v>1.4</c:v>
                </c:pt>
                <c:pt idx="9">
                  <c:v>1.5</c:v>
                </c:pt>
                <c:pt idx="10">
                  <c:v>1.6</c:v>
                </c:pt>
              </c:numCache>
            </c:numRef>
          </c:xVal>
          <c:yVal>
            <c:numRef>
              <c:f>'B) Curvas com Pg constante'!$E$22:$E$32</c:f>
              <c:numCache>
                <c:formatCode>0.0</c:formatCode>
                <c:ptCount val="11"/>
                <c:pt idx="0">
                  <c:v>-766</c:v>
                </c:pt>
                <c:pt idx="1">
                  <c:v>-338</c:v>
                </c:pt>
                <c:pt idx="2">
                  <c:v>-217</c:v>
                </c:pt>
                <c:pt idx="3">
                  <c:v>-15</c:v>
                </c:pt>
                <c:pt idx="4">
                  <c:v>247</c:v>
                </c:pt>
                <c:pt idx="5">
                  <c:v>477</c:v>
                </c:pt>
                <c:pt idx="6">
                  <c:v>617</c:v>
                </c:pt>
                <c:pt idx="7">
                  <c:v>719</c:v>
                </c:pt>
                <c:pt idx="8">
                  <c:v>966</c:v>
                </c:pt>
                <c:pt idx="9">
                  <c:v>1079</c:v>
                </c:pt>
                <c:pt idx="10">
                  <c:v>1147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9C9-453E-875F-F5EF3F42F521}"/>
            </c:ext>
          </c:extLst>
        </c:ser>
        <c:ser>
          <c:idx val="2"/>
          <c:order val="2"/>
          <c:tx>
            <c:v>P3</c:v>
          </c:tx>
          <c:spPr>
            <a:ln w="12700">
              <a:solidFill>
                <a:srgbClr val="0000D4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3366FF"/>
              </a:solidFill>
              <a:ln>
                <a:solidFill>
                  <a:srgbClr val="0000D4"/>
                </a:solidFill>
                <a:prstDash val="solid"/>
              </a:ln>
            </c:spPr>
          </c:marker>
          <c:xVal>
            <c:numRef>
              <c:f>'B) Curvas com Pg constante'!$H$22:$H$32</c:f>
              <c:numCache>
                <c:formatCode>0.0</c:formatCode>
                <c:ptCount val="11"/>
                <c:pt idx="0">
                  <c:v>0.4</c:v>
                </c:pt>
                <c:pt idx="1">
                  <c:v>0.5</c:v>
                </c:pt>
                <c:pt idx="2">
                  <c:v>0.6</c:v>
                </c:pt>
                <c:pt idx="3">
                  <c:v>0.7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1.3</c:v>
                </c:pt>
                <c:pt idx="8">
                  <c:v>1.4</c:v>
                </c:pt>
                <c:pt idx="9">
                  <c:v>1.5</c:v>
                </c:pt>
                <c:pt idx="10">
                  <c:v>1.6</c:v>
                </c:pt>
              </c:numCache>
            </c:numRef>
          </c:xVal>
          <c:yVal>
            <c:numRef>
              <c:f>'B) Curvas com Pg constante'!$L$22:$L$32</c:f>
              <c:numCache>
                <c:formatCode>0.0</c:formatCode>
                <c:ptCount val="11"/>
                <c:pt idx="0">
                  <c:v>-1020</c:v>
                </c:pt>
                <c:pt idx="1">
                  <c:v>-644</c:v>
                </c:pt>
                <c:pt idx="2">
                  <c:v>-263</c:v>
                </c:pt>
                <c:pt idx="3">
                  <c:v>-105</c:v>
                </c:pt>
                <c:pt idx="4">
                  <c:v>52</c:v>
                </c:pt>
                <c:pt idx="5">
                  <c:v>373</c:v>
                </c:pt>
                <c:pt idx="6">
                  <c:v>619</c:v>
                </c:pt>
                <c:pt idx="7">
                  <c:v>738</c:v>
                </c:pt>
                <c:pt idx="8">
                  <c:v>877</c:v>
                </c:pt>
                <c:pt idx="9">
                  <c:v>992</c:v>
                </c:pt>
                <c:pt idx="10">
                  <c:v>1088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9C9-453E-875F-F5EF3F42F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577240"/>
        <c:axId val="484582336"/>
      </c:scatterChart>
      <c:valAx>
        <c:axId val="484577240"/>
        <c:scaling>
          <c:orientation val="minMax"/>
        </c:scaling>
        <c:delete val="0"/>
        <c:axPos val="b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i="1"/>
                  <a:t>I</a:t>
                </a:r>
                <a:r>
                  <a:rPr lang="en-US" baseline="-25000"/>
                  <a:t>f</a:t>
                </a:r>
                <a:r>
                  <a:rPr lang="en-US"/>
                  <a:t> (A)</a:t>
                </a:r>
              </a:p>
            </c:rich>
          </c:tx>
          <c:layout>
            <c:manualLayout>
              <c:xMode val="edge"/>
              <c:yMode val="edge"/>
              <c:x val="0.44913148202153741"/>
              <c:y val="0.8627432816572668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4582336"/>
        <c:crosses val="autoZero"/>
        <c:crossBetween val="midCat"/>
      </c:valAx>
      <c:valAx>
        <c:axId val="484582336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i="1"/>
                  <a:t>Q</a:t>
                </a:r>
                <a:r>
                  <a:rPr lang="en-US" i="0" baseline="-25000"/>
                  <a:t>g</a:t>
                </a:r>
                <a:r>
                  <a:rPr lang="en-US"/>
                  <a:t> (var)</a:t>
                </a:r>
              </a:p>
            </c:rich>
          </c:tx>
          <c:layout>
            <c:manualLayout>
              <c:xMode val="edge"/>
              <c:yMode val="edge"/>
              <c:x val="3.2726442791489005E-3"/>
              <c:y val="0.4068616668818036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4577240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6443429139258821"/>
          <c:y val="0.45676229917627081"/>
          <c:w val="0.12076644740395104"/>
          <c:h val="0.1799366082699870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7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00">
                <a:latin typeface="Arial" panose="020B0604020202020204" pitchFamily="34" charset="0"/>
                <a:cs typeface="Arial" panose="020B0604020202020204" pitchFamily="34" charset="0"/>
              </a:rPr>
              <a:t>Rep. vetorial da corrente </a:t>
            </a:r>
            <a:r>
              <a:rPr lang="en-GB" sz="1200" b="1">
                <a:latin typeface="Arial" panose="020B0604020202020204" pitchFamily="34" charset="0"/>
                <a:cs typeface="Arial" panose="020B0604020202020204" pitchFamily="34" charset="0"/>
              </a:rPr>
              <a:t>I </a:t>
            </a:r>
            <a:r>
              <a:rPr lang="en-GB" sz="1200" b="0">
                <a:latin typeface="Arial" panose="020B0604020202020204" pitchFamily="34" charset="0"/>
                <a:cs typeface="Arial" panose="020B0604020202020204" pitchFamily="34" charset="0"/>
              </a:rPr>
              <a:t>para Pg ~</a:t>
            </a:r>
            <a:r>
              <a:rPr lang="en-GB" sz="1200" b="0" baseline="0">
                <a:latin typeface="Arial" panose="020B0604020202020204" pitchFamily="34" charset="0"/>
                <a:cs typeface="Arial" panose="020B0604020202020204" pitchFamily="34" charset="0"/>
              </a:rPr>
              <a:t> 0W</a:t>
            </a:r>
            <a:endParaRPr lang="en-GB" sz="1200" b="0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1"/>
                </a:solidFill>
                <a:round/>
                <a:tailEnd type="triangle"/>
              </a:ln>
              <a:effectLst/>
            </c:spPr>
            <c:extLst>
              <c:ext xmlns:c16="http://schemas.microsoft.com/office/drawing/2014/chart" uri="{C3380CC4-5D6E-409C-BE32-E72D297353CC}">
                <c16:uniqueId val="{00000002-3F69-4D0A-B9A7-3865894CB1DC}"/>
              </c:ext>
            </c:extLst>
          </c:dPt>
          <c:xVal>
            <c:numRef>
              <c:f>('B) Curvas com Pg constante'!$R$19,'B) Curvas com Pg constante'!$R$8)</c:f>
              <c:numCache>
                <c:formatCode>0.00000</c:formatCode>
                <c:ptCount val="2"/>
                <c:pt idx="0" formatCode="General">
                  <c:v>0</c:v>
                </c:pt>
                <c:pt idx="1">
                  <c:v>1.3325040278491049E-2</c:v>
                </c:pt>
              </c:numCache>
            </c:numRef>
          </c:xVal>
          <c:yVal>
            <c:numRef>
              <c:f>('B) Curvas com Pg constante'!$S$19,'B) Curvas com Pg constante'!$S$8)</c:f>
              <c:numCache>
                <c:formatCode>0.00000</c:formatCode>
                <c:ptCount val="2"/>
                <c:pt idx="0" formatCode="General">
                  <c:v>0</c:v>
                </c:pt>
                <c:pt idx="1">
                  <c:v>1.2999317071683332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FF-4552-85F9-D6E4FEF8297D}"/>
            </c:ext>
          </c:extLst>
        </c:ser>
        <c:ser>
          <c:idx val="1"/>
          <c:order val="1"/>
          <c:tx>
            <c:v>I2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tailEnd type="triangle"/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  <a:tailEnd type="triangle"/>
              </a:ln>
              <a:effectLst/>
            </c:spPr>
            <c:extLst>
              <c:ext xmlns:c16="http://schemas.microsoft.com/office/drawing/2014/chart" uri="{C3380CC4-5D6E-409C-BE32-E72D297353CC}">
                <c16:uniqueId val="{00000005-3F69-4D0A-B9A7-3865894CB1DC}"/>
              </c:ext>
            </c:extLst>
          </c:dPt>
          <c:xVal>
            <c:numRef>
              <c:f>('B) Curvas com Pg constante'!$R$19,'B) Curvas com Pg constante'!$R$9)</c:f>
              <c:numCache>
                <c:formatCode>0.00000</c:formatCode>
                <c:ptCount val="2"/>
                <c:pt idx="0" formatCode="General">
                  <c:v>0</c:v>
                </c:pt>
                <c:pt idx="1">
                  <c:v>1.7130869485415041E-2</c:v>
                </c:pt>
              </c:numCache>
            </c:numRef>
          </c:xVal>
          <c:yVal>
            <c:numRef>
              <c:f>('B) Curvas com Pg constante'!$S$19,'B) Curvas com Pg constante'!$S$9)</c:f>
              <c:numCache>
                <c:formatCode>0.00000</c:formatCode>
                <c:ptCount val="2"/>
                <c:pt idx="0" formatCode="General">
                  <c:v>0</c:v>
                </c:pt>
                <c:pt idx="1">
                  <c:v>0.94984553128952154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FF-4552-85F9-D6E4FEF8297D}"/>
            </c:ext>
          </c:extLst>
        </c:ser>
        <c:ser>
          <c:idx val="2"/>
          <c:order val="2"/>
          <c:tx>
            <c:v>I3</c:v>
          </c:tx>
          <c:spPr>
            <a:ln w="19050" cap="rnd">
              <a:solidFill>
                <a:schemeClr val="accent3"/>
              </a:solidFill>
              <a:round/>
              <a:tailEnd type="triangle"/>
            </a:ln>
            <a:effectLst/>
          </c:spPr>
          <c:marker>
            <c:symbol val="none"/>
          </c:marker>
          <c:xVal>
            <c:numRef>
              <c:f>('B) Curvas com Pg constante'!$R$19,'B) Curvas com Pg constante'!$R$10)</c:f>
              <c:numCache>
                <c:formatCode>0.00000</c:formatCode>
                <c:ptCount val="2"/>
                <c:pt idx="0" formatCode="General">
                  <c:v>0</c:v>
                </c:pt>
                <c:pt idx="1">
                  <c:v>1.2949966331725338E-2</c:v>
                </c:pt>
              </c:numCache>
            </c:numRef>
          </c:xVal>
          <c:yVal>
            <c:numRef>
              <c:f>('B) Curvas com Pg constante'!$S$19,'B) Curvas com Pg constante'!$S$10)</c:f>
              <c:numCache>
                <c:formatCode>0.00000</c:formatCode>
                <c:ptCount val="2"/>
                <c:pt idx="0" formatCode="General">
                  <c:v>0</c:v>
                </c:pt>
                <c:pt idx="1">
                  <c:v>0.69988020287189656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9FF-4552-85F9-D6E4FEF8297D}"/>
            </c:ext>
          </c:extLst>
        </c:ser>
        <c:ser>
          <c:idx val="3"/>
          <c:order val="3"/>
          <c:tx>
            <c:v>I4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4"/>
                </a:solidFill>
                <a:round/>
                <a:tailEnd type="triangle"/>
              </a:ln>
              <a:effectLst/>
            </c:spPr>
            <c:extLst>
              <c:ext xmlns:c16="http://schemas.microsoft.com/office/drawing/2014/chart" uri="{C3380CC4-5D6E-409C-BE32-E72D297353CC}">
                <c16:uniqueId val="{00000001-3F69-4D0A-B9A7-3865894CB1DC}"/>
              </c:ext>
            </c:extLst>
          </c:dPt>
          <c:xVal>
            <c:numRef>
              <c:f>('B) Curvas com Pg constante'!$R$19,'B) Curvas com Pg constante'!$R$11)</c:f>
              <c:numCache>
                <c:formatCode>0.00000</c:formatCode>
                <c:ptCount val="2"/>
                <c:pt idx="0" formatCode="General">
                  <c:v>0</c:v>
                </c:pt>
                <c:pt idx="1">
                  <c:v>1.3019941402412853E-2</c:v>
                </c:pt>
              </c:numCache>
            </c:numRef>
          </c:xVal>
          <c:yVal>
            <c:numRef>
              <c:f>('B) Curvas com Pg constante'!$S$19,'B) Curvas com Pg constante'!$S$11)</c:f>
              <c:numCache>
                <c:formatCode>0.00000</c:formatCode>
                <c:ptCount val="2"/>
                <c:pt idx="0" formatCode="General">
                  <c:v>0</c:v>
                </c:pt>
                <c:pt idx="1">
                  <c:v>0.2496607320462666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9FF-4552-85F9-D6E4FEF8297D}"/>
            </c:ext>
          </c:extLst>
        </c:ser>
        <c:ser>
          <c:idx val="4"/>
          <c:order val="4"/>
          <c:tx>
            <c:v>I5</c:v>
          </c:tx>
          <c:spPr>
            <a:ln w="19050" cap="rnd">
              <a:solidFill>
                <a:schemeClr val="accent5"/>
              </a:solidFill>
              <a:round/>
              <a:tailEnd type="triangle"/>
            </a:ln>
            <a:effectLst/>
          </c:spPr>
          <c:marker>
            <c:symbol val="none"/>
          </c:marker>
          <c:xVal>
            <c:numRef>
              <c:f>('B) Curvas com Pg constante'!$R$19,'B) Curvas com Pg constante'!$R$12)</c:f>
              <c:numCache>
                <c:formatCode>0.00000</c:formatCode>
                <c:ptCount val="2"/>
                <c:pt idx="0" formatCode="General">
                  <c:v>0</c:v>
                </c:pt>
                <c:pt idx="1">
                  <c:v>1.4367394278317281E-2</c:v>
                </c:pt>
              </c:numCache>
            </c:numRef>
          </c:xVal>
          <c:yVal>
            <c:numRef>
              <c:f>('B) Curvas com Pg constante'!$S$19,'B) Curvas com Pg constante'!$S$12)</c:f>
              <c:numCache>
                <c:formatCode>0.00000</c:formatCode>
                <c:ptCount val="2"/>
                <c:pt idx="0" formatCode="General">
                  <c:v>0</c:v>
                </c:pt>
                <c:pt idx="1">
                  <c:v>-4.7891314261057569E-2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9FF-4552-85F9-D6E4FEF8297D}"/>
            </c:ext>
          </c:extLst>
        </c:ser>
        <c:ser>
          <c:idx val="5"/>
          <c:order val="5"/>
          <c:tx>
            <c:v>I6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xVal>
            <c:numRef>
              <c:f>('B) Curvas com Pg constante'!$R$19,'B) Curvas com Pg constante'!$R$13)</c:f>
              <c:numCache>
                <c:formatCode>0.00000</c:formatCode>
                <c:ptCount val="2"/>
                <c:pt idx="0" formatCode="General">
                  <c:v>0</c:v>
                </c:pt>
                <c:pt idx="1">
                  <c:v>1.9900743804199806E-2</c:v>
                </c:pt>
              </c:numCache>
            </c:numRef>
          </c:xVal>
          <c:yVal>
            <c:numRef>
              <c:f>('B) Curvas com Pg constante'!$S$19,'B) Curvas com Pg constante'!$S$13)</c:f>
              <c:numCache>
                <c:formatCode>0.00000</c:formatCode>
                <c:ptCount val="2"/>
                <c:pt idx="0" formatCode="General">
                  <c:v>0</c:v>
                </c:pt>
                <c:pt idx="1">
                  <c:v>-0.19900743804199783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9FF-4552-85F9-D6E4FEF8297D}"/>
            </c:ext>
          </c:extLst>
        </c:ser>
        <c:ser>
          <c:idx val="6"/>
          <c:order val="6"/>
          <c:tx>
            <c:v>I7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  <a:tailEnd type="triangle"/>
            </a:ln>
            <a:effectLst/>
          </c:spPr>
          <c:marker>
            <c:symbol val="none"/>
          </c:marker>
          <c:xVal>
            <c:numRef>
              <c:f>('B) Curvas com Pg constante'!$R$19,'B) Curvas com Pg constante'!$R$14)</c:f>
              <c:numCache>
                <c:formatCode>0.00000</c:formatCode>
                <c:ptCount val="2"/>
                <c:pt idx="0" formatCode="General">
                  <c:v>0</c:v>
                </c:pt>
                <c:pt idx="1">
                  <c:v>1.3924216265867376E-2</c:v>
                </c:pt>
              </c:numCache>
            </c:numRef>
          </c:xVal>
          <c:yVal>
            <c:numRef>
              <c:f>('B) Curvas com Pg constante'!$S$19,'B) Curvas com Pg constante'!$S$14)</c:f>
              <c:numCache>
                <c:formatCode>0.00000</c:formatCode>
                <c:ptCount val="2"/>
                <c:pt idx="0" formatCode="General">
                  <c:v>0</c:v>
                </c:pt>
                <c:pt idx="1">
                  <c:v>-0.4998060785958704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FF-4552-85F9-D6E4FEF8297D}"/>
            </c:ext>
          </c:extLst>
        </c:ser>
        <c:ser>
          <c:idx val="7"/>
          <c:order val="7"/>
          <c:tx>
            <c:v>I8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  <a:tailEnd type="triangle"/>
            </a:ln>
            <a:effectLst/>
          </c:spPr>
          <c:marker>
            <c:symbol val="none"/>
          </c:marker>
          <c:xVal>
            <c:numRef>
              <c:f>('B) Curvas com Pg constante'!$R$19,'B) Curvas com Pg constante'!$R$15)</c:f>
              <c:numCache>
                <c:formatCode>0.00000</c:formatCode>
                <c:ptCount val="2"/>
                <c:pt idx="0" formatCode="General">
                  <c:v>0</c:v>
                </c:pt>
                <c:pt idx="1">
                  <c:v>1.2936554574102735E-2</c:v>
                </c:pt>
              </c:numCache>
            </c:numRef>
          </c:xVal>
          <c:yVal>
            <c:numRef>
              <c:f>('B) Curvas com Pg constante'!$S$19,'B) Curvas com Pg constante'!$S$15)</c:f>
              <c:numCache>
                <c:formatCode>0.00000</c:formatCode>
                <c:ptCount val="2"/>
                <c:pt idx="0" formatCode="General">
                  <c:v>0</c:v>
                </c:pt>
                <c:pt idx="1">
                  <c:v>-0.84990155050791094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FF-4552-85F9-D6E4FEF8297D}"/>
            </c:ext>
          </c:extLst>
        </c:ser>
        <c:ser>
          <c:idx val="8"/>
          <c:order val="8"/>
          <c:tx>
            <c:v>I9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tailEnd type="triangle"/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</a:schemeClr>
                </a:solidFill>
                <a:round/>
                <a:tailEnd type="triangle"/>
              </a:ln>
              <a:effectLst/>
            </c:spPr>
            <c:extLst>
              <c:ext xmlns:c16="http://schemas.microsoft.com/office/drawing/2014/chart" uri="{C3380CC4-5D6E-409C-BE32-E72D297353CC}">
                <c16:uniqueId val="{00000004-3F69-4D0A-B9A7-3865894CB1DC}"/>
              </c:ext>
            </c:extLst>
          </c:dPt>
          <c:xVal>
            <c:numRef>
              <c:f>('B) Curvas com Pg constante'!$R$19,'B) Curvas com Pg constante'!$R$16)</c:f>
              <c:numCache>
                <c:formatCode>0.00000</c:formatCode>
                <c:ptCount val="2"/>
                <c:pt idx="0" formatCode="General">
                  <c:v>0</c:v>
                </c:pt>
                <c:pt idx="1">
                  <c:v>1.801285865156782E-2</c:v>
                </c:pt>
              </c:numCache>
            </c:numRef>
          </c:xVal>
          <c:yVal>
            <c:numRef>
              <c:f>('B) Curvas com Pg constante'!$S$19,'B) Curvas com Pg constante'!$S$16)</c:f>
              <c:numCache>
                <c:formatCode>0.00000</c:formatCode>
                <c:ptCount val="2"/>
                <c:pt idx="0" formatCode="General">
                  <c:v>0</c:v>
                </c:pt>
                <c:pt idx="1">
                  <c:v>-1.1998647994350025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FF-4552-85F9-D6E4FEF8297D}"/>
            </c:ext>
          </c:extLst>
        </c:ser>
        <c:ser>
          <c:idx val="9"/>
          <c:order val="9"/>
          <c:tx>
            <c:v>I10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</a:schemeClr>
                </a:solidFill>
                <a:round/>
                <a:tailEnd type="triangle"/>
              </a:ln>
              <a:effectLst/>
            </c:spPr>
            <c:extLst>
              <c:ext xmlns:c16="http://schemas.microsoft.com/office/drawing/2014/chart" uri="{C3380CC4-5D6E-409C-BE32-E72D297353CC}">
                <c16:uniqueId val="{00000003-3F69-4D0A-B9A7-3865894CB1DC}"/>
              </c:ext>
            </c:extLst>
          </c:dPt>
          <c:xVal>
            <c:numRef>
              <c:f>('B) Curvas com Pg constante'!$R$19,'B) Curvas com Pg constante'!$R$17)</c:f>
              <c:numCache>
                <c:formatCode>0.00000</c:formatCode>
                <c:ptCount val="2"/>
                <c:pt idx="0" formatCode="General">
                  <c:v>0</c:v>
                </c:pt>
                <c:pt idx="1">
                  <c:v>1.4910815653392948E-2</c:v>
                </c:pt>
              </c:numCache>
            </c:numRef>
          </c:xVal>
          <c:yVal>
            <c:numRef>
              <c:f>('B) Curvas com Pg constante'!$S$19,'B) Curvas com Pg constante'!$S$17)</c:f>
              <c:numCache>
                <c:formatCode>0.00000</c:formatCode>
                <c:ptCount val="2"/>
                <c:pt idx="0" formatCode="General">
                  <c:v>0</c:v>
                </c:pt>
                <c:pt idx="1">
                  <c:v>-1.5999305196090707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FF-4552-85F9-D6E4FEF8297D}"/>
            </c:ext>
          </c:extLst>
        </c:ser>
        <c:ser>
          <c:idx val="10"/>
          <c:order val="10"/>
          <c:tx>
            <c:v>I11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  <a:tailEnd type="triangle"/>
            </a:ln>
            <a:effectLst/>
          </c:spPr>
          <c:marker>
            <c:symbol val="none"/>
          </c:marker>
          <c:xVal>
            <c:numRef>
              <c:f>('B) Curvas com Pg constante'!$R$19,'B) Curvas com Pg constante'!$R$18)</c:f>
              <c:numCache>
                <c:formatCode>0.00000</c:formatCode>
                <c:ptCount val="2"/>
                <c:pt idx="0" formatCode="General">
                  <c:v>0</c:v>
                </c:pt>
                <c:pt idx="1">
                  <c:v>1.2241852928786049E-2</c:v>
                </c:pt>
              </c:numCache>
            </c:numRef>
          </c:xVal>
          <c:yVal>
            <c:numRef>
              <c:f>('B) Curvas com Pg constante'!$S$19,'B) Curvas com Pg constante'!$S$18)</c:f>
              <c:numCache>
                <c:formatCode>0.00000</c:formatCode>
                <c:ptCount val="2"/>
                <c:pt idx="0" formatCode="General">
                  <c:v>0</c:v>
                </c:pt>
                <c:pt idx="1">
                  <c:v>-1.7499571814866985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9FF-4552-85F9-D6E4FEF8297D}"/>
            </c:ext>
          </c:extLst>
        </c:ser>
        <c:ser>
          <c:idx val="11"/>
          <c:order val="11"/>
          <c:tx>
            <c:v>Vertical Line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AB31-4420-B471-F18650783D5E}"/>
              </c:ext>
            </c:extLst>
          </c:dPt>
          <c:errBars>
            <c:errDir val="x"/>
            <c:errBarType val="both"/>
            <c:errValType val="percentage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minus"/>
            <c:errValType val="percentage"/>
            <c:noEndCap val="0"/>
            <c:val val="190"/>
            <c:spPr>
              <a:noFill/>
              <a:ln w="22225" cap="flat" cmpd="sng" algn="ctr">
                <a:solidFill>
                  <a:schemeClr val="tx1"/>
                </a:solidFill>
                <a:prstDash val="sysDot"/>
                <a:round/>
              </a:ln>
              <a:effectLst/>
            </c:spPr>
          </c:errBars>
          <c:xVal>
            <c:numRef>
              <c:f>'B) Curvas com Pg constante'!$AE$37</c:f>
              <c:numCache>
                <c:formatCode>0.00000</c:formatCode>
                <c:ptCount val="1"/>
                <c:pt idx="0">
                  <c:v>1.4792750332207118E-2</c:v>
                </c:pt>
              </c:numCache>
            </c:numRef>
          </c:xVal>
          <c:yVal>
            <c:numRef>
              <c:f>'B) Curvas com Pg constante'!$S$18</c:f>
              <c:numCache>
                <c:formatCode>0.00000</c:formatCode>
                <c:ptCount val="1"/>
                <c:pt idx="0">
                  <c:v>-1.7499571814866985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AD-4AB8-9EEA-6CFE8FC4B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370544"/>
        <c:axId val="1990912032"/>
      </c:scatterChart>
      <c:valAx>
        <c:axId val="2017370544"/>
        <c:scaling>
          <c:orientation val="minMax"/>
          <c:max val="2.0000000000000004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912032"/>
        <c:crosses val="autoZero"/>
        <c:crossBetween val="midCat"/>
      </c:valAx>
      <c:valAx>
        <c:axId val="199091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Im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370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5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rial" panose="020B0604020202020204" pitchFamily="34" charset="0"/>
                <a:cs typeface="Arial" panose="020B0604020202020204" pitchFamily="34" charset="0"/>
              </a:rPr>
              <a:t>Rep. vetorial da corrente </a:t>
            </a:r>
            <a:r>
              <a:rPr lang="en-GB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rial" panose="020B0604020202020204" pitchFamily="34" charset="0"/>
                <a:cs typeface="Arial" panose="020B0604020202020204" pitchFamily="34" charset="0"/>
              </a:rPr>
              <a:t>I </a:t>
            </a:r>
            <a:r>
              <a:rPr lang="en-GB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rial" panose="020B0604020202020204" pitchFamily="34" charset="0"/>
                <a:cs typeface="Arial" panose="020B0604020202020204" pitchFamily="34" charset="0"/>
              </a:rPr>
              <a:t>para Pg ~ 250W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('B) Curvas com Pg constante'!$W$19,'B) Curvas com Pg constante'!$W$8)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0.41639774580714989</c:v>
                </c:pt>
              </c:numCache>
            </c:numRef>
          </c:xVal>
          <c:yVal>
            <c:numRef>
              <c:f>('B) Curvas com Pg constante'!$X$19,'B) Curvas com Pg constante'!$X$8)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1.2315083910744271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A1-40A2-B8D1-FFEDC8FCF8F0}"/>
            </c:ext>
          </c:extLst>
        </c:ser>
        <c:ser>
          <c:idx val="1"/>
          <c:order val="1"/>
          <c:tx>
            <c:v>I2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('B) Curvas com Pg constante'!$W$19,'B) Curvas com Pg constante'!$W$9)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0.38045499167513658</c:v>
                </c:pt>
              </c:numCache>
            </c:numRef>
          </c:xVal>
          <c:yVal>
            <c:numRef>
              <c:f>('B) Curvas com Pg constante'!$X$19,'B) Curvas com Pg constante'!$X$9)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0.52702371797621383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A1-40A2-B8D1-FFEDC8FCF8F0}"/>
            </c:ext>
          </c:extLst>
        </c:ser>
        <c:ser>
          <c:idx val="2"/>
          <c:order val="2"/>
          <c:tx>
            <c:v>I3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('B) Curvas com Pg constante'!$W$19,'B) Curvas com Pg constante'!$W$10)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0.37087769943265581</c:v>
                </c:pt>
              </c:numCache>
            </c:numRef>
          </c:xVal>
          <c:yVal>
            <c:numRef>
              <c:f>('B) Curvas com Pg constante'!$X$19,'B) Curvas com Pg constante'!$X$10)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0.3353352532370264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A1-40A2-B8D1-FFEDC8FCF8F0}"/>
            </c:ext>
          </c:extLst>
        </c:ser>
        <c:ser>
          <c:idx val="3"/>
          <c:order val="3"/>
          <c:tx>
            <c:v>I4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('B) Curvas com Pg constante'!$W$19,'B) Curvas com Pg constante'!$W$11)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0.39929326069392679</c:v>
                </c:pt>
              </c:numCache>
            </c:numRef>
          </c:xVal>
          <c:yVal>
            <c:numRef>
              <c:f>('B) Curvas com Pg constante'!$X$19,'B) Curvas com Pg constante'!$X$11)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2.3767455993686428E-2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A1-40A2-B8D1-FFEDC8FCF8F0}"/>
            </c:ext>
          </c:extLst>
        </c:ser>
        <c:ser>
          <c:idx val="4"/>
          <c:order val="4"/>
          <c:tx>
            <c:v>I5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('B) Curvas com Pg constante'!$W$19,'B) Curvas com Pg constante'!$W$12)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0.34231397829396615</c:v>
                </c:pt>
              </c:numCache>
            </c:numRef>
          </c:xVal>
          <c:yVal>
            <c:numRef>
              <c:f>('B) Curvas com Pg constante'!$X$19,'B) Curvas com Pg constante'!$X$12)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-0.36444634758021388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2A1-40A2-B8D1-FFEDC8FCF8F0}"/>
            </c:ext>
          </c:extLst>
        </c:ser>
        <c:ser>
          <c:idx val="5"/>
          <c:order val="5"/>
          <c:tx>
            <c:v>I6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('B) Curvas com Pg constante'!$W$19,'B) Curvas com Pg constante'!$W$13)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0.3862677288621883</c:v>
                </c:pt>
              </c:numCache>
            </c:numRef>
          </c:xVal>
          <c:yVal>
            <c:numRef>
              <c:f>('B) Curvas com Pg constante'!$X$19,'B) Curvas com Pg constante'!$X$13)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-0.7005692268717254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2A1-40A2-B8D1-FFEDC8FCF8F0}"/>
            </c:ext>
          </c:extLst>
        </c:ser>
        <c:ser>
          <c:idx val="6"/>
          <c:order val="6"/>
          <c:tx>
            <c:v>I7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('B) Curvas com Pg constante'!$W$19,'B) Curvas com Pg constante'!$W$14)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0.39211912462051302</c:v>
                </c:pt>
              </c:numCache>
            </c:numRef>
          </c:xVal>
          <c:yVal>
            <c:numRef>
              <c:f>('B) Curvas com Pg constante'!$X$19,'B) Curvas com Pg constante'!$X$14)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-0.91991444825420732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A1-40A2-B8D1-FFEDC8FCF8F0}"/>
            </c:ext>
          </c:extLst>
        </c:ser>
        <c:ser>
          <c:idx val="7"/>
          <c:order val="7"/>
          <c:tx>
            <c:v>I8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('B) Curvas com Pg constante'!$W$19,'B) Curvas com Pg constante'!$W$15)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0.39240088577462851</c:v>
                </c:pt>
              </c:numCache>
            </c:numRef>
          </c:xVal>
          <c:yVal>
            <c:numRef>
              <c:f>('B) Curvas com Pg constante'!$X$19,'B) Curvas com Pg constante'!$X$15)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-1.0809817504672716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A1-40A2-B8D1-FFEDC8FCF8F0}"/>
            </c:ext>
          </c:extLst>
        </c:ser>
        <c:ser>
          <c:idx val="8"/>
          <c:order val="8"/>
          <c:tx>
            <c:v>I9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('B) Curvas com Pg constante'!$W$19,'B) Curvas com Pg constante'!$W$16)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0.39125026640691218</c:v>
                </c:pt>
              </c:numCache>
            </c:numRef>
          </c:xVal>
          <c:yVal>
            <c:numRef>
              <c:f>('B) Curvas com Pg constante'!$X$19,'B) Curvas com Pg constante'!$X$16)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-1.4480756986554675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A1-40A2-B8D1-FFEDC8FCF8F0}"/>
            </c:ext>
          </c:extLst>
        </c:ser>
        <c:ser>
          <c:idx val="9"/>
          <c:order val="9"/>
          <c:tx>
            <c:v>I10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('B) Curvas com Pg constante'!$W$19,'B) Curvas com Pg constante'!$W$17)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0.36114661707312656</c:v>
                </c:pt>
              </c:numCache>
            </c:numRef>
          </c:xVal>
          <c:yVal>
            <c:numRef>
              <c:f>('B) Curvas com Pg constante'!$X$19,'B) Curvas com Pg constante'!$X$17)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-1.5587087992876145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A1-40A2-B8D1-FFEDC8FCF8F0}"/>
            </c:ext>
          </c:extLst>
        </c:ser>
        <c:ser>
          <c:idx val="10"/>
          <c:order val="10"/>
          <c:tx>
            <c:v>I11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('B) Curvas com Pg constante'!$W$19,'B) Curvas com Pg constante'!$W$18)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0.38771588994842032</c:v>
                </c:pt>
              </c:numCache>
            </c:numRef>
          </c:xVal>
          <c:yVal>
            <c:numRef>
              <c:f>('B) Curvas com Pg constante'!$X$19,'B) Curvas com Pg constante'!$X$18)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-1.7577475326910588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A1-40A2-B8D1-FFEDC8FCF8F0}"/>
            </c:ext>
          </c:extLst>
        </c:ser>
        <c:ser>
          <c:idx val="11"/>
          <c:order val="11"/>
          <c:tx>
            <c:v>Vertical Line</c:v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</a:schemeClr>
                </a:solidFill>
                <a:round/>
                <a:tailEnd type="triangle"/>
              </a:ln>
              <a:effectLst/>
            </c:spPr>
            <c:extLst>
              <c:ext xmlns:c16="http://schemas.microsoft.com/office/drawing/2014/chart" uri="{C3380CC4-5D6E-409C-BE32-E72D297353CC}">
                <c16:uniqueId val="{00000001-F9FB-4356-88A1-BFB7193C7A12}"/>
              </c:ext>
            </c:extLst>
          </c:dPt>
          <c:errBars>
            <c:errDir val="x"/>
            <c:errBarType val="both"/>
            <c:errValType val="percentage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minus"/>
            <c:errValType val="percentage"/>
            <c:noEndCap val="0"/>
            <c:val val="170"/>
            <c:spPr>
              <a:noFill/>
              <a:ln w="22225" cap="flat" cmpd="sng" algn="ctr">
                <a:solidFill>
                  <a:schemeClr val="tx1"/>
                </a:solidFill>
                <a:prstDash val="sysDot"/>
                <a:round/>
              </a:ln>
              <a:effectLst/>
            </c:spPr>
          </c:errBars>
          <c:xVal>
            <c:numRef>
              <c:f>'B) Curvas com Pg constante'!$AE$54</c:f>
              <c:numCache>
                <c:formatCode>0.000</c:formatCode>
                <c:ptCount val="1"/>
                <c:pt idx="0">
                  <c:v>0.38365801714442038</c:v>
                </c:pt>
              </c:numCache>
            </c:numRef>
          </c:xVal>
          <c:yVal>
            <c:numRef>
              <c:f>'B) Curvas com Pg constante'!$X$18</c:f>
              <c:numCache>
                <c:formatCode>0.000</c:formatCode>
                <c:ptCount val="1"/>
                <c:pt idx="0">
                  <c:v>-1.7577475326910588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A21-4A8D-94B2-A475A88AF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370544"/>
        <c:axId val="1990912032"/>
      </c:scatterChart>
      <c:valAx>
        <c:axId val="2017370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912032"/>
        <c:crosses val="autoZero"/>
        <c:crossBetween val="midCat"/>
      </c:valAx>
      <c:valAx>
        <c:axId val="199091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Im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370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rial" panose="020B0604020202020204" pitchFamily="34" charset="0"/>
                <a:cs typeface="Arial" panose="020B0604020202020204" pitchFamily="34" charset="0"/>
              </a:rPr>
              <a:t>Rep. vetorial da corrente </a:t>
            </a:r>
            <a:r>
              <a:rPr lang="en-GB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rial" panose="020B0604020202020204" pitchFamily="34" charset="0"/>
                <a:cs typeface="Arial" panose="020B0604020202020204" pitchFamily="34" charset="0"/>
              </a:rPr>
              <a:t>I </a:t>
            </a:r>
            <a:r>
              <a:rPr lang="en-GB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rial" panose="020B0604020202020204" pitchFamily="34" charset="0"/>
                <a:cs typeface="Arial" panose="020B0604020202020204" pitchFamily="34" charset="0"/>
              </a:rPr>
              <a:t>para Pg ~ 500W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('B) Curvas com Pg constante'!$AB$19,'B) Curvas com Pg constante'!$AB$8)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0.77447293714033283</c:v>
                </c:pt>
              </c:numCache>
            </c:numRef>
          </c:xVal>
          <c:yVal>
            <c:numRef>
              <c:f>('B) Curvas com Pg constante'!$AC$19,'B) Curvas com Pg constante'!$AC$8)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1.5133379231477766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01-41AD-842F-C5E1D8F7A84B}"/>
            </c:ext>
          </c:extLst>
        </c:ser>
        <c:ser>
          <c:idx val="1"/>
          <c:order val="1"/>
          <c:tx>
            <c:v>I2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('B) Curvas com Pg constante'!$AB$19,'B) Curvas com Pg constante'!$AB$9)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0.84602878549275906</c:v>
                </c:pt>
              </c:numCache>
            </c:numRef>
          </c:xVal>
          <c:yVal>
            <c:numRef>
              <c:f>('B) Curvas com Pg constante'!$AC$19,'B) Curvas com Pg constante'!$AC$9)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0.98703358307488576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01-41AD-842F-C5E1D8F7A84B}"/>
            </c:ext>
          </c:extLst>
        </c:ser>
        <c:ser>
          <c:idx val="2"/>
          <c:order val="2"/>
          <c:tx>
            <c:v>I3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('B) Curvas com Pg constante'!$AB$19,'B) Curvas com Pg constante'!$AB$10)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0.93914855054991175</c:v>
                </c:pt>
              </c:numCache>
            </c:numRef>
          </c:xVal>
          <c:yVal>
            <c:numRef>
              <c:f>('B) Curvas com Pg constante'!$AC$19,'B) Curvas com Pg constante'!$AC$10)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0.46957427527495565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01-41AD-842F-C5E1D8F7A84B}"/>
            </c:ext>
          </c:extLst>
        </c:ser>
        <c:ser>
          <c:idx val="3"/>
          <c:order val="3"/>
          <c:tx>
            <c:v>I4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('B) Curvas com Pg constante'!$AB$19,'B) Curvas com Pg constante'!$AB$11)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0.93195446220115108</c:v>
                </c:pt>
              </c:numCache>
            </c:numRef>
          </c:xVal>
          <c:yVal>
            <c:numRef>
              <c:f>('B) Curvas com Pg constante'!$AC$19,'B) Curvas com Pg constante'!$AC$11)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0.18428478066124479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01-41AD-842F-C5E1D8F7A84B}"/>
            </c:ext>
          </c:extLst>
        </c:ser>
        <c:ser>
          <c:idx val="4"/>
          <c:order val="4"/>
          <c:tx>
            <c:v>I5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('B) Curvas com Pg constante'!$AB$19,'B) Curvas com Pg constante'!$AB$12)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0.89590131157533504</c:v>
                </c:pt>
              </c:numCache>
            </c:numRef>
          </c:xVal>
          <c:yVal>
            <c:numRef>
              <c:f>('B) Curvas com Pg constante'!$AC$19,'B) Curvas com Pg constante'!$AC$12)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-8.5795337388429246E-2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301-41AD-842F-C5E1D8F7A84B}"/>
            </c:ext>
          </c:extLst>
        </c:ser>
        <c:ser>
          <c:idx val="5"/>
          <c:order val="5"/>
          <c:tx>
            <c:v>I6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('B) Curvas com Pg constante'!$AB$19,'B) Curvas com Pg constante'!$AB$13)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0.83182129233729474</c:v>
                </c:pt>
              </c:numCache>
            </c:numRef>
          </c:xVal>
          <c:yVal>
            <c:numRef>
              <c:f>('B) Curvas com Pg constante'!$AC$19,'B) Curvas com Pg constante'!$AC$13)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-0.55504354569196901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301-41AD-842F-C5E1D8F7A84B}"/>
            </c:ext>
          </c:extLst>
        </c:ser>
        <c:ser>
          <c:idx val="7"/>
          <c:order val="6"/>
          <c:tx>
            <c:v>I8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('B) Curvas com Pg constante'!$AB$19,'B) Curvas com Pg constante'!$AB$15)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0.8443515848204447</c:v>
                </c:pt>
              </c:numCache>
            </c:numRef>
          </c:xVal>
          <c:yVal>
            <c:numRef>
              <c:f>('B) Curvas com Pg constante'!$AC$19,'B) Curvas com Pg constante'!$AC$15)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-1.1167230637947814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01-41AD-842F-C5E1D8F7A84B}"/>
            </c:ext>
          </c:extLst>
        </c:ser>
        <c:ser>
          <c:idx val="8"/>
          <c:order val="7"/>
          <c:tx>
            <c:v>I9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('B) Curvas com Pg constante'!$AB$19,'B) Curvas com Pg constante'!$AB$16)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0.84115202686299539</c:v>
                </c:pt>
              </c:numCache>
            </c:numRef>
          </c:xVal>
          <c:yVal>
            <c:numRef>
              <c:f>('B) Curvas com Pg constante'!$AC$19,'B) Curvas com Pg constante'!$AC$16)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-1.3610522648687209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01-41AD-842F-C5E1D8F7A84B}"/>
            </c:ext>
          </c:extLst>
        </c:ser>
        <c:ser>
          <c:idx val="9"/>
          <c:order val="8"/>
          <c:tx>
            <c:v>I10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('B) Curvas com Pg constante'!$AB$19,'B) Curvas com Pg constante'!$AB$17)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0.80109811160845934</c:v>
                </c:pt>
              </c:numCache>
            </c:numRef>
          </c:xVal>
          <c:yVal>
            <c:numRef>
              <c:f>('B) Curvas com Pg constante'!$AC$19,'B) Curvas com Pg constante'!$AC$17)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-1.4994138239916825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01-41AD-842F-C5E1D8F7A84B}"/>
            </c:ext>
          </c:extLst>
        </c:ser>
        <c:ser>
          <c:idx val="10"/>
          <c:order val="9"/>
          <c:tx>
            <c:v>I11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('B) Curvas com Pg constante'!$AB$19,'B) Curvas com Pg constante'!$AB$18)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0.83714125061638145</c:v>
                </c:pt>
              </c:numCache>
            </c:numRef>
          </c:xVal>
          <c:yVal>
            <c:numRef>
              <c:f>('B) Curvas com Pg constante'!$AC$19,'B) Curvas com Pg constante'!$AC$18)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-1.705636106124762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01-41AD-842F-C5E1D8F7A84B}"/>
            </c:ext>
          </c:extLst>
        </c:ser>
        <c:ser>
          <c:idx val="6"/>
          <c:order val="10"/>
          <c:tx>
            <c:v>I7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('B) Curvas com Pg constante'!$AB$19,'B) Curvas com Pg constante'!$AB$14)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0.83110995346617911</c:v>
                </c:pt>
              </c:numCache>
            </c:numRef>
          </c:xVal>
          <c:yVal>
            <c:numRef>
              <c:f>('B) Curvas com Pg constante'!$AC$19,'B) Curvas com Pg constante'!$AC$14)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-0.93367887694294849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301-41AD-842F-C5E1D8F7A84B}"/>
            </c:ext>
          </c:extLst>
        </c:ser>
        <c:ser>
          <c:idx val="11"/>
          <c:order val="11"/>
          <c:tx>
            <c:v>Vertical Line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</a:schemeClr>
                </a:solidFill>
                <a:round/>
                <a:tailEnd type="triangle"/>
              </a:ln>
              <a:effectLst/>
            </c:spPr>
            <c:extLst>
              <c:ext xmlns:c16="http://schemas.microsoft.com/office/drawing/2014/chart" uri="{C3380CC4-5D6E-409C-BE32-E72D297353CC}">
                <c16:uniqueId val="{00000001-5648-4793-B276-9E17AA57239F}"/>
              </c:ext>
            </c:extLst>
          </c:dPt>
          <c:errBars>
            <c:errDir val="x"/>
            <c:errBarType val="both"/>
            <c:errValType val="percentage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minus"/>
            <c:errValType val="percentage"/>
            <c:noEndCap val="0"/>
            <c:val val="200"/>
            <c:spPr>
              <a:noFill/>
              <a:ln w="22225" cap="flat" cmpd="sng" algn="ctr">
                <a:solidFill>
                  <a:schemeClr val="tx1"/>
                </a:solidFill>
                <a:prstDash val="sysDot"/>
                <a:round/>
              </a:ln>
              <a:effectLst/>
            </c:spPr>
          </c:errBars>
          <c:xVal>
            <c:numRef>
              <c:f>'B) Curvas com Pg constante'!$AE$70</c:f>
              <c:numCache>
                <c:formatCode>0.000</c:formatCode>
                <c:ptCount val="1"/>
                <c:pt idx="0">
                  <c:v>0.85219820606102237</c:v>
                </c:pt>
              </c:numCache>
            </c:numRef>
          </c:xVal>
          <c:yVal>
            <c:numRef>
              <c:f>'B) Curvas com Pg constante'!$AC$18</c:f>
              <c:numCache>
                <c:formatCode>0.000</c:formatCode>
                <c:ptCount val="1"/>
                <c:pt idx="0">
                  <c:v>-1.705636106124762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66-4057-A384-5A76AB82B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370544"/>
        <c:axId val="1990912032"/>
      </c:scatterChart>
      <c:valAx>
        <c:axId val="2017370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912032"/>
        <c:crosses val="autoZero"/>
        <c:crossBetween val="midCat"/>
      </c:valAx>
      <c:valAx>
        <c:axId val="199091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Im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370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rial" panose="020B0604020202020204" pitchFamily="34" charset="0"/>
                <a:cs typeface="Arial" panose="020B0604020202020204" pitchFamily="34" charset="0"/>
              </a:rPr>
              <a:t>Rep. vetorial da f.e.m. </a:t>
            </a:r>
            <a:r>
              <a:rPr lang="en-GB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rial" panose="020B0604020202020204" pitchFamily="34" charset="0"/>
                <a:cs typeface="Arial" panose="020B0604020202020204" pitchFamily="34" charset="0"/>
              </a:rPr>
              <a:t>E </a:t>
            </a:r>
            <a:r>
              <a:rPr lang="en-GB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rial" panose="020B0604020202020204" pitchFamily="34" charset="0"/>
                <a:cs typeface="Arial" panose="020B0604020202020204" pitchFamily="34" charset="0"/>
              </a:rPr>
              <a:t>para Pg ~ 250W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E1</c:v>
          </c:tx>
          <c:spPr>
            <a:ln w="19050" cap="rnd">
              <a:solidFill>
                <a:schemeClr val="accent1"/>
              </a:solidFill>
              <a:round/>
              <a:tailEnd type="triangle"/>
            </a:ln>
            <a:effectLst/>
          </c:spPr>
          <c:marker>
            <c:symbol val="none"/>
          </c:marker>
          <c:xVal>
            <c:numRef>
              <c:f>('B) Curvas com Pg constante'!$AB$33,'B) Curvas com Pg constante'!$AB$22)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21.715187640880799</c:v>
                </c:pt>
              </c:numCache>
            </c:numRef>
          </c:xVal>
          <c:yVal>
            <c:numRef>
              <c:f>('B) Curvas com Pg constante'!$AC$33,'B) Curvas com Pg constante'!$AC$22)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112.39234449760765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1D-463E-BC1B-2C39E96ECB09}"/>
            </c:ext>
          </c:extLst>
        </c:ser>
        <c:ser>
          <c:idx val="1"/>
          <c:order val="1"/>
          <c:tx>
            <c:v>E2</c:v>
          </c:tx>
          <c:spPr>
            <a:ln w="19050" cap="rnd">
              <a:solidFill>
                <a:schemeClr val="accent2"/>
              </a:solidFill>
              <a:round/>
              <a:tailEnd type="triangle"/>
            </a:ln>
            <a:effectLst/>
          </c:spPr>
          <c:marker>
            <c:symbol val="none"/>
          </c:marker>
          <c:xVal>
            <c:numRef>
              <c:f>('B) Curvas com Pg constante'!$AB$33,'B) Curvas com Pg constante'!$AB$23)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102.67212543992383</c:v>
                </c:pt>
              </c:numCache>
            </c:numRef>
          </c:xVal>
          <c:yVal>
            <c:numRef>
              <c:f>('B) Curvas com Pg constante'!$AC$33,'B) Curvas com Pg constante'!$AC$23)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118.85167464114832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1D-463E-BC1B-2C39E96ECB09}"/>
            </c:ext>
          </c:extLst>
        </c:ser>
        <c:ser>
          <c:idx val="2"/>
          <c:order val="2"/>
          <c:tx>
            <c:v>E3</c:v>
          </c:tx>
          <c:spPr>
            <a:ln w="19050" cap="rnd">
              <a:solidFill>
                <a:schemeClr val="accent3"/>
              </a:solidFill>
              <a:round/>
              <a:tailEnd type="triangle"/>
            </a:ln>
            <a:effectLst/>
          </c:spPr>
          <c:marker>
            <c:symbol val="none"/>
          </c:marker>
          <c:xVal>
            <c:numRef>
              <c:f>('B) Curvas com Pg constante'!$AB$33,'B) Curvas com Pg constante'!$AB$24)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184.7056182628904</c:v>
                </c:pt>
              </c:numCache>
            </c:numRef>
          </c:xVal>
          <c:yVal>
            <c:numRef>
              <c:f>('B) Curvas com Pg constante'!$AC$33,'B) Curvas com Pg constante'!$AC$24)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113.2535885167464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F1D-463E-BC1B-2C39E96ECB09}"/>
            </c:ext>
          </c:extLst>
        </c:ser>
        <c:ser>
          <c:idx val="3"/>
          <c:order val="3"/>
          <c:tx>
            <c:v>E4</c:v>
          </c:tx>
          <c:spPr>
            <a:ln w="19050" cap="rnd">
              <a:solidFill>
                <a:schemeClr val="accent4"/>
              </a:solidFill>
              <a:round/>
              <a:tailEnd type="triangle"/>
            </a:ln>
            <a:effectLst/>
          </c:spPr>
          <c:marker>
            <c:symbol val="none"/>
          </c:marker>
          <c:xVal>
            <c:numRef>
              <c:f>('B) Curvas com Pg constante'!$AB$33,'B) Curvas com Pg constante'!$AB$25)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218.7247570188712</c:v>
                </c:pt>
              </c:numCache>
            </c:numRef>
          </c:xVal>
          <c:yVal>
            <c:numRef>
              <c:f>('B) Curvas com Pg constante'!$AC$33,'B) Curvas com Pg constante'!$AC$25)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114.33014354066985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F1D-463E-BC1B-2C39E96ECB09}"/>
            </c:ext>
          </c:extLst>
        </c:ser>
        <c:ser>
          <c:idx val="4"/>
          <c:order val="4"/>
          <c:tx>
            <c:v>E5</c:v>
          </c:tx>
          <c:spPr>
            <a:ln w="19050" cap="rnd">
              <a:solidFill>
                <a:schemeClr val="accent5"/>
              </a:solidFill>
              <a:round/>
              <a:tailEnd type="triangle"/>
            </a:ln>
            <a:effectLst/>
          </c:spPr>
          <c:marker>
            <c:symbol val="none"/>
          </c:marker>
          <c:xVal>
            <c:numRef>
              <c:f>('B) Curvas com Pg constante'!$AB$33,'B) Curvas com Pg constante'!$AB$26)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252.52858477006734</c:v>
                </c:pt>
              </c:numCache>
            </c:numRef>
          </c:xVal>
          <c:yVal>
            <c:numRef>
              <c:f>('B) Curvas com Pg constante'!$AC$33,'B) Curvas com Pg constante'!$AC$26)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116.91387559808612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F1D-463E-BC1B-2C39E96ECB09}"/>
            </c:ext>
          </c:extLst>
        </c:ser>
        <c:ser>
          <c:idx val="5"/>
          <c:order val="5"/>
          <c:tx>
            <c:v>E6</c:v>
          </c:tx>
          <c:spPr>
            <a:ln w="19050" cap="rnd">
              <a:solidFill>
                <a:schemeClr val="accent6"/>
              </a:solidFill>
              <a:round/>
              <a:tailEnd type="triangle"/>
            </a:ln>
            <a:effectLst/>
          </c:spPr>
          <c:marker>
            <c:symbol val="none"/>
          </c:marker>
          <c:xVal>
            <c:numRef>
              <c:f>('B) Curvas com Pg constante'!$AB$33,'B) Curvas com Pg constante'!$AB$27)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321.64341730595254</c:v>
                </c:pt>
              </c:numCache>
            </c:numRef>
          </c:xVal>
          <c:yVal>
            <c:numRef>
              <c:f>('B) Curvas com Pg constante'!$AC$33,'B) Curvas com Pg constante'!$AC$27)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120.35885167464114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F1D-463E-BC1B-2C39E96ECB09}"/>
            </c:ext>
          </c:extLst>
        </c:ser>
        <c:ser>
          <c:idx val="6"/>
          <c:order val="6"/>
          <c:tx>
            <c:v>E7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  <a:tailEnd type="triangle"/>
            </a:ln>
            <a:effectLst/>
          </c:spPr>
          <c:marker>
            <c:symbol val="none"/>
          </c:marker>
          <c:xVal>
            <c:numRef>
              <c:f>('B) Curvas com Pg constante'!$AB$33,'B) Curvas com Pg constante'!$AB$28)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374.60992448298612</c:v>
                </c:pt>
              </c:numCache>
            </c:numRef>
          </c:xVal>
          <c:yVal>
            <c:numRef>
              <c:f>('B) Curvas com Pg constante'!$AC$33,'B) Curvas com Pg constante'!$AC$28)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118.63636363636364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1D-463E-BC1B-2C39E96ECB09}"/>
            </c:ext>
          </c:extLst>
        </c:ser>
        <c:ser>
          <c:idx val="7"/>
          <c:order val="7"/>
          <c:tx>
            <c:v>E8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  <a:tailEnd type="triangle"/>
            </a:ln>
            <a:effectLst/>
          </c:spPr>
          <c:marker>
            <c:symbol val="none"/>
          </c:marker>
          <c:xVal>
            <c:numRef>
              <c:f>('B) Curvas com Pg constante'!$AB$33,'B) Curvas com Pg constante'!$AB$29)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400.23193405236401</c:v>
                </c:pt>
              </c:numCache>
            </c:numRef>
          </c:xVal>
          <c:yVal>
            <c:numRef>
              <c:f>('B) Curvas com Pg constante'!$AC$33,'B) Curvas com Pg constante'!$AC$29)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120.14354066985646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1D-463E-BC1B-2C39E96ECB09}"/>
            </c:ext>
          </c:extLst>
        </c:ser>
        <c:ser>
          <c:idx val="8"/>
          <c:order val="8"/>
          <c:tx>
            <c:v>E9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  <a:tailEnd type="triangle"/>
            </a:ln>
            <a:effectLst/>
          </c:spPr>
          <c:marker>
            <c:symbol val="none"/>
          </c:marker>
          <c:xVal>
            <c:numRef>
              <c:f>('B) Curvas com Pg constante'!$AB$33,'B) Curvas com Pg constante'!$AB$30)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430.16016371743586</c:v>
                </c:pt>
              </c:numCache>
            </c:numRef>
          </c:xVal>
          <c:yVal>
            <c:numRef>
              <c:f>('B) Curvas com Pg constante'!$AC$33,'B) Curvas com Pg constante'!$AC$30)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116.69856459330144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1D-463E-BC1B-2C39E96ECB09}"/>
            </c:ext>
          </c:extLst>
        </c:ser>
        <c:ser>
          <c:idx val="9"/>
          <c:order val="9"/>
          <c:tx>
            <c:v>E10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  <a:tailEnd type="triangle"/>
            </a:ln>
            <a:effectLst/>
          </c:spPr>
          <c:marker>
            <c:symbol val="none"/>
          </c:marker>
          <c:xVal>
            <c:numRef>
              <c:f>('B) Curvas com Pg constante'!$AB$33,'B) Curvas com Pg constante'!$AB$31)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454.92092926767509</c:v>
                </c:pt>
              </c:numCache>
            </c:numRef>
          </c:xVal>
          <c:yVal>
            <c:numRef>
              <c:f>('B) Curvas com Pg constante'!$AC$33,'B) Curvas com Pg constante'!$AC$31)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114.11483253588518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1D-463E-BC1B-2C39E96ECB09}"/>
            </c:ext>
          </c:extLst>
        </c:ser>
        <c:ser>
          <c:idx val="10"/>
          <c:order val="10"/>
          <c:tx>
            <c:v>E11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  <a:tailEnd type="triangle"/>
            </a:ln>
            <a:effectLst/>
          </c:spPr>
          <c:marker>
            <c:symbol val="none"/>
          </c:marker>
          <c:xVal>
            <c:numRef>
              <c:f>('B) Curvas com Pg constante'!$AB$33,'B) Curvas com Pg constante'!$AB$32)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475.59078572700514</c:v>
                </c:pt>
              </c:numCache>
            </c:numRef>
          </c:xVal>
          <c:yVal>
            <c:numRef>
              <c:f>('B) Curvas com Pg constante'!$AC$33,'B) Curvas com Pg constante'!$AC$32)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114.97607655502392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1D-463E-BC1B-2C39E96ECB09}"/>
            </c:ext>
          </c:extLst>
        </c:ser>
        <c:ser>
          <c:idx val="11"/>
          <c:order val="11"/>
          <c:tx>
            <c:v>Horizontal Line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x"/>
            <c:errBarType val="minus"/>
            <c:errValType val="percentage"/>
            <c:noEndCap val="0"/>
            <c:val val="100"/>
            <c:spPr>
              <a:noFill/>
              <a:ln w="22225" cap="flat" cmpd="sng" algn="ctr">
                <a:solidFill>
                  <a:schemeClr val="tx1"/>
                </a:solidFill>
                <a:prstDash val="sysDot"/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'B) Curvas com Pg constante'!$AB$32</c:f>
              <c:numCache>
                <c:formatCode>0.00</c:formatCode>
                <c:ptCount val="1"/>
                <c:pt idx="0">
                  <c:v>475.59078572700514</c:v>
                </c:pt>
              </c:numCache>
            </c:numRef>
          </c:xVal>
          <c:yVal>
            <c:numRef>
              <c:f>'B) Curvas com Pg constante'!$AE$76</c:f>
              <c:numCache>
                <c:formatCode>0.00</c:formatCode>
                <c:ptCount val="1"/>
                <c:pt idx="0">
                  <c:v>116.42453240539363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E7-4D31-9176-0AFF7FE5D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370544"/>
        <c:axId val="1990912032"/>
      </c:scatterChart>
      <c:valAx>
        <c:axId val="2017370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912032"/>
        <c:crosses val="autoZero"/>
        <c:crossBetween val="midCat"/>
      </c:valAx>
      <c:valAx>
        <c:axId val="199091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Im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370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rial" panose="020B0604020202020204" pitchFamily="34" charset="0"/>
                <a:cs typeface="Arial" panose="020B0604020202020204" pitchFamily="34" charset="0"/>
              </a:rPr>
              <a:t>Rep. vetorial da f.e.m. </a:t>
            </a:r>
            <a:r>
              <a:rPr lang="en-GB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rial" panose="020B0604020202020204" pitchFamily="34" charset="0"/>
                <a:cs typeface="Arial" panose="020B0604020202020204" pitchFamily="34" charset="0"/>
              </a:rPr>
              <a:t>E </a:t>
            </a:r>
            <a:r>
              <a:rPr lang="en-GB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rial" panose="020B0604020202020204" pitchFamily="34" charset="0"/>
                <a:cs typeface="Arial" panose="020B0604020202020204" pitchFamily="34" charset="0"/>
              </a:rPr>
              <a:t>para Pg ~ 250W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('B) Curvas com Pg constante'!$W$33,'B) Curvas com Pg constante'!$W$22,'B) Curvas com Pg constante'!$W$33,'B) Curvas com Pg constante'!$W$22)</c:f>
              <c:numCache>
                <c:formatCode>0.00</c:formatCode>
                <c:ptCount val="4"/>
                <c:pt idx="0" formatCode="General">
                  <c:v>0</c:v>
                </c:pt>
                <c:pt idx="1">
                  <c:v>78.34425591678567</c:v>
                </c:pt>
                <c:pt idx="2" formatCode="General">
                  <c:v>0</c:v>
                </c:pt>
                <c:pt idx="3">
                  <c:v>78.34425591678567</c:v>
                </c:pt>
              </c:numCache>
            </c:numRef>
          </c:xVal>
          <c:yVal>
            <c:numRef>
              <c:f>('B) Curvas com Pg constante'!$X$33,'B) Curvas com Pg constante'!$X$22)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55.5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D1-4044-BCDB-CAAE66F8A482}"/>
            </c:ext>
          </c:extLst>
        </c:ser>
        <c:ser>
          <c:idx val="1"/>
          <c:order val="1"/>
          <c:tx>
            <c:v>E2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('B) Curvas com Pg constante'!$W$33,'B) Curvas com Pg constante'!$W$23)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170.05854163107139</c:v>
                </c:pt>
              </c:numCache>
            </c:numRef>
          </c:xVal>
          <c:yVal>
            <c:numRef>
              <c:f>('B) Curvas com Pg constante'!$X$33,'B) Curvas com Pg constante'!$X$23)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52.285714285714285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D1-4044-BCDB-CAAE66F8A482}"/>
            </c:ext>
          </c:extLst>
        </c:ser>
        <c:ser>
          <c:idx val="2"/>
          <c:order val="2"/>
          <c:tx>
            <c:v>E3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('B) Curvas com Pg constante'!$W$33,'B) Curvas com Pg constante'!$W$24)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195.98711305964281</c:v>
                </c:pt>
              </c:numCache>
            </c:numRef>
          </c:xVal>
          <c:yVal>
            <c:numRef>
              <c:f>('B) Curvas com Pg constante'!$X$33,'B) Curvas com Pg constante'!$X$24)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51.428571428571423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5D1-4044-BCDB-CAAE66F8A482}"/>
            </c:ext>
          </c:extLst>
        </c:ser>
        <c:ser>
          <c:idx val="3"/>
          <c:order val="3"/>
          <c:tx>
            <c:v>E4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('B) Curvas com Pg constante'!$W$33,'B) Curvas com Pg constante'!$W$25)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239.27282734535709</c:v>
                </c:pt>
              </c:numCache>
            </c:numRef>
          </c:xVal>
          <c:yVal>
            <c:numRef>
              <c:f>('B) Curvas com Pg constante'!$X$33,'B) Curvas com Pg constante'!$X$25)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53.999999999999993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5D1-4044-BCDB-CAAE66F8A482}"/>
            </c:ext>
          </c:extLst>
        </c:ser>
        <c:ser>
          <c:idx val="4"/>
          <c:order val="4"/>
          <c:tx>
            <c:v>E5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('B) Curvas com Pg constante'!$W$33,'B) Curvas com Pg constante'!$W$26)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295.41568448821431</c:v>
                </c:pt>
              </c:numCache>
            </c:numRef>
          </c:xVal>
          <c:yVal>
            <c:numRef>
              <c:f>('B) Curvas com Pg constante'!$X$33,'B) Curvas com Pg constante'!$X$26)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49.714285714285708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5D1-4044-BCDB-CAAE66F8A482}"/>
            </c:ext>
          </c:extLst>
        </c:ser>
        <c:ser>
          <c:idx val="5"/>
          <c:order val="5"/>
          <c:tx>
            <c:v>E6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('B) Curvas com Pg constante'!$W$33,'B) Curvas com Pg constante'!$W$27)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344.70139877392853</c:v>
                </c:pt>
              </c:numCache>
            </c:numRef>
          </c:xVal>
          <c:yVal>
            <c:numRef>
              <c:f>('B) Curvas com Pg constante'!$X$33,'B) Curvas com Pg constante'!$X$27)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56.357142857142854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5D1-4044-BCDB-CAAE66F8A482}"/>
            </c:ext>
          </c:extLst>
        </c:ser>
        <c:ser>
          <c:idx val="6"/>
          <c:order val="6"/>
          <c:tx>
            <c:v>E7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('B) Curvas com Pg constante'!$W$33,'B) Curvas com Pg constante'!$W$28)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374.70139877392847</c:v>
                </c:pt>
              </c:numCache>
            </c:numRef>
          </c:xVal>
          <c:yVal>
            <c:numRef>
              <c:f>('B) Curvas com Pg constante'!$X$33,'B) Curvas com Pg constante'!$X$28)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56.357142857142847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5D1-4044-BCDB-CAAE66F8A482}"/>
            </c:ext>
          </c:extLst>
        </c:ser>
        <c:ser>
          <c:idx val="7"/>
          <c:order val="7"/>
          <c:tx>
            <c:v>E8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('B) Curvas com Pg constante'!$W$33,'B) Curvas com Pg constante'!$W$29)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396.55854163107136</c:v>
                </c:pt>
              </c:numCache>
            </c:numRef>
          </c:xVal>
          <c:yVal>
            <c:numRef>
              <c:f>('B) Curvas com Pg constante'!$X$33,'B) Curvas com Pg constante'!$X$29)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55.928571428571431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D1-4044-BCDB-CAAE66F8A482}"/>
            </c:ext>
          </c:extLst>
        </c:ser>
        <c:ser>
          <c:idx val="8"/>
          <c:order val="8"/>
          <c:tx>
            <c:v>E9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('B) Curvas com Pg constante'!$W$33,'B) Curvas com Pg constante'!$W$30)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449.48711305964275</c:v>
                </c:pt>
              </c:numCache>
            </c:numRef>
          </c:xVal>
          <c:yVal>
            <c:numRef>
              <c:f>('B) Curvas com Pg constante'!$X$33,'B) Curvas com Pg constante'!$X$30)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55.928571428571423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D1-4044-BCDB-CAAE66F8A482}"/>
            </c:ext>
          </c:extLst>
        </c:ser>
        <c:ser>
          <c:idx val="9"/>
          <c:order val="9"/>
          <c:tx>
            <c:v>E10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('B) Curvas com Pg constante'!$W$33,'B) Curvas com Pg constante'!$W$31)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473.70139877392847</c:v>
                </c:pt>
              </c:numCache>
            </c:numRef>
          </c:xVal>
          <c:yVal>
            <c:numRef>
              <c:f>('B) Curvas com Pg constante'!$X$33,'B) Curvas com Pg constante'!$X$31)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53.571428571428569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D1-4044-BCDB-CAAE66F8A482}"/>
            </c:ext>
          </c:extLst>
        </c:ser>
        <c:ser>
          <c:idx val="10"/>
          <c:order val="10"/>
          <c:tx>
            <c:v>E11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('B) Curvas com Pg constante'!$W$33,'B) Curvas com Pg constante'!$W$32)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488.27282734535703</c:v>
                </c:pt>
              </c:numCache>
            </c:numRef>
          </c:xVal>
          <c:yVal>
            <c:numRef>
              <c:f>('B) Curvas com Pg constante'!$X$33,'B) Curvas com Pg constante'!$X$32)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54.214285714285701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D1-4044-BCDB-CAAE66F8A482}"/>
            </c:ext>
          </c:extLst>
        </c:ser>
        <c:ser>
          <c:idx val="11"/>
          <c:order val="11"/>
          <c:tx>
            <c:v>Horizontal Line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</a:schemeClr>
                </a:solidFill>
                <a:round/>
                <a:tailEnd type="triangle"/>
              </a:ln>
              <a:effectLst/>
            </c:spPr>
            <c:extLst>
              <c:ext xmlns:c16="http://schemas.microsoft.com/office/drawing/2014/chart" uri="{C3380CC4-5D6E-409C-BE32-E72D297353CC}">
                <c16:uniqueId val="{0000000B-4D14-431D-B86E-2EC9B1B36DA3}"/>
              </c:ext>
            </c:extLst>
          </c:dPt>
          <c:errBars>
            <c:errDir val="x"/>
            <c:errBarType val="minus"/>
            <c:errValType val="percentage"/>
            <c:noEndCap val="0"/>
            <c:val val="100"/>
            <c:spPr>
              <a:noFill/>
              <a:ln w="22225" cap="flat" cmpd="sng" algn="ctr">
                <a:solidFill>
                  <a:schemeClr val="tx1"/>
                </a:solidFill>
                <a:prstDash val="sysDot"/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'B) Curvas com Pg constante'!$W$32</c:f>
              <c:numCache>
                <c:formatCode>0.00</c:formatCode>
                <c:ptCount val="1"/>
                <c:pt idx="0">
                  <c:v>488.27282734535703</c:v>
                </c:pt>
              </c:numCache>
            </c:numRef>
          </c:xVal>
          <c:yVal>
            <c:numRef>
              <c:f>'B) Curvas com Pg constante'!$AE$60</c:f>
              <c:numCache>
                <c:formatCode>0.00</c:formatCode>
                <c:ptCount val="1"/>
                <c:pt idx="0">
                  <c:v>54.116883116883109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9F-4115-8870-E4EBAD306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370544"/>
        <c:axId val="1990912032"/>
      </c:scatterChart>
      <c:valAx>
        <c:axId val="2017370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912032"/>
        <c:crosses val="autoZero"/>
        <c:crossBetween val="midCat"/>
      </c:valAx>
      <c:valAx>
        <c:axId val="199091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Im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370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rial" panose="020B0604020202020204" pitchFamily="34" charset="0"/>
                <a:cs typeface="Arial" panose="020B0604020202020204" pitchFamily="34" charset="0"/>
              </a:rPr>
              <a:t>Rep. vetorial da f.e.m. </a:t>
            </a:r>
            <a:r>
              <a:rPr lang="en-GB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rial" panose="020B0604020202020204" pitchFamily="34" charset="0"/>
                <a:cs typeface="Arial" panose="020B0604020202020204" pitchFamily="34" charset="0"/>
              </a:rPr>
              <a:t>E </a:t>
            </a:r>
            <a:r>
              <a:rPr lang="en-GB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rial" panose="020B0604020202020204" pitchFamily="34" charset="0"/>
                <a:cs typeface="Arial" panose="020B0604020202020204" pitchFamily="34" charset="0"/>
              </a:rPr>
              <a:t>para Pg ~ 0W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E1</c:v>
          </c:tx>
          <c:spPr>
            <a:ln w="19050" cap="rnd">
              <a:solidFill>
                <a:schemeClr val="accent1"/>
              </a:solidFill>
              <a:round/>
              <a:tailEnd type="triangle"/>
            </a:ln>
            <a:effectLst/>
          </c:spPr>
          <c:marker>
            <c:symbol val="none"/>
          </c:marker>
          <c:xVal>
            <c:numRef>
              <c:f>('B) Curvas com Pg constante'!$R$33,'B) Curvas com Pg constante'!$R$22)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54.34425591678567</c:v>
                </c:pt>
              </c:numCache>
            </c:numRef>
          </c:xVal>
          <c:yVal>
            <c:numRef>
              <c:f>('B) Curvas com Pg constante'!$S$33,'B) Curvas com Pg constante'!$S$22)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1.9285714285714284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9A-4419-961A-AC2A80E0E6E0}"/>
            </c:ext>
          </c:extLst>
        </c:ser>
        <c:ser>
          <c:idx val="1"/>
          <c:order val="1"/>
          <c:tx>
            <c:v>E2</c:v>
          </c:tx>
          <c:spPr>
            <a:ln w="19050" cap="rnd">
              <a:solidFill>
                <a:schemeClr val="accent2"/>
              </a:solidFill>
              <a:round/>
              <a:tailEnd type="triangle"/>
            </a:ln>
            <a:effectLst/>
          </c:spPr>
          <c:marker>
            <c:symbol val="none"/>
          </c:marker>
          <c:xVal>
            <c:numRef>
              <c:f>('B) Curvas com Pg constante'!$R$33,'B) Curvas com Pg constante'!$R$23)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109.41568448821423</c:v>
                </c:pt>
              </c:numCache>
            </c:numRef>
          </c:xVal>
          <c:yVal>
            <c:numRef>
              <c:f>('B) Curvas com Pg constante'!$S$33,'B) Curvas com Pg constante'!$S$23)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2.3999999999999995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9A-4419-961A-AC2A80E0E6E0}"/>
            </c:ext>
          </c:extLst>
        </c:ser>
        <c:ser>
          <c:idx val="2"/>
          <c:order val="2"/>
          <c:tx>
            <c:v>E3</c:v>
          </c:tx>
          <c:spPr>
            <a:ln w="19050" cap="rnd">
              <a:solidFill>
                <a:schemeClr val="accent3"/>
              </a:solidFill>
              <a:round/>
              <a:tailEnd type="triangle"/>
            </a:ln>
            <a:effectLst/>
          </c:spPr>
          <c:marker>
            <c:symbol val="none"/>
          </c:marker>
          <c:xVal>
            <c:numRef>
              <c:f>('B) Curvas com Pg constante'!$R$33,'B) Curvas com Pg constante'!$R$24)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135.2871087016465</c:v>
                </c:pt>
              </c:numCache>
            </c:numRef>
          </c:xVal>
          <c:yVal>
            <c:numRef>
              <c:f>('B) Curvas com Pg constante'!$S$33,'B) Curvas com Pg constante'!$S$24)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1.9301204819277111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9A-4419-961A-AC2A80E0E6E0}"/>
            </c:ext>
          </c:extLst>
        </c:ser>
        <c:ser>
          <c:idx val="3"/>
          <c:order val="3"/>
          <c:tx>
            <c:v>E4</c:v>
          </c:tx>
          <c:spPr>
            <a:ln w="19050" cap="rnd">
              <a:solidFill>
                <a:schemeClr val="accent4"/>
              </a:solidFill>
              <a:round/>
              <a:tailEnd type="triangle"/>
            </a:ln>
            <a:effectLst/>
          </c:spPr>
          <c:marker>
            <c:symbol val="none"/>
          </c:marker>
          <c:xVal>
            <c:numRef>
              <c:f>('B) Curvas com Pg constante'!$R$33,'B) Curvas com Pg constante'!$R$25)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199.26301231610427</c:v>
                </c:pt>
              </c:numCache>
            </c:numRef>
          </c:xVal>
          <c:yVal>
            <c:numRef>
              <c:f>('B) Curvas com Pg constante'!$S$33,'B) Curvas com Pg constante'!$S$25)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2.1036144578313252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F9A-4419-961A-AC2A80E0E6E0}"/>
            </c:ext>
          </c:extLst>
        </c:ser>
        <c:ser>
          <c:idx val="4"/>
          <c:order val="4"/>
          <c:tx>
            <c:v>E5</c:v>
          </c:tx>
          <c:spPr>
            <a:ln w="19050" cap="rnd">
              <a:solidFill>
                <a:schemeClr val="accent5"/>
              </a:solidFill>
              <a:round/>
              <a:tailEnd type="triangle"/>
            </a:ln>
            <a:effectLst/>
          </c:spPr>
          <c:marker>
            <c:symbol val="none"/>
          </c:marker>
          <c:xVal>
            <c:numRef>
              <c:f>('B) Curvas com Pg constante'!$R$33,'B) Curvas com Pg constante'!$R$26)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230.70879544863448</c:v>
                </c:pt>
              </c:numCache>
            </c:numRef>
          </c:xVal>
          <c:yVal>
            <c:numRef>
              <c:f>('B) Curvas com Pg constante'!$S$33,'B) Curvas com Pg constante'!$S$26)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2.6674698795180731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F9A-4419-961A-AC2A80E0E6E0}"/>
            </c:ext>
          </c:extLst>
        </c:ser>
        <c:ser>
          <c:idx val="5"/>
          <c:order val="5"/>
          <c:tx>
            <c:v>E6</c:v>
          </c:tx>
          <c:spPr>
            <a:ln w="19050" cap="rnd">
              <a:solidFill>
                <a:schemeClr val="accent6"/>
              </a:solidFill>
              <a:round/>
              <a:tailEnd type="triangle"/>
            </a:ln>
            <a:effectLst/>
          </c:spPr>
          <c:marker>
            <c:symbol val="none"/>
          </c:marker>
          <c:xVal>
            <c:numRef>
              <c:f>('B) Curvas com Pg constante'!$R$33,'B) Curvas com Pg constante'!$R$27)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261.93771111128501</c:v>
                </c:pt>
              </c:numCache>
            </c:numRef>
          </c:xVal>
          <c:yVal>
            <c:numRef>
              <c:f>('B) Curvas com Pg constante'!$S$33,'B) Curvas com Pg constante'!$S$27)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2.233734939759036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F9A-4419-961A-AC2A80E0E6E0}"/>
            </c:ext>
          </c:extLst>
        </c:ser>
        <c:ser>
          <c:idx val="6"/>
          <c:order val="6"/>
          <c:tx>
            <c:v>E7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  <a:tailEnd type="triangle"/>
            </a:ln>
            <a:effectLst/>
          </c:spPr>
          <c:marker>
            <c:symbol val="none"/>
          </c:marker>
          <c:xVal>
            <c:numRef>
              <c:f>('B) Curvas com Pg constante'!$R$33,'B) Curvas com Pg constante'!$R$28)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313.55216894261031</c:v>
                </c:pt>
              </c:numCache>
            </c:numRef>
          </c:xVal>
          <c:yVal>
            <c:numRef>
              <c:f>('B) Curvas com Pg constante'!$S$33,'B) Curvas com Pg constante'!$S$28)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2.0602409638554215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F9A-4419-961A-AC2A80E0E6E0}"/>
            </c:ext>
          </c:extLst>
        </c:ser>
        <c:ser>
          <c:idx val="7"/>
          <c:order val="7"/>
          <c:tx>
            <c:v>E8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  <a:tailEnd type="triangle"/>
            </a:ln>
            <a:effectLst/>
          </c:spPr>
          <c:marker>
            <c:symbol val="none"/>
          </c:marker>
          <c:xVal>
            <c:numRef>
              <c:f>('B) Curvas com Pg constante'!$R$33,'B) Curvas com Pg constante'!$R$29)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362.13048219562239</c:v>
                </c:pt>
              </c:numCache>
            </c:numRef>
          </c:xVal>
          <c:yVal>
            <c:numRef>
              <c:f>('B) Curvas com Pg constante'!$S$33,'B) Curvas com Pg constante'!$S$29)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1.8650602409638555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9A-4419-961A-AC2A80E0E6E0}"/>
            </c:ext>
          </c:extLst>
        </c:ser>
        <c:ser>
          <c:idx val="8"/>
          <c:order val="8"/>
          <c:tx>
            <c:v>E9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  <a:tailEnd type="triangle"/>
            </a:ln>
            <a:effectLst/>
          </c:spPr>
          <c:marker>
            <c:symbol val="none"/>
          </c:marker>
          <c:xVal>
            <c:numRef>
              <c:f>('B) Curvas com Pg constante'!$R$33,'B) Curvas com Pg constante'!$R$30)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414.39554243658631</c:v>
                </c:pt>
              </c:numCache>
            </c:numRef>
          </c:xVal>
          <c:yVal>
            <c:numRef>
              <c:f>('B) Curvas com Pg constante'!$S$33,'B) Curvas com Pg constante'!$S$30)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2.6240963855421691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9A-4419-961A-AC2A80E0E6E0}"/>
            </c:ext>
          </c:extLst>
        </c:ser>
        <c:ser>
          <c:idx val="9"/>
          <c:order val="9"/>
          <c:tx>
            <c:v>E10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  <a:tailEnd type="triangle"/>
            </a:ln>
            <a:effectLst/>
          </c:spPr>
          <c:marker>
            <c:symbol val="none"/>
          </c:marker>
          <c:xVal>
            <c:numRef>
              <c:f>('B) Curvas com Pg constante'!$R$33,'B) Curvas com Pg constante'!$R$31)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472.29915689441754</c:v>
                </c:pt>
              </c:numCache>
            </c:numRef>
          </c:xVal>
          <c:yVal>
            <c:numRef>
              <c:f>('B) Curvas com Pg constante'!$S$33,'B) Curvas com Pg constante'!$S$31)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2.168674698795181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9A-4419-961A-AC2A80E0E6E0}"/>
            </c:ext>
          </c:extLst>
        </c:ser>
        <c:ser>
          <c:idx val="10"/>
          <c:order val="10"/>
          <c:tx>
            <c:v>E11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  <a:headEnd type="none"/>
              <a:tailEnd type="triangle"/>
            </a:ln>
            <a:effectLst/>
          </c:spPr>
          <c:marker>
            <c:symbol val="none"/>
          </c:marker>
          <c:xVal>
            <c:numRef>
              <c:f>('B) Curvas com Pg constante'!$R$33,'B) Curvas com Pg constante'!$R$32)</c:f>
              <c:numCache>
                <c:formatCode>0.00</c:formatCode>
                <c:ptCount val="2"/>
                <c:pt idx="0" formatCode="General">
                  <c:v>0</c:v>
                </c:pt>
                <c:pt idx="1">
                  <c:v>481.40759062935734</c:v>
                </c:pt>
              </c:numCache>
            </c:numRef>
          </c:xVal>
          <c:yVal>
            <c:numRef>
              <c:f>('B) Curvas com Pg constante'!$S$33,'B) Curvas com Pg constante'!$S$32)</c:f>
              <c:numCache>
                <c:formatCode>0.000</c:formatCode>
                <c:ptCount val="2"/>
                <c:pt idx="0" formatCode="General">
                  <c:v>0</c:v>
                </c:pt>
                <c:pt idx="1">
                  <c:v>1.691566265060241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9A-4419-961A-AC2A80E0E6E0}"/>
            </c:ext>
          </c:extLst>
        </c:ser>
        <c:ser>
          <c:idx val="11"/>
          <c:order val="11"/>
          <c:tx>
            <c:v>Horizontal Line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x"/>
            <c:errBarType val="minus"/>
            <c:errValType val="percentage"/>
            <c:noEndCap val="0"/>
            <c:val val="100"/>
            <c:spPr>
              <a:noFill/>
              <a:ln w="22225" cap="flat" cmpd="sng" algn="ctr">
                <a:solidFill>
                  <a:schemeClr val="tx1"/>
                </a:solidFill>
                <a:prstDash val="sysDot"/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0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'B) Curvas com Pg constante'!$R$32</c:f>
              <c:numCache>
                <c:formatCode>0.00</c:formatCode>
                <c:ptCount val="1"/>
                <c:pt idx="0">
                  <c:v>481.40759062935734</c:v>
                </c:pt>
              </c:numCache>
            </c:numRef>
          </c:xVal>
          <c:yVal>
            <c:numRef>
              <c:f>'B) Curvas com Pg constante'!$AE$43</c:f>
              <c:numCache>
                <c:formatCode>0.000</c:formatCode>
                <c:ptCount val="1"/>
                <c:pt idx="0">
                  <c:v>2.15210452198404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2D-47B0-8197-97E198BBD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7370544"/>
        <c:axId val="1990912032"/>
      </c:scatterChart>
      <c:valAx>
        <c:axId val="2017370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912032"/>
        <c:crosses val="autoZero"/>
        <c:crossBetween val="midCat"/>
      </c:valAx>
      <c:valAx>
        <c:axId val="199091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Im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370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3.svg"/><Relationship Id="rId5" Type="http://schemas.openxmlformats.org/officeDocument/2006/relationships/image" Target="../media/image2.png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11" Type="http://schemas.openxmlformats.org/officeDocument/2006/relationships/image" Target="../media/image5.svg"/><Relationship Id="rId5" Type="http://schemas.openxmlformats.org/officeDocument/2006/relationships/chart" Target="../charts/chart9.xml"/><Relationship Id="rId10" Type="http://schemas.openxmlformats.org/officeDocument/2006/relationships/image" Target="../media/image4.png"/><Relationship Id="rId4" Type="http://schemas.openxmlformats.org/officeDocument/2006/relationships/chart" Target="../charts/chart8.xml"/><Relationship Id="rId9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</xdr:row>
      <xdr:rowOff>28575</xdr:rowOff>
    </xdr:from>
    <xdr:to>
      <xdr:col>5</xdr:col>
      <xdr:colOff>81170</xdr:colOff>
      <xdr:row>35</xdr:row>
      <xdr:rowOff>37272</xdr:rowOff>
    </xdr:to>
    <xdr:pic>
      <xdr:nvPicPr>
        <xdr:cNvPr id="3" name="Picture 7">
          <a:extLst>
            <a:ext uri="{FF2B5EF4-FFF2-40B4-BE49-F238E27FC236}">
              <a16:creationId xmlns:a16="http://schemas.microsoft.com/office/drawing/2014/main" id="{00000000-0008-0000-0000-00003C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29150"/>
          <a:ext cx="3067050" cy="2162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76200</xdr:colOff>
      <xdr:row>45</xdr:row>
      <xdr:rowOff>47625</xdr:rowOff>
    </xdr:from>
    <xdr:to>
      <xdr:col>22</xdr:col>
      <xdr:colOff>209550</xdr:colOff>
      <xdr:row>65</xdr:row>
      <xdr:rowOff>152400</xdr:rowOff>
    </xdr:to>
    <xdr:graphicFrame macro="">
      <xdr:nvGraphicFramePr>
        <xdr:cNvPr id="2163" name="Chart 1">
          <a:extLst>
            <a:ext uri="{FF2B5EF4-FFF2-40B4-BE49-F238E27FC236}">
              <a16:creationId xmlns:a16="http://schemas.microsoft.com/office/drawing/2014/main" id="{00000000-0008-0000-0100-000073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266700</xdr:colOff>
      <xdr:row>45</xdr:row>
      <xdr:rowOff>47625</xdr:rowOff>
    </xdr:from>
    <xdr:to>
      <xdr:col>30</xdr:col>
      <xdr:colOff>152400</xdr:colOff>
      <xdr:row>65</xdr:row>
      <xdr:rowOff>152400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247651</xdr:colOff>
      <xdr:row>2</xdr:row>
      <xdr:rowOff>0</xdr:rowOff>
    </xdr:from>
    <xdr:to>
      <xdr:col>30</xdr:col>
      <xdr:colOff>152401</xdr:colOff>
      <xdr:row>22</xdr:row>
      <xdr:rowOff>152400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6F03D2C0-E596-58E6-A3A7-F62A28F82513}"/>
            </a:ext>
            <a:ext uri="{147F2762-F138-4A5C-976F-8EAC2B608ADB}">
              <a16:predDERef xmlns:a16="http://schemas.microsoft.com/office/drawing/2014/main" pre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247650</xdr:colOff>
      <xdr:row>23</xdr:row>
      <xdr:rowOff>9525</xdr:rowOff>
    </xdr:from>
    <xdr:to>
      <xdr:col>30</xdr:col>
      <xdr:colOff>152400</xdr:colOff>
      <xdr:row>45</xdr:row>
      <xdr:rowOff>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1942EB4B-6543-4743-81C5-15CB9B4D6155}"/>
            </a:ext>
            <a:ext uri="{147F2762-F138-4A5C-976F-8EAC2B608ADB}">
              <a16:predDERef xmlns:a16="http://schemas.microsoft.com/office/drawing/2014/main" pre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17</xdr:row>
      <xdr:rowOff>200024</xdr:rowOff>
    </xdr:from>
    <xdr:to>
      <xdr:col>13</xdr:col>
      <xdr:colOff>581025</xdr:colOff>
      <xdr:row>75</xdr:row>
      <xdr:rowOff>30237</xdr:rowOff>
    </xdr:to>
    <xdr:pic>
      <xdr:nvPicPr>
        <xdr:cNvPr id="6" name="Graphic 5">
          <a:extLst>
            <a:ext uri="{FF2B5EF4-FFF2-40B4-BE49-F238E27FC236}">
              <a16:creationId xmlns:a16="http://schemas.microsoft.com/office/drawing/2014/main" id="{18B1FFC4-83B0-891A-3304-4F08419D8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0" y="3200399"/>
          <a:ext cx="8286750" cy="93171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147205</xdr:colOff>
      <xdr:row>85</xdr:row>
      <xdr:rowOff>9525</xdr:rowOff>
    </xdr:from>
    <xdr:to>
      <xdr:col>21</xdr:col>
      <xdr:colOff>509155</xdr:colOff>
      <xdr:row>103</xdr:row>
      <xdr:rowOff>0</xdr:rowOff>
    </xdr:to>
    <xdr:graphicFrame macro="">
      <xdr:nvGraphicFramePr>
        <xdr:cNvPr id="207" name="Chart 4">
          <a:extLst>
            <a:ext uri="{FF2B5EF4-FFF2-40B4-BE49-F238E27FC236}">
              <a16:creationId xmlns:a16="http://schemas.microsoft.com/office/drawing/2014/main" id="{C9811E5B-5BBD-42CD-82BA-09C27E8DC8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37236</xdr:colOff>
      <xdr:row>103</xdr:row>
      <xdr:rowOff>60614</xdr:rowOff>
    </xdr:from>
    <xdr:to>
      <xdr:col>25</xdr:col>
      <xdr:colOff>576697</xdr:colOff>
      <xdr:row>121</xdr:row>
      <xdr:rowOff>60614</xdr:rowOff>
    </xdr:to>
    <xdr:graphicFrame macro="">
      <xdr:nvGraphicFramePr>
        <xdr:cNvPr id="208" name="Chart 6">
          <a:extLst>
            <a:ext uri="{FF2B5EF4-FFF2-40B4-BE49-F238E27FC236}">
              <a16:creationId xmlns:a16="http://schemas.microsoft.com/office/drawing/2014/main" id="{A34A870D-F839-4530-A2C5-C79ED1DB7B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92655</xdr:colOff>
      <xdr:row>85</xdr:row>
      <xdr:rowOff>0</xdr:rowOff>
    </xdr:from>
    <xdr:to>
      <xdr:col>30</xdr:col>
      <xdr:colOff>35505</xdr:colOff>
      <xdr:row>102</xdr:row>
      <xdr:rowOff>152400</xdr:rowOff>
    </xdr:to>
    <xdr:graphicFrame macro="">
      <xdr:nvGraphicFramePr>
        <xdr:cNvPr id="206" name="Chart 6">
          <a:extLst>
            <a:ext uri="{FF2B5EF4-FFF2-40B4-BE49-F238E27FC236}">
              <a16:creationId xmlns:a16="http://schemas.microsoft.com/office/drawing/2014/main" id="{059D4B0B-761F-4715-8C5B-DF129EE1F9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257175</xdr:colOff>
      <xdr:row>33</xdr:row>
      <xdr:rowOff>47625</xdr:rowOff>
    </xdr:from>
    <xdr:to>
      <xdr:col>21</xdr:col>
      <xdr:colOff>561975</xdr:colOff>
      <xdr:row>50</xdr:row>
      <xdr:rowOff>0</xdr:rowOff>
    </xdr:to>
    <xdr:graphicFrame macro="">
      <xdr:nvGraphicFramePr>
        <xdr:cNvPr id="26" name="Chart 7">
          <a:extLst>
            <a:ext uri="{FF2B5EF4-FFF2-40B4-BE49-F238E27FC236}">
              <a16:creationId xmlns:a16="http://schemas.microsoft.com/office/drawing/2014/main" id="{1762EFCD-124C-2E14-1685-B2521CEBF6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257175</xdr:colOff>
      <xdr:row>50</xdr:row>
      <xdr:rowOff>38100</xdr:rowOff>
    </xdr:from>
    <xdr:to>
      <xdr:col>21</xdr:col>
      <xdr:colOff>561975</xdr:colOff>
      <xdr:row>67</xdr:row>
      <xdr:rowOff>28575</xdr:rowOff>
    </xdr:to>
    <xdr:graphicFrame macro="">
      <xdr:nvGraphicFramePr>
        <xdr:cNvPr id="32" name="Chart 8">
          <a:extLst>
            <a:ext uri="{FF2B5EF4-FFF2-40B4-BE49-F238E27FC236}">
              <a16:creationId xmlns:a16="http://schemas.microsoft.com/office/drawing/2014/main" id="{8F1CFDBF-FC75-4C85-9093-776C263E01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257175</xdr:colOff>
      <xdr:row>67</xdr:row>
      <xdr:rowOff>57150</xdr:rowOff>
    </xdr:from>
    <xdr:to>
      <xdr:col>21</xdr:col>
      <xdr:colOff>561975</xdr:colOff>
      <xdr:row>84</xdr:row>
      <xdr:rowOff>47625</xdr:rowOff>
    </xdr:to>
    <xdr:graphicFrame macro="">
      <xdr:nvGraphicFramePr>
        <xdr:cNvPr id="54" name="Chart 9">
          <a:extLst>
            <a:ext uri="{FF2B5EF4-FFF2-40B4-BE49-F238E27FC236}">
              <a16:creationId xmlns:a16="http://schemas.microsoft.com/office/drawing/2014/main" id="{0833736A-55A2-4784-8CA3-3BA9D01336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38100</xdr:colOff>
      <xdr:row>67</xdr:row>
      <xdr:rowOff>57150</xdr:rowOff>
    </xdr:from>
    <xdr:to>
      <xdr:col>29</xdr:col>
      <xdr:colOff>342900</xdr:colOff>
      <xdr:row>84</xdr:row>
      <xdr:rowOff>47625</xdr:rowOff>
    </xdr:to>
    <xdr:graphicFrame macro="">
      <xdr:nvGraphicFramePr>
        <xdr:cNvPr id="265" name="Chart 10">
          <a:extLst>
            <a:ext uri="{FF2B5EF4-FFF2-40B4-BE49-F238E27FC236}">
              <a16:creationId xmlns:a16="http://schemas.microsoft.com/office/drawing/2014/main" id="{9E0A1FC9-42D4-46F8-852D-F4B2655C46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38100</xdr:colOff>
      <xdr:row>50</xdr:row>
      <xdr:rowOff>38100</xdr:rowOff>
    </xdr:from>
    <xdr:to>
      <xdr:col>29</xdr:col>
      <xdr:colOff>342900</xdr:colOff>
      <xdr:row>67</xdr:row>
      <xdr:rowOff>28575</xdr:rowOff>
    </xdr:to>
    <xdr:graphicFrame macro="">
      <xdr:nvGraphicFramePr>
        <xdr:cNvPr id="205" name="Chart 11">
          <a:extLst>
            <a:ext uri="{FF2B5EF4-FFF2-40B4-BE49-F238E27FC236}">
              <a16:creationId xmlns:a16="http://schemas.microsoft.com/office/drawing/2014/main" id="{CBC00FBF-FF00-4481-9D69-C2286EFACB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38100</xdr:colOff>
      <xdr:row>33</xdr:row>
      <xdr:rowOff>47625</xdr:rowOff>
    </xdr:from>
    <xdr:to>
      <xdr:col>29</xdr:col>
      <xdr:colOff>342900</xdr:colOff>
      <xdr:row>50</xdr:row>
      <xdr:rowOff>0</xdr:rowOff>
    </xdr:to>
    <xdr:graphicFrame macro="">
      <xdr:nvGraphicFramePr>
        <xdr:cNvPr id="8" name="Chart 12">
          <a:extLst>
            <a:ext uri="{FF2B5EF4-FFF2-40B4-BE49-F238E27FC236}">
              <a16:creationId xmlns:a16="http://schemas.microsoft.com/office/drawing/2014/main" id="{9934D3D6-5512-4418-B224-AA7361D61B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0</xdr:col>
      <xdr:colOff>8661</xdr:colOff>
      <xdr:row>34</xdr:row>
      <xdr:rowOff>25979</xdr:rowOff>
    </xdr:from>
    <xdr:to>
      <xdr:col>14</xdr:col>
      <xdr:colOff>2</xdr:colOff>
      <xdr:row>116</xdr:row>
      <xdr:rowOff>41843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70ADAEEF-C124-4847-6A45-92A77F4BB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8661" y="5879524"/>
          <a:ext cx="8477250" cy="13982978"/>
        </a:xfrm>
        <a:prstGeom prst="rect">
          <a:avLst/>
        </a:prstGeom>
      </xdr:spPr>
    </xdr:pic>
    <xdr:clientData/>
  </xdr:twoCellAnchor>
  <xdr:oneCellAnchor>
    <xdr:from>
      <xdr:col>10</xdr:col>
      <xdr:colOff>8659</xdr:colOff>
      <xdr:row>109</xdr:row>
      <xdr:rowOff>103910</xdr:rowOff>
    </xdr:from>
    <xdr:ext cx="2333716" cy="25455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E087F4C-1301-04C0-4C9C-BDFBF504393D}"/>
            </a:ext>
          </a:extLst>
        </xdr:cNvPr>
        <xdr:cNvSpPr txBox="1"/>
      </xdr:nvSpPr>
      <xdr:spPr>
        <a:xfrm>
          <a:off x="6070023" y="18772910"/>
          <a:ext cx="2333716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 b="0" i="0">
              <a:solidFill>
                <a:schemeClr val="tx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(velocidade de rotação oscilatória)</a:t>
          </a:r>
          <a:endParaRPr lang="en-GB" sz="11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7"/>
  <sheetViews>
    <sheetView topLeftCell="A8" zoomScale="115" zoomScaleNormal="115" workbookViewId="0">
      <selection activeCell="C7" sqref="C7:H7"/>
    </sheetView>
  </sheetViews>
  <sheetFormatPr defaultColWidth="9.140625" defaultRowHeight="12.75" x14ac:dyDescent="0.2"/>
  <cols>
    <col min="1" max="1" width="9.140625" style="2"/>
    <col min="2" max="2" width="12.85546875" style="2" customWidth="1"/>
    <col min="3" max="3" width="9.140625" style="2" customWidth="1"/>
    <col min="4" max="4" width="10.140625" style="2" bestFit="1" customWidth="1"/>
    <col min="5" max="5" width="12.85546875" style="2" customWidth="1"/>
    <col min="6" max="6" width="9.140625" style="2" customWidth="1"/>
    <col min="7" max="16384" width="9.140625" style="2"/>
  </cols>
  <sheetData>
    <row r="1" spans="1:10" x14ac:dyDescent="0.2">
      <c r="A1" s="1"/>
      <c r="B1" s="1"/>
      <c r="C1" s="1"/>
      <c r="D1" s="1"/>
      <c r="E1" s="1"/>
      <c r="F1" s="1"/>
      <c r="G1" s="1"/>
      <c r="H1" s="1"/>
      <c r="I1" s="1"/>
    </row>
    <row r="2" spans="1:10" ht="25.5" x14ac:dyDescent="0.2">
      <c r="A2" s="1"/>
      <c r="B2" s="63" t="s">
        <v>0</v>
      </c>
      <c r="C2" s="64"/>
      <c r="D2" s="64"/>
      <c r="E2" s="64"/>
      <c r="F2" s="64"/>
      <c r="G2" s="64"/>
      <c r="H2" s="65"/>
      <c r="I2" s="1"/>
    </row>
    <row r="3" spans="1:10" ht="20.25" x14ac:dyDescent="0.2">
      <c r="A3" s="1"/>
      <c r="B3" s="66" t="s">
        <v>1</v>
      </c>
      <c r="C3" s="67"/>
      <c r="D3" s="67"/>
      <c r="E3" s="67"/>
      <c r="F3" s="67"/>
      <c r="G3" s="67"/>
      <c r="H3" s="68"/>
      <c r="I3" s="1"/>
    </row>
    <row r="4" spans="1:10" ht="20.25" x14ac:dyDescent="0.3">
      <c r="A4" s="1"/>
      <c r="B4" s="3"/>
      <c r="C4" s="1"/>
      <c r="D4" s="1"/>
      <c r="E4" s="1"/>
      <c r="F4" s="1"/>
      <c r="G4" s="1"/>
      <c r="H4" s="1"/>
      <c r="I4" s="1"/>
    </row>
    <row r="5" spans="1:10" ht="15.75" x14ac:dyDescent="0.25">
      <c r="A5" s="1"/>
      <c r="B5" s="4" t="s">
        <v>2</v>
      </c>
      <c r="C5" s="69" t="s">
        <v>3</v>
      </c>
      <c r="D5" s="70"/>
      <c r="E5" s="70"/>
      <c r="F5" s="70"/>
      <c r="G5" s="70"/>
      <c r="H5" s="71"/>
      <c r="I5" s="1"/>
    </row>
    <row r="6" spans="1:10" ht="15.75" x14ac:dyDescent="0.25">
      <c r="A6" s="1"/>
      <c r="B6" s="4" t="s">
        <v>4</v>
      </c>
      <c r="C6" s="72">
        <v>45212</v>
      </c>
      <c r="D6" s="70"/>
      <c r="E6" s="70"/>
      <c r="F6" s="70"/>
      <c r="G6" s="70"/>
      <c r="H6" s="71"/>
      <c r="I6" s="1"/>
    </row>
    <row r="7" spans="1:10" ht="15.75" x14ac:dyDescent="0.2">
      <c r="A7" s="1"/>
      <c r="B7" s="4" t="s">
        <v>5</v>
      </c>
      <c r="C7" s="60" t="s">
        <v>6</v>
      </c>
      <c r="D7" s="61"/>
      <c r="E7" s="61"/>
      <c r="F7" s="61"/>
      <c r="G7" s="61"/>
      <c r="H7" s="62"/>
      <c r="I7" s="1"/>
    </row>
    <row r="8" spans="1:10" ht="15.75" x14ac:dyDescent="0.2">
      <c r="A8" s="1"/>
      <c r="B8" s="17" t="s">
        <v>7</v>
      </c>
      <c r="C8" s="60" t="s">
        <v>8</v>
      </c>
      <c r="D8" s="61"/>
      <c r="E8" s="61"/>
      <c r="F8" s="61"/>
      <c r="G8" s="61"/>
      <c r="H8" s="62"/>
      <c r="I8" s="1"/>
    </row>
    <row r="9" spans="1:10" ht="20.25" x14ac:dyDescent="0.3">
      <c r="A9" s="5"/>
      <c r="B9" s="3"/>
      <c r="C9" s="1"/>
      <c r="D9" s="1"/>
      <c r="E9" s="1"/>
      <c r="F9" s="1"/>
      <c r="G9" s="1"/>
      <c r="H9" s="1"/>
      <c r="I9" s="1"/>
    </row>
    <row r="10" spans="1:10" ht="15.75" x14ac:dyDescent="0.2">
      <c r="A10" s="5"/>
      <c r="B10" s="51" t="s">
        <v>9</v>
      </c>
      <c r="C10" s="5"/>
      <c r="D10" s="5"/>
      <c r="E10" s="5"/>
      <c r="F10" s="5"/>
      <c r="G10" s="5"/>
      <c r="H10" s="5"/>
      <c r="I10" s="5"/>
      <c r="J10" s="6"/>
    </row>
    <row r="11" spans="1:10" ht="15.75" x14ac:dyDescent="0.25">
      <c r="A11" s="17"/>
      <c r="B11" s="7" t="s">
        <v>10</v>
      </c>
      <c r="C11" s="73" t="s">
        <v>11</v>
      </c>
      <c r="D11" s="74"/>
      <c r="E11" s="74"/>
      <c r="F11" s="74"/>
      <c r="G11" s="74"/>
      <c r="H11" s="75"/>
      <c r="I11" s="5"/>
      <c r="J11" s="6"/>
    </row>
    <row r="12" spans="1:10" ht="15" x14ac:dyDescent="0.2">
      <c r="A12" s="5"/>
      <c r="B12" s="8">
        <v>99995</v>
      </c>
      <c r="C12" s="76" t="s">
        <v>12</v>
      </c>
      <c r="D12" s="77"/>
      <c r="E12" s="77"/>
      <c r="F12" s="77"/>
      <c r="G12" s="77"/>
      <c r="H12" s="78"/>
      <c r="I12" s="5"/>
      <c r="J12" s="6"/>
    </row>
    <row r="13" spans="1:10" ht="15" x14ac:dyDescent="0.2">
      <c r="A13" s="5"/>
      <c r="B13" s="8">
        <v>100029</v>
      </c>
      <c r="C13" s="76" t="s">
        <v>13</v>
      </c>
      <c r="D13" s="77"/>
      <c r="E13" s="77"/>
      <c r="F13" s="77"/>
      <c r="G13" s="77"/>
      <c r="H13" s="78"/>
      <c r="I13" s="5"/>
      <c r="J13" s="6"/>
    </row>
    <row r="14" spans="1:10" ht="15" x14ac:dyDescent="0.2">
      <c r="A14" s="5"/>
      <c r="B14" s="8">
        <v>103767</v>
      </c>
      <c r="C14" s="76" t="s">
        <v>14</v>
      </c>
      <c r="D14" s="77"/>
      <c r="E14" s="77"/>
      <c r="F14" s="77"/>
      <c r="G14" s="77"/>
      <c r="H14" s="78"/>
      <c r="I14" s="5"/>
      <c r="J14" s="6"/>
    </row>
    <row r="15" spans="1:10" ht="15" x14ac:dyDescent="0.2">
      <c r="A15" s="5"/>
      <c r="B15" s="8">
        <v>103817</v>
      </c>
      <c r="C15" s="76" t="s">
        <v>15</v>
      </c>
      <c r="D15" s="77"/>
      <c r="E15" s="77"/>
      <c r="F15" s="77"/>
      <c r="G15" s="77"/>
      <c r="H15" s="78"/>
      <c r="I15" s="5"/>
      <c r="J15" s="6"/>
    </row>
    <row r="16" spans="1:10" ht="15" x14ac:dyDescent="0.2">
      <c r="A16" s="5"/>
      <c r="B16" s="8">
        <v>103870</v>
      </c>
      <c r="C16" s="76" t="s">
        <v>16</v>
      </c>
      <c r="D16" s="77"/>
      <c r="E16" s="77"/>
      <c r="F16" s="77"/>
      <c r="G16" s="77"/>
      <c r="H16" s="78"/>
      <c r="I16" s="5"/>
      <c r="J16" s="6"/>
    </row>
    <row r="17" spans="1:10" x14ac:dyDescent="0.2">
      <c r="A17" s="1"/>
      <c r="B17" s="1"/>
      <c r="C17" s="1"/>
      <c r="D17" s="1"/>
      <c r="E17" s="1"/>
      <c r="F17" s="1"/>
      <c r="G17" s="1"/>
      <c r="H17" s="1"/>
      <c r="I17" s="1"/>
    </row>
    <row r="18" spans="1:10" ht="13.5" thickBot="1" x14ac:dyDescent="0.25">
      <c r="A18" s="1"/>
      <c r="B18" s="1"/>
      <c r="C18" s="1"/>
      <c r="D18" s="1"/>
      <c r="E18" s="1"/>
      <c r="F18" s="1"/>
      <c r="G18" s="1"/>
      <c r="H18" s="1"/>
      <c r="I18" s="1"/>
    </row>
    <row r="19" spans="1:10" ht="18" thickBot="1" x14ac:dyDescent="0.3">
      <c r="A19" s="5"/>
      <c r="B19" s="57" t="s">
        <v>17</v>
      </c>
      <c r="C19" s="58"/>
      <c r="D19" s="58"/>
      <c r="E19" s="58"/>
      <c r="F19" s="59"/>
      <c r="G19" s="9"/>
      <c r="H19" s="9"/>
      <c r="I19" s="5"/>
      <c r="J19" s="6"/>
    </row>
    <row r="20" spans="1:10" ht="19.5" x14ac:dyDescent="0.2">
      <c r="A20" s="5"/>
      <c r="B20" s="10" t="s">
        <v>18</v>
      </c>
      <c r="C20" s="52" t="s">
        <v>19</v>
      </c>
      <c r="D20" s="52" t="s">
        <v>20</v>
      </c>
      <c r="E20" s="11" t="s">
        <v>21</v>
      </c>
      <c r="F20" s="53" t="s">
        <v>22</v>
      </c>
      <c r="G20" s="1"/>
      <c r="H20" s="1"/>
      <c r="I20" s="5"/>
      <c r="J20" s="6"/>
    </row>
    <row r="21" spans="1:10" ht="15" x14ac:dyDescent="0.2">
      <c r="A21" s="5"/>
      <c r="B21" s="12">
        <v>1.2</v>
      </c>
      <c r="C21" s="13">
        <v>400</v>
      </c>
      <c r="D21" s="14">
        <v>1.75</v>
      </c>
      <c r="E21" s="12">
        <v>1</v>
      </c>
      <c r="F21" s="13">
        <v>1500</v>
      </c>
      <c r="G21" s="1"/>
      <c r="H21" s="1"/>
      <c r="I21" s="5"/>
      <c r="J21" s="6"/>
    </row>
    <row r="22" spans="1:10" ht="15" x14ac:dyDescent="0.2">
      <c r="A22" s="1"/>
      <c r="B22" s="54"/>
      <c r="C22" s="1"/>
      <c r="D22" s="1"/>
      <c r="E22" s="5"/>
      <c r="F22" s="1"/>
      <c r="G22" s="1"/>
      <c r="H22" s="1"/>
      <c r="I22" s="1"/>
    </row>
    <row r="23" spans="1:10" ht="15" x14ac:dyDescent="0.2">
      <c r="A23" s="1"/>
      <c r="B23" s="1"/>
      <c r="C23" s="1"/>
      <c r="D23" s="1"/>
      <c r="E23" s="5"/>
      <c r="F23" s="1"/>
      <c r="G23" s="1"/>
      <c r="H23" s="1"/>
      <c r="I23" s="1"/>
    </row>
    <row r="24" spans="1:10" ht="15" x14ac:dyDescent="0.2">
      <c r="A24" s="1"/>
      <c r="B24" s="1"/>
      <c r="C24" s="5"/>
      <c r="D24" s="1"/>
      <c r="E24" s="1"/>
      <c r="F24" s="1"/>
      <c r="G24" s="1"/>
      <c r="H24" s="1"/>
      <c r="I24" s="1"/>
    </row>
    <row r="25" spans="1:10" ht="15" x14ac:dyDescent="0.2">
      <c r="A25" s="1"/>
      <c r="B25" s="55"/>
      <c r="C25" s="5"/>
      <c r="D25" s="1"/>
      <c r="E25" s="1"/>
      <c r="F25" s="1"/>
      <c r="G25" s="1"/>
      <c r="H25" s="1"/>
      <c r="I25" s="1"/>
    </row>
    <row r="26" spans="1:10" x14ac:dyDescent="0.2">
      <c r="A26" s="1"/>
      <c r="B26" s="1"/>
      <c r="C26" s="1"/>
      <c r="D26" s="1"/>
      <c r="E26" s="1"/>
      <c r="F26" s="1"/>
      <c r="G26" s="1"/>
      <c r="H26" s="1"/>
      <c r="I26" s="1"/>
    </row>
    <row r="27" spans="1:10" x14ac:dyDescent="0.2">
      <c r="A27" s="1"/>
      <c r="B27" s="1"/>
      <c r="C27" s="1"/>
      <c r="D27" s="1"/>
      <c r="E27" s="1"/>
      <c r="F27" s="1"/>
      <c r="G27" s="1"/>
      <c r="H27" s="1"/>
      <c r="I27" s="1"/>
    </row>
    <row r="28" spans="1:10" x14ac:dyDescent="0.2">
      <c r="A28" s="1"/>
      <c r="B28" s="1"/>
      <c r="C28" s="1"/>
      <c r="D28" s="1"/>
      <c r="E28" s="1"/>
      <c r="F28" s="1"/>
      <c r="G28" s="1"/>
      <c r="H28" s="1"/>
      <c r="I28" s="1"/>
    </row>
    <row r="29" spans="1:10" x14ac:dyDescent="0.2">
      <c r="A29" s="1"/>
      <c r="B29" s="1"/>
      <c r="C29" s="1"/>
      <c r="D29" s="1"/>
      <c r="E29" s="1"/>
      <c r="F29" s="1"/>
      <c r="G29" s="1"/>
      <c r="H29" s="1"/>
      <c r="I29" s="1"/>
    </row>
    <row r="30" spans="1:10" x14ac:dyDescent="0.2">
      <c r="A30" s="1"/>
      <c r="B30" s="1"/>
      <c r="C30" s="1"/>
      <c r="D30" s="1"/>
      <c r="E30" s="1"/>
      <c r="F30" s="1"/>
      <c r="G30" s="1"/>
      <c r="H30" s="1"/>
      <c r="I30" s="1"/>
    </row>
    <row r="31" spans="1:10" x14ac:dyDescent="0.2">
      <c r="A31" s="1"/>
      <c r="B31" s="1"/>
      <c r="C31" s="1"/>
      <c r="D31" s="1"/>
      <c r="E31" s="1"/>
      <c r="F31" s="1"/>
      <c r="G31" s="1"/>
      <c r="H31" s="1"/>
      <c r="I31" s="1"/>
    </row>
    <row r="32" spans="1:10" x14ac:dyDescent="0.2">
      <c r="A32" s="1"/>
      <c r="B32" s="1"/>
      <c r="C32" s="1"/>
      <c r="D32" s="1"/>
      <c r="E32" s="1"/>
      <c r="F32" s="1"/>
      <c r="G32" s="1"/>
      <c r="H32" s="1"/>
      <c r="I32" s="1"/>
    </row>
    <row r="33" spans="1:9" x14ac:dyDescent="0.2">
      <c r="A33" s="1"/>
      <c r="B33" s="1"/>
      <c r="C33" s="1"/>
      <c r="D33" s="1"/>
      <c r="E33" s="1"/>
      <c r="F33" s="1"/>
      <c r="G33" s="1"/>
      <c r="H33" s="1"/>
      <c r="I33" s="1"/>
    </row>
    <row r="34" spans="1:9" x14ac:dyDescent="0.2">
      <c r="A34" s="1"/>
      <c r="B34" s="1"/>
      <c r="C34" s="1"/>
      <c r="D34" s="1"/>
      <c r="E34" s="1"/>
      <c r="F34" s="1"/>
      <c r="G34" s="1"/>
      <c r="H34" s="1"/>
      <c r="I34" s="1"/>
    </row>
    <row r="35" spans="1:9" x14ac:dyDescent="0.2">
      <c r="A35" s="1"/>
      <c r="B35" s="1"/>
      <c r="C35" s="1"/>
      <c r="D35" s="1"/>
      <c r="E35" s="1"/>
      <c r="F35" s="1"/>
      <c r="G35" s="1"/>
      <c r="H35" s="1"/>
      <c r="I35" s="1"/>
    </row>
    <row r="36" spans="1:9" x14ac:dyDescent="0.2">
      <c r="A36" s="1"/>
      <c r="B36" s="1"/>
      <c r="C36" s="1"/>
      <c r="D36" s="1"/>
      <c r="E36" s="1"/>
      <c r="F36" s="1"/>
      <c r="G36" s="1"/>
      <c r="H36" s="1"/>
      <c r="I36" s="1"/>
    </row>
    <row r="37" spans="1:9" x14ac:dyDescent="0.2">
      <c r="A37" s="1"/>
      <c r="B37" s="1"/>
      <c r="C37" s="1"/>
      <c r="D37" s="1"/>
      <c r="E37" s="1"/>
      <c r="F37" s="1"/>
      <c r="G37" s="1"/>
      <c r="H37" s="1"/>
      <c r="I37" s="1"/>
    </row>
  </sheetData>
  <mergeCells count="13">
    <mergeCell ref="B19:F19"/>
    <mergeCell ref="C8:H8"/>
    <mergeCell ref="B2:H2"/>
    <mergeCell ref="B3:H3"/>
    <mergeCell ref="C5:H5"/>
    <mergeCell ref="C6:H6"/>
    <mergeCell ref="C7:H7"/>
    <mergeCell ref="C11:H11"/>
    <mergeCell ref="C12:H12"/>
    <mergeCell ref="C13:H13"/>
    <mergeCell ref="C14:H14"/>
    <mergeCell ref="C15:H15"/>
    <mergeCell ref="C16:H16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U75"/>
  <sheetViews>
    <sheetView tabSelected="1" topLeftCell="A32" zoomScaleNormal="100" workbookViewId="0">
      <selection activeCell="Q71" sqref="Q71"/>
    </sheetView>
  </sheetViews>
  <sheetFormatPr defaultColWidth="8.85546875" defaultRowHeight="12.75" x14ac:dyDescent="0.2"/>
  <cols>
    <col min="3" max="3" width="9.28515625" bestFit="1" customWidth="1"/>
  </cols>
  <sheetData>
    <row r="2" spans="1:21" ht="23.25" x14ac:dyDescent="0.2">
      <c r="A2" s="87" t="s">
        <v>23</v>
      </c>
      <c r="B2" s="88"/>
      <c r="C2" s="88"/>
      <c r="D2" s="88"/>
      <c r="E2" s="88"/>
      <c r="F2" s="88"/>
      <c r="G2" s="88"/>
      <c r="H2" s="88"/>
      <c r="I2" s="89"/>
    </row>
    <row r="3" spans="1:21" ht="12.75" customHeight="1" x14ac:dyDescent="0.2">
      <c r="K3" s="26" t="s">
        <v>24</v>
      </c>
      <c r="L3" s="93" t="s">
        <v>25</v>
      </c>
      <c r="M3" s="93"/>
      <c r="N3" s="93"/>
      <c r="O3" s="93"/>
      <c r="P3" s="93"/>
      <c r="T3" s="19" t="s">
        <v>26</v>
      </c>
      <c r="U3" s="19" t="s">
        <v>27</v>
      </c>
    </row>
    <row r="4" spans="1:21" ht="14.25" x14ac:dyDescent="0.2">
      <c r="A4" s="94" t="s">
        <v>28</v>
      </c>
      <c r="B4" s="95"/>
      <c r="C4" s="95"/>
      <c r="D4" s="96"/>
      <c r="K4" s="27">
        <f xml:space="preserve"> (540/SQRT(3))/2</f>
        <v>155.88457268119896</v>
      </c>
      <c r="L4" s="93"/>
      <c r="M4" s="93"/>
      <c r="N4" s="93"/>
      <c r="O4" s="93"/>
      <c r="P4" s="93"/>
      <c r="S4" s="24" t="str">
        <f t="shared" ref="S4:S10" si="0">"δ = "&amp;TEXT(M9,"0.0")&amp;"°"</f>
        <v>δ = -5.3°</v>
      </c>
      <c r="T4" s="23">
        <f t="shared" ref="T4:T10" si="1">N9*COS(L9)</f>
        <v>349.77997020249995</v>
      </c>
      <c r="U4" s="23">
        <f t="shared" ref="U4:U10" si="2">N9*SIN(L9)</f>
        <v>-32.142857142857139</v>
      </c>
    </row>
    <row r="5" spans="1:21" x14ac:dyDescent="0.2">
      <c r="L5" s="93"/>
      <c r="M5" s="93"/>
      <c r="N5" s="93"/>
      <c r="O5" s="93"/>
      <c r="P5" s="93"/>
      <c r="S5" s="24" t="str">
        <f t="shared" si="0"/>
        <v>δ = 0.9°</v>
      </c>
      <c r="T5" s="23">
        <f t="shared" si="1"/>
        <v>356.14425591678565</v>
      </c>
      <c r="U5" s="23">
        <f t="shared" si="2"/>
        <v>5.5714285714285712</v>
      </c>
    </row>
    <row r="6" spans="1:21" x14ac:dyDescent="0.2">
      <c r="L6" s="93"/>
      <c r="M6" s="93"/>
      <c r="N6" s="93"/>
      <c r="O6" s="93"/>
      <c r="P6" s="93"/>
      <c r="S6" s="24" t="str">
        <f t="shared" si="0"/>
        <v>δ = 7.2°</v>
      </c>
      <c r="T6" s="23">
        <f t="shared" si="1"/>
        <v>342.61240990646581</v>
      </c>
      <c r="U6" s="23">
        <f t="shared" si="2"/>
        <v>43.373493975903614</v>
      </c>
    </row>
    <row r="7" spans="1:21" x14ac:dyDescent="0.2">
      <c r="A7" s="90" t="s">
        <v>29</v>
      </c>
      <c r="B7" s="91"/>
      <c r="C7" s="92"/>
      <c r="D7" s="91" t="s">
        <v>30</v>
      </c>
      <c r="E7" s="91"/>
      <c r="F7" s="91"/>
      <c r="G7" s="91"/>
      <c r="H7" s="91"/>
      <c r="I7" s="92"/>
      <c r="S7" s="24" t="str">
        <f t="shared" si="0"/>
        <v>δ = 13.6°</v>
      </c>
      <c r="T7" s="23">
        <f t="shared" si="1"/>
        <v>320.05819303899585</v>
      </c>
      <c r="U7" s="23">
        <f t="shared" si="2"/>
        <v>77.638554216867462</v>
      </c>
    </row>
    <row r="8" spans="1:21" ht="15" customHeight="1" x14ac:dyDescent="0.2">
      <c r="A8" s="19" t="s">
        <v>31</v>
      </c>
      <c r="B8" s="19" t="s">
        <v>32</v>
      </c>
      <c r="C8" s="19" t="s">
        <v>33</v>
      </c>
      <c r="D8" s="19" t="s">
        <v>34</v>
      </c>
      <c r="E8" s="19" t="s">
        <v>35</v>
      </c>
      <c r="F8" s="26" t="s">
        <v>36</v>
      </c>
      <c r="G8" s="26" t="s">
        <v>37</v>
      </c>
      <c r="H8" s="19" t="s">
        <v>38</v>
      </c>
      <c r="I8" s="19" t="s">
        <v>39</v>
      </c>
      <c r="J8" s="26" t="s">
        <v>40</v>
      </c>
      <c r="K8" s="19" t="s">
        <v>41</v>
      </c>
      <c r="L8" s="19" t="s">
        <v>42</v>
      </c>
      <c r="M8" s="19" t="s">
        <v>43</v>
      </c>
      <c r="N8" s="112" t="s">
        <v>44</v>
      </c>
      <c r="O8" s="113"/>
      <c r="P8" s="112" t="s">
        <v>45</v>
      </c>
      <c r="Q8" s="113"/>
      <c r="S8" s="24" t="str">
        <f t="shared" si="0"/>
        <v>δ = 19.7°</v>
      </c>
      <c r="T8" s="23">
        <f t="shared" si="1"/>
        <v>299.27282734535692</v>
      </c>
      <c r="U8" s="23">
        <f t="shared" si="2"/>
        <v>107.14285714285711</v>
      </c>
    </row>
    <row r="9" spans="1:21" x14ac:dyDescent="0.2">
      <c r="A9" s="16">
        <v>160</v>
      </c>
      <c r="B9" s="16">
        <v>0</v>
      </c>
      <c r="C9" s="20">
        <f>A9*B9</f>
        <v>0</v>
      </c>
      <c r="D9" s="32">
        <v>-150</v>
      </c>
      <c r="E9" s="32">
        <v>500.7</v>
      </c>
      <c r="F9" s="33">
        <f>SQRT(D9^2+E9^2)</f>
        <v>522.68584254789221</v>
      </c>
      <c r="G9" s="35">
        <v>1</v>
      </c>
      <c r="H9" s="31">
        <v>0.8</v>
      </c>
      <c r="I9" s="34">
        <v>420</v>
      </c>
      <c r="J9" s="137">
        <f t="shared" ref="J9:J15" si="3">D9/F9</f>
        <v>-0.28697926706567706</v>
      </c>
      <c r="K9" s="25">
        <f t="shared" ref="K9:K15" si="4">ACOS(J9)*180/PI()</f>
        <v>106.67719528199838</v>
      </c>
      <c r="L9" s="23">
        <f>ATAN((D9*K4)/(E9*K4+I9^2))</f>
        <v>-9.1637136767758642E-2</v>
      </c>
      <c r="M9" s="25">
        <f t="shared" ref="M9:M15" si="5">L9*180/PI()</f>
        <v>-5.2504211834556687</v>
      </c>
      <c r="N9" s="103">
        <f xml:space="preserve"> (D9/3)*K4/((I9/SQRT(3))*SIN(L9))</f>
        <v>351.25374136109622</v>
      </c>
      <c r="O9" s="104"/>
      <c r="P9" s="101" t="str">
        <f t="shared" ref="P9:P15" si="6">IF(E9&gt;0, "Positivo", IF(E9&lt;0, "Negativo", 0))</f>
        <v>Positivo</v>
      </c>
      <c r="Q9" s="102"/>
      <c r="S9" s="24" t="str">
        <f t="shared" si="0"/>
        <v>δ = 28.5°</v>
      </c>
      <c r="T9" s="23">
        <f t="shared" si="1"/>
        <v>266.70139877392853</v>
      </c>
      <c r="U9" s="23">
        <f t="shared" si="2"/>
        <v>144.64285714285714</v>
      </c>
    </row>
    <row r="10" spans="1:21" x14ac:dyDescent="0.2">
      <c r="A10" s="16">
        <v>165</v>
      </c>
      <c r="B10" s="16">
        <v>1</v>
      </c>
      <c r="C10" s="20">
        <f t="shared" ref="C10:C15" si="7">A10*B10</f>
        <v>165</v>
      </c>
      <c r="D10" s="32">
        <v>26</v>
      </c>
      <c r="E10" s="32">
        <v>530.4</v>
      </c>
      <c r="F10" s="33">
        <f t="shared" ref="F10:F15" si="8">SQRT(D10^2+E10^2)</f>
        <v>531.03687254276417</v>
      </c>
      <c r="G10" s="35">
        <v>1</v>
      </c>
      <c r="H10" s="31">
        <v>0.8</v>
      </c>
      <c r="I10" s="34">
        <v>420</v>
      </c>
      <c r="J10" s="137">
        <f t="shared" si="3"/>
        <v>4.8960818625464149E-2</v>
      </c>
      <c r="K10" s="25">
        <f t="shared" si="4"/>
        <v>87.193629748211734</v>
      </c>
      <c r="L10" s="23">
        <f>ATAN((D10*K4)/(E10*K4+I10^2))</f>
        <v>1.5642465246231606E-2</v>
      </c>
      <c r="M10" s="25">
        <f t="shared" si="5"/>
        <v>0.89624723978913901</v>
      </c>
      <c r="N10" s="103">
        <f xml:space="preserve"> (D10/3)*K4/((I10/SQRT(3))*SIN(L10))</f>
        <v>356.18783224423521</v>
      </c>
      <c r="O10" s="104"/>
      <c r="P10" s="101" t="str">
        <f t="shared" si="6"/>
        <v>Positivo</v>
      </c>
      <c r="Q10" s="102"/>
      <c r="S10" s="24" t="str">
        <f t="shared" si="0"/>
        <v>δ = 35.4°</v>
      </c>
      <c r="T10" s="23">
        <f t="shared" si="1"/>
        <v>239.48711305964278</v>
      </c>
      <c r="U10" s="23">
        <f t="shared" si="2"/>
        <v>170.35714285714286</v>
      </c>
    </row>
    <row r="11" spans="1:21" ht="15" x14ac:dyDescent="0.25">
      <c r="A11" s="16">
        <v>170</v>
      </c>
      <c r="B11" s="16">
        <v>2</v>
      </c>
      <c r="C11" s="20">
        <f t="shared" si="7"/>
        <v>340</v>
      </c>
      <c r="D11" s="32">
        <v>200</v>
      </c>
      <c r="E11" s="32">
        <v>475</v>
      </c>
      <c r="F11" s="33">
        <f t="shared" si="8"/>
        <v>515.38820320220759</v>
      </c>
      <c r="G11" s="35">
        <v>1</v>
      </c>
      <c r="H11" s="31">
        <v>0.8</v>
      </c>
      <c r="I11" s="34">
        <v>415</v>
      </c>
      <c r="J11" s="137">
        <f t="shared" si="3"/>
        <v>0.38805700005813276</v>
      </c>
      <c r="K11" s="25">
        <f t="shared" si="4"/>
        <v>67.166345822082448</v>
      </c>
      <c r="L11" s="23">
        <f>ATAN((D11*K4)/(E11*K4+I11^2))</f>
        <v>0.1259265138105288</v>
      </c>
      <c r="M11" s="25">
        <f t="shared" si="5"/>
        <v>7.2150577701391745</v>
      </c>
      <c r="N11" s="103">
        <f xml:space="preserve"> (D11/3)*K4/((I11/SQRT(3))*SIN(L11))</f>
        <v>345.34696089815804</v>
      </c>
      <c r="O11" s="104"/>
      <c r="P11" s="101" t="str">
        <f t="shared" si="6"/>
        <v>Positivo</v>
      </c>
      <c r="Q11" s="102"/>
      <c r="T11" s="44">
        <v>0</v>
      </c>
      <c r="U11" s="44">
        <v>0</v>
      </c>
    </row>
    <row r="12" spans="1:21" x14ac:dyDescent="0.2">
      <c r="A12" s="16">
        <v>175</v>
      </c>
      <c r="B12" s="16">
        <v>3</v>
      </c>
      <c r="C12" s="20">
        <f t="shared" si="7"/>
        <v>525</v>
      </c>
      <c r="D12" s="32">
        <v>358</v>
      </c>
      <c r="E12" s="32">
        <v>371</v>
      </c>
      <c r="F12" s="33">
        <f t="shared" si="8"/>
        <v>515.56279927861362</v>
      </c>
      <c r="G12" s="35">
        <v>1</v>
      </c>
      <c r="H12" s="31">
        <v>0.8</v>
      </c>
      <c r="I12" s="34">
        <v>415</v>
      </c>
      <c r="J12" s="137">
        <f t="shared" si="3"/>
        <v>0.69438679536405878</v>
      </c>
      <c r="K12" s="25">
        <f t="shared" si="4"/>
        <v>46.021627152707765</v>
      </c>
      <c r="L12" s="23">
        <f>ATAN((D12*K4)/(E12*K4+I12^2))</f>
        <v>0.23797960452935685</v>
      </c>
      <c r="M12" s="25">
        <f t="shared" si="5"/>
        <v>13.635226949724558</v>
      </c>
      <c r="N12" s="103">
        <f xml:space="preserve"> (D12/3)*K4/((I12/SQRT(3))*SIN(L12))</f>
        <v>329.34023749349637</v>
      </c>
      <c r="O12" s="104"/>
      <c r="P12" s="101" t="str">
        <f t="shared" si="6"/>
        <v>Positivo</v>
      </c>
      <c r="Q12" s="102"/>
    </row>
    <row r="13" spans="1:21" x14ac:dyDescent="0.2">
      <c r="A13" s="16">
        <v>180</v>
      </c>
      <c r="B13" s="16">
        <v>4</v>
      </c>
      <c r="C13" s="20">
        <f t="shared" si="7"/>
        <v>720</v>
      </c>
      <c r="D13" s="32">
        <v>500</v>
      </c>
      <c r="E13" s="32">
        <v>265</v>
      </c>
      <c r="F13" s="33">
        <f t="shared" si="8"/>
        <v>565.88426378544932</v>
      </c>
      <c r="G13" s="35">
        <v>1</v>
      </c>
      <c r="H13" s="31">
        <v>0.95</v>
      </c>
      <c r="I13" s="34">
        <v>420</v>
      </c>
      <c r="J13" s="137">
        <f t="shared" si="3"/>
        <v>0.88357289996947352</v>
      </c>
      <c r="K13" s="25">
        <f t="shared" si="4"/>
        <v>27.923589715138384</v>
      </c>
      <c r="L13" s="23">
        <f>ATAN((D13*K4)/(E13*K4+I13^2))</f>
        <v>0.34379334820760982</v>
      </c>
      <c r="M13" s="25">
        <f t="shared" si="5"/>
        <v>19.697907876967548</v>
      </c>
      <c r="N13" s="103">
        <f xml:space="preserve"> (D13/3)*K4/((I13/SQRT(3))*SIN(L13))</f>
        <v>317.87390113694221</v>
      </c>
      <c r="O13" s="104"/>
      <c r="P13" s="101" t="str">
        <f t="shared" si="6"/>
        <v>Positivo</v>
      </c>
      <c r="Q13" s="102"/>
    </row>
    <row r="14" spans="1:21" x14ac:dyDescent="0.2">
      <c r="A14" s="16">
        <v>185</v>
      </c>
      <c r="B14" s="16">
        <v>5</v>
      </c>
      <c r="C14" s="20">
        <f t="shared" si="7"/>
        <v>925</v>
      </c>
      <c r="D14" s="32">
        <v>675</v>
      </c>
      <c r="E14" s="32">
        <v>113</v>
      </c>
      <c r="F14" s="33">
        <f t="shared" si="8"/>
        <v>684.39316185946802</v>
      </c>
      <c r="G14" s="35">
        <v>1</v>
      </c>
      <c r="H14" s="31">
        <v>1.1000000000000001</v>
      </c>
      <c r="I14" s="34">
        <v>420</v>
      </c>
      <c r="J14" s="137">
        <f t="shared" si="3"/>
        <v>0.98627519621331805</v>
      </c>
      <c r="K14" s="25">
        <f t="shared" si="4"/>
        <v>9.5036114967080234</v>
      </c>
      <c r="L14" s="23">
        <f>ATAN((D14*K4)/(E14*K4+I14^2))</f>
        <v>0.49694325669087036</v>
      </c>
      <c r="M14" s="25">
        <f t="shared" si="5"/>
        <v>28.472751265873182</v>
      </c>
      <c r="N14" s="103">
        <f xml:space="preserve"> (D14/3)*K4/((I14/SQRT(3))*SIN(L14))</f>
        <v>303.39939391900413</v>
      </c>
      <c r="O14" s="104"/>
      <c r="P14" s="101" t="str">
        <f t="shared" si="6"/>
        <v>Positivo</v>
      </c>
      <c r="Q14" s="102"/>
    </row>
    <row r="15" spans="1:21" x14ac:dyDescent="0.2">
      <c r="A15" s="16">
        <v>190</v>
      </c>
      <c r="B15" s="16">
        <v>6</v>
      </c>
      <c r="C15" s="20">
        <f t="shared" si="7"/>
        <v>1140</v>
      </c>
      <c r="D15" s="32">
        <v>795</v>
      </c>
      <c r="E15" s="32">
        <v>-14</v>
      </c>
      <c r="F15" s="33">
        <f t="shared" si="8"/>
        <v>795.12326088475118</v>
      </c>
      <c r="G15" s="35">
        <v>1</v>
      </c>
      <c r="H15" s="31">
        <v>1.2</v>
      </c>
      <c r="I15" s="34">
        <v>420</v>
      </c>
      <c r="J15" s="137">
        <f t="shared" si="3"/>
        <v>0.99984497889721646</v>
      </c>
      <c r="K15" s="25">
        <f>-ACOS(J15)*180/PI()</f>
        <v>-1.0088780001868047</v>
      </c>
      <c r="L15" s="23">
        <f>ATAN((D15*K4)/(E15*K4+I15^2))</f>
        <v>0.61829727974834092</v>
      </c>
      <c r="M15" s="25">
        <f t="shared" si="5"/>
        <v>35.425824613999524</v>
      </c>
      <c r="N15" s="103">
        <f xml:space="preserve"> (D15/3)*K4/((I15/SQRT(3))*SIN(L15))</f>
        <v>293.89731785794015</v>
      </c>
      <c r="O15" s="104"/>
      <c r="P15" s="101" t="str">
        <f t="shared" si="6"/>
        <v>Negativo</v>
      </c>
      <c r="Q15" s="102"/>
    </row>
    <row r="16" spans="1:21" ht="15.75" x14ac:dyDescent="0.3">
      <c r="C16" s="21" t="s">
        <v>46</v>
      </c>
      <c r="D16" s="97" t="s">
        <v>47</v>
      </c>
      <c r="E16" s="97"/>
      <c r="F16" s="97"/>
      <c r="I16" s="28" t="s">
        <v>48</v>
      </c>
      <c r="N16" s="97" t="s">
        <v>49</v>
      </c>
      <c r="O16" s="97"/>
    </row>
    <row r="18" spans="1:21" ht="15.75" x14ac:dyDescent="0.2">
      <c r="A18" s="98" t="s">
        <v>50</v>
      </c>
      <c r="B18" s="99"/>
      <c r="C18" s="99"/>
      <c r="D18" s="99"/>
      <c r="E18" s="99"/>
      <c r="F18" s="99"/>
      <c r="G18" s="99"/>
      <c r="H18" s="99"/>
      <c r="I18" s="99"/>
      <c r="J18" s="99"/>
      <c r="K18" s="99"/>
      <c r="L18" s="99"/>
      <c r="M18" s="99"/>
      <c r="N18" s="100"/>
    </row>
    <row r="19" spans="1:21" x14ac:dyDescent="0.2">
      <c r="A19" s="79"/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1"/>
    </row>
    <row r="20" spans="1:21" x14ac:dyDescent="0.2">
      <c r="A20" s="82"/>
      <c r="B20" s="136"/>
      <c r="C20" s="136"/>
      <c r="D20" s="136"/>
      <c r="E20" s="136"/>
      <c r="F20" s="136"/>
      <c r="G20" s="136"/>
      <c r="H20" s="136"/>
      <c r="I20" s="136"/>
      <c r="J20" s="136"/>
      <c r="K20" s="136"/>
      <c r="L20" s="136"/>
      <c r="M20" s="136"/>
      <c r="N20" s="83"/>
    </row>
    <row r="21" spans="1:21" x14ac:dyDescent="0.2">
      <c r="A21" s="82"/>
      <c r="B21" s="136"/>
      <c r="C21" s="136"/>
      <c r="D21" s="136"/>
      <c r="E21" s="136"/>
      <c r="F21" s="136"/>
      <c r="G21" s="136"/>
      <c r="H21" s="136"/>
      <c r="I21" s="136"/>
      <c r="J21" s="136"/>
      <c r="K21" s="136"/>
      <c r="L21" s="136"/>
      <c r="M21" s="136"/>
      <c r="N21" s="83"/>
    </row>
    <row r="22" spans="1:21" x14ac:dyDescent="0.2">
      <c r="A22" s="82"/>
      <c r="B22" s="136"/>
      <c r="C22" s="136"/>
      <c r="D22" s="136"/>
      <c r="E22" s="136"/>
      <c r="F22" s="136"/>
      <c r="G22" s="136"/>
      <c r="H22" s="136"/>
      <c r="I22" s="136"/>
      <c r="J22" s="136"/>
      <c r="K22" s="136"/>
      <c r="L22" s="136"/>
      <c r="M22" s="136"/>
      <c r="N22" s="83"/>
    </row>
    <row r="23" spans="1:21" x14ac:dyDescent="0.2">
      <c r="A23" s="82"/>
      <c r="B23" s="136"/>
      <c r="C23" s="136"/>
      <c r="D23" s="136"/>
      <c r="E23" s="136"/>
      <c r="F23" s="136"/>
      <c r="G23" s="136"/>
      <c r="H23" s="136"/>
      <c r="I23" s="136"/>
      <c r="J23" s="136"/>
      <c r="K23" s="136"/>
      <c r="L23" s="136"/>
      <c r="M23" s="136"/>
      <c r="N23" s="83"/>
    </row>
    <row r="24" spans="1:21" ht="12.75" customHeight="1" x14ac:dyDescent="0.2">
      <c r="A24" s="82"/>
      <c r="B24" s="136"/>
      <c r="C24" s="136"/>
      <c r="D24" s="136"/>
      <c r="E24" s="136"/>
      <c r="F24" s="136"/>
      <c r="G24" s="136"/>
      <c r="H24" s="136"/>
      <c r="I24" s="136"/>
      <c r="J24" s="136"/>
      <c r="K24" s="136"/>
      <c r="L24" s="136"/>
      <c r="M24" s="136"/>
      <c r="N24" s="83"/>
      <c r="R24" s="106" t="s">
        <v>51</v>
      </c>
      <c r="S24" s="107"/>
      <c r="T24" s="29" t="s">
        <v>52</v>
      </c>
      <c r="U24" s="19" t="s">
        <v>53</v>
      </c>
    </row>
    <row r="25" spans="1:21" x14ac:dyDescent="0.2">
      <c r="A25" s="82"/>
      <c r="B25" s="136"/>
      <c r="C25" s="136"/>
      <c r="D25" s="136"/>
      <c r="E25" s="136"/>
      <c r="F25" s="136"/>
      <c r="G25" s="136"/>
      <c r="H25" s="136"/>
      <c r="I25" s="136"/>
      <c r="J25" s="136"/>
      <c r="K25" s="136"/>
      <c r="L25" s="136"/>
      <c r="M25" s="136"/>
      <c r="N25" s="83"/>
      <c r="R25" s="108"/>
      <c r="S25" s="109"/>
      <c r="T25" s="30">
        <f>AVERAGE(I9:I15)/SQRT(3)</f>
        <v>241.6623269608005</v>
      </c>
      <c r="U25" s="22">
        <v>0</v>
      </c>
    </row>
    <row r="26" spans="1:21" ht="15" x14ac:dyDescent="0.25">
      <c r="A26" s="82"/>
      <c r="B26" s="136"/>
      <c r="C26" s="136"/>
      <c r="D26" s="136"/>
      <c r="E26" s="136"/>
      <c r="F26" s="136"/>
      <c r="G26" s="136"/>
      <c r="H26" s="136"/>
      <c r="I26" s="136"/>
      <c r="J26" s="136"/>
      <c r="K26" s="136"/>
      <c r="L26" s="136"/>
      <c r="M26" s="136"/>
      <c r="N26" s="83"/>
      <c r="R26" s="110"/>
      <c r="S26" s="111"/>
      <c r="T26" s="44">
        <v>0</v>
      </c>
      <c r="U26" s="44">
        <v>0</v>
      </c>
    </row>
    <row r="27" spans="1:21" x14ac:dyDescent="0.2">
      <c r="A27" s="82"/>
      <c r="B27" s="136"/>
      <c r="C27" s="136"/>
      <c r="D27" s="136"/>
      <c r="E27" s="136"/>
      <c r="F27" s="136"/>
      <c r="G27" s="136"/>
      <c r="H27" s="136"/>
      <c r="I27" s="136"/>
      <c r="J27" s="136"/>
      <c r="K27" s="136"/>
      <c r="L27" s="136"/>
      <c r="M27" s="136"/>
      <c r="N27" s="83"/>
    </row>
    <row r="28" spans="1:21" x14ac:dyDescent="0.2">
      <c r="A28" s="82"/>
      <c r="B28" s="136"/>
      <c r="C28" s="136"/>
      <c r="D28" s="136"/>
      <c r="E28" s="136"/>
      <c r="F28" s="136"/>
      <c r="G28" s="136"/>
      <c r="H28" s="136"/>
      <c r="I28" s="136"/>
      <c r="J28" s="136"/>
      <c r="K28" s="136"/>
      <c r="L28" s="136"/>
      <c r="M28" s="136"/>
      <c r="N28" s="83"/>
    </row>
    <row r="29" spans="1:21" x14ac:dyDescent="0.2">
      <c r="A29" s="82"/>
      <c r="B29" s="136"/>
      <c r="C29" s="136"/>
      <c r="D29" s="136"/>
      <c r="E29" s="136"/>
      <c r="F29" s="136"/>
      <c r="G29" s="136"/>
      <c r="H29" s="136"/>
      <c r="I29" s="136"/>
      <c r="J29" s="136"/>
      <c r="K29" s="136"/>
      <c r="L29" s="136"/>
      <c r="M29" s="136"/>
      <c r="N29" s="83"/>
      <c r="T29" s="19" t="s">
        <v>54</v>
      </c>
      <c r="U29" s="19" t="s">
        <v>55</v>
      </c>
    </row>
    <row r="30" spans="1:21" x14ac:dyDescent="0.2">
      <c r="A30" s="82"/>
      <c r="B30" s="136"/>
      <c r="C30" s="136"/>
      <c r="D30" s="136"/>
      <c r="E30" s="136"/>
      <c r="F30" s="136"/>
      <c r="G30" s="136"/>
      <c r="H30" s="136"/>
      <c r="I30" s="136"/>
      <c r="J30" s="136"/>
      <c r="K30" s="136"/>
      <c r="L30" s="136"/>
      <c r="M30" s="136"/>
      <c r="N30" s="83"/>
      <c r="R30" s="105" t="str">
        <f t="shared" ref="R30:R36" si="9">"φ = "&amp;TEXT(K9,"0.0")&amp;"°"</f>
        <v>φ = 106.7°</v>
      </c>
      <c r="S30" s="105"/>
      <c r="T30" s="23">
        <f t="shared" ref="T30:T36" si="10">H9*COS(-ACOS(J9))</f>
        <v>-0.22958341365254156</v>
      </c>
      <c r="U30" s="23">
        <f t="shared" ref="U30:U36" si="11">H9*SIN(-ACOS(J9))</f>
        <v>-0.76634943477218409</v>
      </c>
    </row>
    <row r="31" spans="1:21" x14ac:dyDescent="0.2">
      <c r="A31" s="82"/>
      <c r="B31" s="136"/>
      <c r="C31" s="136"/>
      <c r="D31" s="136"/>
      <c r="E31" s="136"/>
      <c r="F31" s="136"/>
      <c r="G31" s="136"/>
      <c r="H31" s="136"/>
      <c r="I31" s="136"/>
      <c r="J31" s="136"/>
      <c r="K31" s="136"/>
      <c r="L31" s="136"/>
      <c r="M31" s="136"/>
      <c r="N31" s="83"/>
      <c r="R31" s="105" t="str">
        <f t="shared" si="9"/>
        <v>φ = 87.2°</v>
      </c>
      <c r="S31" s="105"/>
      <c r="T31" s="23">
        <f t="shared" si="10"/>
        <v>3.9168654900371462E-2</v>
      </c>
      <c r="U31" s="23">
        <f t="shared" si="11"/>
        <v>-0.79904055996757495</v>
      </c>
    </row>
    <row r="32" spans="1:21" x14ac:dyDescent="0.2">
      <c r="A32" s="82"/>
      <c r="B32" s="136"/>
      <c r="C32" s="136"/>
      <c r="D32" s="136"/>
      <c r="E32" s="136"/>
      <c r="F32" s="136"/>
      <c r="G32" s="136"/>
      <c r="H32" s="136"/>
      <c r="I32" s="136"/>
      <c r="J32" s="136"/>
      <c r="K32" s="136"/>
      <c r="L32" s="136"/>
      <c r="M32" s="136"/>
      <c r="N32" s="83"/>
      <c r="R32" s="105" t="str">
        <f t="shared" si="9"/>
        <v>φ = 67.2°</v>
      </c>
      <c r="S32" s="105"/>
      <c r="T32" s="23">
        <f t="shared" si="10"/>
        <v>0.31044560004650629</v>
      </c>
      <c r="U32" s="23">
        <f t="shared" si="11"/>
        <v>-0.73730830011045223</v>
      </c>
    </row>
    <row r="33" spans="1:21" x14ac:dyDescent="0.2">
      <c r="A33" s="82"/>
      <c r="B33" s="136"/>
      <c r="C33" s="136"/>
      <c r="D33" s="136"/>
      <c r="E33" s="136"/>
      <c r="F33" s="136"/>
      <c r="G33" s="136"/>
      <c r="H33" s="136"/>
      <c r="I33" s="136"/>
      <c r="J33" s="136"/>
      <c r="K33" s="136"/>
      <c r="L33" s="136"/>
      <c r="M33" s="136"/>
      <c r="N33" s="83"/>
      <c r="R33" s="105" t="str">
        <f t="shared" si="9"/>
        <v>φ = 46.0°</v>
      </c>
      <c r="S33" s="105"/>
      <c r="T33" s="23">
        <f t="shared" si="10"/>
        <v>0.55550943629124705</v>
      </c>
      <c r="U33" s="23">
        <f t="shared" si="11"/>
        <v>-0.57568156665936498</v>
      </c>
    </row>
    <row r="34" spans="1:21" x14ac:dyDescent="0.2">
      <c r="A34" s="82"/>
      <c r="B34" s="136"/>
      <c r="C34" s="136"/>
      <c r="D34" s="136"/>
      <c r="E34" s="136"/>
      <c r="F34" s="136"/>
      <c r="G34" s="136"/>
      <c r="H34" s="136"/>
      <c r="I34" s="136"/>
      <c r="J34" s="136"/>
      <c r="K34" s="136"/>
      <c r="L34" s="136"/>
      <c r="M34" s="136"/>
      <c r="N34" s="83"/>
      <c r="R34" s="105" t="str">
        <f t="shared" si="9"/>
        <v>φ = 27.9°</v>
      </c>
      <c r="S34" s="105"/>
      <c r="T34" s="23">
        <f t="shared" si="10"/>
        <v>0.83939425497099984</v>
      </c>
      <c r="U34" s="23">
        <f t="shared" si="11"/>
        <v>-0.44487895513462988</v>
      </c>
    </row>
    <row r="35" spans="1:21" x14ac:dyDescent="0.2">
      <c r="A35" s="82"/>
      <c r="B35" s="136"/>
      <c r="C35" s="136"/>
      <c r="D35" s="136"/>
      <c r="E35" s="136"/>
      <c r="F35" s="136"/>
      <c r="G35" s="136"/>
      <c r="H35" s="136"/>
      <c r="I35" s="136"/>
      <c r="J35" s="136"/>
      <c r="K35" s="136"/>
      <c r="L35" s="136"/>
      <c r="M35" s="136"/>
      <c r="N35" s="83"/>
      <c r="R35" s="105" t="str">
        <f t="shared" si="9"/>
        <v>φ = 9.5°</v>
      </c>
      <c r="S35" s="105"/>
      <c r="T35" s="23">
        <f t="shared" si="10"/>
        <v>1.08490271583465</v>
      </c>
      <c r="U35" s="23">
        <f t="shared" si="11"/>
        <v>-0.18162075094713437</v>
      </c>
    </row>
    <row r="36" spans="1:21" x14ac:dyDescent="0.2">
      <c r="A36" s="82"/>
      <c r="B36" s="136"/>
      <c r="C36" s="136"/>
      <c r="D36" s="136"/>
      <c r="E36" s="136"/>
      <c r="F36" s="136"/>
      <c r="G36" s="136"/>
      <c r="H36" s="136"/>
      <c r="I36" s="136"/>
      <c r="J36" s="136"/>
      <c r="K36" s="136"/>
      <c r="L36" s="136"/>
      <c r="M36" s="136"/>
      <c r="N36" s="83"/>
      <c r="R36" s="105" t="str">
        <f t="shared" si="9"/>
        <v>φ = -1.0°</v>
      </c>
      <c r="S36" s="105"/>
      <c r="T36" s="23">
        <f t="shared" si="10"/>
        <v>1.1998139746766596</v>
      </c>
      <c r="U36" s="23">
        <f>H15*SIN(ACOS(J15))</f>
        <v>2.1128799554060215E-2</v>
      </c>
    </row>
    <row r="37" spans="1:21" ht="15" x14ac:dyDescent="0.25">
      <c r="A37" s="82"/>
      <c r="B37" s="136"/>
      <c r="C37" s="136"/>
      <c r="D37" s="136"/>
      <c r="E37" s="136"/>
      <c r="F37" s="136"/>
      <c r="G37" s="136"/>
      <c r="H37" s="136"/>
      <c r="I37" s="136"/>
      <c r="J37" s="136"/>
      <c r="K37" s="136"/>
      <c r="L37" s="136"/>
      <c r="M37" s="136"/>
      <c r="N37" s="83"/>
      <c r="T37" s="44">
        <v>0</v>
      </c>
      <c r="U37" s="44">
        <v>0</v>
      </c>
    </row>
    <row r="38" spans="1:21" x14ac:dyDescent="0.2">
      <c r="A38" s="82"/>
      <c r="B38" s="136"/>
      <c r="C38" s="136"/>
      <c r="D38" s="136"/>
      <c r="E38" s="136"/>
      <c r="F38" s="136"/>
      <c r="G38" s="136"/>
      <c r="H38" s="136"/>
      <c r="I38" s="136"/>
      <c r="J38" s="136"/>
      <c r="K38" s="136"/>
      <c r="L38" s="136"/>
      <c r="M38" s="136"/>
      <c r="N38" s="83"/>
    </row>
    <row r="39" spans="1:21" x14ac:dyDescent="0.2">
      <c r="A39" s="82"/>
      <c r="B39" s="136"/>
      <c r="C39" s="136"/>
      <c r="D39" s="136"/>
      <c r="E39" s="136"/>
      <c r="F39" s="136"/>
      <c r="G39" s="136"/>
      <c r="H39" s="136"/>
      <c r="I39" s="136"/>
      <c r="J39" s="136"/>
      <c r="K39" s="136"/>
      <c r="L39" s="136"/>
      <c r="M39" s="136"/>
      <c r="N39" s="83"/>
    </row>
    <row r="40" spans="1:21" x14ac:dyDescent="0.2">
      <c r="A40" s="82"/>
      <c r="B40" s="136"/>
      <c r="C40" s="136"/>
      <c r="D40" s="136"/>
      <c r="E40" s="136"/>
      <c r="F40" s="136"/>
      <c r="G40" s="136"/>
      <c r="H40" s="136"/>
      <c r="I40" s="136"/>
      <c r="J40" s="136"/>
      <c r="K40" s="136"/>
      <c r="L40" s="136"/>
      <c r="M40" s="136"/>
      <c r="N40" s="83"/>
    </row>
    <row r="41" spans="1:21" x14ac:dyDescent="0.2">
      <c r="A41" s="82"/>
      <c r="B41" s="136"/>
      <c r="C41" s="136"/>
      <c r="D41" s="136"/>
      <c r="E41" s="136"/>
      <c r="F41" s="136"/>
      <c r="G41" s="136"/>
      <c r="H41" s="136"/>
      <c r="I41" s="136"/>
      <c r="J41" s="136"/>
      <c r="K41" s="136"/>
      <c r="L41" s="136"/>
      <c r="M41" s="136"/>
      <c r="N41" s="83"/>
    </row>
    <row r="42" spans="1:21" x14ac:dyDescent="0.2">
      <c r="A42" s="82"/>
      <c r="B42" s="136"/>
      <c r="C42" s="136"/>
      <c r="D42" s="136"/>
      <c r="E42" s="136"/>
      <c r="F42" s="136"/>
      <c r="G42" s="136"/>
      <c r="H42" s="136"/>
      <c r="I42" s="136"/>
      <c r="J42" s="136"/>
      <c r="K42" s="136"/>
      <c r="L42" s="136"/>
      <c r="M42" s="136"/>
      <c r="N42" s="83"/>
    </row>
    <row r="43" spans="1:21" x14ac:dyDescent="0.2">
      <c r="A43" s="82"/>
      <c r="B43" s="136"/>
      <c r="C43" s="136"/>
      <c r="D43" s="136"/>
      <c r="E43" s="136"/>
      <c r="F43" s="136"/>
      <c r="G43" s="136"/>
      <c r="H43" s="136"/>
      <c r="I43" s="136"/>
      <c r="J43" s="136"/>
      <c r="K43" s="136"/>
      <c r="L43" s="136"/>
      <c r="M43" s="136"/>
      <c r="N43" s="83"/>
    </row>
    <row r="44" spans="1:21" x14ac:dyDescent="0.2">
      <c r="A44" s="82"/>
      <c r="B44" s="136"/>
      <c r="C44" s="136"/>
      <c r="D44" s="136"/>
      <c r="E44" s="136"/>
      <c r="F44" s="136"/>
      <c r="G44" s="136"/>
      <c r="H44" s="136"/>
      <c r="I44" s="136"/>
      <c r="J44" s="136"/>
      <c r="K44" s="136"/>
      <c r="L44" s="136"/>
      <c r="M44" s="136"/>
      <c r="N44" s="83"/>
    </row>
    <row r="45" spans="1:21" x14ac:dyDescent="0.2">
      <c r="A45" s="82"/>
      <c r="B45" s="136"/>
      <c r="C45" s="136"/>
      <c r="D45" s="136"/>
      <c r="E45" s="136"/>
      <c r="F45" s="136"/>
      <c r="G45" s="136"/>
      <c r="H45" s="136"/>
      <c r="I45" s="136"/>
      <c r="J45" s="136"/>
      <c r="K45" s="136"/>
      <c r="L45" s="136"/>
      <c r="M45" s="136"/>
      <c r="N45" s="83"/>
    </row>
    <row r="46" spans="1:21" x14ac:dyDescent="0.2">
      <c r="A46" s="82"/>
      <c r="B46" s="136"/>
      <c r="C46" s="136"/>
      <c r="D46" s="136"/>
      <c r="E46" s="136"/>
      <c r="F46" s="136"/>
      <c r="G46" s="136"/>
      <c r="H46" s="136"/>
      <c r="I46" s="136"/>
      <c r="J46" s="136"/>
      <c r="K46" s="136"/>
      <c r="L46" s="136"/>
      <c r="M46" s="136"/>
      <c r="N46" s="83"/>
    </row>
    <row r="47" spans="1:21" x14ac:dyDescent="0.2">
      <c r="A47" s="82"/>
      <c r="B47" s="136"/>
      <c r="C47" s="136"/>
      <c r="D47" s="136"/>
      <c r="E47" s="136"/>
      <c r="F47" s="136"/>
      <c r="G47" s="136"/>
      <c r="H47" s="136"/>
      <c r="I47" s="136"/>
      <c r="J47" s="136"/>
      <c r="K47" s="136"/>
      <c r="L47" s="136"/>
      <c r="M47" s="136"/>
      <c r="N47" s="83"/>
    </row>
    <row r="48" spans="1:21" x14ac:dyDescent="0.2">
      <c r="A48" s="82"/>
      <c r="B48" s="136"/>
      <c r="C48" s="136"/>
      <c r="D48" s="136"/>
      <c r="E48" s="136"/>
      <c r="F48" s="136"/>
      <c r="G48" s="136"/>
      <c r="H48" s="136"/>
      <c r="I48" s="136"/>
      <c r="J48" s="136"/>
      <c r="K48" s="136"/>
      <c r="L48" s="136"/>
      <c r="M48" s="136"/>
      <c r="N48" s="83"/>
    </row>
    <row r="49" spans="1:14" x14ac:dyDescent="0.2">
      <c r="A49" s="82"/>
      <c r="B49" s="136"/>
      <c r="C49" s="136"/>
      <c r="D49" s="136"/>
      <c r="E49" s="136"/>
      <c r="F49" s="136"/>
      <c r="G49" s="136"/>
      <c r="H49" s="136"/>
      <c r="I49" s="136"/>
      <c r="J49" s="136"/>
      <c r="K49" s="136"/>
      <c r="L49" s="136"/>
      <c r="M49" s="136"/>
      <c r="N49" s="83"/>
    </row>
    <row r="50" spans="1:14" x14ac:dyDescent="0.2">
      <c r="A50" s="82"/>
      <c r="B50" s="136"/>
      <c r="C50" s="136"/>
      <c r="D50" s="136"/>
      <c r="E50" s="136"/>
      <c r="F50" s="136"/>
      <c r="G50" s="136"/>
      <c r="H50" s="136"/>
      <c r="I50" s="136"/>
      <c r="J50" s="136"/>
      <c r="K50" s="136"/>
      <c r="L50" s="136"/>
      <c r="M50" s="136"/>
      <c r="N50" s="83"/>
    </row>
    <row r="51" spans="1:14" x14ac:dyDescent="0.2">
      <c r="A51" s="82"/>
      <c r="B51" s="136"/>
      <c r="C51" s="136"/>
      <c r="D51" s="136"/>
      <c r="E51" s="136"/>
      <c r="F51" s="136"/>
      <c r="G51" s="136"/>
      <c r="H51" s="136"/>
      <c r="I51" s="136"/>
      <c r="J51" s="136"/>
      <c r="K51" s="136"/>
      <c r="L51" s="136"/>
      <c r="M51" s="136"/>
      <c r="N51" s="83"/>
    </row>
    <row r="52" spans="1:14" x14ac:dyDescent="0.2">
      <c r="A52" s="82"/>
      <c r="B52" s="136"/>
      <c r="C52" s="136"/>
      <c r="D52" s="136"/>
      <c r="E52" s="136"/>
      <c r="F52" s="136"/>
      <c r="G52" s="136"/>
      <c r="H52" s="136"/>
      <c r="I52" s="136"/>
      <c r="J52" s="136"/>
      <c r="K52" s="136"/>
      <c r="L52" s="136"/>
      <c r="M52" s="136"/>
      <c r="N52" s="83"/>
    </row>
    <row r="53" spans="1:14" x14ac:dyDescent="0.2">
      <c r="A53" s="82"/>
      <c r="B53" s="136"/>
      <c r="C53" s="136"/>
      <c r="D53" s="136"/>
      <c r="E53" s="136"/>
      <c r="F53" s="136"/>
      <c r="G53" s="136"/>
      <c r="H53" s="136"/>
      <c r="I53" s="136"/>
      <c r="J53" s="136"/>
      <c r="K53" s="136"/>
      <c r="L53" s="136"/>
      <c r="M53" s="136"/>
      <c r="N53" s="83"/>
    </row>
    <row r="54" spans="1:14" x14ac:dyDescent="0.2">
      <c r="A54" s="82"/>
      <c r="B54" s="136"/>
      <c r="C54" s="136"/>
      <c r="D54" s="136"/>
      <c r="E54" s="136"/>
      <c r="F54" s="136"/>
      <c r="G54" s="136"/>
      <c r="H54" s="136"/>
      <c r="I54" s="136"/>
      <c r="J54" s="136"/>
      <c r="K54" s="136"/>
      <c r="L54" s="136"/>
      <c r="M54" s="136"/>
      <c r="N54" s="83"/>
    </row>
    <row r="55" spans="1:14" x14ac:dyDescent="0.2">
      <c r="A55" s="82"/>
      <c r="B55" s="136"/>
      <c r="C55" s="136"/>
      <c r="D55" s="136"/>
      <c r="E55" s="136"/>
      <c r="F55" s="136"/>
      <c r="G55" s="136"/>
      <c r="H55" s="136"/>
      <c r="I55" s="136"/>
      <c r="J55" s="136"/>
      <c r="K55" s="136"/>
      <c r="L55" s="136"/>
      <c r="M55" s="136"/>
      <c r="N55" s="83"/>
    </row>
    <row r="56" spans="1:14" x14ac:dyDescent="0.2">
      <c r="A56" s="82"/>
      <c r="B56" s="136"/>
      <c r="C56" s="136"/>
      <c r="D56" s="136"/>
      <c r="E56" s="136"/>
      <c r="F56" s="136"/>
      <c r="G56" s="136"/>
      <c r="H56" s="136"/>
      <c r="I56" s="136"/>
      <c r="J56" s="136"/>
      <c r="K56" s="136"/>
      <c r="L56" s="136"/>
      <c r="M56" s="136"/>
      <c r="N56" s="83"/>
    </row>
    <row r="57" spans="1:14" x14ac:dyDescent="0.2">
      <c r="A57" s="82"/>
      <c r="B57" s="136"/>
      <c r="C57" s="136"/>
      <c r="D57" s="136"/>
      <c r="E57" s="136"/>
      <c r="F57" s="136"/>
      <c r="G57" s="136"/>
      <c r="H57" s="136"/>
      <c r="I57" s="136"/>
      <c r="J57" s="136"/>
      <c r="K57" s="136"/>
      <c r="L57" s="136"/>
      <c r="M57" s="136"/>
      <c r="N57" s="83"/>
    </row>
    <row r="58" spans="1:14" x14ac:dyDescent="0.2">
      <c r="A58" s="82"/>
      <c r="B58" s="136"/>
      <c r="C58" s="136"/>
      <c r="D58" s="136"/>
      <c r="E58" s="136"/>
      <c r="F58" s="136"/>
      <c r="G58" s="136"/>
      <c r="H58" s="136"/>
      <c r="I58" s="136"/>
      <c r="J58" s="136"/>
      <c r="K58" s="136"/>
      <c r="L58" s="136"/>
      <c r="M58" s="136"/>
      <c r="N58" s="83"/>
    </row>
    <row r="59" spans="1:14" x14ac:dyDescent="0.2">
      <c r="A59" s="82"/>
      <c r="B59" s="136"/>
      <c r="C59" s="136"/>
      <c r="D59" s="136"/>
      <c r="E59" s="136"/>
      <c r="F59" s="136"/>
      <c r="G59" s="136"/>
      <c r="H59" s="136"/>
      <c r="I59" s="136"/>
      <c r="J59" s="136"/>
      <c r="K59" s="136"/>
      <c r="L59" s="136"/>
      <c r="M59" s="136"/>
      <c r="N59" s="83"/>
    </row>
    <row r="60" spans="1:14" x14ac:dyDescent="0.2">
      <c r="A60" s="82"/>
      <c r="B60" s="136"/>
      <c r="C60" s="136"/>
      <c r="D60" s="136"/>
      <c r="E60" s="136"/>
      <c r="F60" s="136"/>
      <c r="G60" s="136"/>
      <c r="H60" s="136"/>
      <c r="I60" s="136"/>
      <c r="J60" s="136"/>
      <c r="K60" s="136"/>
      <c r="L60" s="136"/>
      <c r="M60" s="136"/>
      <c r="N60" s="83"/>
    </row>
    <row r="61" spans="1:14" x14ac:dyDescent="0.2">
      <c r="A61" s="82"/>
      <c r="B61" s="136"/>
      <c r="C61" s="136"/>
      <c r="D61" s="136"/>
      <c r="E61" s="136"/>
      <c r="F61" s="136"/>
      <c r="G61" s="136"/>
      <c r="H61" s="136"/>
      <c r="I61" s="136"/>
      <c r="J61" s="136"/>
      <c r="K61" s="136"/>
      <c r="L61" s="136"/>
      <c r="M61" s="136"/>
      <c r="N61" s="83"/>
    </row>
    <row r="62" spans="1:14" x14ac:dyDescent="0.2">
      <c r="A62" s="82"/>
      <c r="B62" s="136"/>
      <c r="C62" s="136"/>
      <c r="D62" s="136"/>
      <c r="E62" s="136"/>
      <c r="F62" s="136"/>
      <c r="G62" s="136"/>
      <c r="H62" s="136"/>
      <c r="I62" s="136"/>
      <c r="J62" s="136"/>
      <c r="K62" s="136"/>
      <c r="L62" s="136"/>
      <c r="M62" s="136"/>
      <c r="N62" s="83"/>
    </row>
    <row r="63" spans="1:14" x14ac:dyDescent="0.2">
      <c r="A63" s="82"/>
      <c r="B63" s="136"/>
      <c r="C63" s="136"/>
      <c r="D63" s="136"/>
      <c r="E63" s="136"/>
      <c r="F63" s="136"/>
      <c r="G63" s="136"/>
      <c r="H63" s="136"/>
      <c r="I63" s="136"/>
      <c r="J63" s="136"/>
      <c r="K63" s="136"/>
      <c r="L63" s="136"/>
      <c r="M63" s="136"/>
      <c r="N63" s="83"/>
    </row>
    <row r="64" spans="1:14" x14ac:dyDescent="0.2">
      <c r="A64" s="82"/>
      <c r="B64" s="136"/>
      <c r="C64" s="136"/>
      <c r="D64" s="136"/>
      <c r="E64" s="136"/>
      <c r="F64" s="136"/>
      <c r="G64" s="136"/>
      <c r="H64" s="136"/>
      <c r="I64" s="136"/>
      <c r="J64" s="136"/>
      <c r="K64" s="136"/>
      <c r="L64" s="136"/>
      <c r="M64" s="136"/>
      <c r="N64" s="83"/>
    </row>
    <row r="65" spans="1:14" x14ac:dyDescent="0.2">
      <c r="A65" s="82"/>
      <c r="B65" s="136"/>
      <c r="C65" s="136"/>
      <c r="D65" s="136"/>
      <c r="E65" s="136"/>
      <c r="F65" s="136"/>
      <c r="G65" s="136"/>
      <c r="H65" s="136"/>
      <c r="I65" s="136"/>
      <c r="J65" s="136"/>
      <c r="K65" s="136"/>
      <c r="L65" s="136"/>
      <c r="M65" s="136"/>
      <c r="N65" s="83"/>
    </row>
    <row r="66" spans="1:14" x14ac:dyDescent="0.2">
      <c r="A66" s="82"/>
      <c r="B66" s="136"/>
      <c r="C66" s="136"/>
      <c r="D66" s="136"/>
      <c r="E66" s="136"/>
      <c r="F66" s="136"/>
      <c r="G66" s="136"/>
      <c r="H66" s="136"/>
      <c r="I66" s="136"/>
      <c r="J66" s="136"/>
      <c r="K66" s="136"/>
      <c r="L66" s="136"/>
      <c r="M66" s="136"/>
      <c r="N66" s="83"/>
    </row>
    <row r="67" spans="1:14" x14ac:dyDescent="0.2">
      <c r="A67" s="82"/>
      <c r="B67" s="136"/>
      <c r="C67" s="136"/>
      <c r="D67" s="136"/>
      <c r="E67" s="136"/>
      <c r="F67" s="136"/>
      <c r="G67" s="136"/>
      <c r="H67" s="136"/>
      <c r="I67" s="136"/>
      <c r="J67" s="136"/>
      <c r="K67" s="136"/>
      <c r="L67" s="136"/>
      <c r="M67" s="136"/>
      <c r="N67" s="83"/>
    </row>
    <row r="68" spans="1:14" x14ac:dyDescent="0.2">
      <c r="A68" s="82"/>
      <c r="B68" s="136"/>
      <c r="C68" s="136"/>
      <c r="D68" s="136"/>
      <c r="E68" s="136"/>
      <c r="F68" s="136"/>
      <c r="G68" s="136"/>
      <c r="H68" s="136"/>
      <c r="I68" s="136"/>
      <c r="J68" s="136"/>
      <c r="K68" s="136"/>
      <c r="L68" s="136"/>
      <c r="M68" s="136"/>
      <c r="N68" s="83"/>
    </row>
    <row r="69" spans="1:14" x14ac:dyDescent="0.2">
      <c r="A69" s="82"/>
      <c r="B69" s="136"/>
      <c r="C69" s="136"/>
      <c r="D69" s="136"/>
      <c r="E69" s="136"/>
      <c r="F69" s="136"/>
      <c r="G69" s="136"/>
      <c r="H69" s="136"/>
      <c r="I69" s="136"/>
      <c r="J69" s="136"/>
      <c r="K69" s="136"/>
      <c r="L69" s="136"/>
      <c r="M69" s="136"/>
      <c r="N69" s="83"/>
    </row>
    <row r="70" spans="1:14" x14ac:dyDescent="0.2">
      <c r="A70" s="82"/>
      <c r="B70" s="136"/>
      <c r="C70" s="136"/>
      <c r="D70" s="136"/>
      <c r="E70" s="136"/>
      <c r="F70" s="136"/>
      <c r="G70" s="136"/>
      <c r="H70" s="136"/>
      <c r="I70" s="136"/>
      <c r="J70" s="136"/>
      <c r="K70" s="136"/>
      <c r="L70" s="136"/>
      <c r="M70" s="136"/>
      <c r="N70" s="83"/>
    </row>
    <row r="71" spans="1:14" x14ac:dyDescent="0.2">
      <c r="A71" s="82"/>
      <c r="B71" s="136"/>
      <c r="C71" s="136"/>
      <c r="D71" s="136"/>
      <c r="E71" s="136"/>
      <c r="F71" s="136"/>
      <c r="G71" s="136"/>
      <c r="H71" s="136"/>
      <c r="I71" s="136"/>
      <c r="J71" s="136"/>
      <c r="K71" s="136"/>
      <c r="L71" s="136"/>
      <c r="M71" s="136"/>
      <c r="N71" s="83"/>
    </row>
    <row r="72" spans="1:14" x14ac:dyDescent="0.2">
      <c r="A72" s="82"/>
      <c r="B72" s="136"/>
      <c r="C72" s="136"/>
      <c r="D72" s="136"/>
      <c r="E72" s="136"/>
      <c r="F72" s="136"/>
      <c r="G72" s="136"/>
      <c r="H72" s="136"/>
      <c r="I72" s="136"/>
      <c r="J72" s="136"/>
      <c r="K72" s="136"/>
      <c r="L72" s="136"/>
      <c r="M72" s="136"/>
      <c r="N72" s="83"/>
    </row>
    <row r="73" spans="1:14" x14ac:dyDescent="0.2">
      <c r="A73" s="82"/>
      <c r="B73" s="136"/>
      <c r="C73" s="136"/>
      <c r="D73" s="136"/>
      <c r="E73" s="136"/>
      <c r="F73" s="136"/>
      <c r="G73" s="136"/>
      <c r="H73" s="136"/>
      <c r="I73" s="136"/>
      <c r="J73" s="136"/>
      <c r="K73" s="136"/>
      <c r="L73" s="136"/>
      <c r="M73" s="136"/>
      <c r="N73" s="83"/>
    </row>
    <row r="74" spans="1:14" x14ac:dyDescent="0.2">
      <c r="A74" s="82"/>
      <c r="B74" s="136"/>
      <c r="C74" s="136"/>
      <c r="D74" s="136"/>
      <c r="E74" s="136"/>
      <c r="F74" s="136"/>
      <c r="G74" s="136"/>
      <c r="H74" s="136"/>
      <c r="I74" s="136"/>
      <c r="J74" s="136"/>
      <c r="K74" s="136"/>
      <c r="L74" s="136"/>
      <c r="M74" s="136"/>
      <c r="N74" s="83"/>
    </row>
    <row r="75" spans="1:14" x14ac:dyDescent="0.2">
      <c r="A75" s="84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6"/>
    </row>
  </sheetData>
  <mergeCells count="33">
    <mergeCell ref="A19:N75"/>
    <mergeCell ref="N8:O8"/>
    <mergeCell ref="N10:O10"/>
    <mergeCell ref="N11:O11"/>
    <mergeCell ref="N12:O12"/>
    <mergeCell ref="N13:O13"/>
    <mergeCell ref="R34:S34"/>
    <mergeCell ref="R35:S35"/>
    <mergeCell ref="R36:S36"/>
    <mergeCell ref="R24:S26"/>
    <mergeCell ref="P8:Q8"/>
    <mergeCell ref="P9:Q9"/>
    <mergeCell ref="P10:Q10"/>
    <mergeCell ref="P11:Q11"/>
    <mergeCell ref="R30:S30"/>
    <mergeCell ref="R31:S31"/>
    <mergeCell ref="R32:S32"/>
    <mergeCell ref="R33:S33"/>
    <mergeCell ref="A2:I2"/>
    <mergeCell ref="A7:C7"/>
    <mergeCell ref="L3:P6"/>
    <mergeCell ref="A4:D4"/>
    <mergeCell ref="D7:I7"/>
    <mergeCell ref="D16:F16"/>
    <mergeCell ref="A18:N18"/>
    <mergeCell ref="P12:Q12"/>
    <mergeCell ref="P13:Q13"/>
    <mergeCell ref="P14:Q14"/>
    <mergeCell ref="P15:Q15"/>
    <mergeCell ref="N9:O9"/>
    <mergeCell ref="N14:O14"/>
    <mergeCell ref="N15:O15"/>
    <mergeCell ref="N16:O16"/>
  </mergeCells>
  <phoneticPr fontId="5" type="noConversion"/>
  <pageMargins left="0.75" right="0.75" top="1" bottom="1" header="0.5" footer="0.5"/>
  <pageSetup paperSize="9" orientation="portrait" horizontalDpi="300" verticalDpi="300" r:id="rId1"/>
  <headerFooter alignWithMargins="0">
    <oddHeader>&amp;LFEE - Ensaio da Máquina Sincrona&amp;RMáquina em paralelo com a rede de energia.</oddHeader>
    <oddFooter>&amp;R&amp;P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G116"/>
  <sheetViews>
    <sheetView zoomScale="110" zoomScaleNormal="100" workbookViewId="0">
      <selection activeCell="P111" sqref="P111"/>
    </sheetView>
  </sheetViews>
  <sheetFormatPr defaultRowHeight="12.75" x14ac:dyDescent="0.2"/>
  <sheetData>
    <row r="2" spans="1:29" ht="23.25" x14ac:dyDescent="0.2">
      <c r="A2" s="87" t="s">
        <v>56</v>
      </c>
      <c r="B2" s="88"/>
      <c r="C2" s="88"/>
      <c r="D2" s="88"/>
      <c r="E2" s="88"/>
      <c r="F2" s="88"/>
      <c r="G2" s="88"/>
      <c r="H2" s="88"/>
      <c r="I2" s="89"/>
    </row>
    <row r="4" spans="1:29" ht="15.75" x14ac:dyDescent="0.2">
      <c r="A4" s="94" t="s">
        <v>57</v>
      </c>
      <c r="B4" s="95"/>
      <c r="C4" s="95"/>
      <c r="D4" s="96"/>
    </row>
    <row r="5" spans="1:29" x14ac:dyDescent="0.2">
      <c r="A5" s="15"/>
      <c r="B5" s="15"/>
      <c r="C5" s="15"/>
      <c r="D5" s="15"/>
      <c r="P5" s="118" t="s">
        <v>58</v>
      </c>
      <c r="Q5" s="118"/>
      <c r="R5" s="118"/>
      <c r="S5" s="118"/>
      <c r="U5" s="118" t="s">
        <v>59</v>
      </c>
      <c r="V5" s="118"/>
      <c r="W5" s="118"/>
      <c r="X5" s="118"/>
      <c r="Z5" s="118" t="s">
        <v>60</v>
      </c>
      <c r="AA5" s="118"/>
      <c r="AB5" s="118"/>
      <c r="AC5" s="118"/>
    </row>
    <row r="6" spans="1:29" ht="15.75" customHeight="1" x14ac:dyDescent="0.2">
      <c r="K6" s="18" t="s">
        <v>61</v>
      </c>
      <c r="P6" s="118"/>
      <c r="Q6" s="118"/>
      <c r="R6" s="118"/>
      <c r="S6" s="118"/>
      <c r="U6" s="118"/>
      <c r="V6" s="118"/>
      <c r="W6" s="118"/>
      <c r="X6" s="118"/>
      <c r="Z6" s="118"/>
      <c r="AA6" s="118"/>
      <c r="AB6" s="118"/>
      <c r="AC6" s="118"/>
    </row>
    <row r="7" spans="1:29" ht="12.75" customHeight="1" x14ac:dyDescent="0.2">
      <c r="H7" s="26" t="s">
        <v>37</v>
      </c>
      <c r="I7" s="19" t="s">
        <v>38</v>
      </c>
      <c r="J7" s="56" t="s">
        <v>39</v>
      </c>
      <c r="K7" s="19" t="s">
        <v>62</v>
      </c>
      <c r="L7" s="19" t="s">
        <v>63</v>
      </c>
      <c r="M7" s="19" t="s">
        <v>36</v>
      </c>
      <c r="P7" s="37" t="s">
        <v>40</v>
      </c>
      <c r="Q7" s="19" t="s">
        <v>41</v>
      </c>
      <c r="R7" s="38" t="s">
        <v>54</v>
      </c>
      <c r="S7" s="24" t="s">
        <v>55</v>
      </c>
      <c r="U7" s="24" t="s">
        <v>40</v>
      </c>
      <c r="V7" s="120" t="s">
        <v>41</v>
      </c>
      <c r="W7" s="24" t="s">
        <v>54</v>
      </c>
      <c r="X7" s="24" t="s">
        <v>55</v>
      </c>
      <c r="Z7" s="24" t="s">
        <v>40</v>
      </c>
      <c r="AA7" s="19" t="s">
        <v>78</v>
      </c>
      <c r="AB7" s="24" t="s">
        <v>54</v>
      </c>
      <c r="AC7" s="24" t="s">
        <v>55</v>
      </c>
    </row>
    <row r="8" spans="1:29" ht="12.75" customHeight="1" thickBot="1" x14ac:dyDescent="0.25">
      <c r="H8" s="32">
        <v>0</v>
      </c>
      <c r="I8" s="45">
        <v>1.3</v>
      </c>
      <c r="J8" s="32">
        <v>420</v>
      </c>
      <c r="K8" s="34">
        <v>9</v>
      </c>
      <c r="L8" s="32">
        <v>-878</v>
      </c>
      <c r="M8" s="45">
        <f>SQRT(K8^2+L8^2)</f>
        <v>878.04612635100216</v>
      </c>
      <c r="P8" s="39">
        <f t="shared" ref="P8:P18" si="0">K8/M8</f>
        <v>1.0250030983454526E-2</v>
      </c>
      <c r="Q8" s="25">
        <f>-ACOS(P8)*180/PI()</f>
        <v>-89.412706200642276</v>
      </c>
      <c r="R8" s="41">
        <f t="shared" ref="R8:R18" si="1">I8*COS(-ACOS(P8))</f>
        <v>1.3325040278491049E-2</v>
      </c>
      <c r="S8" s="40">
        <f>I8*SIN(ACOS(P8))</f>
        <v>1.2999317071683332</v>
      </c>
      <c r="U8" s="42">
        <f t="shared" ref="U8:U18" si="2">D22/F22</f>
        <v>0.32030595831319209</v>
      </c>
      <c r="V8" s="25">
        <f>-ACOS(U8)*180/PI()</f>
        <v>-71.318571049287144</v>
      </c>
      <c r="W8" s="42">
        <f t="shared" ref="W8:W18" si="3">B22*COS(-ACOS(U8))</f>
        <v>0.41639774580714989</v>
      </c>
      <c r="X8" s="42">
        <f>B22*SIN(ACOS(U8))</f>
        <v>1.2315083910744271</v>
      </c>
      <c r="Z8" s="42">
        <f t="shared" ref="Z8:Z18" si="4">K22/M22</f>
        <v>0.45557231596490166</v>
      </c>
      <c r="AA8" s="25">
        <f>-ACOS(Z8)*180/PI()</f>
        <v>-62.898235908320125</v>
      </c>
      <c r="AB8" s="42">
        <f t="shared" ref="AB8:AB18" si="5">I22*COS(-ACOS(Z8))</f>
        <v>0.77447293714033283</v>
      </c>
      <c r="AC8" s="42">
        <f>I22*SIN(ACOS(Z8))</f>
        <v>1.5133379231477766</v>
      </c>
    </row>
    <row r="9" spans="1:29" ht="12.75" customHeight="1" x14ac:dyDescent="0.2">
      <c r="A9" s="127" t="s">
        <v>64</v>
      </c>
      <c r="B9" s="128"/>
      <c r="C9" s="128"/>
      <c r="D9" s="128"/>
      <c r="E9" s="129"/>
      <c r="H9" s="32">
        <v>0.1</v>
      </c>
      <c r="I9" s="45">
        <v>0.95</v>
      </c>
      <c r="J9" s="32">
        <v>420</v>
      </c>
      <c r="K9" s="32">
        <v>11.2</v>
      </c>
      <c r="L9" s="32">
        <v>-621</v>
      </c>
      <c r="M9" s="45">
        <f t="shared" ref="M9:M18" si="6">SQRT(K9^2+L9^2)</f>
        <v>621.10099017792595</v>
      </c>
      <c r="P9" s="39">
        <f t="shared" si="0"/>
        <v>1.8032494195173557E-2</v>
      </c>
      <c r="Q9" s="25">
        <f t="shared" ref="Q9:Q12" si="7">-ACOS(P9)*180/PI()</f>
        <v>-88.966758186676529</v>
      </c>
      <c r="R9" s="41">
        <f t="shared" si="1"/>
        <v>1.7130869485415041E-2</v>
      </c>
      <c r="S9" s="40">
        <f>I9*SIN(ACOS(P9))</f>
        <v>0.94984553128952154</v>
      </c>
      <c r="U9" s="42">
        <f t="shared" si="2"/>
        <v>0.58531537180790238</v>
      </c>
      <c r="V9" s="25">
        <f t="shared" ref="V9:V11" si="8">-ACOS(U9)*180/PI()</f>
        <v>-54.174727291750536</v>
      </c>
      <c r="W9" s="42">
        <f t="shared" si="3"/>
        <v>0.38045499167513658</v>
      </c>
      <c r="X9" s="42">
        <f>B23*SIN(ACOS(U9))</f>
        <v>0.52702371797621383</v>
      </c>
      <c r="Z9" s="42">
        <f t="shared" si="4"/>
        <v>0.65079137345596849</v>
      </c>
      <c r="AA9" s="25">
        <f t="shared" ref="AA9:AA11" si="9">-ACOS(Z9)*180/PI()</f>
        <v>-49.398705354995542</v>
      </c>
      <c r="AB9" s="42">
        <f t="shared" si="5"/>
        <v>0.84602878549275906</v>
      </c>
      <c r="AC9" s="42">
        <f>I23*SIN(ACOS(Z9))</f>
        <v>0.98703358307488576</v>
      </c>
    </row>
    <row r="10" spans="1:29" x14ac:dyDescent="0.2">
      <c r="A10" s="130"/>
      <c r="B10" s="135"/>
      <c r="C10" s="135"/>
      <c r="D10" s="135"/>
      <c r="E10" s="131"/>
      <c r="H10" s="32">
        <v>0.2</v>
      </c>
      <c r="I10" s="45">
        <v>0.7</v>
      </c>
      <c r="J10" s="32">
        <v>415</v>
      </c>
      <c r="K10" s="32">
        <v>8.9</v>
      </c>
      <c r="L10" s="32">
        <v>-481</v>
      </c>
      <c r="M10" s="45">
        <f t="shared" si="6"/>
        <v>481.08233183104949</v>
      </c>
      <c r="P10" s="39">
        <f t="shared" si="0"/>
        <v>1.8499951902464746E-2</v>
      </c>
      <c r="Q10" s="25">
        <f t="shared" si="7"/>
        <v>-88.939970363386564</v>
      </c>
      <c r="R10" s="41">
        <f t="shared" si="1"/>
        <v>1.2949966331725338E-2</v>
      </c>
      <c r="S10" s="40">
        <f>I10*SIN(ACOS(P10))</f>
        <v>0.69988020287189656</v>
      </c>
      <c r="U10" s="42">
        <f>D24/F24</f>
        <v>0.74175539886531161</v>
      </c>
      <c r="V10" s="25">
        <f t="shared" si="8"/>
        <v>-42.118835924996247</v>
      </c>
      <c r="W10" s="42">
        <f>B24*COS(-ACOS(U10))</f>
        <v>0.37087769943265581</v>
      </c>
      <c r="X10" s="42">
        <f>B24*SIN(ACOS(U10))</f>
        <v>0.3353352532370264</v>
      </c>
      <c r="Z10" s="42">
        <f t="shared" si="4"/>
        <v>0.89442719099991597</v>
      </c>
      <c r="AA10" s="25">
        <f t="shared" si="9"/>
        <v>-26.565051177077976</v>
      </c>
      <c r="AB10" s="42">
        <f t="shared" si="5"/>
        <v>0.93914855054991175</v>
      </c>
      <c r="AC10" s="42">
        <f>I24*SIN(ACOS(Z10))</f>
        <v>0.46957427527495565</v>
      </c>
    </row>
    <row r="11" spans="1:29" x14ac:dyDescent="0.2">
      <c r="A11" s="130"/>
      <c r="B11" s="135"/>
      <c r="C11" s="135"/>
      <c r="D11" s="135"/>
      <c r="E11" s="131"/>
      <c r="H11" s="32">
        <v>0.4</v>
      </c>
      <c r="I11" s="45">
        <v>0.25</v>
      </c>
      <c r="J11" s="32">
        <v>415</v>
      </c>
      <c r="K11" s="32">
        <v>9.6999999999999993</v>
      </c>
      <c r="L11" s="32">
        <v>-186</v>
      </c>
      <c r="M11" s="45">
        <f t="shared" si="6"/>
        <v>186.25275836883597</v>
      </c>
      <c r="P11" s="39">
        <f t="shared" si="0"/>
        <v>5.2079765609651316E-2</v>
      </c>
      <c r="Q11" s="25">
        <f t="shared" si="7"/>
        <v>-87.014698687565485</v>
      </c>
      <c r="R11" s="41">
        <f t="shared" si="1"/>
        <v>1.3019941402412853E-2</v>
      </c>
      <c r="S11" s="40">
        <f>I11*SIN(ACOS(P11))</f>
        <v>0.2496607320462666</v>
      </c>
      <c r="U11" s="42">
        <f t="shared" si="2"/>
        <v>0.99823315173481697</v>
      </c>
      <c r="V11" s="25">
        <f t="shared" si="8"/>
        <v>-3.406443754994763</v>
      </c>
      <c r="W11" s="42">
        <f>B25*COS(-ACOS(U11))</f>
        <v>0.39929326069392679</v>
      </c>
      <c r="X11" s="42">
        <f>B25*SIN(ACOS(U11))</f>
        <v>2.3767455993686428E-2</v>
      </c>
      <c r="Z11" s="42">
        <f t="shared" si="4"/>
        <v>0.9810046970538433</v>
      </c>
      <c r="AA11" s="25">
        <f t="shared" si="9"/>
        <v>-11.185376627812973</v>
      </c>
      <c r="AB11" s="42">
        <f t="shared" si="5"/>
        <v>0.93195446220115108</v>
      </c>
      <c r="AC11" s="42">
        <f>I25*SIN(ACOS(Z11))</f>
        <v>0.18428478066124479</v>
      </c>
    </row>
    <row r="12" spans="1:29" x14ac:dyDescent="0.2">
      <c r="A12" s="130"/>
      <c r="B12" s="135"/>
      <c r="C12" s="135"/>
      <c r="D12" s="135"/>
      <c r="E12" s="131"/>
      <c r="H12" s="32">
        <v>0.5</v>
      </c>
      <c r="I12" s="45">
        <v>0.05</v>
      </c>
      <c r="J12" s="32">
        <v>415</v>
      </c>
      <c r="K12" s="32">
        <v>12.3</v>
      </c>
      <c r="L12" s="32">
        <v>-41</v>
      </c>
      <c r="M12" s="45">
        <f t="shared" si="6"/>
        <v>42.805256686533255</v>
      </c>
      <c r="P12" s="39">
        <f t="shared" si="0"/>
        <v>0.28734788556634544</v>
      </c>
      <c r="Q12" s="25">
        <f t="shared" si="7"/>
        <v>-73.300755766006375</v>
      </c>
      <c r="R12" s="41">
        <f t="shared" si="1"/>
        <v>1.4367394278317281E-2</v>
      </c>
      <c r="S12" s="40">
        <f t="shared" ref="S12:S18" si="10">I12*SIN(-ACOS(P12))</f>
        <v>-4.7891314261057569E-2</v>
      </c>
      <c r="U12" s="42">
        <f t="shared" si="2"/>
        <v>0.6846279565879323</v>
      </c>
      <c r="V12" s="25">
        <f>ACOS(U12)*180/PI()</f>
        <v>46.793644935263721</v>
      </c>
      <c r="W12" s="42">
        <f t="shared" si="3"/>
        <v>0.34231397829396615</v>
      </c>
      <c r="X12" s="42">
        <f t="shared" ref="X12:X18" si="11">B26*SIN(-ACOS(U12))</f>
        <v>-0.36444634758021388</v>
      </c>
      <c r="Z12" s="42">
        <f t="shared" si="4"/>
        <v>0.99544590175037229</v>
      </c>
      <c r="AA12" s="25">
        <f>ACOS(Z12)*180/PI()</f>
        <v>5.4702072935346457</v>
      </c>
      <c r="AB12" s="42">
        <f t="shared" si="5"/>
        <v>0.89590131157533504</v>
      </c>
      <c r="AC12" s="42">
        <f t="shared" ref="AC12:AC18" si="12">I26*SIN(-ACOS(Z12))</f>
        <v>-8.5795337388429246E-2</v>
      </c>
    </row>
    <row r="13" spans="1:29" x14ac:dyDescent="0.2">
      <c r="A13" s="130"/>
      <c r="B13" s="135"/>
      <c r="C13" s="135"/>
      <c r="D13" s="135"/>
      <c r="E13" s="131"/>
      <c r="H13" s="32">
        <v>0.6</v>
      </c>
      <c r="I13" s="45">
        <v>0.2</v>
      </c>
      <c r="J13" s="32">
        <v>415</v>
      </c>
      <c r="K13" s="32">
        <v>10.3</v>
      </c>
      <c r="L13" s="32">
        <v>103</v>
      </c>
      <c r="M13" s="45">
        <f t="shared" si="6"/>
        <v>103.51371889754517</v>
      </c>
      <c r="P13" s="39">
        <f t="shared" si="0"/>
        <v>9.9503719020998915E-2</v>
      </c>
      <c r="Q13" s="25">
        <f>ACOS(P13)*180/PI()</f>
        <v>84.289406862500343</v>
      </c>
      <c r="R13" s="41">
        <f t="shared" si="1"/>
        <v>1.9900743804199806E-2</v>
      </c>
      <c r="S13" s="40">
        <f t="shared" si="10"/>
        <v>-0.19900743804199783</v>
      </c>
      <c r="U13" s="42">
        <f t="shared" si="2"/>
        <v>0.48283466107773532</v>
      </c>
      <c r="V13" s="25">
        <f>ACOS(U13)*180/PI()</f>
        <v>61.129297557418909</v>
      </c>
      <c r="W13" s="42">
        <f t="shared" si="3"/>
        <v>0.3862677288621883</v>
      </c>
      <c r="X13" s="42">
        <f t="shared" si="11"/>
        <v>-0.7005692268717254</v>
      </c>
      <c r="Z13" s="42">
        <f t="shared" si="4"/>
        <v>0.83182129233729463</v>
      </c>
      <c r="AA13" s="25">
        <f>ACOS(Z13)*180/PI()</f>
        <v>33.713714152583158</v>
      </c>
      <c r="AB13" s="42">
        <f t="shared" si="5"/>
        <v>0.83182129233729474</v>
      </c>
      <c r="AC13" s="42">
        <f t="shared" si="12"/>
        <v>-0.55504354569196901</v>
      </c>
    </row>
    <row r="14" spans="1:29" x14ac:dyDescent="0.2">
      <c r="A14" s="130"/>
      <c r="B14" s="135"/>
      <c r="C14" s="135"/>
      <c r="D14" s="135"/>
      <c r="E14" s="131"/>
      <c r="H14" s="32">
        <v>0.8</v>
      </c>
      <c r="I14" s="45">
        <v>0.5</v>
      </c>
      <c r="J14" s="32">
        <v>415</v>
      </c>
      <c r="K14" s="32">
        <v>9.5</v>
      </c>
      <c r="L14" s="32">
        <v>341</v>
      </c>
      <c r="M14" s="45">
        <f t="shared" si="6"/>
        <v>341.13230571143509</v>
      </c>
      <c r="P14" s="39">
        <f t="shared" si="0"/>
        <v>2.7848432531734711E-2</v>
      </c>
      <c r="Q14" s="25">
        <f t="shared" ref="Q14:Q18" si="13">ACOS(P14)*180/PI()</f>
        <v>88.404196037511895</v>
      </c>
      <c r="R14" s="41">
        <f t="shared" si="1"/>
        <v>1.3924216265867376E-2</v>
      </c>
      <c r="S14" s="40">
        <f t="shared" si="10"/>
        <v>-0.4998060785958704</v>
      </c>
      <c r="U14" s="42">
        <f t="shared" si="2"/>
        <v>0.39211912462051296</v>
      </c>
      <c r="V14" s="25">
        <f t="shared" ref="V14:V18" si="14">ACOS(U14)*180/PI()</f>
        <v>66.91357805783808</v>
      </c>
      <c r="W14" s="42">
        <f t="shared" si="3"/>
        <v>0.39211912462051302</v>
      </c>
      <c r="X14" s="42">
        <f t="shared" si="11"/>
        <v>-0.91991444825420732</v>
      </c>
      <c r="Z14" s="42">
        <f t="shared" si="4"/>
        <v>0.66488796277294315</v>
      </c>
      <c r="AA14" s="25">
        <f t="shared" ref="AA14:AA18" si="15">ACOS(Z14)*180/PI()</f>
        <v>48.326269222322722</v>
      </c>
      <c r="AB14" s="42">
        <f t="shared" si="5"/>
        <v>0.83110995346617911</v>
      </c>
      <c r="AC14" s="42">
        <f t="shared" si="12"/>
        <v>-0.93367887694294849</v>
      </c>
    </row>
    <row r="15" spans="1:29" x14ac:dyDescent="0.2">
      <c r="A15" s="130"/>
      <c r="B15" s="135"/>
      <c r="C15" s="135"/>
      <c r="D15" s="135"/>
      <c r="E15" s="131"/>
      <c r="H15" s="32">
        <v>1</v>
      </c>
      <c r="I15" s="45">
        <v>0.85</v>
      </c>
      <c r="J15" s="32">
        <v>415</v>
      </c>
      <c r="K15" s="32">
        <v>8.6</v>
      </c>
      <c r="L15" s="32">
        <v>565</v>
      </c>
      <c r="M15" s="45">
        <f t="shared" si="6"/>
        <v>565.06544753683181</v>
      </c>
      <c r="P15" s="39">
        <f t="shared" si="0"/>
        <v>1.5219475969532607E-2</v>
      </c>
      <c r="Q15" s="25">
        <f t="shared" si="13"/>
        <v>89.127954592666441</v>
      </c>
      <c r="R15" s="41">
        <f t="shared" si="1"/>
        <v>1.2936554574102735E-2</v>
      </c>
      <c r="S15" s="40">
        <f t="shared" si="10"/>
        <v>-0.84990155050791094</v>
      </c>
      <c r="U15" s="42">
        <f t="shared" si="2"/>
        <v>0.34121816154315526</v>
      </c>
      <c r="V15" s="25">
        <f t="shared" si="14"/>
        <v>70.048891564527153</v>
      </c>
      <c r="W15" s="42">
        <f t="shared" si="3"/>
        <v>0.39240088577462851</v>
      </c>
      <c r="X15" s="42">
        <f t="shared" si="11"/>
        <v>-1.0809817504672716</v>
      </c>
      <c r="Z15" s="42">
        <f t="shared" si="4"/>
        <v>0.60310827487174612</v>
      </c>
      <c r="AA15" s="25">
        <f t="shared" si="15"/>
        <v>52.907162702958452</v>
      </c>
      <c r="AB15" s="42">
        <f t="shared" si="5"/>
        <v>0.8443515848204447</v>
      </c>
      <c r="AC15" s="42">
        <f t="shared" si="12"/>
        <v>-1.1167230637947814</v>
      </c>
    </row>
    <row r="16" spans="1:29" ht="13.5" thickBot="1" x14ac:dyDescent="0.25">
      <c r="A16" s="132"/>
      <c r="B16" s="133"/>
      <c r="C16" s="133"/>
      <c r="D16" s="133"/>
      <c r="E16" s="134"/>
      <c r="H16" s="32">
        <v>1.2</v>
      </c>
      <c r="I16" s="45">
        <v>1.2</v>
      </c>
      <c r="J16" s="32">
        <v>415</v>
      </c>
      <c r="K16" s="32">
        <v>12.1</v>
      </c>
      <c r="L16" s="32">
        <v>806</v>
      </c>
      <c r="M16" s="45">
        <f t="shared" si="6"/>
        <v>806.09081994524661</v>
      </c>
      <c r="P16" s="39">
        <f t="shared" si="0"/>
        <v>1.5010715542973046E-2</v>
      </c>
      <c r="Q16" s="25">
        <f t="shared" si="13"/>
        <v>89.139917050645607</v>
      </c>
      <c r="R16" s="41">
        <f t="shared" si="1"/>
        <v>1.801285865156782E-2</v>
      </c>
      <c r="S16" s="40">
        <f t="shared" si="10"/>
        <v>-1.1998647994350025</v>
      </c>
      <c r="U16" s="42">
        <f t="shared" si="2"/>
        <v>0.26083351093794133</v>
      </c>
      <c r="V16" s="25">
        <f t="shared" si="14"/>
        <v>74.880474526748586</v>
      </c>
      <c r="W16" s="42">
        <f t="shared" si="3"/>
        <v>0.39125026640691218</v>
      </c>
      <c r="X16" s="42">
        <f t="shared" si="11"/>
        <v>-1.4480756986554675</v>
      </c>
      <c r="Z16" s="42">
        <f t="shared" si="4"/>
        <v>0.52572001678937197</v>
      </c>
      <c r="AA16" s="25">
        <f t="shared" si="15"/>
        <v>58.283272913997472</v>
      </c>
      <c r="AB16" s="42">
        <f t="shared" si="5"/>
        <v>0.84115202686299539</v>
      </c>
      <c r="AC16" s="42">
        <f t="shared" si="12"/>
        <v>-1.3610522648687209</v>
      </c>
    </row>
    <row r="17" spans="1:29" x14ac:dyDescent="0.2">
      <c r="H17" s="32">
        <v>1.5</v>
      </c>
      <c r="I17" s="45">
        <v>1.6</v>
      </c>
      <c r="J17" s="32">
        <v>415</v>
      </c>
      <c r="K17" s="32">
        <v>10</v>
      </c>
      <c r="L17" s="32">
        <v>1073</v>
      </c>
      <c r="M17" s="45">
        <f t="shared" si="6"/>
        <v>1073.0465973106666</v>
      </c>
      <c r="P17" s="39">
        <f t="shared" si="0"/>
        <v>9.3192597833706356E-3</v>
      </c>
      <c r="Q17" s="25">
        <f t="shared" si="13"/>
        <v>89.466038017061294</v>
      </c>
      <c r="R17" s="41">
        <f t="shared" si="1"/>
        <v>1.4910815653392948E-2</v>
      </c>
      <c r="S17" s="40">
        <f t="shared" si="10"/>
        <v>-1.5999305196090707</v>
      </c>
      <c r="U17" s="42">
        <f t="shared" si="2"/>
        <v>0.2257166356707041</v>
      </c>
      <c r="V17" s="25">
        <f t="shared" si="14"/>
        <v>76.954977513997292</v>
      </c>
      <c r="W17" s="42">
        <f t="shared" si="3"/>
        <v>0.36114661707312656</v>
      </c>
      <c r="X17" s="42">
        <f t="shared" si="11"/>
        <v>-1.5587087992876145</v>
      </c>
      <c r="Z17" s="42">
        <f t="shared" si="4"/>
        <v>0.47123418329909372</v>
      </c>
      <c r="AA17" s="25">
        <f t="shared" si="15"/>
        <v>61.885560095013723</v>
      </c>
      <c r="AB17" s="42">
        <f t="shared" si="5"/>
        <v>0.80109811160845934</v>
      </c>
      <c r="AC17" s="42">
        <f t="shared" si="12"/>
        <v>-1.4994138239916825</v>
      </c>
    </row>
    <row r="18" spans="1:29" x14ac:dyDescent="0.2">
      <c r="H18" s="32">
        <v>1.6</v>
      </c>
      <c r="I18" s="45">
        <v>1.75</v>
      </c>
      <c r="J18" s="32">
        <v>415</v>
      </c>
      <c r="K18" s="32">
        <v>7.8</v>
      </c>
      <c r="L18" s="32">
        <v>1115</v>
      </c>
      <c r="M18" s="45">
        <f t="shared" si="6"/>
        <v>1115.0272821774363</v>
      </c>
      <c r="P18" s="39">
        <f t="shared" si="0"/>
        <v>6.9953445307347839E-3</v>
      </c>
      <c r="Q18" s="25">
        <f t="shared" si="13"/>
        <v>89.599193013199013</v>
      </c>
      <c r="R18" s="41">
        <f t="shared" si="1"/>
        <v>1.2241852928786049E-2</v>
      </c>
      <c r="S18" s="40">
        <f t="shared" si="10"/>
        <v>-1.7499571814866985</v>
      </c>
      <c r="U18" s="42">
        <f t="shared" si="2"/>
        <v>0.21539771663801119</v>
      </c>
      <c r="V18" s="25">
        <f t="shared" si="14"/>
        <v>77.561138495629493</v>
      </c>
      <c r="W18" s="42">
        <f t="shared" si="3"/>
        <v>0.38771588994842032</v>
      </c>
      <c r="X18" s="42">
        <f t="shared" si="11"/>
        <v>-1.7577475326910588</v>
      </c>
      <c r="Z18" s="42">
        <f t="shared" si="4"/>
        <v>0.44060065821914812</v>
      </c>
      <c r="AA18" s="25">
        <f t="shared" si="15"/>
        <v>63.857788227592508</v>
      </c>
      <c r="AB18" s="42">
        <f t="shared" si="5"/>
        <v>0.83714125061638145</v>
      </c>
      <c r="AC18" s="42">
        <f t="shared" si="12"/>
        <v>-1.705636106124762</v>
      </c>
    </row>
    <row r="19" spans="1:29" ht="15" x14ac:dyDescent="0.25">
      <c r="J19" s="28" t="s">
        <v>48</v>
      </c>
      <c r="K19" s="97" t="s">
        <v>47</v>
      </c>
      <c r="L19" s="97"/>
      <c r="M19" s="97"/>
      <c r="P19" s="36"/>
      <c r="Q19" s="36"/>
      <c r="R19" s="44">
        <v>0</v>
      </c>
      <c r="S19" s="44">
        <v>0</v>
      </c>
      <c r="U19" s="36"/>
      <c r="V19" s="36"/>
      <c r="W19" s="44">
        <v>0</v>
      </c>
      <c r="X19" s="44">
        <v>0</v>
      </c>
      <c r="Z19" s="36"/>
      <c r="AA19" s="36"/>
      <c r="AB19" s="44">
        <v>0</v>
      </c>
      <c r="AC19" s="44">
        <v>0</v>
      </c>
    </row>
    <row r="20" spans="1:29" x14ac:dyDescent="0.2">
      <c r="D20" s="18" t="s">
        <v>65</v>
      </c>
      <c r="K20" s="18" t="s">
        <v>66</v>
      </c>
      <c r="P20" s="36"/>
      <c r="Q20" s="36"/>
      <c r="R20" s="36"/>
      <c r="S20" s="36"/>
      <c r="U20" s="36"/>
      <c r="V20" s="36"/>
      <c r="W20" s="36"/>
      <c r="X20" s="36"/>
      <c r="Z20" s="36"/>
      <c r="AA20" s="36"/>
      <c r="AB20" s="36"/>
      <c r="AC20" s="36"/>
    </row>
    <row r="21" spans="1:29" ht="12.75" customHeight="1" x14ac:dyDescent="0.2">
      <c r="A21" s="26" t="s">
        <v>37</v>
      </c>
      <c r="B21" s="19" t="s">
        <v>38</v>
      </c>
      <c r="C21" s="56" t="s">
        <v>39</v>
      </c>
      <c r="D21" s="19" t="s">
        <v>62</v>
      </c>
      <c r="E21" s="19" t="s">
        <v>63</v>
      </c>
      <c r="F21" s="19" t="s">
        <v>36</v>
      </c>
      <c r="H21" s="26" t="s">
        <v>37</v>
      </c>
      <c r="I21" s="19" t="s">
        <v>38</v>
      </c>
      <c r="J21" s="56" t="s">
        <v>39</v>
      </c>
      <c r="K21" s="19" t="s">
        <v>62</v>
      </c>
      <c r="L21" s="19" t="s">
        <v>63</v>
      </c>
      <c r="M21" s="19" t="s">
        <v>36</v>
      </c>
      <c r="P21" s="19" t="s">
        <v>42</v>
      </c>
      <c r="Q21" s="19" t="s">
        <v>67</v>
      </c>
      <c r="R21" s="19" t="s">
        <v>26</v>
      </c>
      <c r="S21" s="19" t="s">
        <v>27</v>
      </c>
      <c r="U21" s="19" t="s">
        <v>42</v>
      </c>
      <c r="V21" s="19" t="s">
        <v>67</v>
      </c>
      <c r="W21" s="19" t="s">
        <v>26</v>
      </c>
      <c r="X21" s="19" t="s">
        <v>27</v>
      </c>
      <c r="Z21" s="19" t="s">
        <v>42</v>
      </c>
      <c r="AA21" s="19" t="s">
        <v>67</v>
      </c>
      <c r="AB21" s="19" t="s">
        <v>26</v>
      </c>
      <c r="AC21" s="19" t="s">
        <v>27</v>
      </c>
    </row>
    <row r="22" spans="1:29" ht="12.75" customHeight="1" x14ac:dyDescent="0.2">
      <c r="A22" s="32">
        <v>0.25</v>
      </c>
      <c r="B22" s="45">
        <v>1.3</v>
      </c>
      <c r="C22" s="32">
        <v>420</v>
      </c>
      <c r="D22" s="32">
        <v>259</v>
      </c>
      <c r="E22" s="32">
        <v>-766</v>
      </c>
      <c r="F22" s="45">
        <f>SQRT(D22^2+E22^2)</f>
        <v>808.60187979004843</v>
      </c>
      <c r="H22" s="32">
        <v>0.4</v>
      </c>
      <c r="I22" s="45">
        <v>1.7</v>
      </c>
      <c r="J22" s="32">
        <v>418</v>
      </c>
      <c r="K22" s="32">
        <v>522</v>
      </c>
      <c r="L22" s="32">
        <v>-1020</v>
      </c>
      <c r="M22" s="45">
        <f>SQRT(K22^2+L22^2)</f>
        <v>1145.8115028223447</v>
      </c>
      <c r="P22" s="40">
        <f>ATAN((K8*'A) Curvas com exc. constante'!K4)/(L8*'A) Curvas com exc. constante'!K4 + J8^2))</f>
        <v>3.5473158885118143E-2</v>
      </c>
      <c r="Q22" s="25">
        <f xml:space="preserve"> ((K8/3) * 'A) Curvas com exc. constante'!K4) / ((J8/SQRT(3)) * SIN(P22))</f>
        <v>54.378465764530326</v>
      </c>
      <c r="R22" s="25">
        <f>Q22*COS(P22)</f>
        <v>54.34425591678567</v>
      </c>
      <c r="S22" s="42">
        <f>Q22*SIN(P22)</f>
        <v>1.9285714285714284</v>
      </c>
      <c r="U22" s="42">
        <f>ATAN((D22*'A) Curvas com exc. constante'!K4)/(E22*'A) Curvas com exc. constante'!K4 + C22^2))</f>
        <v>0.61634922558717375</v>
      </c>
      <c r="V22" s="25">
        <f xml:space="preserve"> (SQRT(3)/3)*(D22 * 'A) Curvas com exc. constante'!K4) / (C22 * SIN(U22))</f>
        <v>96.010793326348505</v>
      </c>
      <c r="W22" s="25">
        <f>V22*COS(U22)</f>
        <v>78.34425591678567</v>
      </c>
      <c r="X22" s="25">
        <f>V22*SIN(U22)</f>
        <v>55.5</v>
      </c>
      <c r="Z22" s="42">
        <f>ATAN((K22*'A) Curvas com exc. constante'!K4)/(L22*'A) Curvas com exc. constante'!K4 + J22^2))</f>
        <v>1.3799392334169072</v>
      </c>
      <c r="AA22" s="25">
        <f xml:space="preserve"> (SQRT(3)/3) * (K22 * 'A) Curvas com exc. constante'!K4) / (J22 * SIN(Z22))</f>
        <v>114.47090667915398</v>
      </c>
      <c r="AB22" s="25">
        <f>AA22*COS(Z22)</f>
        <v>21.715187640880799</v>
      </c>
      <c r="AC22" s="25">
        <f>AA22*SIN(Z22)</f>
        <v>112.39234449760765</v>
      </c>
    </row>
    <row r="23" spans="1:29" ht="12.75" customHeight="1" x14ac:dyDescent="0.2">
      <c r="A23" s="32">
        <v>0.4</v>
      </c>
      <c r="B23" s="45">
        <v>0.65</v>
      </c>
      <c r="C23" s="32">
        <v>420</v>
      </c>
      <c r="D23" s="32">
        <v>244</v>
      </c>
      <c r="E23" s="32">
        <v>-338</v>
      </c>
      <c r="F23" s="45">
        <f t="shared" ref="F23:F32" si="16">SQRT(D23^2+E23^2)</f>
        <v>416.86928406875938</v>
      </c>
      <c r="H23" s="32">
        <v>0.5</v>
      </c>
      <c r="I23" s="45">
        <v>1.3</v>
      </c>
      <c r="J23" s="32">
        <v>418</v>
      </c>
      <c r="K23" s="32">
        <v>552</v>
      </c>
      <c r="L23" s="32">
        <v>-644</v>
      </c>
      <c r="M23" s="45">
        <f t="shared" ref="M23:M32" si="17">SQRT(K23^2+L23^2)</f>
        <v>848.19809007094568</v>
      </c>
      <c r="P23" s="40">
        <f>ATAN((K9*'A) Curvas com exc. constante'!K4)/(L9*'A) Curvas com exc. constante'!K4 + J9^2))</f>
        <v>2.1931181233451193E-2</v>
      </c>
      <c r="Q23" s="25">
        <f xml:space="preserve"> ((K9/3) * 'A) Curvas com exc. constante'!K4) / ((J9/SQRT(3)) * SIN(P23))</f>
        <v>109.44200296058384</v>
      </c>
      <c r="R23" s="25">
        <f t="shared" ref="R23:R32" si="18">Q23*COS(P23)</f>
        <v>109.41568448821423</v>
      </c>
      <c r="S23" s="42">
        <f t="shared" ref="S23:S32" si="19">Q23*SIN(P23)</f>
        <v>2.3999999999999995</v>
      </c>
      <c r="U23" s="42">
        <f>ATAN((D23*'A) Curvas com exc. constante'!K4)/(E23*'A) Curvas com exc. constante'!K4 + C23^2))</f>
        <v>0.29828409627707597</v>
      </c>
      <c r="V23" s="25">
        <f xml:space="preserve"> (SQRT(3)/3) * (D23 * 'A) Curvas com exc. constante'!K4) / (C23 * SIN(U23))</f>
        <v>177.91487711839667</v>
      </c>
      <c r="W23" s="25">
        <f t="shared" ref="W23:W32" si="20">V23*COS(U23)</f>
        <v>170.05854163107139</v>
      </c>
      <c r="X23" s="25">
        <f t="shared" ref="X23:X32" si="21">V23*SIN(U23)</f>
        <v>52.285714285714285</v>
      </c>
      <c r="Z23" s="42">
        <f>ATAN((K23*'A) Curvas com exc. constante'!K4)/(L23*'A) Curvas com exc. constante'!K4 + J23^2))</f>
        <v>0.85830622611912566</v>
      </c>
      <c r="AA23" s="25">
        <f xml:space="preserve"> (SQRT(3)/3) * (K23 * 'A) Curvas com exc. constante'!K4) / (J23 * SIN(Z23))</f>
        <v>157.05822457724662</v>
      </c>
      <c r="AB23" s="25">
        <f t="shared" ref="AB23:AB32" si="22">AA23*COS(Z23)</f>
        <v>102.67212543992383</v>
      </c>
      <c r="AC23" s="25">
        <f t="shared" ref="AC23:AC32" si="23">AA23*SIN(Z23)</f>
        <v>118.85167464114832</v>
      </c>
    </row>
    <row r="24" spans="1:29" x14ac:dyDescent="0.2">
      <c r="A24" s="32">
        <v>0.5</v>
      </c>
      <c r="B24" s="45">
        <v>0.5</v>
      </c>
      <c r="C24" s="32">
        <v>420</v>
      </c>
      <c r="D24" s="32">
        <v>240</v>
      </c>
      <c r="E24" s="32">
        <v>-217</v>
      </c>
      <c r="F24" s="45">
        <f t="shared" si="16"/>
        <v>323.55679563254427</v>
      </c>
      <c r="H24" s="32">
        <v>0.6</v>
      </c>
      <c r="I24" s="45">
        <v>1.05</v>
      </c>
      <c r="J24" s="32">
        <v>418</v>
      </c>
      <c r="K24" s="34">
        <v>526</v>
      </c>
      <c r="L24" s="32">
        <v>-263</v>
      </c>
      <c r="M24" s="45">
        <f t="shared" si="17"/>
        <v>588.08587808244465</v>
      </c>
      <c r="P24" s="40">
        <f>ATAN((K10*'A) Curvas com exc. constante'!K4)/(L10*'A) Curvas com exc. constante'!K4 + J10^2))</f>
        <v>1.4265879153738467E-2</v>
      </c>
      <c r="Q24" s="25">
        <f xml:space="preserve"> ((K10/3) * 'A) Curvas com exc. constante'!K4) / ((J10/SQRT(3)) * SIN(P24))</f>
        <v>135.30087636791521</v>
      </c>
      <c r="R24" s="25">
        <f t="shared" si="18"/>
        <v>135.2871087016465</v>
      </c>
      <c r="S24" s="42">
        <f t="shared" si="19"/>
        <v>1.9301204819277111</v>
      </c>
      <c r="U24" s="42">
        <f>ATAN((D24*'A) Curvas com exc. constante'!K4)/(E24*'A) Curvas com exc. constante'!K4 + C24^2))</f>
        <v>0.2566221879052053</v>
      </c>
      <c r="V24" s="25">
        <f xml:space="preserve"> (SQRT(3)/3) * (D24 * 'A) Curvas com exc. constante'!K4) / (C24 * SIN(U24))</f>
        <v>202.62242335101237</v>
      </c>
      <c r="W24" s="25">
        <f t="shared" si="20"/>
        <v>195.98711305964281</v>
      </c>
      <c r="X24" s="25">
        <f t="shared" si="21"/>
        <v>51.428571428571423</v>
      </c>
      <c r="Z24" s="42">
        <f>ATAN((K24*'A) Curvas com exc. constante'!K4)/(L24*'A) Curvas com exc. constante'!K4 + J24^2))</f>
        <v>0.55003781758531789</v>
      </c>
      <c r="AA24" s="25">
        <f xml:space="preserve"> (SQRT(3)/3) * (K24 * 'A) Curvas com exc. constante'!K4) / (J24 * SIN(Z24))</f>
        <v>216.66227343447937</v>
      </c>
      <c r="AB24" s="25">
        <f t="shared" si="22"/>
        <v>184.7056182628904</v>
      </c>
      <c r="AC24" s="25">
        <f t="shared" si="23"/>
        <v>113.2535885167464</v>
      </c>
    </row>
    <row r="25" spans="1:29" x14ac:dyDescent="0.2">
      <c r="A25" s="32">
        <v>0.6</v>
      </c>
      <c r="B25" s="45">
        <v>0.4</v>
      </c>
      <c r="C25" s="32">
        <v>420</v>
      </c>
      <c r="D25" s="32">
        <v>252</v>
      </c>
      <c r="E25" s="32">
        <v>-15</v>
      </c>
      <c r="F25" s="45">
        <f t="shared" si="16"/>
        <v>252.44603383693712</v>
      </c>
      <c r="H25" s="32">
        <v>0.7</v>
      </c>
      <c r="I25" s="45">
        <v>0.95</v>
      </c>
      <c r="J25" s="32">
        <v>418</v>
      </c>
      <c r="K25" s="32">
        <v>531</v>
      </c>
      <c r="L25" s="32">
        <v>-105</v>
      </c>
      <c r="M25" s="45">
        <f t="shared" si="17"/>
        <v>541.28181199814946</v>
      </c>
      <c r="P25" s="40">
        <f>ATAN((K11*'A) Curvas com exc. constante'!K4)/(L11*'A) Curvas com exc. constante'!K4 + J11^2))</f>
        <v>1.0556581924254254E-2</v>
      </c>
      <c r="Q25" s="25">
        <f xml:space="preserve"> ((K11/3) * 'A) Curvas com exc. constante'!K4) / ((J11/SQRT(3)) * SIN(P25))</f>
        <v>199.27411590840171</v>
      </c>
      <c r="R25" s="25">
        <f t="shared" si="18"/>
        <v>199.26301231610427</v>
      </c>
      <c r="S25" s="42">
        <f t="shared" si="19"/>
        <v>2.1036144578313252</v>
      </c>
      <c r="U25" s="42">
        <f>ATAN((D25*'A) Curvas com exc. constante'!K4)/(E25*'A) Curvas com exc. constante'!K4 + C25^2))</f>
        <v>0.22196519401551593</v>
      </c>
      <c r="V25" s="25">
        <f xml:space="preserve"> (SQRT(3)/3) * (D25 * 'A) Curvas com exc. constante'!K4) / (C25 * SIN(U25))</f>
        <v>245.29061520131802</v>
      </c>
      <c r="W25" s="25">
        <f t="shared" si="20"/>
        <v>239.27282734535709</v>
      </c>
      <c r="X25" s="25">
        <f t="shared" si="21"/>
        <v>53.999999999999993</v>
      </c>
      <c r="Z25" s="42">
        <f>ATAN((K25*'A) Curvas com exc. constante'!K4)/(L25*'A) Curvas com exc. constante'!K4 + J25^2))</f>
        <v>0.48165199959773619</v>
      </c>
      <c r="AA25" s="25">
        <f xml:space="preserve"> (SQRT(3)/3) * (K25 * 'A) Curvas com exc. constante'!K4) / (J25 * SIN(Z25))</f>
        <v>246.80336516140622</v>
      </c>
      <c r="AB25" s="25">
        <f t="shared" si="22"/>
        <v>218.7247570188712</v>
      </c>
      <c r="AC25" s="25">
        <f t="shared" si="23"/>
        <v>114.33014354066985</v>
      </c>
    </row>
    <row r="26" spans="1:29" x14ac:dyDescent="0.2">
      <c r="A26" s="32">
        <v>0.8</v>
      </c>
      <c r="B26" s="45">
        <v>0.5</v>
      </c>
      <c r="C26" s="32">
        <v>420</v>
      </c>
      <c r="D26" s="32">
        <v>232</v>
      </c>
      <c r="E26" s="32">
        <v>247</v>
      </c>
      <c r="F26" s="45">
        <f t="shared" si="16"/>
        <v>338.87018163302594</v>
      </c>
      <c r="H26" s="32">
        <v>0.8</v>
      </c>
      <c r="I26" s="45">
        <v>0.9</v>
      </c>
      <c r="J26" s="32">
        <v>418</v>
      </c>
      <c r="K26" s="32">
        <v>543</v>
      </c>
      <c r="L26" s="32">
        <v>52</v>
      </c>
      <c r="M26" s="45">
        <f t="shared" si="17"/>
        <v>545.48418858845025</v>
      </c>
      <c r="P26" s="40">
        <f>ATAN((K12*'A) Curvas com exc. constante'!K4)/(L12*'A) Curvas com exc. constante'!K4 + J12^2))</f>
        <v>1.156154892242948E-2</v>
      </c>
      <c r="Q26" s="25">
        <f xml:space="preserve"> ((K12/3) * 'A) Curvas com exc. constante'!K4) / ((J12/SQRT(3)) * SIN(P26))</f>
        <v>230.724215662158</v>
      </c>
      <c r="R26" s="25">
        <f t="shared" si="18"/>
        <v>230.70879544863448</v>
      </c>
      <c r="S26" s="42">
        <f t="shared" si="19"/>
        <v>2.6674698795180731</v>
      </c>
      <c r="U26" s="42">
        <f>ATAN((D26*'A) Curvas com exc. constante'!K4)/(E26*'A) Curvas com exc. constante'!K4 + C26^2))</f>
        <v>0.16672370441804144</v>
      </c>
      <c r="V26" s="25">
        <f xml:space="preserve"> (SQRT(3)/3) * (D26 * 'A) Curvas com exc. constante'!K4) / (C26 * SIN(U26))</f>
        <v>299.56958598249224</v>
      </c>
      <c r="W26" s="25">
        <f t="shared" si="20"/>
        <v>295.41568448821431</v>
      </c>
      <c r="X26" s="25">
        <f t="shared" si="21"/>
        <v>49.714285714285708</v>
      </c>
      <c r="Z26" s="42">
        <f>ATAN((K26*'A) Curvas com exc. constante'!K4)/(L26*'A) Curvas com exc. constante'!K4 + J26^2))</f>
        <v>0.43358961607747187</v>
      </c>
      <c r="AA26" s="25">
        <f xml:space="preserve"> (SQRT(3)/3) * (K26 * 'A) Curvas com exc. constante'!K4) / (J26 * SIN(Z26))</f>
        <v>278.27960836780306</v>
      </c>
      <c r="AB26" s="25">
        <f t="shared" si="22"/>
        <v>252.52858477006734</v>
      </c>
      <c r="AC26" s="25">
        <f t="shared" si="23"/>
        <v>116.91387559808612</v>
      </c>
    </row>
    <row r="27" spans="1:29" x14ac:dyDescent="0.2">
      <c r="A27" s="32">
        <v>1</v>
      </c>
      <c r="B27" s="45">
        <v>0.8</v>
      </c>
      <c r="C27" s="32">
        <v>420</v>
      </c>
      <c r="D27" s="32">
        <v>263</v>
      </c>
      <c r="E27" s="32">
        <v>477</v>
      </c>
      <c r="F27" s="45">
        <f t="shared" si="16"/>
        <v>544.69991738571059</v>
      </c>
      <c r="H27" s="32">
        <v>1</v>
      </c>
      <c r="I27" s="45">
        <v>1</v>
      </c>
      <c r="J27" s="32">
        <v>418</v>
      </c>
      <c r="K27" s="32">
        <v>559</v>
      </c>
      <c r="L27" s="32">
        <v>373</v>
      </c>
      <c r="M27" s="45">
        <f t="shared" si="17"/>
        <v>672.01934495965213</v>
      </c>
      <c r="P27" s="40">
        <f>ATAN((K13*'A) Curvas com exc. constante'!K4)/(L13*'A) Curvas com exc. constante'!K4 + J13^2))</f>
        <v>8.5275265834990795E-3</v>
      </c>
      <c r="Q27" s="25">
        <f xml:space="preserve"> ((K13/3) * 'A) Curvas com exc. constante'!K4) / ((J13/SQRT(3)) * SIN(P27))</f>
        <v>261.94723528604021</v>
      </c>
      <c r="R27" s="25">
        <f t="shared" si="18"/>
        <v>261.93771111128501</v>
      </c>
      <c r="S27" s="42">
        <f t="shared" si="19"/>
        <v>2.233734939759036</v>
      </c>
      <c r="U27" s="42">
        <f>ATAN((D27*'A) Curvas com exc. constante'!K4)/(E27*'A) Curvas com exc. constante'!K4 + C27^2))</f>
        <v>0.16206168353837686</v>
      </c>
      <c r="V27" s="25">
        <f xml:space="preserve"> (SQRT(3)/3) * (D27 * 'A) Curvas com exc. constante'!K4) / (C27 * SIN(U27))</f>
        <v>349.27808672707096</v>
      </c>
      <c r="W27" s="25">
        <f t="shared" si="20"/>
        <v>344.70139877392853</v>
      </c>
      <c r="X27" s="25">
        <f t="shared" si="21"/>
        <v>56.357142857142854</v>
      </c>
      <c r="Z27" s="42">
        <f>ATAN((K27*'A) Curvas com exc. constante'!K4)/(L27*'A) Curvas com exc. constante'!K4 + J27^2))</f>
        <v>0.35806880215916537</v>
      </c>
      <c r="AA27" s="25">
        <f xml:space="preserve"> (SQRT(3)/3) * (K27 * 'A) Curvas com exc. constante'!K4) / (J27 * SIN(Z27))</f>
        <v>343.42501521102008</v>
      </c>
      <c r="AB27" s="25">
        <f t="shared" si="22"/>
        <v>321.64341730595254</v>
      </c>
      <c r="AC27" s="25">
        <f t="shared" si="23"/>
        <v>120.35885167464114</v>
      </c>
    </row>
    <row r="28" spans="1:29" x14ac:dyDescent="0.2">
      <c r="A28" s="32">
        <v>1.1000000000000001</v>
      </c>
      <c r="B28" s="45">
        <v>1</v>
      </c>
      <c r="C28" s="32">
        <v>420</v>
      </c>
      <c r="D28" s="32">
        <v>263</v>
      </c>
      <c r="E28" s="32">
        <v>617</v>
      </c>
      <c r="F28" s="45">
        <f t="shared" si="16"/>
        <v>670.71454434804082</v>
      </c>
      <c r="H28" s="32">
        <v>1.2</v>
      </c>
      <c r="I28" s="45">
        <v>1.25</v>
      </c>
      <c r="J28" s="32">
        <v>418</v>
      </c>
      <c r="K28" s="32">
        <v>551</v>
      </c>
      <c r="L28" s="32">
        <v>619</v>
      </c>
      <c r="M28" s="45">
        <f t="shared" si="17"/>
        <v>828.71104735003985</v>
      </c>
      <c r="P28" s="40">
        <f>ATAN((K14*'A) Curvas com exc. constante'!K4)/(L14*'A) Curvas com exc. constante'!K4 + J14^2))</f>
        <v>6.5705535457060852E-3</v>
      </c>
      <c r="Q28" s="25">
        <f xml:space="preserve"> ((K14/3) * 'A) Curvas com exc. constante'!K4) / ((J14/SQRT(3)) * SIN(P28))</f>
        <v>313.55893742874622</v>
      </c>
      <c r="R28" s="25">
        <f t="shared" si="18"/>
        <v>313.55216894261031</v>
      </c>
      <c r="S28" s="42">
        <f t="shared" si="19"/>
        <v>2.0602409638554215</v>
      </c>
      <c r="U28" s="42">
        <f>ATAN((D28*'A) Curvas com exc. constante'!K4)/(E28*'A) Curvas com exc. constante'!K4 + C28^2))</f>
        <v>0.14928647915653706</v>
      </c>
      <c r="V28" s="25">
        <f xml:space="preserve"> (SQRT(3)/3) * (D28 * 'A) Curvas com exc. constante'!K4) / (C28 * SIN(U28))</f>
        <v>378.91590860527219</v>
      </c>
      <c r="W28" s="25">
        <f t="shared" si="20"/>
        <v>374.70139877392847</v>
      </c>
      <c r="X28" s="25">
        <f t="shared" si="21"/>
        <v>56.357142857142847</v>
      </c>
      <c r="Z28" s="42">
        <f>ATAN((K28*'A) Curvas com exc. constante'!K4)/(L28*'A) Curvas com exc. constante'!K4 + J28^2))</f>
        <v>0.30670030793948144</v>
      </c>
      <c r="AA28" s="25">
        <f xml:space="preserve"> (SQRT(3)/3) *  (K28 * 'A) Curvas com exc. constante'!K4) / (J28 * SIN(Z28))</f>
        <v>392.94679321507135</v>
      </c>
      <c r="AB28" s="25">
        <f t="shared" si="22"/>
        <v>374.60992448298612</v>
      </c>
      <c r="AC28" s="25">
        <f t="shared" si="23"/>
        <v>118.63636363636364</v>
      </c>
    </row>
    <row r="29" spans="1:29" x14ac:dyDescent="0.2">
      <c r="A29" s="32">
        <v>1.2</v>
      </c>
      <c r="B29" s="45">
        <v>1.1499999999999999</v>
      </c>
      <c r="C29" s="32">
        <v>420</v>
      </c>
      <c r="D29" s="32">
        <v>261</v>
      </c>
      <c r="E29" s="32">
        <v>719</v>
      </c>
      <c r="F29" s="45">
        <f t="shared" si="16"/>
        <v>764.90653023751861</v>
      </c>
      <c r="H29" s="32">
        <v>1.3</v>
      </c>
      <c r="I29" s="45">
        <v>1.4</v>
      </c>
      <c r="J29" s="32">
        <v>418</v>
      </c>
      <c r="K29" s="32">
        <v>558</v>
      </c>
      <c r="L29" s="32">
        <v>738</v>
      </c>
      <c r="M29" s="45">
        <f t="shared" si="17"/>
        <v>925.20700386454052</v>
      </c>
      <c r="P29" s="40">
        <f>ATAN((K15*'A) Curvas com exc. constante'!K4)/(L15*'A) Curvas com exc. constante'!K4 + J15^2))</f>
        <v>5.1501981818017697E-3</v>
      </c>
      <c r="Q29" s="25">
        <f xml:space="preserve"> ((K15/3) * 'A) Curvas com exc. constante'!K4) / ((J15/SQRT(3)) * SIN(P29))</f>
        <v>362.13528492116922</v>
      </c>
      <c r="R29" s="25">
        <f t="shared" si="18"/>
        <v>362.13048219562239</v>
      </c>
      <c r="S29" s="42">
        <f t="shared" si="19"/>
        <v>1.8650602409638555</v>
      </c>
      <c r="U29" s="42">
        <f>ATAN((D29*'A) Curvas com exc. constante'!K4)/(E29*'A) Curvas com exc. constante'!K4 + C29^2))</f>
        <v>0.140110746346952</v>
      </c>
      <c r="V29" s="25">
        <f xml:space="preserve"> (SQRT(3)/3) * (D29 * 'A) Curvas com exc. constante'!K4) / (C29 * SIN(U29))</f>
        <v>400.48306086850033</v>
      </c>
      <c r="W29" s="25">
        <f t="shared" si="20"/>
        <v>396.55854163107136</v>
      </c>
      <c r="X29" s="25">
        <f t="shared" si="21"/>
        <v>55.928571428571431</v>
      </c>
      <c r="Z29" s="42">
        <f>ATAN((K29*'A) Curvas com exc. constante'!K4)/(L29*'A) Curvas com exc. constante'!K4 + J29^2))</f>
        <v>0.29162632162032054</v>
      </c>
      <c r="AA29" s="25">
        <f xml:space="preserve"> (SQRT(3)/3) *  (K29 * 'A) Curvas com exc. constante'!K4) / (J29 * SIN(Z29))</f>
        <v>417.87566500094897</v>
      </c>
      <c r="AB29" s="25">
        <f t="shared" si="22"/>
        <v>400.23193405236401</v>
      </c>
      <c r="AC29" s="25">
        <f t="shared" si="23"/>
        <v>120.14354066985646</v>
      </c>
    </row>
    <row r="30" spans="1:29" x14ac:dyDescent="0.2">
      <c r="A30" s="32">
        <v>1.4</v>
      </c>
      <c r="B30" s="45">
        <v>1.5</v>
      </c>
      <c r="C30" s="32">
        <v>420</v>
      </c>
      <c r="D30" s="32">
        <v>261</v>
      </c>
      <c r="E30" s="32">
        <v>966</v>
      </c>
      <c r="F30" s="45">
        <f t="shared" si="16"/>
        <v>1000.6382962889238</v>
      </c>
      <c r="H30" s="32">
        <v>1.4</v>
      </c>
      <c r="I30" s="45">
        <v>1.6</v>
      </c>
      <c r="J30" s="32">
        <v>418</v>
      </c>
      <c r="K30" s="32">
        <v>542</v>
      </c>
      <c r="L30" s="32">
        <v>877</v>
      </c>
      <c r="M30" s="45">
        <f t="shared" si="17"/>
        <v>1030.9670217810074</v>
      </c>
      <c r="P30" s="40">
        <f>ATAN((K16*'A) Curvas com exc. constante'!K4)/(L16*'A) Curvas com exc. constante'!K4 + J16^2))</f>
        <v>6.332262400177294E-3</v>
      </c>
      <c r="Q30" s="25">
        <f xml:space="preserve"> ((K16/3) * 'A) Curvas com exc. constante'!K4) / ((J16/SQRT(3)) * SIN(P30))</f>
        <v>414.40385069778637</v>
      </c>
      <c r="R30" s="25">
        <f t="shared" si="18"/>
        <v>414.39554243658631</v>
      </c>
      <c r="S30" s="42">
        <f t="shared" si="19"/>
        <v>2.6240963855421691</v>
      </c>
      <c r="U30" s="42">
        <f>ATAN((D30*'A) Curvas com exc. constante'!K4)/(E30*'A) Curvas com exc. constante'!K4 + C30^2))</f>
        <v>0.12379129252249642</v>
      </c>
      <c r="V30" s="25">
        <f xml:space="preserve"> (SQRT(3)/3) * (D30 * 'A) Curvas com exc. constante'!K4) / (C30 * SIN(U30))</f>
        <v>452.95327563528321</v>
      </c>
      <c r="W30" s="25">
        <f t="shared" si="20"/>
        <v>449.48711305964275</v>
      </c>
      <c r="X30" s="25">
        <f t="shared" si="21"/>
        <v>55.928571428571423</v>
      </c>
      <c r="Z30" s="42">
        <f>ATAN((K30*'A) Curvas com exc. constante'!K4)/(L30*'A) Curvas com exc. constante'!K4 + J30^2))</f>
        <v>0.26491468843561117</v>
      </c>
      <c r="AA30" s="25">
        <f>(SQRT(3)/3) *  (K30 * 'A) Curvas com exc. constante'!K4) / (J30 * SIN(Z30))</f>
        <v>445.70878545026255</v>
      </c>
      <c r="AB30" s="25">
        <f t="shared" si="22"/>
        <v>430.16016371743586</v>
      </c>
      <c r="AC30" s="25">
        <f t="shared" si="23"/>
        <v>116.69856459330144</v>
      </c>
    </row>
    <row r="31" spans="1:29" x14ac:dyDescent="0.2">
      <c r="A31" s="32">
        <v>1.5</v>
      </c>
      <c r="B31" s="45">
        <v>1.6</v>
      </c>
      <c r="C31" s="32">
        <v>420</v>
      </c>
      <c r="D31" s="32">
        <v>250</v>
      </c>
      <c r="E31" s="32">
        <v>1079</v>
      </c>
      <c r="F31" s="45">
        <f t="shared" si="16"/>
        <v>1107.583405437261</v>
      </c>
      <c r="H31" s="32">
        <v>1.5</v>
      </c>
      <c r="I31" s="45">
        <v>1.7</v>
      </c>
      <c r="J31" s="32">
        <v>418</v>
      </c>
      <c r="K31" s="32">
        <v>530</v>
      </c>
      <c r="L31" s="32">
        <v>992</v>
      </c>
      <c r="M31" s="45">
        <f t="shared" si="17"/>
        <v>1124.7061838542545</v>
      </c>
      <c r="P31" s="40">
        <f>ATAN((K17*'A) Curvas com exc. constante'!K4)/(L17*'A) Curvas com exc. constante'!K4 + J17^2))</f>
        <v>4.5917072385864227E-3</v>
      </c>
      <c r="Q31" s="25">
        <f xml:space="preserve"> ((K17/3) * 'A) Curvas com exc. constante'!K4) / ((J17/SQRT(3)) * SIN(P31))</f>
        <v>472.30413586282179</v>
      </c>
      <c r="R31" s="25">
        <f t="shared" si="18"/>
        <v>472.29915689441754</v>
      </c>
      <c r="S31" s="42">
        <f t="shared" si="19"/>
        <v>2.168674698795181</v>
      </c>
      <c r="U31" s="42">
        <f>ATAN((D31*'A) Curvas com exc. constante'!K4)/(E31*'A) Curvas com exc. constante'!K4 + C31^2))</f>
        <v>0.1126126704227525</v>
      </c>
      <c r="V31" s="25">
        <f xml:space="preserve"> (SQRT(3)/3) * (D31 * 'A) Curvas com exc. constante'!K4) / (C31 * SIN(U31))</f>
        <v>476.72100138294729</v>
      </c>
      <c r="W31" s="25">
        <f t="shared" si="20"/>
        <v>473.70139877392847</v>
      </c>
      <c r="X31" s="25">
        <f t="shared" si="21"/>
        <v>53.571428571428569</v>
      </c>
      <c r="Z31" s="42">
        <f>ATAN((K31*'A) Curvas com exc. constante'!K4)/(L31*'A) Curvas com exc. constante'!K4 + J31^2))</f>
        <v>0.245774196121571</v>
      </c>
      <c r="AA31" s="25">
        <f xml:space="preserve"> (SQRT(3)/3) * (K31 * 'A) Curvas com exc. constante'!K4) / (J31 * SIN(Z31))</f>
        <v>469.01518833664454</v>
      </c>
      <c r="AB31" s="25">
        <f t="shared" si="22"/>
        <v>454.92092926767509</v>
      </c>
      <c r="AC31" s="25">
        <f t="shared" si="23"/>
        <v>114.11483253588518</v>
      </c>
    </row>
    <row r="32" spans="1:29" x14ac:dyDescent="0.2">
      <c r="A32" s="32">
        <v>1.6</v>
      </c>
      <c r="B32" s="45">
        <v>1.8</v>
      </c>
      <c r="C32" s="32">
        <v>420</v>
      </c>
      <c r="D32" s="32">
        <v>253</v>
      </c>
      <c r="E32" s="32">
        <v>1147</v>
      </c>
      <c r="F32" s="45">
        <f t="shared" si="16"/>
        <v>1174.5714111964414</v>
      </c>
      <c r="H32" s="32">
        <v>1.6</v>
      </c>
      <c r="I32" s="45">
        <v>1.9</v>
      </c>
      <c r="J32" s="32">
        <v>418</v>
      </c>
      <c r="K32" s="32">
        <v>534</v>
      </c>
      <c r="L32" s="32">
        <v>1088</v>
      </c>
      <c r="M32" s="45">
        <f t="shared" si="17"/>
        <v>1211.9818480488889</v>
      </c>
      <c r="P32" s="40">
        <f>ATAN((K18*'A) Curvas com exc. constante'!K4)/(L18*'A) Curvas com exc. constante'!K4 + J18^2))</f>
        <v>3.5137777971600706E-3</v>
      </c>
      <c r="Q32" s="25">
        <f xml:space="preserve"> ((K18/3) * 'A) Curvas com exc. constante'!K4) / ((J18/SQRT(3)) * SIN(P32))</f>
        <v>481.41056252640738</v>
      </c>
      <c r="R32" s="25">
        <f t="shared" si="18"/>
        <v>481.40759062935734</v>
      </c>
      <c r="S32" s="42">
        <f t="shared" si="19"/>
        <v>1.691566265060241</v>
      </c>
      <c r="U32" s="42">
        <f>ATAN((D32*'A) Curvas com exc. constante'!K4)/(E32*'A) Curvas com exc. constante'!K4 + C32^2))</f>
        <v>0.11057983716095443</v>
      </c>
      <c r="V32" s="25">
        <f xml:space="preserve"> (SQRT(3)/3) * (D32 * 'A) Curvas com exc. constante'!K4) / (C32 * SIN(U32))</f>
        <v>491.27338895907957</v>
      </c>
      <c r="W32" s="25">
        <f t="shared" si="20"/>
        <v>488.27282734535703</v>
      </c>
      <c r="X32" s="25">
        <f t="shared" si="21"/>
        <v>54.214285714285701</v>
      </c>
      <c r="Z32" s="42">
        <f>ATAN((K32*'A) Curvas com exc. constante'!K4)/(L32*'A) Curvas com exc. constante'!K4 + J32^2))</f>
        <v>0.2372029934655521</v>
      </c>
      <c r="AA32" s="25">
        <f xml:space="preserve"> (SQRT(3)/3) * (K32 * 'A) Curvas com exc. constante'!K4) / (J32 * SIN(Z32))</f>
        <v>489.29141996198626</v>
      </c>
      <c r="AB32" s="25">
        <f t="shared" si="22"/>
        <v>475.59078572700514</v>
      </c>
      <c r="AC32" s="25">
        <f t="shared" si="23"/>
        <v>114.97607655502392</v>
      </c>
    </row>
    <row r="33" spans="1:33" ht="15" x14ac:dyDescent="0.25">
      <c r="C33" s="28" t="s">
        <v>48</v>
      </c>
      <c r="D33" s="97" t="s">
        <v>47</v>
      </c>
      <c r="E33" s="97"/>
      <c r="F33" s="97"/>
      <c r="J33" s="28" t="s">
        <v>48</v>
      </c>
      <c r="K33" s="119" t="s">
        <v>47</v>
      </c>
      <c r="L33" s="97"/>
      <c r="M33" s="97"/>
      <c r="P33" s="36"/>
      <c r="Q33" s="43" t="s">
        <v>68</v>
      </c>
      <c r="R33" s="44">
        <v>0</v>
      </c>
      <c r="S33" s="44">
        <v>0</v>
      </c>
      <c r="U33" s="36"/>
      <c r="V33" s="43" t="s">
        <v>68</v>
      </c>
      <c r="W33" s="44">
        <v>0</v>
      </c>
      <c r="X33" s="44">
        <v>0</v>
      </c>
      <c r="Z33" s="36"/>
      <c r="AA33" s="43" t="s">
        <v>68</v>
      </c>
      <c r="AB33" s="44">
        <v>0</v>
      </c>
      <c r="AC33" s="44">
        <v>0</v>
      </c>
    </row>
    <row r="35" spans="1:33" ht="15.75" x14ac:dyDescent="0.2">
      <c r="A35" s="98" t="s">
        <v>50</v>
      </c>
      <c r="B35" s="99"/>
      <c r="C35" s="99"/>
      <c r="D35" s="99"/>
      <c r="E35" s="99"/>
      <c r="F35" s="99"/>
      <c r="G35" s="99"/>
      <c r="H35" s="99"/>
      <c r="I35" s="99"/>
      <c r="J35" s="99"/>
      <c r="K35" s="99"/>
      <c r="L35" s="99"/>
      <c r="M35" s="99"/>
      <c r="N35" s="100"/>
      <c r="AE35" s="115" t="s">
        <v>69</v>
      </c>
      <c r="AF35" s="115"/>
      <c r="AG35" s="115"/>
    </row>
    <row r="36" spans="1:33" x14ac:dyDescent="0.2">
      <c r="A36" s="79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1"/>
      <c r="AE36" s="24" t="s">
        <v>70</v>
      </c>
      <c r="AF36" s="116" t="s">
        <v>71</v>
      </c>
      <c r="AG36" s="117"/>
    </row>
    <row r="37" spans="1:33" ht="15" x14ac:dyDescent="0.25">
      <c r="A37" s="82"/>
      <c r="B37" s="136"/>
      <c r="C37" s="136"/>
      <c r="D37" s="136"/>
      <c r="E37" s="136"/>
      <c r="F37" s="136"/>
      <c r="G37" s="136"/>
      <c r="H37" s="136"/>
      <c r="I37" s="136"/>
      <c r="J37" s="136"/>
      <c r="K37" s="136"/>
      <c r="L37" s="136"/>
      <c r="M37" s="136"/>
      <c r="N37" s="83"/>
      <c r="AE37" s="50">
        <f>AVERAGE(R8:R18)</f>
        <v>1.4792750332207118E-2</v>
      </c>
      <c r="AF37" s="117"/>
      <c r="AG37" s="117"/>
    </row>
    <row r="38" spans="1:33" x14ac:dyDescent="0.2">
      <c r="A38" s="82"/>
      <c r="B38" s="136"/>
      <c r="C38" s="136"/>
      <c r="D38" s="136"/>
      <c r="E38" s="136"/>
      <c r="F38" s="136"/>
      <c r="G38" s="136"/>
      <c r="H38" s="136"/>
      <c r="I38" s="136"/>
      <c r="J38" s="136"/>
      <c r="K38" s="136"/>
      <c r="L38" s="136"/>
      <c r="M38" s="136"/>
      <c r="N38" s="83"/>
      <c r="AE38" s="46"/>
    </row>
    <row r="39" spans="1:33" ht="15.75" x14ac:dyDescent="0.2">
      <c r="A39" s="82"/>
      <c r="B39" s="136"/>
      <c r="C39" s="136"/>
      <c r="D39" s="136"/>
      <c r="E39" s="136"/>
      <c r="F39" s="136"/>
      <c r="G39" s="136"/>
      <c r="H39" s="136"/>
      <c r="I39" s="136"/>
      <c r="J39" s="136"/>
      <c r="K39" s="136"/>
      <c r="L39" s="136"/>
      <c r="M39" s="136"/>
      <c r="N39" s="83"/>
      <c r="AE39" s="125" t="s">
        <v>76</v>
      </c>
      <c r="AF39" s="125"/>
      <c r="AG39" s="125"/>
    </row>
    <row r="40" spans="1:33" ht="15" x14ac:dyDescent="0.25">
      <c r="A40" s="82"/>
      <c r="B40" s="136"/>
      <c r="C40" s="136"/>
      <c r="D40" s="136"/>
      <c r="E40" s="136"/>
      <c r="F40" s="136"/>
      <c r="G40" s="136"/>
      <c r="H40" s="136"/>
      <c r="I40" s="136"/>
      <c r="J40" s="136"/>
      <c r="K40" s="136"/>
      <c r="L40" s="136"/>
      <c r="M40" s="136"/>
      <c r="N40" s="83"/>
      <c r="AE40" s="126" cm="1">
        <f t="array" ref="AE40">MAX(ABS(R8:R18 - AE37)) / AE37 * 100</f>
        <v>34.530383852091703</v>
      </c>
      <c r="AF40" s="126"/>
      <c r="AG40" s="126"/>
    </row>
    <row r="41" spans="1:33" x14ac:dyDescent="0.2">
      <c r="A41" s="82"/>
      <c r="B41" s="136"/>
      <c r="C41" s="136"/>
      <c r="D41" s="136"/>
      <c r="E41" s="136"/>
      <c r="F41" s="136"/>
      <c r="G41" s="136"/>
      <c r="H41" s="136"/>
      <c r="I41" s="136"/>
      <c r="J41" s="136"/>
      <c r="K41" s="136"/>
      <c r="L41" s="136"/>
      <c r="M41" s="136"/>
      <c r="N41" s="83"/>
    </row>
    <row r="42" spans="1:33" x14ac:dyDescent="0.2">
      <c r="A42" s="82"/>
      <c r="B42" s="136"/>
      <c r="C42" s="136"/>
      <c r="D42" s="136"/>
      <c r="E42" s="136"/>
      <c r="F42" s="136"/>
      <c r="G42" s="136"/>
      <c r="H42" s="136"/>
      <c r="I42" s="136"/>
      <c r="J42" s="136"/>
      <c r="K42" s="136"/>
      <c r="L42" s="136"/>
      <c r="M42" s="136"/>
      <c r="N42" s="83"/>
      <c r="AE42" s="26" t="s">
        <v>72</v>
      </c>
      <c r="AF42" s="114" t="s">
        <v>73</v>
      </c>
      <c r="AG42" s="114"/>
    </row>
    <row r="43" spans="1:33" x14ac:dyDescent="0.2">
      <c r="A43" s="82"/>
      <c r="B43" s="136"/>
      <c r="C43" s="136"/>
      <c r="D43" s="136"/>
      <c r="E43" s="136"/>
      <c r="F43" s="136"/>
      <c r="G43" s="136"/>
      <c r="H43" s="136"/>
      <c r="I43" s="136"/>
      <c r="J43" s="136"/>
      <c r="K43" s="136"/>
      <c r="L43" s="136"/>
      <c r="M43" s="136"/>
      <c r="N43" s="83"/>
      <c r="AE43" s="48">
        <f>AVERAGE(S22:S32)</f>
        <v>2.15210452198404</v>
      </c>
      <c r="AF43" s="114"/>
      <c r="AG43" s="114"/>
    </row>
    <row r="44" spans="1:33" x14ac:dyDescent="0.2">
      <c r="A44" s="82"/>
      <c r="B44" s="136"/>
      <c r="C44" s="136"/>
      <c r="D44" s="136"/>
      <c r="E44" s="136"/>
      <c r="F44" s="136"/>
      <c r="G44" s="136"/>
      <c r="H44" s="136"/>
      <c r="I44" s="136"/>
      <c r="J44" s="136"/>
      <c r="K44" s="136"/>
      <c r="L44" s="136"/>
      <c r="M44" s="136"/>
      <c r="N44" s="83"/>
      <c r="AE44" s="46"/>
    </row>
    <row r="45" spans="1:33" ht="15.75" x14ac:dyDescent="0.2">
      <c r="A45" s="82"/>
      <c r="B45" s="136"/>
      <c r="C45" s="136"/>
      <c r="D45" s="136"/>
      <c r="E45" s="136"/>
      <c r="F45" s="136"/>
      <c r="G45" s="136"/>
      <c r="H45" s="136"/>
      <c r="I45" s="136"/>
      <c r="J45" s="136"/>
      <c r="K45" s="136"/>
      <c r="L45" s="136"/>
      <c r="M45" s="136"/>
      <c r="N45" s="83"/>
      <c r="AE45" s="125" t="s">
        <v>77</v>
      </c>
      <c r="AF45" s="125"/>
      <c r="AG45" s="125"/>
    </row>
    <row r="46" spans="1:33" ht="15" x14ac:dyDescent="0.25">
      <c r="A46" s="82"/>
      <c r="B46" s="136"/>
      <c r="C46" s="136"/>
      <c r="D46" s="136"/>
      <c r="E46" s="136"/>
      <c r="F46" s="136"/>
      <c r="G46" s="136"/>
      <c r="H46" s="136"/>
      <c r="I46" s="136"/>
      <c r="J46" s="136"/>
      <c r="K46" s="136"/>
      <c r="L46" s="136"/>
      <c r="M46" s="136"/>
      <c r="N46" s="83"/>
      <c r="AE46" s="126" cm="1">
        <f t="array" ref="AE46">MAX(ABS(S22:S32 - AE43)) / AE43 * 100</f>
        <v>23.947041245883089</v>
      </c>
      <c r="AF46" s="126"/>
      <c r="AG46" s="126"/>
    </row>
    <row r="47" spans="1:33" x14ac:dyDescent="0.2">
      <c r="A47" s="82"/>
      <c r="B47" s="136"/>
      <c r="C47" s="136"/>
      <c r="D47" s="136"/>
      <c r="E47" s="136"/>
      <c r="F47" s="136"/>
      <c r="G47" s="136"/>
      <c r="H47" s="136"/>
      <c r="I47" s="136"/>
      <c r="J47" s="136"/>
      <c r="K47" s="136"/>
      <c r="L47" s="136"/>
      <c r="M47" s="136"/>
      <c r="N47" s="83"/>
      <c r="AE47" s="46"/>
    </row>
    <row r="48" spans="1:33" x14ac:dyDescent="0.2">
      <c r="A48" s="82"/>
      <c r="B48" s="136"/>
      <c r="C48" s="136"/>
      <c r="D48" s="136"/>
      <c r="E48" s="136"/>
      <c r="F48" s="136"/>
      <c r="G48" s="136"/>
      <c r="H48" s="136"/>
      <c r="I48" s="136"/>
      <c r="J48" s="136"/>
      <c r="K48" s="136"/>
      <c r="L48" s="136"/>
      <c r="M48" s="136"/>
      <c r="N48" s="83"/>
      <c r="AE48" s="46"/>
    </row>
    <row r="49" spans="1:33" x14ac:dyDescent="0.2">
      <c r="A49" s="82"/>
      <c r="B49" s="136"/>
      <c r="C49" s="136"/>
      <c r="D49" s="136"/>
      <c r="E49" s="136"/>
      <c r="F49" s="136"/>
      <c r="G49" s="136"/>
      <c r="H49" s="136"/>
      <c r="I49" s="136"/>
      <c r="J49" s="136"/>
      <c r="K49" s="136"/>
      <c r="L49" s="136"/>
      <c r="M49" s="136"/>
      <c r="N49" s="83"/>
      <c r="AE49" s="46"/>
    </row>
    <row r="50" spans="1:33" x14ac:dyDescent="0.2">
      <c r="A50" s="82"/>
      <c r="B50" s="136"/>
      <c r="C50" s="136"/>
      <c r="D50" s="136"/>
      <c r="E50" s="136"/>
      <c r="F50" s="136"/>
      <c r="G50" s="136"/>
      <c r="H50" s="136"/>
      <c r="I50" s="136"/>
      <c r="J50" s="136"/>
      <c r="K50" s="136"/>
      <c r="L50" s="136"/>
      <c r="M50" s="136"/>
      <c r="N50" s="83"/>
      <c r="AE50" s="46"/>
    </row>
    <row r="51" spans="1:33" x14ac:dyDescent="0.2">
      <c r="A51" s="82"/>
      <c r="B51" s="136"/>
      <c r="C51" s="136"/>
      <c r="D51" s="136"/>
      <c r="E51" s="136"/>
      <c r="F51" s="136"/>
      <c r="G51" s="136"/>
      <c r="H51" s="136"/>
      <c r="I51" s="136"/>
      <c r="J51" s="136"/>
      <c r="K51" s="136"/>
      <c r="L51" s="136"/>
      <c r="M51" s="136"/>
      <c r="N51" s="83"/>
      <c r="AE51" s="46"/>
    </row>
    <row r="52" spans="1:33" x14ac:dyDescent="0.2">
      <c r="A52" s="82"/>
      <c r="B52" s="136"/>
      <c r="C52" s="136"/>
      <c r="D52" s="136"/>
      <c r="E52" s="136"/>
      <c r="F52" s="136"/>
      <c r="G52" s="136"/>
      <c r="H52" s="136"/>
      <c r="I52" s="136"/>
      <c r="J52" s="136"/>
      <c r="K52" s="136"/>
      <c r="L52" s="136"/>
      <c r="M52" s="136"/>
      <c r="N52" s="83"/>
      <c r="AE52" s="115" t="s">
        <v>74</v>
      </c>
      <c r="AF52" s="115"/>
      <c r="AG52" s="115"/>
    </row>
    <row r="53" spans="1:33" x14ac:dyDescent="0.2">
      <c r="A53" s="82"/>
      <c r="B53" s="136"/>
      <c r="C53" s="136"/>
      <c r="D53" s="136"/>
      <c r="E53" s="136"/>
      <c r="F53" s="136"/>
      <c r="G53" s="136"/>
      <c r="H53" s="136"/>
      <c r="I53" s="136"/>
      <c r="J53" s="136"/>
      <c r="K53" s="136"/>
      <c r="L53" s="136"/>
      <c r="M53" s="136"/>
      <c r="N53" s="83"/>
      <c r="AE53" s="24" t="s">
        <v>70</v>
      </c>
      <c r="AF53" s="116" t="s">
        <v>71</v>
      </c>
      <c r="AG53" s="117"/>
    </row>
    <row r="54" spans="1:33" ht="15" x14ac:dyDescent="0.25">
      <c r="A54" s="82"/>
      <c r="B54" s="136"/>
      <c r="C54" s="136"/>
      <c r="D54" s="136"/>
      <c r="E54" s="136"/>
      <c r="F54" s="136"/>
      <c r="G54" s="136"/>
      <c r="H54" s="136"/>
      <c r="I54" s="136"/>
      <c r="J54" s="136"/>
      <c r="K54" s="136"/>
      <c r="L54" s="136"/>
      <c r="M54" s="136"/>
      <c r="N54" s="83"/>
      <c r="AE54" s="49">
        <f>AVERAGE(W8:W18)</f>
        <v>0.38365801714442038</v>
      </c>
      <c r="AF54" s="117"/>
      <c r="AG54" s="117"/>
    </row>
    <row r="55" spans="1:33" x14ac:dyDescent="0.2">
      <c r="A55" s="82"/>
      <c r="B55" s="136"/>
      <c r="C55" s="136"/>
      <c r="D55" s="136"/>
      <c r="E55" s="136"/>
      <c r="F55" s="136"/>
      <c r="G55" s="136"/>
      <c r="H55" s="136"/>
      <c r="I55" s="136"/>
      <c r="J55" s="136"/>
      <c r="K55" s="136"/>
      <c r="L55" s="136"/>
      <c r="M55" s="136"/>
      <c r="N55" s="83"/>
      <c r="AE55" s="46"/>
    </row>
    <row r="56" spans="1:33" ht="15.75" x14ac:dyDescent="0.2">
      <c r="A56" s="82"/>
      <c r="B56" s="136"/>
      <c r="C56" s="136"/>
      <c r="D56" s="136"/>
      <c r="E56" s="136"/>
      <c r="F56" s="136"/>
      <c r="G56" s="136"/>
      <c r="H56" s="136"/>
      <c r="I56" s="136"/>
      <c r="J56" s="136"/>
      <c r="K56" s="136"/>
      <c r="L56" s="136"/>
      <c r="M56" s="136"/>
      <c r="N56" s="83"/>
      <c r="AE56" s="125" t="s">
        <v>76</v>
      </c>
      <c r="AF56" s="125"/>
      <c r="AG56" s="125"/>
    </row>
    <row r="57" spans="1:33" ht="15" x14ac:dyDescent="0.25">
      <c r="A57" s="82"/>
      <c r="B57" s="136"/>
      <c r="C57" s="136"/>
      <c r="D57" s="136"/>
      <c r="E57" s="136"/>
      <c r="F57" s="136"/>
      <c r="G57" s="136"/>
      <c r="H57" s="136"/>
      <c r="I57" s="136"/>
      <c r="J57" s="136"/>
      <c r="K57" s="136"/>
      <c r="L57" s="136"/>
      <c r="M57" s="136"/>
      <c r="N57" s="83"/>
      <c r="AE57" s="126" cm="1">
        <f t="array" ref="AE57">MAX(ABS(W8:W18 - AE54)) / AE54 * 100</f>
        <v>10.77627392180654</v>
      </c>
      <c r="AF57" s="126"/>
      <c r="AG57" s="126"/>
    </row>
    <row r="58" spans="1:33" x14ac:dyDescent="0.2">
      <c r="A58" s="82"/>
      <c r="B58" s="136"/>
      <c r="C58" s="136"/>
      <c r="D58" s="136"/>
      <c r="E58" s="136"/>
      <c r="F58" s="136"/>
      <c r="G58" s="136"/>
      <c r="H58" s="136"/>
      <c r="I58" s="136"/>
      <c r="J58" s="136"/>
      <c r="K58" s="136"/>
      <c r="L58" s="136"/>
      <c r="M58" s="136"/>
      <c r="N58" s="83"/>
    </row>
    <row r="59" spans="1:33" x14ac:dyDescent="0.2">
      <c r="A59" s="82"/>
      <c r="B59" s="136"/>
      <c r="C59" s="136"/>
      <c r="D59" s="136"/>
      <c r="E59" s="136"/>
      <c r="F59" s="136"/>
      <c r="G59" s="136"/>
      <c r="H59" s="136"/>
      <c r="I59" s="136"/>
      <c r="J59" s="136"/>
      <c r="K59" s="136"/>
      <c r="L59" s="136"/>
      <c r="M59" s="136"/>
      <c r="N59" s="83"/>
      <c r="AE59" s="26" t="s">
        <v>72</v>
      </c>
      <c r="AF59" s="114" t="s">
        <v>73</v>
      </c>
      <c r="AG59" s="114"/>
    </row>
    <row r="60" spans="1:33" x14ac:dyDescent="0.2">
      <c r="A60" s="82"/>
      <c r="B60" s="136"/>
      <c r="C60" s="136"/>
      <c r="D60" s="136"/>
      <c r="E60" s="136"/>
      <c r="F60" s="136"/>
      <c r="G60" s="136"/>
      <c r="H60" s="136"/>
      <c r="I60" s="136"/>
      <c r="J60" s="136"/>
      <c r="K60" s="136"/>
      <c r="L60" s="136"/>
      <c r="M60" s="136"/>
      <c r="N60" s="83"/>
      <c r="AE60" s="47">
        <f>AVERAGE(X22:X32)</f>
        <v>54.116883116883109</v>
      </c>
      <c r="AF60" s="114"/>
      <c r="AG60" s="114"/>
    </row>
    <row r="61" spans="1:33" x14ac:dyDescent="0.2">
      <c r="A61" s="82"/>
      <c r="B61" s="136"/>
      <c r="C61" s="136"/>
      <c r="D61" s="136"/>
      <c r="E61" s="136"/>
      <c r="F61" s="136"/>
      <c r="G61" s="136"/>
      <c r="H61" s="136"/>
      <c r="I61" s="136"/>
      <c r="J61" s="136"/>
      <c r="K61" s="136"/>
      <c r="L61" s="136"/>
      <c r="M61" s="136"/>
      <c r="N61" s="83"/>
      <c r="AE61" s="46"/>
    </row>
    <row r="62" spans="1:33" ht="15.75" x14ac:dyDescent="0.2">
      <c r="A62" s="82"/>
      <c r="B62" s="136"/>
      <c r="C62" s="136"/>
      <c r="D62" s="136"/>
      <c r="E62" s="136"/>
      <c r="F62" s="136"/>
      <c r="G62" s="136"/>
      <c r="H62" s="136"/>
      <c r="I62" s="136"/>
      <c r="J62" s="136"/>
      <c r="K62" s="136"/>
      <c r="L62" s="136"/>
      <c r="M62" s="136"/>
      <c r="N62" s="83"/>
      <c r="AE62" s="125" t="s">
        <v>77</v>
      </c>
      <c r="AF62" s="125"/>
      <c r="AG62" s="125"/>
    </row>
    <row r="63" spans="1:33" ht="15" x14ac:dyDescent="0.25">
      <c r="A63" s="82"/>
      <c r="B63" s="136"/>
      <c r="C63" s="136"/>
      <c r="D63" s="136"/>
      <c r="E63" s="136"/>
      <c r="F63" s="136"/>
      <c r="G63" s="136"/>
      <c r="H63" s="136"/>
      <c r="I63" s="136"/>
      <c r="J63" s="136"/>
      <c r="K63" s="136"/>
      <c r="L63" s="136"/>
      <c r="M63" s="136"/>
      <c r="N63" s="83"/>
      <c r="AE63" s="126" cm="1">
        <f t="array" ref="AE63">MAX(ABS(X22:X32 - AE60)) / AE60 * 100</f>
        <v>8.135349172066233</v>
      </c>
      <c r="AF63" s="126"/>
      <c r="AG63" s="126"/>
    </row>
    <row r="64" spans="1:33" x14ac:dyDescent="0.2">
      <c r="A64" s="82"/>
      <c r="B64" s="136"/>
      <c r="C64" s="136"/>
      <c r="D64" s="136"/>
      <c r="E64" s="136"/>
      <c r="F64" s="136"/>
      <c r="G64" s="136"/>
      <c r="H64" s="136"/>
      <c r="I64" s="136"/>
      <c r="J64" s="136"/>
      <c r="K64" s="136"/>
      <c r="L64" s="136"/>
      <c r="M64" s="136"/>
      <c r="N64" s="83"/>
      <c r="AE64" s="46"/>
    </row>
    <row r="65" spans="1:33" x14ac:dyDescent="0.2">
      <c r="A65" s="82"/>
      <c r="B65" s="136"/>
      <c r="C65" s="136"/>
      <c r="D65" s="136"/>
      <c r="E65" s="136"/>
      <c r="F65" s="136"/>
      <c r="G65" s="136"/>
      <c r="H65" s="136"/>
      <c r="I65" s="136"/>
      <c r="J65" s="136"/>
      <c r="K65" s="136"/>
      <c r="L65" s="136"/>
      <c r="M65" s="136"/>
      <c r="N65" s="83"/>
      <c r="AE65" s="46"/>
    </row>
    <row r="66" spans="1:33" x14ac:dyDescent="0.2">
      <c r="A66" s="82"/>
      <c r="B66" s="136"/>
      <c r="C66" s="136"/>
      <c r="D66" s="136"/>
      <c r="E66" s="136"/>
      <c r="F66" s="136"/>
      <c r="G66" s="136"/>
      <c r="H66" s="136"/>
      <c r="I66" s="136"/>
      <c r="J66" s="136"/>
      <c r="K66" s="136"/>
      <c r="L66" s="136"/>
      <c r="M66" s="136"/>
      <c r="N66" s="83"/>
      <c r="AE66" s="46"/>
    </row>
    <row r="67" spans="1:33" x14ac:dyDescent="0.2">
      <c r="A67" s="82"/>
      <c r="B67" s="136"/>
      <c r="C67" s="136"/>
      <c r="D67" s="136"/>
      <c r="E67" s="136"/>
      <c r="F67" s="136"/>
      <c r="G67" s="136"/>
      <c r="H67" s="136"/>
      <c r="I67" s="136"/>
      <c r="J67" s="136"/>
      <c r="K67" s="136"/>
      <c r="L67" s="136"/>
      <c r="M67" s="136"/>
      <c r="N67" s="83"/>
      <c r="AE67" s="46"/>
    </row>
    <row r="68" spans="1:33" x14ac:dyDescent="0.2">
      <c r="A68" s="82"/>
      <c r="B68" s="136"/>
      <c r="C68" s="136"/>
      <c r="D68" s="136"/>
      <c r="E68" s="136"/>
      <c r="F68" s="136"/>
      <c r="G68" s="136"/>
      <c r="H68" s="136"/>
      <c r="I68" s="136"/>
      <c r="J68" s="136"/>
      <c r="K68" s="136"/>
      <c r="L68" s="136"/>
      <c r="M68" s="136"/>
      <c r="N68" s="83"/>
      <c r="AE68" s="115" t="s">
        <v>75</v>
      </c>
      <c r="AF68" s="115"/>
      <c r="AG68" s="115"/>
    </row>
    <row r="69" spans="1:33" x14ac:dyDescent="0.2">
      <c r="A69" s="82"/>
      <c r="B69" s="136"/>
      <c r="C69" s="136"/>
      <c r="D69" s="136"/>
      <c r="E69" s="136"/>
      <c r="F69" s="136"/>
      <c r="G69" s="136"/>
      <c r="H69" s="136"/>
      <c r="I69" s="136"/>
      <c r="J69" s="136"/>
      <c r="K69" s="136"/>
      <c r="L69" s="136"/>
      <c r="M69" s="136"/>
      <c r="N69" s="83"/>
      <c r="AE69" s="24" t="s">
        <v>70</v>
      </c>
      <c r="AF69" s="116" t="s">
        <v>71</v>
      </c>
      <c r="AG69" s="117"/>
    </row>
    <row r="70" spans="1:33" ht="15" x14ac:dyDescent="0.25">
      <c r="A70" s="82"/>
      <c r="B70" s="136"/>
      <c r="C70" s="136"/>
      <c r="D70" s="136"/>
      <c r="E70" s="136"/>
      <c r="F70" s="136"/>
      <c r="G70" s="136"/>
      <c r="H70" s="136"/>
      <c r="I70" s="136"/>
      <c r="J70" s="136"/>
      <c r="K70" s="136"/>
      <c r="L70" s="136"/>
      <c r="M70" s="136"/>
      <c r="N70" s="83"/>
      <c r="AE70" s="49">
        <f>AVERAGE(AB8:AB18)</f>
        <v>0.85219820606102237</v>
      </c>
      <c r="AF70" s="117"/>
      <c r="AG70" s="117"/>
    </row>
    <row r="71" spans="1:33" x14ac:dyDescent="0.2">
      <c r="A71" s="82"/>
      <c r="B71" s="136"/>
      <c r="C71" s="136"/>
      <c r="D71" s="136"/>
      <c r="E71" s="136"/>
      <c r="F71" s="136"/>
      <c r="G71" s="136"/>
      <c r="H71" s="136"/>
      <c r="I71" s="136"/>
      <c r="J71" s="136"/>
      <c r="K71" s="136"/>
      <c r="L71" s="136"/>
      <c r="M71" s="136"/>
      <c r="N71" s="83"/>
    </row>
    <row r="72" spans="1:33" ht="15.75" x14ac:dyDescent="0.2">
      <c r="A72" s="82"/>
      <c r="B72" s="136"/>
      <c r="C72" s="136"/>
      <c r="D72" s="136"/>
      <c r="E72" s="136"/>
      <c r="F72" s="136"/>
      <c r="G72" s="136"/>
      <c r="H72" s="136"/>
      <c r="I72" s="136"/>
      <c r="J72" s="136"/>
      <c r="K72" s="136"/>
      <c r="L72" s="136"/>
      <c r="M72" s="136"/>
      <c r="N72" s="83"/>
      <c r="AE72" s="125" t="s">
        <v>76</v>
      </c>
      <c r="AF72" s="125"/>
      <c r="AG72" s="125"/>
    </row>
    <row r="73" spans="1:33" ht="15" x14ac:dyDescent="0.25">
      <c r="A73" s="82"/>
      <c r="B73" s="136"/>
      <c r="C73" s="136"/>
      <c r="D73" s="136"/>
      <c r="E73" s="136"/>
      <c r="F73" s="136"/>
      <c r="G73" s="136"/>
      <c r="H73" s="136"/>
      <c r="I73" s="136"/>
      <c r="J73" s="136"/>
      <c r="K73" s="136"/>
      <c r="L73" s="136"/>
      <c r="M73" s="136"/>
      <c r="N73" s="83"/>
      <c r="AE73" s="126" cm="1">
        <f t="array" ref="AE73">MAX(ABS(AB8:AB18 - AE70)) / AE70 * 100</f>
        <v>10.203065891300788</v>
      </c>
      <c r="AF73" s="126"/>
      <c r="AG73" s="126"/>
    </row>
    <row r="74" spans="1:33" x14ac:dyDescent="0.2">
      <c r="A74" s="82"/>
      <c r="B74" s="136"/>
      <c r="C74" s="136"/>
      <c r="D74" s="136"/>
      <c r="E74" s="136"/>
      <c r="F74" s="136"/>
      <c r="G74" s="136"/>
      <c r="H74" s="136"/>
      <c r="I74" s="136"/>
      <c r="J74" s="136"/>
      <c r="K74" s="136"/>
      <c r="L74" s="136"/>
      <c r="M74" s="136"/>
      <c r="N74" s="83"/>
    </row>
    <row r="75" spans="1:33" x14ac:dyDescent="0.2">
      <c r="A75" s="82"/>
      <c r="B75" s="136"/>
      <c r="C75" s="136"/>
      <c r="D75" s="136"/>
      <c r="E75" s="136"/>
      <c r="F75" s="136"/>
      <c r="G75" s="136"/>
      <c r="H75" s="136"/>
      <c r="I75" s="136"/>
      <c r="J75" s="136"/>
      <c r="K75" s="136"/>
      <c r="L75" s="136"/>
      <c r="M75" s="136"/>
      <c r="N75" s="83"/>
      <c r="AE75" s="26" t="s">
        <v>72</v>
      </c>
      <c r="AF75" s="121" t="s">
        <v>73</v>
      </c>
      <c r="AG75" s="122"/>
    </row>
    <row r="76" spans="1:33" x14ac:dyDescent="0.2">
      <c r="A76" s="82"/>
      <c r="B76" s="136"/>
      <c r="C76" s="136"/>
      <c r="D76" s="136"/>
      <c r="E76" s="136"/>
      <c r="F76" s="136"/>
      <c r="G76" s="136"/>
      <c r="H76" s="136"/>
      <c r="I76" s="136"/>
      <c r="J76" s="136"/>
      <c r="K76" s="136"/>
      <c r="L76" s="136"/>
      <c r="M76" s="136"/>
      <c r="N76" s="83"/>
      <c r="AE76" s="47">
        <f>AVERAGE(AC22:AC32)</f>
        <v>116.42453240539363</v>
      </c>
      <c r="AF76" s="123"/>
      <c r="AG76" s="124"/>
    </row>
    <row r="77" spans="1:33" ht="12.75" customHeight="1" x14ac:dyDescent="0.2">
      <c r="A77" s="82"/>
      <c r="B77" s="136"/>
      <c r="C77" s="136"/>
      <c r="D77" s="136"/>
      <c r="E77" s="136"/>
      <c r="F77" s="136"/>
      <c r="G77" s="136"/>
      <c r="H77" s="136"/>
      <c r="I77" s="136"/>
      <c r="J77" s="136"/>
      <c r="K77" s="136"/>
      <c r="L77" s="136"/>
      <c r="M77" s="136"/>
      <c r="N77" s="83"/>
    </row>
    <row r="78" spans="1:33" ht="15.75" x14ac:dyDescent="0.2">
      <c r="A78" s="82"/>
      <c r="B78" s="136"/>
      <c r="C78" s="136"/>
      <c r="D78" s="136"/>
      <c r="E78" s="136"/>
      <c r="F78" s="136"/>
      <c r="G78" s="136"/>
      <c r="H78" s="136"/>
      <c r="I78" s="136"/>
      <c r="J78" s="136"/>
      <c r="K78" s="136"/>
      <c r="L78" s="136"/>
      <c r="M78" s="136"/>
      <c r="N78" s="83"/>
      <c r="AE78" s="125" t="s">
        <v>77</v>
      </c>
      <c r="AF78" s="125"/>
      <c r="AG78" s="125"/>
    </row>
    <row r="79" spans="1:33" ht="15" x14ac:dyDescent="0.25">
      <c r="A79" s="82"/>
      <c r="B79" s="136"/>
      <c r="C79" s="136"/>
      <c r="D79" s="136"/>
      <c r="E79" s="136"/>
      <c r="F79" s="136"/>
      <c r="G79" s="136"/>
      <c r="H79" s="136"/>
      <c r="I79" s="136"/>
      <c r="J79" s="136"/>
      <c r="K79" s="136"/>
      <c r="L79" s="136"/>
      <c r="M79" s="136"/>
      <c r="N79" s="83"/>
      <c r="AE79" s="126" cm="1">
        <f t="array" ref="AE79">MAX(ABS(AC22:AC32 - AE76)) / AE76 * 100</f>
        <v>3.4633490248823033</v>
      </c>
      <c r="AF79" s="126"/>
      <c r="AG79" s="126"/>
    </row>
    <row r="80" spans="1:33" x14ac:dyDescent="0.2">
      <c r="A80" s="82"/>
      <c r="B80" s="136"/>
      <c r="C80" s="136"/>
      <c r="D80" s="136"/>
      <c r="E80" s="136"/>
      <c r="F80" s="136"/>
      <c r="G80" s="136"/>
      <c r="H80" s="136"/>
      <c r="I80" s="136"/>
      <c r="J80" s="136"/>
      <c r="K80" s="136"/>
      <c r="L80" s="136"/>
      <c r="M80" s="136"/>
      <c r="N80" s="83"/>
    </row>
    <row r="81" spans="1:14" x14ac:dyDescent="0.2">
      <c r="A81" s="82"/>
      <c r="B81" s="136"/>
      <c r="C81" s="136"/>
      <c r="D81" s="136"/>
      <c r="E81" s="136"/>
      <c r="F81" s="136"/>
      <c r="G81" s="136"/>
      <c r="H81" s="136"/>
      <c r="I81" s="136"/>
      <c r="J81" s="136"/>
      <c r="K81" s="136"/>
      <c r="L81" s="136"/>
      <c r="M81" s="136"/>
      <c r="N81" s="83"/>
    </row>
    <row r="82" spans="1:14" x14ac:dyDescent="0.2">
      <c r="A82" s="82"/>
      <c r="B82" s="136"/>
      <c r="C82" s="136"/>
      <c r="D82" s="136"/>
      <c r="E82" s="136"/>
      <c r="F82" s="136"/>
      <c r="G82" s="136"/>
      <c r="H82" s="136"/>
      <c r="I82" s="136"/>
      <c r="J82" s="136"/>
      <c r="K82" s="136"/>
      <c r="L82" s="136"/>
      <c r="M82" s="136"/>
      <c r="N82" s="83"/>
    </row>
    <row r="83" spans="1:14" x14ac:dyDescent="0.2">
      <c r="A83" s="82"/>
      <c r="B83" s="136"/>
      <c r="C83" s="136"/>
      <c r="D83" s="136"/>
      <c r="E83" s="136"/>
      <c r="F83" s="136"/>
      <c r="G83" s="136"/>
      <c r="H83" s="136"/>
      <c r="I83" s="136"/>
      <c r="J83" s="136"/>
      <c r="K83" s="136"/>
      <c r="L83" s="136"/>
      <c r="M83" s="136"/>
      <c r="N83" s="83"/>
    </row>
    <row r="84" spans="1:14" x14ac:dyDescent="0.2">
      <c r="A84" s="82"/>
      <c r="B84" s="136"/>
      <c r="C84" s="136"/>
      <c r="D84" s="136"/>
      <c r="E84" s="136"/>
      <c r="F84" s="136"/>
      <c r="G84" s="136"/>
      <c r="H84" s="136"/>
      <c r="I84" s="136"/>
      <c r="J84" s="136"/>
      <c r="K84" s="136"/>
      <c r="L84" s="136"/>
      <c r="M84" s="136"/>
      <c r="N84" s="83"/>
    </row>
    <row r="85" spans="1:14" x14ac:dyDescent="0.2">
      <c r="A85" s="82"/>
      <c r="B85" s="136"/>
      <c r="C85" s="136"/>
      <c r="D85" s="136"/>
      <c r="E85" s="136"/>
      <c r="F85" s="136"/>
      <c r="G85" s="136"/>
      <c r="H85" s="136"/>
      <c r="I85" s="136"/>
      <c r="J85" s="136"/>
      <c r="K85" s="136"/>
      <c r="L85" s="136"/>
      <c r="M85" s="136"/>
      <c r="N85" s="83"/>
    </row>
    <row r="86" spans="1:14" x14ac:dyDescent="0.2">
      <c r="A86" s="82"/>
      <c r="B86" s="136"/>
      <c r="C86" s="136"/>
      <c r="D86" s="136"/>
      <c r="E86" s="136"/>
      <c r="F86" s="136"/>
      <c r="G86" s="136"/>
      <c r="H86" s="136"/>
      <c r="I86" s="136"/>
      <c r="J86" s="136"/>
      <c r="K86" s="136"/>
      <c r="L86" s="136"/>
      <c r="M86" s="136"/>
      <c r="N86" s="83"/>
    </row>
    <row r="87" spans="1:14" x14ac:dyDescent="0.2">
      <c r="A87" s="82"/>
      <c r="B87" s="136"/>
      <c r="C87" s="136"/>
      <c r="D87" s="136"/>
      <c r="E87" s="136"/>
      <c r="F87" s="136"/>
      <c r="G87" s="136"/>
      <c r="H87" s="136"/>
      <c r="I87" s="136"/>
      <c r="J87" s="136"/>
      <c r="K87" s="136"/>
      <c r="L87" s="136"/>
      <c r="M87" s="136"/>
      <c r="N87" s="83"/>
    </row>
    <row r="88" spans="1:14" x14ac:dyDescent="0.2">
      <c r="A88" s="82"/>
      <c r="B88" s="136"/>
      <c r="C88" s="136"/>
      <c r="D88" s="136"/>
      <c r="E88" s="136"/>
      <c r="F88" s="136"/>
      <c r="G88" s="136"/>
      <c r="H88" s="136"/>
      <c r="I88" s="136"/>
      <c r="J88" s="136"/>
      <c r="K88" s="136"/>
      <c r="L88" s="136"/>
      <c r="M88" s="136"/>
      <c r="N88" s="83"/>
    </row>
    <row r="89" spans="1:14" x14ac:dyDescent="0.2">
      <c r="A89" s="82"/>
      <c r="B89" s="136"/>
      <c r="C89" s="136"/>
      <c r="D89" s="136"/>
      <c r="E89" s="136"/>
      <c r="F89" s="136"/>
      <c r="G89" s="136"/>
      <c r="H89" s="136"/>
      <c r="I89" s="136"/>
      <c r="J89" s="136"/>
      <c r="K89" s="136"/>
      <c r="L89" s="136"/>
      <c r="M89" s="136"/>
      <c r="N89" s="83"/>
    </row>
    <row r="90" spans="1:14" x14ac:dyDescent="0.2">
      <c r="A90" s="82"/>
      <c r="B90" s="136"/>
      <c r="C90" s="136"/>
      <c r="D90" s="136"/>
      <c r="E90" s="136"/>
      <c r="F90" s="136"/>
      <c r="G90" s="136"/>
      <c r="H90" s="136"/>
      <c r="I90" s="136"/>
      <c r="J90" s="136"/>
      <c r="K90" s="136"/>
      <c r="L90" s="136"/>
      <c r="M90" s="136"/>
      <c r="N90" s="83"/>
    </row>
    <row r="91" spans="1:14" x14ac:dyDescent="0.2">
      <c r="A91" s="82"/>
      <c r="B91" s="136"/>
      <c r="C91" s="136"/>
      <c r="D91" s="136"/>
      <c r="E91" s="136"/>
      <c r="F91" s="136"/>
      <c r="G91" s="136"/>
      <c r="H91" s="136"/>
      <c r="I91" s="136"/>
      <c r="J91" s="136"/>
      <c r="K91" s="136"/>
      <c r="L91" s="136"/>
      <c r="M91" s="136"/>
      <c r="N91" s="83"/>
    </row>
    <row r="92" spans="1:14" x14ac:dyDescent="0.2">
      <c r="A92" s="82"/>
      <c r="B92" s="136"/>
      <c r="C92" s="136"/>
      <c r="D92" s="136"/>
      <c r="E92" s="136"/>
      <c r="F92" s="136"/>
      <c r="G92" s="136"/>
      <c r="H92" s="136"/>
      <c r="I92" s="136"/>
      <c r="J92" s="136"/>
      <c r="K92" s="136"/>
      <c r="L92" s="136"/>
      <c r="M92" s="136"/>
      <c r="N92" s="83"/>
    </row>
    <row r="93" spans="1:14" x14ac:dyDescent="0.2">
      <c r="A93" s="82"/>
      <c r="B93" s="136"/>
      <c r="C93" s="136"/>
      <c r="D93" s="136"/>
      <c r="E93" s="136"/>
      <c r="F93" s="136"/>
      <c r="G93" s="136"/>
      <c r="H93" s="136"/>
      <c r="I93" s="136"/>
      <c r="J93" s="136"/>
      <c r="K93" s="136"/>
      <c r="L93" s="136"/>
      <c r="M93" s="136"/>
      <c r="N93" s="83"/>
    </row>
    <row r="94" spans="1:14" x14ac:dyDescent="0.2">
      <c r="A94" s="82"/>
      <c r="B94" s="136"/>
      <c r="C94" s="136"/>
      <c r="D94" s="136"/>
      <c r="E94" s="136"/>
      <c r="F94" s="136"/>
      <c r="G94" s="136"/>
      <c r="H94" s="136"/>
      <c r="I94" s="136"/>
      <c r="J94" s="136"/>
      <c r="K94" s="136"/>
      <c r="L94" s="136"/>
      <c r="M94" s="136"/>
      <c r="N94" s="83"/>
    </row>
    <row r="95" spans="1:14" x14ac:dyDescent="0.2">
      <c r="A95" s="82"/>
      <c r="B95" s="136"/>
      <c r="C95" s="136"/>
      <c r="D95" s="136"/>
      <c r="E95" s="136"/>
      <c r="F95" s="136"/>
      <c r="G95" s="136"/>
      <c r="H95" s="136"/>
      <c r="I95" s="136"/>
      <c r="J95" s="136"/>
      <c r="K95" s="136"/>
      <c r="L95" s="136"/>
      <c r="M95" s="136"/>
      <c r="N95" s="83"/>
    </row>
    <row r="96" spans="1:14" x14ac:dyDescent="0.2">
      <c r="A96" s="82"/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83"/>
    </row>
    <row r="97" spans="1:14" x14ac:dyDescent="0.2">
      <c r="A97" s="82"/>
      <c r="B97" s="136"/>
      <c r="C97" s="136"/>
      <c r="D97" s="136"/>
      <c r="E97" s="136"/>
      <c r="F97" s="136"/>
      <c r="G97" s="136"/>
      <c r="H97" s="136"/>
      <c r="I97" s="136"/>
      <c r="J97" s="136"/>
      <c r="K97" s="136"/>
      <c r="L97" s="136"/>
      <c r="M97" s="136"/>
      <c r="N97" s="83"/>
    </row>
    <row r="98" spans="1:14" x14ac:dyDescent="0.2">
      <c r="A98" s="82"/>
      <c r="B98" s="136"/>
      <c r="C98" s="136"/>
      <c r="D98" s="136"/>
      <c r="E98" s="136"/>
      <c r="F98" s="136"/>
      <c r="G98" s="136"/>
      <c r="H98" s="136"/>
      <c r="I98" s="136"/>
      <c r="J98" s="136"/>
      <c r="K98" s="136"/>
      <c r="L98" s="136"/>
      <c r="M98" s="136"/>
      <c r="N98" s="83"/>
    </row>
    <row r="99" spans="1:14" x14ac:dyDescent="0.2">
      <c r="A99" s="82"/>
      <c r="B99" s="136"/>
      <c r="C99" s="136"/>
      <c r="D99" s="136"/>
      <c r="E99" s="136"/>
      <c r="F99" s="136"/>
      <c r="G99" s="136"/>
      <c r="H99" s="136"/>
      <c r="I99" s="136"/>
      <c r="J99" s="136"/>
      <c r="K99" s="136"/>
      <c r="L99" s="136"/>
      <c r="M99" s="136"/>
      <c r="N99" s="83"/>
    </row>
    <row r="100" spans="1:14" x14ac:dyDescent="0.2">
      <c r="A100" s="82"/>
      <c r="B100" s="136"/>
      <c r="C100" s="136"/>
      <c r="D100" s="136"/>
      <c r="E100" s="136"/>
      <c r="F100" s="136"/>
      <c r="G100" s="136"/>
      <c r="H100" s="136"/>
      <c r="I100" s="136"/>
      <c r="J100" s="136"/>
      <c r="K100" s="136"/>
      <c r="L100" s="136"/>
      <c r="M100" s="136"/>
      <c r="N100" s="83"/>
    </row>
    <row r="101" spans="1:14" x14ac:dyDescent="0.2">
      <c r="A101" s="82"/>
      <c r="B101" s="136"/>
      <c r="C101" s="136"/>
      <c r="D101" s="136"/>
      <c r="E101" s="136"/>
      <c r="F101" s="136"/>
      <c r="G101" s="136"/>
      <c r="H101" s="136"/>
      <c r="I101" s="136"/>
      <c r="J101" s="136"/>
      <c r="K101" s="136"/>
      <c r="L101" s="136"/>
      <c r="M101" s="136"/>
      <c r="N101" s="83"/>
    </row>
    <row r="102" spans="1:14" x14ac:dyDescent="0.2">
      <c r="A102" s="82"/>
      <c r="B102" s="136"/>
      <c r="C102" s="136"/>
      <c r="D102" s="136"/>
      <c r="E102" s="136"/>
      <c r="F102" s="136"/>
      <c r="G102" s="136"/>
      <c r="H102" s="136"/>
      <c r="I102" s="136"/>
      <c r="J102" s="136"/>
      <c r="K102" s="136"/>
      <c r="L102" s="136"/>
      <c r="M102" s="136"/>
      <c r="N102" s="83"/>
    </row>
    <row r="103" spans="1:14" x14ac:dyDescent="0.2">
      <c r="A103" s="82"/>
      <c r="B103" s="136"/>
      <c r="C103" s="136"/>
      <c r="D103" s="136"/>
      <c r="E103" s="136"/>
      <c r="F103" s="136"/>
      <c r="G103" s="136"/>
      <c r="H103" s="136"/>
      <c r="I103" s="136"/>
      <c r="J103" s="136"/>
      <c r="K103" s="136"/>
      <c r="L103" s="136"/>
      <c r="M103" s="136"/>
      <c r="N103" s="83"/>
    </row>
    <row r="104" spans="1:14" x14ac:dyDescent="0.2">
      <c r="A104" s="82"/>
      <c r="B104" s="136"/>
      <c r="C104" s="136"/>
      <c r="D104" s="136"/>
      <c r="E104" s="136"/>
      <c r="F104" s="136"/>
      <c r="G104" s="136"/>
      <c r="H104" s="136"/>
      <c r="I104" s="136"/>
      <c r="J104" s="136"/>
      <c r="K104" s="136"/>
      <c r="L104" s="136"/>
      <c r="M104" s="136"/>
      <c r="N104" s="83"/>
    </row>
    <row r="105" spans="1:14" x14ac:dyDescent="0.2">
      <c r="A105" s="82"/>
      <c r="B105" s="136"/>
      <c r="C105" s="136"/>
      <c r="D105" s="136"/>
      <c r="E105" s="136"/>
      <c r="F105" s="136"/>
      <c r="G105" s="136"/>
      <c r="H105" s="136"/>
      <c r="I105" s="136"/>
      <c r="J105" s="136"/>
      <c r="K105" s="136"/>
      <c r="L105" s="136"/>
      <c r="M105" s="136"/>
      <c r="N105" s="83"/>
    </row>
    <row r="106" spans="1:14" x14ac:dyDescent="0.2">
      <c r="A106" s="82"/>
      <c r="B106" s="136"/>
      <c r="C106" s="136"/>
      <c r="D106" s="136"/>
      <c r="E106" s="136"/>
      <c r="F106" s="136"/>
      <c r="G106" s="136"/>
      <c r="H106" s="136"/>
      <c r="I106" s="136"/>
      <c r="J106" s="136"/>
      <c r="K106" s="136"/>
      <c r="L106" s="136"/>
      <c r="M106" s="136"/>
      <c r="N106" s="83"/>
    </row>
    <row r="107" spans="1:14" x14ac:dyDescent="0.2">
      <c r="A107" s="82"/>
      <c r="B107" s="136"/>
      <c r="C107" s="136"/>
      <c r="D107" s="136"/>
      <c r="E107" s="136"/>
      <c r="F107" s="136"/>
      <c r="G107" s="136"/>
      <c r="H107" s="136"/>
      <c r="I107" s="136"/>
      <c r="J107" s="136"/>
      <c r="K107" s="136"/>
      <c r="L107" s="136"/>
      <c r="M107" s="136"/>
      <c r="N107" s="83"/>
    </row>
    <row r="108" spans="1:14" x14ac:dyDescent="0.2">
      <c r="A108" s="82"/>
      <c r="B108" s="136"/>
      <c r="C108" s="136"/>
      <c r="D108" s="136"/>
      <c r="E108" s="136"/>
      <c r="F108" s="136"/>
      <c r="G108" s="136"/>
      <c r="H108" s="136"/>
      <c r="I108" s="136"/>
      <c r="J108" s="136"/>
      <c r="K108" s="136"/>
      <c r="L108" s="136"/>
      <c r="M108" s="136"/>
      <c r="N108" s="83"/>
    </row>
    <row r="109" spans="1:14" x14ac:dyDescent="0.2">
      <c r="A109" s="82"/>
      <c r="B109" s="136"/>
      <c r="C109" s="136"/>
      <c r="D109" s="136"/>
      <c r="E109" s="136"/>
      <c r="F109" s="136"/>
      <c r="G109" s="136"/>
      <c r="H109" s="136"/>
      <c r="I109" s="136"/>
      <c r="J109" s="136"/>
      <c r="K109" s="136"/>
      <c r="L109" s="136"/>
      <c r="M109" s="136"/>
      <c r="N109" s="83"/>
    </row>
    <row r="110" spans="1:14" x14ac:dyDescent="0.2">
      <c r="A110" s="82"/>
      <c r="B110" s="136"/>
      <c r="C110" s="136"/>
      <c r="D110" s="136"/>
      <c r="E110" s="136"/>
      <c r="F110" s="136"/>
      <c r="G110" s="136"/>
      <c r="H110" s="136"/>
      <c r="I110" s="136"/>
      <c r="J110" s="136"/>
      <c r="K110" s="136"/>
      <c r="L110" s="136"/>
      <c r="M110" s="136"/>
      <c r="N110" s="83"/>
    </row>
    <row r="111" spans="1:14" x14ac:dyDescent="0.2">
      <c r="A111" s="82"/>
      <c r="B111" s="136"/>
      <c r="C111" s="136"/>
      <c r="D111" s="136"/>
      <c r="E111" s="136"/>
      <c r="F111" s="136"/>
      <c r="G111" s="136"/>
      <c r="H111" s="136"/>
      <c r="I111" s="136"/>
      <c r="J111" s="136"/>
      <c r="K111" s="136"/>
      <c r="L111" s="136"/>
      <c r="M111" s="136"/>
      <c r="N111" s="83"/>
    </row>
    <row r="112" spans="1:14" x14ac:dyDescent="0.2">
      <c r="A112" s="82"/>
      <c r="B112" s="136"/>
      <c r="C112" s="136"/>
      <c r="D112" s="136"/>
      <c r="E112" s="136"/>
      <c r="F112" s="136"/>
      <c r="G112" s="136"/>
      <c r="H112" s="136"/>
      <c r="I112" s="136"/>
      <c r="J112" s="136"/>
      <c r="K112" s="136"/>
      <c r="L112" s="136"/>
      <c r="M112" s="136"/>
      <c r="N112" s="83"/>
    </row>
    <row r="113" spans="1:14" x14ac:dyDescent="0.2">
      <c r="A113" s="82"/>
      <c r="B113" s="136"/>
      <c r="C113" s="136"/>
      <c r="D113" s="136"/>
      <c r="E113" s="136"/>
      <c r="F113" s="136"/>
      <c r="G113" s="136"/>
      <c r="H113" s="136"/>
      <c r="I113" s="136"/>
      <c r="J113" s="136"/>
      <c r="K113" s="136"/>
      <c r="L113" s="136"/>
      <c r="M113" s="136"/>
      <c r="N113" s="83"/>
    </row>
    <row r="114" spans="1:14" x14ac:dyDescent="0.2">
      <c r="A114" s="82"/>
      <c r="B114" s="136"/>
      <c r="C114" s="136"/>
      <c r="D114" s="136"/>
      <c r="E114" s="136"/>
      <c r="F114" s="136"/>
      <c r="G114" s="136"/>
      <c r="H114" s="136"/>
      <c r="I114" s="136"/>
      <c r="J114" s="136"/>
      <c r="K114" s="136"/>
      <c r="L114" s="136"/>
      <c r="M114" s="136"/>
      <c r="N114" s="83"/>
    </row>
    <row r="115" spans="1:14" x14ac:dyDescent="0.2">
      <c r="A115" s="82"/>
      <c r="B115" s="136"/>
      <c r="C115" s="136"/>
      <c r="D115" s="136"/>
      <c r="E115" s="136"/>
      <c r="F115" s="136"/>
      <c r="G115" s="136"/>
      <c r="H115" s="136"/>
      <c r="I115" s="136"/>
      <c r="J115" s="136"/>
      <c r="K115" s="136"/>
      <c r="L115" s="136"/>
      <c r="M115" s="136"/>
      <c r="N115" s="83"/>
    </row>
    <row r="116" spans="1:14" x14ac:dyDescent="0.2">
      <c r="A116" s="84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6"/>
    </row>
  </sheetData>
  <mergeCells count="33">
    <mergeCell ref="AE57:AG57"/>
    <mergeCell ref="A84:N116"/>
    <mergeCell ref="AF75:AG76"/>
    <mergeCell ref="AE72:AG72"/>
    <mergeCell ref="AE73:AG73"/>
    <mergeCell ref="AE78:AG78"/>
    <mergeCell ref="AE79:AG79"/>
    <mergeCell ref="AE62:AG62"/>
    <mergeCell ref="AE63:AG63"/>
    <mergeCell ref="A35:N35"/>
    <mergeCell ref="A36:N83"/>
    <mergeCell ref="A9:E16"/>
    <mergeCell ref="K33:M33"/>
    <mergeCell ref="K19:M19"/>
    <mergeCell ref="D33:F33"/>
    <mergeCell ref="P5:S6"/>
    <mergeCell ref="U5:X6"/>
    <mergeCell ref="Z5:AC6"/>
    <mergeCell ref="A2:I2"/>
    <mergeCell ref="A4:D4"/>
    <mergeCell ref="AF42:AG43"/>
    <mergeCell ref="AF59:AG60"/>
    <mergeCell ref="AE35:AG35"/>
    <mergeCell ref="AE52:AG52"/>
    <mergeCell ref="AE68:AG68"/>
    <mergeCell ref="AF69:AG70"/>
    <mergeCell ref="AF53:AG54"/>
    <mergeCell ref="AF36:AG37"/>
    <mergeCell ref="AE45:AG45"/>
    <mergeCell ref="AE46:AG46"/>
    <mergeCell ref="AE39:AG39"/>
    <mergeCell ref="AE40:AG40"/>
    <mergeCell ref="AE56:AG56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Máquina Síncrona</vt:lpstr>
      <vt:lpstr>A) Curvas com exc. constante</vt:lpstr>
      <vt:lpstr>B) Curvas com Pg constante</vt:lpstr>
    </vt:vector>
  </TitlesOfParts>
  <Manager/>
  <Company>IST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Gil Marques</dc:creator>
  <cp:keywords/>
  <dc:description/>
  <cp:lastModifiedBy>Joao Rafael Azevedo Gonçalves</cp:lastModifiedBy>
  <cp:revision/>
  <dcterms:created xsi:type="dcterms:W3CDTF">2001-09-26T09:18:22Z</dcterms:created>
  <dcterms:modified xsi:type="dcterms:W3CDTF">2023-10-14T01:42:56Z</dcterms:modified>
  <cp:category/>
  <cp:contentStatus/>
</cp:coreProperties>
</file>