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python\enpz\"/>
    </mc:Choice>
  </mc:AlternateContent>
  <xr:revisionPtr revIDLastSave="0" documentId="13_ncr:1_{362EFDA1-E8B5-40BC-91FF-A16CAE3816D9}" xr6:coauthVersionLast="47" xr6:coauthVersionMax="47" xr10:uidLastSave="{00000000-0000-0000-0000-000000000000}"/>
  <bookViews>
    <workbookView xWindow="-108" yWindow="-108" windowWidth="30936" windowHeight="16896" tabRatio="828" firstSheet="1" activeTab="6" xr2:uid="{00000000-000D-0000-FFFF-FFFF00000000}"/>
  </bookViews>
  <sheets>
    <sheet name="А10 (трубопровод газ)" sheetId="9" r:id="rId1"/>
    <sheet name="А10 (трубопровод ЕНПЗ)" sheetId="7" r:id="rId2"/>
    <sheet name="А10 (автоцистерна ЕНПЗ)" sheetId="6" r:id="rId3"/>
    <sheet name="А9 насос ЕНПЗ)" sheetId="5" r:id="rId4"/>
    <sheet name="А1(резервуар ЕНПЗ)" sheetId="4" r:id="rId5"/>
    <sheet name="А7 (емк.давление ЕНПЗ)" sheetId="3" r:id="rId6"/>
    <sheet name="Сценарии" sheetId="2" r:id="rId7"/>
    <sheet name="Лист3" sheetId="8" r:id="rId8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Q19" i="2" l="1"/>
  <c r="AP19" i="2"/>
  <c r="AI19" i="2"/>
  <c r="AN19" i="2" s="1"/>
  <c r="AO19" i="2" s="1"/>
  <c r="N19" i="2"/>
  <c r="M19" i="2"/>
  <c r="L19" i="2"/>
  <c r="I19" i="2"/>
  <c r="AR19" i="2" s="1"/>
  <c r="H19" i="2"/>
  <c r="AQ18" i="2"/>
  <c r="AP18" i="2"/>
  <c r="AI18" i="2"/>
  <c r="N18" i="2"/>
  <c r="M18" i="2"/>
  <c r="L18" i="2"/>
  <c r="I18" i="2"/>
  <c r="J18" i="2" s="1"/>
  <c r="H18" i="2"/>
  <c r="AQ17" i="2"/>
  <c r="AP17" i="2"/>
  <c r="AI17" i="2"/>
  <c r="N17" i="2"/>
  <c r="M17" i="2"/>
  <c r="L17" i="2"/>
  <c r="I17" i="2"/>
  <c r="K17" i="2" s="1"/>
  <c r="H17" i="2"/>
  <c r="AR16" i="2"/>
  <c r="AT16" i="2" s="1"/>
  <c r="AQ16" i="2"/>
  <c r="AP16" i="2"/>
  <c r="AN16" i="2"/>
  <c r="AO16" i="2" s="1"/>
  <c r="AS16" i="2" s="1"/>
  <c r="AU16" i="2" s="1"/>
  <c r="N16" i="2"/>
  <c r="M16" i="2"/>
  <c r="L16" i="2"/>
  <c r="H16" i="2"/>
  <c r="AR15" i="2"/>
  <c r="AT15" i="2" s="1"/>
  <c r="AQ15" i="2"/>
  <c r="AP15" i="2"/>
  <c r="AN15" i="2"/>
  <c r="AO15" i="2" s="1"/>
  <c r="AS15" i="2" s="1"/>
  <c r="N15" i="2"/>
  <c r="M15" i="2"/>
  <c r="L15" i="2"/>
  <c r="J15" i="2"/>
  <c r="H15" i="2"/>
  <c r="AQ14" i="2"/>
  <c r="AP14" i="2"/>
  <c r="N14" i="2"/>
  <c r="M14" i="2"/>
  <c r="L14" i="2"/>
  <c r="K14" i="2"/>
  <c r="J14" i="2"/>
  <c r="AR14" i="2" s="1"/>
  <c r="H14" i="2"/>
  <c r="I13" i="2"/>
  <c r="AR13" i="2" s="1"/>
  <c r="H13" i="2"/>
  <c r="J12" i="2"/>
  <c r="I12" i="2"/>
  <c r="H12" i="2"/>
  <c r="I11" i="2"/>
  <c r="K11" i="2" s="1"/>
  <c r="H11" i="2"/>
  <c r="H10" i="2"/>
  <c r="J9" i="2"/>
  <c r="AR9" i="2" s="1"/>
  <c r="H9" i="2"/>
  <c r="K8" i="2"/>
  <c r="J8" i="2"/>
  <c r="AR8" i="2" s="1"/>
  <c r="H8" i="2"/>
  <c r="K5" i="2"/>
  <c r="K2" i="2"/>
  <c r="I6" i="2"/>
  <c r="I7" i="2"/>
  <c r="I5" i="2"/>
  <c r="J2" i="2"/>
  <c r="AN2" i="2" s="1"/>
  <c r="AO2" i="2" s="1"/>
  <c r="AQ13" i="2"/>
  <c r="AP13" i="2"/>
  <c r="AI13" i="2"/>
  <c r="AN13" i="2" s="1"/>
  <c r="AO13" i="2" s="1"/>
  <c r="N13" i="2"/>
  <c r="M13" i="2"/>
  <c r="L13" i="2"/>
  <c r="AQ12" i="2"/>
  <c r="AP12" i="2"/>
  <c r="AI12" i="2"/>
  <c r="N12" i="2"/>
  <c r="M12" i="2"/>
  <c r="L12" i="2"/>
  <c r="AQ11" i="2"/>
  <c r="AP11" i="2"/>
  <c r="AI11" i="2"/>
  <c r="N11" i="2"/>
  <c r="M11" i="2"/>
  <c r="L11" i="2"/>
  <c r="AR10" i="2"/>
  <c r="AQ10" i="2"/>
  <c r="AP10" i="2"/>
  <c r="AN10" i="2"/>
  <c r="AO10" i="2" s="1"/>
  <c r="N10" i="2"/>
  <c r="M10" i="2"/>
  <c r="L10" i="2"/>
  <c r="AQ9" i="2"/>
  <c r="AP9" i="2"/>
  <c r="AN9" i="2"/>
  <c r="AO9" i="2" s="1"/>
  <c r="N9" i="2"/>
  <c r="M9" i="2"/>
  <c r="L9" i="2"/>
  <c r="AQ8" i="2"/>
  <c r="AP8" i="2"/>
  <c r="AN8" i="2"/>
  <c r="AO8" i="2" s="1"/>
  <c r="N8" i="2"/>
  <c r="M8" i="2"/>
  <c r="L8" i="2"/>
  <c r="H34" i="9"/>
  <c r="I30" i="9"/>
  <c r="H30" i="9"/>
  <c r="I26" i="9"/>
  <c r="H26" i="9"/>
  <c r="I22" i="9"/>
  <c r="H22" i="9"/>
  <c r="I20" i="9"/>
  <c r="H20" i="9"/>
  <c r="I17" i="9"/>
  <c r="H17" i="9"/>
  <c r="B14" i="9"/>
  <c r="I34" i="9" s="1"/>
  <c r="H13" i="9"/>
  <c r="I13" i="9" s="1"/>
  <c r="H9" i="9"/>
  <c r="I9" i="9" s="1"/>
  <c r="H5" i="9"/>
  <c r="I5" i="9" s="1"/>
  <c r="I3" i="9"/>
  <c r="H3" i="9"/>
  <c r="O21" i="8"/>
  <c r="O20" i="8"/>
  <c r="AP2" i="2"/>
  <c r="AQ2" i="2"/>
  <c r="AR2" i="2"/>
  <c r="AN3" i="2"/>
  <c r="AO3" i="2" s="1"/>
  <c r="AP3" i="2"/>
  <c r="AQ3" i="2"/>
  <c r="AN4" i="2"/>
  <c r="AO4" i="2" s="1"/>
  <c r="AP4" i="2"/>
  <c r="AQ4" i="2"/>
  <c r="AR4" i="2"/>
  <c r="AI5" i="2"/>
  <c r="AP5" i="2"/>
  <c r="AQ5" i="2"/>
  <c r="AI6" i="2"/>
  <c r="AP6" i="2"/>
  <c r="AQ6" i="2"/>
  <c r="AI7" i="2"/>
  <c r="AP7" i="2"/>
  <c r="AQ7" i="2"/>
  <c r="AN53" i="2"/>
  <c r="AO53" i="2" s="1"/>
  <c r="AP53" i="2"/>
  <c r="AQ53" i="2"/>
  <c r="AN54" i="2"/>
  <c r="AO54" i="2" s="1"/>
  <c r="AP54" i="2"/>
  <c r="AQ54" i="2"/>
  <c r="AN55" i="2"/>
  <c r="AO55" i="2" s="1"/>
  <c r="AP55" i="2"/>
  <c r="AQ55" i="2"/>
  <c r="AI56" i="2"/>
  <c r="AP56" i="2"/>
  <c r="AQ56" i="2"/>
  <c r="AI57" i="2"/>
  <c r="AP57" i="2"/>
  <c r="AQ57" i="2"/>
  <c r="AI58" i="2"/>
  <c r="AP58" i="2"/>
  <c r="AQ58" i="2"/>
  <c r="AI59" i="2"/>
  <c r="AP59" i="2"/>
  <c r="AQ59" i="2"/>
  <c r="AI60" i="2"/>
  <c r="AP60" i="2"/>
  <c r="AQ60" i="2"/>
  <c r="AI61" i="2"/>
  <c r="AP61" i="2"/>
  <c r="AQ61" i="2"/>
  <c r="AN62" i="2"/>
  <c r="AO62" i="2" s="1"/>
  <c r="AP62" i="2"/>
  <c r="AQ62" i="2"/>
  <c r="AR62" i="2"/>
  <c r="AN63" i="2"/>
  <c r="AO63" i="2" s="1"/>
  <c r="AP63" i="2"/>
  <c r="AQ63" i="2"/>
  <c r="AR63" i="2"/>
  <c r="AN64" i="2"/>
  <c r="AO64" i="2" s="1"/>
  <c r="AP64" i="2"/>
  <c r="AQ64" i="2"/>
  <c r="AR64" i="2"/>
  <c r="AI65" i="2"/>
  <c r="AP65" i="2"/>
  <c r="AQ65" i="2"/>
  <c r="AI66" i="2"/>
  <c r="AP66" i="2"/>
  <c r="AQ66" i="2"/>
  <c r="AI67" i="2"/>
  <c r="AP67" i="2"/>
  <c r="AQ67" i="2"/>
  <c r="AI68" i="2"/>
  <c r="AP68" i="2"/>
  <c r="AQ68" i="2"/>
  <c r="AI69" i="2"/>
  <c r="AP69" i="2"/>
  <c r="AQ69" i="2"/>
  <c r="AI70" i="2"/>
  <c r="AP70" i="2"/>
  <c r="AQ70" i="2"/>
  <c r="AN71" i="2"/>
  <c r="AO71" i="2" s="1"/>
  <c r="AP71" i="2"/>
  <c r="AQ71" i="2"/>
  <c r="AR71" i="2"/>
  <c r="AN72" i="2"/>
  <c r="AO72" i="2" s="1"/>
  <c r="AP72" i="2"/>
  <c r="AQ72" i="2"/>
  <c r="AR72" i="2"/>
  <c r="AN73" i="2"/>
  <c r="AO73" i="2" s="1"/>
  <c r="AP73" i="2"/>
  <c r="AQ73" i="2"/>
  <c r="AR73" i="2"/>
  <c r="AI74" i="2"/>
  <c r="AP74" i="2"/>
  <c r="AQ74" i="2"/>
  <c r="AI75" i="2"/>
  <c r="AP75" i="2"/>
  <c r="AQ75" i="2"/>
  <c r="AI76" i="2"/>
  <c r="AP76" i="2"/>
  <c r="AQ76" i="2"/>
  <c r="AI77" i="2"/>
  <c r="AP77" i="2"/>
  <c r="AQ77" i="2"/>
  <c r="AI78" i="2"/>
  <c r="AP78" i="2"/>
  <c r="AQ78" i="2"/>
  <c r="AI79" i="2"/>
  <c r="AP79" i="2"/>
  <c r="AQ79" i="2"/>
  <c r="AN80" i="2"/>
  <c r="AO80" i="2" s="1"/>
  <c r="AP80" i="2"/>
  <c r="AQ80" i="2"/>
  <c r="AN81" i="2"/>
  <c r="AO81" i="2" s="1"/>
  <c r="AP81" i="2"/>
  <c r="AQ81" i="2"/>
  <c r="AN82" i="2"/>
  <c r="AO82" i="2" s="1"/>
  <c r="AP82" i="2"/>
  <c r="AQ82" i="2"/>
  <c r="AI83" i="2"/>
  <c r="AP83" i="2"/>
  <c r="AQ83" i="2"/>
  <c r="AI84" i="2"/>
  <c r="AP84" i="2"/>
  <c r="AQ84" i="2"/>
  <c r="AI85" i="2"/>
  <c r="AP85" i="2"/>
  <c r="AQ85" i="2"/>
  <c r="AI86" i="2"/>
  <c r="AP86" i="2"/>
  <c r="AQ86" i="2"/>
  <c r="AI87" i="2"/>
  <c r="AP87" i="2"/>
  <c r="AQ87" i="2"/>
  <c r="AI88" i="2"/>
  <c r="AP88" i="2"/>
  <c r="AQ88" i="2"/>
  <c r="AP89" i="2"/>
  <c r="AQ89" i="2"/>
  <c r="AN90" i="2"/>
  <c r="AO90" i="2" s="1"/>
  <c r="AP90" i="2"/>
  <c r="AQ90" i="2"/>
  <c r="AR90" i="2"/>
  <c r="AN91" i="2"/>
  <c r="AO91" i="2" s="1"/>
  <c r="AP91" i="2"/>
  <c r="AQ91" i="2"/>
  <c r="AR91" i="2"/>
  <c r="AI92" i="2"/>
  <c r="AP92" i="2"/>
  <c r="AQ92" i="2"/>
  <c r="AI93" i="2"/>
  <c r="AP93" i="2"/>
  <c r="AQ93" i="2"/>
  <c r="AI94" i="2"/>
  <c r="AP94" i="2"/>
  <c r="AQ94" i="2"/>
  <c r="AI95" i="2"/>
  <c r="AP95" i="2"/>
  <c r="AQ95" i="2"/>
  <c r="AI96" i="2"/>
  <c r="AP96" i="2"/>
  <c r="AQ96" i="2"/>
  <c r="AI97" i="2"/>
  <c r="AN97" i="2" s="1"/>
  <c r="AO97" i="2" s="1"/>
  <c r="AP97" i="2"/>
  <c r="AQ97" i="2"/>
  <c r="AR97" i="2"/>
  <c r="AP98" i="2"/>
  <c r="AQ98" i="2"/>
  <c r="AN99" i="2"/>
  <c r="AO99" i="2" s="1"/>
  <c r="AP99" i="2"/>
  <c r="AQ99" i="2"/>
  <c r="AR99" i="2"/>
  <c r="AN100" i="2"/>
  <c r="AO100" i="2" s="1"/>
  <c r="AP100" i="2"/>
  <c r="AQ100" i="2"/>
  <c r="AR100" i="2"/>
  <c r="AI101" i="2"/>
  <c r="AP101" i="2"/>
  <c r="AQ101" i="2"/>
  <c r="AI102" i="2"/>
  <c r="AP102" i="2"/>
  <c r="AQ102" i="2"/>
  <c r="AI103" i="2"/>
  <c r="AP103" i="2"/>
  <c r="AQ103" i="2"/>
  <c r="AI104" i="2"/>
  <c r="AP104" i="2"/>
  <c r="AQ104" i="2"/>
  <c r="AI105" i="2"/>
  <c r="AP105" i="2"/>
  <c r="AQ105" i="2"/>
  <c r="AI106" i="2"/>
  <c r="AN106" i="2" s="1"/>
  <c r="AO106" i="2" s="1"/>
  <c r="AP106" i="2"/>
  <c r="AQ106" i="2"/>
  <c r="AR106" i="2"/>
  <c r="AP107" i="2"/>
  <c r="AQ107" i="2"/>
  <c r="AN108" i="2"/>
  <c r="AO108" i="2" s="1"/>
  <c r="AP108" i="2"/>
  <c r="AQ108" i="2"/>
  <c r="AR108" i="2"/>
  <c r="AN109" i="2"/>
  <c r="AO109" i="2" s="1"/>
  <c r="AP109" i="2"/>
  <c r="AQ109" i="2"/>
  <c r="AR109" i="2"/>
  <c r="AI110" i="2"/>
  <c r="AP110" i="2"/>
  <c r="AQ110" i="2"/>
  <c r="AI111" i="2"/>
  <c r="AP111" i="2"/>
  <c r="AQ111" i="2"/>
  <c r="AI112" i="2"/>
  <c r="AP112" i="2"/>
  <c r="AQ112" i="2"/>
  <c r="AI113" i="2"/>
  <c r="AP113" i="2"/>
  <c r="AQ113" i="2"/>
  <c r="AI114" i="2"/>
  <c r="AP114" i="2"/>
  <c r="AQ114" i="2"/>
  <c r="AI115" i="2"/>
  <c r="AN115" i="2" s="1"/>
  <c r="AO115" i="2" s="1"/>
  <c r="AP115" i="2"/>
  <c r="AQ115" i="2"/>
  <c r="AR115" i="2"/>
  <c r="AP116" i="2"/>
  <c r="AQ116" i="2"/>
  <c r="AN117" i="2"/>
  <c r="AO117" i="2" s="1"/>
  <c r="AP117" i="2"/>
  <c r="AQ117" i="2"/>
  <c r="AR117" i="2"/>
  <c r="AN118" i="2"/>
  <c r="AO118" i="2" s="1"/>
  <c r="AP118" i="2"/>
  <c r="AQ118" i="2"/>
  <c r="AR118" i="2"/>
  <c r="AI119" i="2"/>
  <c r="AP119" i="2"/>
  <c r="AQ119" i="2"/>
  <c r="AI120" i="2"/>
  <c r="AP120" i="2"/>
  <c r="AQ120" i="2"/>
  <c r="AI121" i="2"/>
  <c r="AP121" i="2"/>
  <c r="AQ121" i="2"/>
  <c r="AI122" i="2"/>
  <c r="AP122" i="2"/>
  <c r="AQ122" i="2"/>
  <c r="AI123" i="2"/>
  <c r="AP123" i="2"/>
  <c r="AQ123" i="2"/>
  <c r="AI124" i="2"/>
  <c r="AN124" i="2" s="1"/>
  <c r="AO124" i="2" s="1"/>
  <c r="AP124" i="2"/>
  <c r="AQ124" i="2"/>
  <c r="AR124" i="2"/>
  <c r="AP125" i="2"/>
  <c r="AQ125" i="2"/>
  <c r="AN126" i="2"/>
  <c r="AO126" i="2" s="1"/>
  <c r="AP126" i="2"/>
  <c r="AQ126" i="2"/>
  <c r="AR126" i="2"/>
  <c r="AN127" i="2"/>
  <c r="AO127" i="2" s="1"/>
  <c r="AP127" i="2"/>
  <c r="AQ127" i="2"/>
  <c r="AR127" i="2"/>
  <c r="AI128" i="2"/>
  <c r="AP128" i="2"/>
  <c r="AQ128" i="2"/>
  <c r="AI129" i="2"/>
  <c r="AP129" i="2"/>
  <c r="AQ129" i="2"/>
  <c r="AI130" i="2"/>
  <c r="AP130" i="2"/>
  <c r="AQ130" i="2"/>
  <c r="AI131" i="2"/>
  <c r="AP131" i="2"/>
  <c r="AQ131" i="2"/>
  <c r="AI132" i="2"/>
  <c r="AP132" i="2"/>
  <c r="AQ132" i="2"/>
  <c r="AI133" i="2"/>
  <c r="AN133" i="2" s="1"/>
  <c r="AO133" i="2" s="1"/>
  <c r="AP133" i="2"/>
  <c r="AQ133" i="2"/>
  <c r="AR133" i="2"/>
  <c r="AP134" i="2"/>
  <c r="AQ134" i="2"/>
  <c r="AN135" i="2"/>
  <c r="AO135" i="2" s="1"/>
  <c r="AP135" i="2"/>
  <c r="AQ135" i="2"/>
  <c r="AR135" i="2"/>
  <c r="AN136" i="2"/>
  <c r="AO136" i="2" s="1"/>
  <c r="AP136" i="2"/>
  <c r="AQ136" i="2"/>
  <c r="AR136" i="2"/>
  <c r="AI137" i="2"/>
  <c r="AP137" i="2"/>
  <c r="AQ137" i="2"/>
  <c r="AI138" i="2"/>
  <c r="AP138" i="2"/>
  <c r="AQ138" i="2"/>
  <c r="AI139" i="2"/>
  <c r="AP139" i="2"/>
  <c r="AQ139" i="2"/>
  <c r="AI140" i="2"/>
  <c r="AP140" i="2"/>
  <c r="AQ140" i="2"/>
  <c r="AI141" i="2"/>
  <c r="AP141" i="2"/>
  <c r="AQ141" i="2"/>
  <c r="AI142" i="2"/>
  <c r="AN142" i="2" s="1"/>
  <c r="AO142" i="2" s="1"/>
  <c r="AP142" i="2"/>
  <c r="AQ142" i="2"/>
  <c r="AR142" i="2"/>
  <c r="AP143" i="2"/>
  <c r="AQ143" i="2"/>
  <c r="AN144" i="2"/>
  <c r="AO144" i="2" s="1"/>
  <c r="AP144" i="2"/>
  <c r="AQ144" i="2"/>
  <c r="AR144" i="2"/>
  <c r="AN145" i="2"/>
  <c r="AO145" i="2" s="1"/>
  <c r="AP145" i="2"/>
  <c r="AQ145" i="2"/>
  <c r="AR145" i="2"/>
  <c r="AI146" i="2"/>
  <c r="AP146" i="2"/>
  <c r="AQ146" i="2"/>
  <c r="AI147" i="2"/>
  <c r="AP147" i="2"/>
  <c r="AQ147" i="2"/>
  <c r="AI148" i="2"/>
  <c r="AP148" i="2"/>
  <c r="AQ148" i="2"/>
  <c r="AI149" i="2"/>
  <c r="AP149" i="2"/>
  <c r="AQ149" i="2"/>
  <c r="AI150" i="2"/>
  <c r="AP150" i="2"/>
  <c r="AQ150" i="2"/>
  <c r="AI151" i="2"/>
  <c r="AN151" i="2" s="1"/>
  <c r="AO151" i="2" s="1"/>
  <c r="AP151" i="2"/>
  <c r="AQ151" i="2"/>
  <c r="AR151" i="2"/>
  <c r="AP152" i="2"/>
  <c r="AQ152" i="2"/>
  <c r="AN153" i="2"/>
  <c r="AO153" i="2" s="1"/>
  <c r="AP153" i="2"/>
  <c r="AQ153" i="2"/>
  <c r="AR153" i="2"/>
  <c r="AN154" i="2"/>
  <c r="AO154" i="2" s="1"/>
  <c r="AP154" i="2"/>
  <c r="AQ154" i="2"/>
  <c r="AR154" i="2"/>
  <c r="AI155" i="2"/>
  <c r="AP155" i="2"/>
  <c r="AQ155" i="2"/>
  <c r="AI156" i="2"/>
  <c r="AP156" i="2"/>
  <c r="AQ156" i="2"/>
  <c r="AI157" i="2"/>
  <c r="AP157" i="2"/>
  <c r="AQ157" i="2"/>
  <c r="AI158" i="2"/>
  <c r="AP158" i="2"/>
  <c r="AQ158" i="2"/>
  <c r="AI159" i="2"/>
  <c r="AP159" i="2"/>
  <c r="AQ159" i="2"/>
  <c r="AI160" i="2"/>
  <c r="AN160" i="2" s="1"/>
  <c r="AO160" i="2" s="1"/>
  <c r="AP160" i="2"/>
  <c r="AQ160" i="2"/>
  <c r="AR160" i="2"/>
  <c r="AP161" i="2"/>
  <c r="AQ161" i="2"/>
  <c r="AN162" i="2"/>
  <c r="AO162" i="2" s="1"/>
  <c r="AP162" i="2"/>
  <c r="AQ162" i="2"/>
  <c r="AR162" i="2"/>
  <c r="AN163" i="2"/>
  <c r="AO163" i="2" s="1"/>
  <c r="AP163" i="2"/>
  <c r="AQ163" i="2"/>
  <c r="AR163" i="2"/>
  <c r="AI164" i="2"/>
  <c r="AP164" i="2"/>
  <c r="AQ164" i="2"/>
  <c r="AI165" i="2"/>
  <c r="AP165" i="2"/>
  <c r="AQ165" i="2"/>
  <c r="AI166" i="2"/>
  <c r="AP166" i="2"/>
  <c r="AQ166" i="2"/>
  <c r="AI167" i="2"/>
  <c r="AP167" i="2"/>
  <c r="AQ167" i="2"/>
  <c r="AI168" i="2"/>
  <c r="AP168" i="2"/>
  <c r="AQ168" i="2"/>
  <c r="AI169" i="2"/>
  <c r="AN169" i="2" s="1"/>
  <c r="AO169" i="2" s="1"/>
  <c r="AP169" i="2"/>
  <c r="AQ169" i="2"/>
  <c r="AR169" i="2"/>
  <c r="AP170" i="2"/>
  <c r="AQ170" i="2"/>
  <c r="AN171" i="2"/>
  <c r="AO171" i="2" s="1"/>
  <c r="AP171" i="2"/>
  <c r="AQ171" i="2"/>
  <c r="AR171" i="2"/>
  <c r="AN172" i="2"/>
  <c r="AO172" i="2" s="1"/>
  <c r="AP172" i="2"/>
  <c r="AQ172" i="2"/>
  <c r="AR172" i="2"/>
  <c r="AI173" i="2"/>
  <c r="AP173" i="2"/>
  <c r="AQ173" i="2"/>
  <c r="AI174" i="2"/>
  <c r="AP174" i="2"/>
  <c r="AQ174" i="2"/>
  <c r="AI175" i="2"/>
  <c r="AP175" i="2"/>
  <c r="AQ175" i="2"/>
  <c r="AI176" i="2"/>
  <c r="AP176" i="2"/>
  <c r="AQ176" i="2"/>
  <c r="AI177" i="2"/>
  <c r="AP177" i="2"/>
  <c r="AQ177" i="2"/>
  <c r="AI178" i="2"/>
  <c r="AP178" i="2"/>
  <c r="AQ178" i="2"/>
  <c r="AP179" i="2"/>
  <c r="AQ179" i="2"/>
  <c r="AN180" i="2"/>
  <c r="AO180" i="2" s="1"/>
  <c r="AP180" i="2"/>
  <c r="AQ180" i="2"/>
  <c r="AR180" i="2"/>
  <c r="AN181" i="2"/>
  <c r="AO181" i="2" s="1"/>
  <c r="AP181" i="2"/>
  <c r="AQ181" i="2"/>
  <c r="AR181" i="2"/>
  <c r="AI182" i="2"/>
  <c r="AP182" i="2"/>
  <c r="AQ182" i="2"/>
  <c r="AI183" i="2"/>
  <c r="AP183" i="2"/>
  <c r="AQ183" i="2"/>
  <c r="AI184" i="2"/>
  <c r="AP184" i="2"/>
  <c r="AQ184" i="2"/>
  <c r="AI185" i="2"/>
  <c r="AP185" i="2"/>
  <c r="AQ185" i="2"/>
  <c r="AI186" i="2"/>
  <c r="AP186" i="2"/>
  <c r="AQ186" i="2"/>
  <c r="AI187" i="2"/>
  <c r="AP187" i="2"/>
  <c r="AQ187" i="2"/>
  <c r="AP188" i="2"/>
  <c r="AQ188" i="2"/>
  <c r="AN189" i="2"/>
  <c r="AO189" i="2" s="1"/>
  <c r="AP189" i="2"/>
  <c r="AQ189" i="2"/>
  <c r="AR189" i="2"/>
  <c r="AN190" i="2"/>
  <c r="AO190" i="2" s="1"/>
  <c r="AP190" i="2"/>
  <c r="AQ190" i="2"/>
  <c r="AR190" i="2"/>
  <c r="AI191" i="2"/>
  <c r="AP191" i="2"/>
  <c r="AQ191" i="2"/>
  <c r="AI192" i="2"/>
  <c r="AP192" i="2"/>
  <c r="AQ192" i="2"/>
  <c r="AI193" i="2"/>
  <c r="AP193" i="2"/>
  <c r="AQ193" i="2"/>
  <c r="AI194" i="2"/>
  <c r="AP194" i="2"/>
  <c r="AQ194" i="2"/>
  <c r="AI195" i="2"/>
  <c r="AP195" i="2"/>
  <c r="AQ195" i="2"/>
  <c r="AI196" i="2"/>
  <c r="AP196" i="2"/>
  <c r="AQ196" i="2"/>
  <c r="AP197" i="2"/>
  <c r="AQ197" i="2"/>
  <c r="AN198" i="2"/>
  <c r="AO198" i="2" s="1"/>
  <c r="AP198" i="2"/>
  <c r="AQ198" i="2"/>
  <c r="AR198" i="2"/>
  <c r="AN199" i="2"/>
  <c r="AO199" i="2" s="1"/>
  <c r="AP199" i="2"/>
  <c r="AQ199" i="2"/>
  <c r="AR199" i="2"/>
  <c r="AI200" i="2"/>
  <c r="AP200" i="2"/>
  <c r="AQ200" i="2"/>
  <c r="AI201" i="2"/>
  <c r="AP201" i="2"/>
  <c r="AQ201" i="2"/>
  <c r="AI202" i="2"/>
  <c r="AP202" i="2"/>
  <c r="AQ202" i="2"/>
  <c r="AI203" i="2"/>
  <c r="AP203" i="2"/>
  <c r="AQ203" i="2"/>
  <c r="AI204" i="2"/>
  <c r="AP204" i="2"/>
  <c r="AQ204" i="2"/>
  <c r="AI205" i="2"/>
  <c r="AP205" i="2"/>
  <c r="AQ205" i="2"/>
  <c r="AP206" i="2"/>
  <c r="AQ206" i="2"/>
  <c r="AN207" i="2"/>
  <c r="AO207" i="2" s="1"/>
  <c r="AP207" i="2"/>
  <c r="AQ207" i="2"/>
  <c r="AR207" i="2"/>
  <c r="AN208" i="2"/>
  <c r="AO208" i="2" s="1"/>
  <c r="AP208" i="2"/>
  <c r="AQ208" i="2"/>
  <c r="AR208" i="2"/>
  <c r="AI209" i="2"/>
  <c r="AP209" i="2"/>
  <c r="AQ209" i="2"/>
  <c r="AI210" i="2"/>
  <c r="AP210" i="2"/>
  <c r="AQ210" i="2"/>
  <c r="AI211" i="2"/>
  <c r="AP211" i="2"/>
  <c r="AQ211" i="2"/>
  <c r="AI212" i="2"/>
  <c r="AP212" i="2"/>
  <c r="AQ212" i="2"/>
  <c r="AI213" i="2"/>
  <c r="AP213" i="2"/>
  <c r="AQ213" i="2"/>
  <c r="AI214" i="2"/>
  <c r="AP214" i="2"/>
  <c r="AQ214" i="2"/>
  <c r="AP215" i="2"/>
  <c r="AQ215" i="2"/>
  <c r="AN216" i="2"/>
  <c r="AO216" i="2" s="1"/>
  <c r="AP216" i="2"/>
  <c r="AQ216" i="2"/>
  <c r="AR216" i="2"/>
  <c r="AN217" i="2"/>
  <c r="AO217" i="2" s="1"/>
  <c r="AP217" i="2"/>
  <c r="AQ217" i="2"/>
  <c r="AR217" i="2"/>
  <c r="AI218" i="2"/>
  <c r="AP218" i="2"/>
  <c r="AQ218" i="2"/>
  <c r="AI219" i="2"/>
  <c r="AP219" i="2"/>
  <c r="AQ219" i="2"/>
  <c r="AI220" i="2"/>
  <c r="AP220" i="2"/>
  <c r="AQ220" i="2"/>
  <c r="AI221" i="2"/>
  <c r="AP221" i="2"/>
  <c r="AQ221" i="2"/>
  <c r="AI222" i="2"/>
  <c r="AP222" i="2"/>
  <c r="AQ222" i="2"/>
  <c r="AI223" i="2"/>
  <c r="AP223" i="2"/>
  <c r="AQ223" i="2"/>
  <c r="AP224" i="2"/>
  <c r="AQ224" i="2"/>
  <c r="AN225" i="2"/>
  <c r="AO225" i="2" s="1"/>
  <c r="AP225" i="2"/>
  <c r="AQ225" i="2"/>
  <c r="AR225" i="2"/>
  <c r="AN226" i="2"/>
  <c r="AO226" i="2" s="1"/>
  <c r="AP226" i="2"/>
  <c r="AQ226" i="2"/>
  <c r="AR226" i="2"/>
  <c r="AI227" i="2"/>
  <c r="AP227" i="2"/>
  <c r="AQ227" i="2"/>
  <c r="AI228" i="2"/>
  <c r="AP228" i="2"/>
  <c r="AQ228" i="2"/>
  <c r="AI229" i="2"/>
  <c r="AP229" i="2"/>
  <c r="AQ229" i="2"/>
  <c r="AI230" i="2"/>
  <c r="AP230" i="2"/>
  <c r="AQ230" i="2"/>
  <c r="AI231" i="2"/>
  <c r="AP231" i="2"/>
  <c r="AQ231" i="2"/>
  <c r="AI232" i="2"/>
  <c r="AP232" i="2"/>
  <c r="AQ232" i="2"/>
  <c r="AP233" i="2"/>
  <c r="AQ233" i="2"/>
  <c r="AN234" i="2"/>
  <c r="AO234" i="2" s="1"/>
  <c r="AP234" i="2"/>
  <c r="AQ234" i="2"/>
  <c r="AR234" i="2"/>
  <c r="AN235" i="2"/>
  <c r="AO235" i="2" s="1"/>
  <c r="AP235" i="2"/>
  <c r="AQ235" i="2"/>
  <c r="AR235" i="2"/>
  <c r="AI236" i="2"/>
  <c r="AP236" i="2"/>
  <c r="AQ236" i="2"/>
  <c r="AI237" i="2"/>
  <c r="AP237" i="2"/>
  <c r="AQ237" i="2"/>
  <c r="AI238" i="2"/>
  <c r="AP238" i="2"/>
  <c r="AQ238" i="2"/>
  <c r="AI239" i="2"/>
  <c r="AP239" i="2"/>
  <c r="AQ239" i="2"/>
  <c r="AI240" i="2"/>
  <c r="AP240" i="2"/>
  <c r="AQ240" i="2"/>
  <c r="AI241" i="2"/>
  <c r="AP241" i="2"/>
  <c r="AQ241" i="2"/>
  <c r="AP242" i="2"/>
  <c r="AQ242" i="2"/>
  <c r="AN243" i="2"/>
  <c r="AO243" i="2" s="1"/>
  <c r="AP243" i="2"/>
  <c r="AQ243" i="2"/>
  <c r="AR243" i="2"/>
  <c r="AN244" i="2"/>
  <c r="AO244" i="2" s="1"/>
  <c r="AP244" i="2"/>
  <c r="AQ244" i="2"/>
  <c r="AR244" i="2"/>
  <c r="AI245" i="2"/>
  <c r="AP245" i="2"/>
  <c r="AQ245" i="2"/>
  <c r="AI246" i="2"/>
  <c r="AP246" i="2"/>
  <c r="AQ246" i="2"/>
  <c r="AI247" i="2"/>
  <c r="AP247" i="2"/>
  <c r="AQ247" i="2"/>
  <c r="AI248" i="2"/>
  <c r="AP248" i="2"/>
  <c r="AQ248" i="2"/>
  <c r="AI249" i="2"/>
  <c r="AP249" i="2"/>
  <c r="AQ249" i="2"/>
  <c r="AI250" i="2"/>
  <c r="AP250" i="2"/>
  <c r="AQ250" i="2"/>
  <c r="AP251" i="2"/>
  <c r="AQ251" i="2"/>
  <c r="AN252" i="2"/>
  <c r="AO252" i="2" s="1"/>
  <c r="AP252" i="2"/>
  <c r="AQ252" i="2"/>
  <c r="AR252" i="2"/>
  <c r="AN253" i="2"/>
  <c r="AO253" i="2" s="1"/>
  <c r="AP253" i="2"/>
  <c r="AQ253" i="2"/>
  <c r="AR253" i="2"/>
  <c r="AI254" i="2"/>
  <c r="AP254" i="2"/>
  <c r="AQ254" i="2"/>
  <c r="AI255" i="2"/>
  <c r="AP255" i="2"/>
  <c r="AQ255" i="2"/>
  <c r="AI256" i="2"/>
  <c r="AP256" i="2"/>
  <c r="AQ256" i="2"/>
  <c r="AI257" i="2"/>
  <c r="AP257" i="2"/>
  <c r="AQ257" i="2"/>
  <c r="AI258" i="2"/>
  <c r="AP258" i="2"/>
  <c r="AQ258" i="2"/>
  <c r="AI259" i="2"/>
  <c r="AP259" i="2"/>
  <c r="AQ259" i="2"/>
  <c r="AP260" i="2"/>
  <c r="AQ260" i="2"/>
  <c r="AN261" i="2"/>
  <c r="AO261" i="2" s="1"/>
  <c r="AP261" i="2"/>
  <c r="AQ261" i="2"/>
  <c r="AR261" i="2"/>
  <c r="AN262" i="2"/>
  <c r="AO262" i="2" s="1"/>
  <c r="AP262" i="2"/>
  <c r="AQ262" i="2"/>
  <c r="AR262" i="2"/>
  <c r="AI263" i="2"/>
  <c r="AP263" i="2"/>
  <c r="AQ263" i="2"/>
  <c r="AI264" i="2"/>
  <c r="AP264" i="2"/>
  <c r="AQ264" i="2"/>
  <c r="AI265" i="2"/>
  <c r="AP265" i="2"/>
  <c r="AQ265" i="2"/>
  <c r="AI266" i="2"/>
  <c r="AP266" i="2"/>
  <c r="AQ266" i="2"/>
  <c r="AI267" i="2"/>
  <c r="AP267" i="2"/>
  <c r="AQ267" i="2"/>
  <c r="AI268" i="2"/>
  <c r="AP268" i="2"/>
  <c r="AQ268" i="2"/>
  <c r="AP269" i="2"/>
  <c r="AQ269" i="2"/>
  <c r="AN270" i="2"/>
  <c r="AO270" i="2" s="1"/>
  <c r="AP270" i="2"/>
  <c r="AQ270" i="2"/>
  <c r="AR270" i="2"/>
  <c r="AN271" i="2"/>
  <c r="AO271" i="2" s="1"/>
  <c r="AP271" i="2"/>
  <c r="AQ271" i="2"/>
  <c r="AR271" i="2"/>
  <c r="AI272" i="2"/>
  <c r="AP272" i="2"/>
  <c r="AQ272" i="2"/>
  <c r="AI273" i="2"/>
  <c r="AP273" i="2"/>
  <c r="AQ273" i="2"/>
  <c r="AI274" i="2"/>
  <c r="AP274" i="2"/>
  <c r="AQ274" i="2"/>
  <c r="AI275" i="2"/>
  <c r="AP275" i="2"/>
  <c r="AQ275" i="2"/>
  <c r="AI276" i="2"/>
  <c r="AP276" i="2"/>
  <c r="AQ276" i="2"/>
  <c r="AI277" i="2"/>
  <c r="AP277" i="2"/>
  <c r="AQ277" i="2"/>
  <c r="AP278" i="2"/>
  <c r="AQ278" i="2"/>
  <c r="AN279" i="2"/>
  <c r="AO279" i="2" s="1"/>
  <c r="AP279" i="2"/>
  <c r="AQ279" i="2"/>
  <c r="AR279" i="2"/>
  <c r="AN280" i="2"/>
  <c r="AO280" i="2" s="1"/>
  <c r="AP280" i="2"/>
  <c r="AQ280" i="2"/>
  <c r="AR280" i="2"/>
  <c r="AI281" i="2"/>
  <c r="AP281" i="2"/>
  <c r="AQ281" i="2"/>
  <c r="AI282" i="2"/>
  <c r="AP282" i="2"/>
  <c r="AQ282" i="2"/>
  <c r="AI283" i="2"/>
  <c r="AP283" i="2"/>
  <c r="AQ283" i="2"/>
  <c r="AI284" i="2"/>
  <c r="AP284" i="2"/>
  <c r="AQ284" i="2"/>
  <c r="AI285" i="2"/>
  <c r="AP285" i="2"/>
  <c r="AQ285" i="2"/>
  <c r="AI286" i="2"/>
  <c r="AN286" i="2" s="1"/>
  <c r="AO286" i="2" s="1"/>
  <c r="AP286" i="2"/>
  <c r="AQ286" i="2"/>
  <c r="AR286" i="2"/>
  <c r="AP287" i="2"/>
  <c r="AQ287" i="2"/>
  <c r="AN288" i="2"/>
  <c r="AO288" i="2" s="1"/>
  <c r="AP288" i="2"/>
  <c r="AQ288" i="2"/>
  <c r="AR288" i="2"/>
  <c r="AN289" i="2"/>
  <c r="AO289" i="2" s="1"/>
  <c r="AP289" i="2"/>
  <c r="AQ289" i="2"/>
  <c r="AR289" i="2"/>
  <c r="AI290" i="2"/>
  <c r="AP290" i="2"/>
  <c r="AQ290" i="2"/>
  <c r="AI291" i="2"/>
  <c r="AP291" i="2"/>
  <c r="AQ291" i="2"/>
  <c r="AI292" i="2"/>
  <c r="AP292" i="2"/>
  <c r="AQ292" i="2"/>
  <c r="AI293" i="2"/>
  <c r="AP293" i="2"/>
  <c r="AQ293" i="2"/>
  <c r="AI294" i="2"/>
  <c r="AP294" i="2"/>
  <c r="AQ294" i="2"/>
  <c r="AI295" i="2"/>
  <c r="AN295" i="2" s="1"/>
  <c r="AO295" i="2" s="1"/>
  <c r="AP295" i="2"/>
  <c r="AQ295" i="2"/>
  <c r="AR295" i="2"/>
  <c r="AP296" i="2"/>
  <c r="AQ296" i="2"/>
  <c r="AN297" i="2"/>
  <c r="AO297" i="2" s="1"/>
  <c r="AP297" i="2"/>
  <c r="AQ297" i="2"/>
  <c r="AR297" i="2"/>
  <c r="AN298" i="2"/>
  <c r="AO298" i="2" s="1"/>
  <c r="AP298" i="2"/>
  <c r="AQ298" i="2"/>
  <c r="AR298" i="2"/>
  <c r="AI299" i="2"/>
  <c r="AP299" i="2"/>
  <c r="AQ299" i="2"/>
  <c r="AI300" i="2"/>
  <c r="AP300" i="2"/>
  <c r="AQ300" i="2"/>
  <c r="AI301" i="2"/>
  <c r="AP301" i="2"/>
  <c r="AQ301" i="2"/>
  <c r="AI302" i="2"/>
  <c r="AP302" i="2"/>
  <c r="AQ302" i="2"/>
  <c r="AI303" i="2"/>
  <c r="AP303" i="2"/>
  <c r="AQ303" i="2"/>
  <c r="AI304" i="2"/>
  <c r="AP304" i="2"/>
  <c r="AQ304" i="2"/>
  <c r="AP305" i="2"/>
  <c r="AQ305" i="2"/>
  <c r="AN306" i="2"/>
  <c r="AO306" i="2" s="1"/>
  <c r="AP306" i="2"/>
  <c r="AQ306" i="2"/>
  <c r="AR306" i="2"/>
  <c r="AN307" i="2"/>
  <c r="AO307" i="2" s="1"/>
  <c r="AP307" i="2"/>
  <c r="AQ307" i="2"/>
  <c r="AR307" i="2"/>
  <c r="AI308" i="2"/>
  <c r="AP308" i="2"/>
  <c r="AQ308" i="2"/>
  <c r="AI309" i="2"/>
  <c r="AP309" i="2"/>
  <c r="AQ309" i="2"/>
  <c r="AI310" i="2"/>
  <c r="AP310" i="2"/>
  <c r="AQ310" i="2"/>
  <c r="AI311" i="2"/>
  <c r="AP311" i="2"/>
  <c r="AQ311" i="2"/>
  <c r="AI312" i="2"/>
  <c r="AP312" i="2"/>
  <c r="AQ312" i="2"/>
  <c r="AI313" i="2"/>
  <c r="AN313" i="2" s="1"/>
  <c r="AO313" i="2" s="1"/>
  <c r="AP313" i="2"/>
  <c r="AQ313" i="2"/>
  <c r="AR313" i="2"/>
  <c r="AP314" i="2"/>
  <c r="AQ314" i="2"/>
  <c r="AN315" i="2"/>
  <c r="AO315" i="2" s="1"/>
  <c r="AP315" i="2"/>
  <c r="AQ315" i="2"/>
  <c r="AR315" i="2"/>
  <c r="AN316" i="2"/>
  <c r="AO316" i="2" s="1"/>
  <c r="AP316" i="2"/>
  <c r="AQ316" i="2"/>
  <c r="AR316" i="2"/>
  <c r="AI317" i="2"/>
  <c r="AP317" i="2"/>
  <c r="AQ317" i="2"/>
  <c r="AI318" i="2"/>
  <c r="AP318" i="2"/>
  <c r="AQ318" i="2"/>
  <c r="AI319" i="2"/>
  <c r="AP319" i="2"/>
  <c r="AQ319" i="2"/>
  <c r="AI320" i="2"/>
  <c r="AP320" i="2"/>
  <c r="AQ320" i="2"/>
  <c r="AI321" i="2"/>
  <c r="AP321" i="2"/>
  <c r="AQ321" i="2"/>
  <c r="AI322" i="2"/>
  <c r="AN322" i="2"/>
  <c r="AO322" i="2" s="1"/>
  <c r="AP322" i="2"/>
  <c r="AQ322" i="2"/>
  <c r="AR322" i="2"/>
  <c r="AP323" i="2"/>
  <c r="AQ323" i="2"/>
  <c r="AN324" i="2"/>
  <c r="AO324" i="2" s="1"/>
  <c r="AP324" i="2"/>
  <c r="AQ324" i="2"/>
  <c r="AR324" i="2"/>
  <c r="AN325" i="2"/>
  <c r="AO325" i="2" s="1"/>
  <c r="AP325" i="2"/>
  <c r="AQ325" i="2"/>
  <c r="AR325" i="2"/>
  <c r="AI326" i="2"/>
  <c r="AP326" i="2"/>
  <c r="AQ326" i="2"/>
  <c r="AI327" i="2"/>
  <c r="AP327" i="2"/>
  <c r="AQ327" i="2"/>
  <c r="AI328" i="2"/>
  <c r="AP328" i="2"/>
  <c r="AQ328" i="2"/>
  <c r="AI329" i="2"/>
  <c r="AP329" i="2"/>
  <c r="AQ329" i="2"/>
  <c r="AI330" i="2"/>
  <c r="AP330" i="2"/>
  <c r="AQ330" i="2"/>
  <c r="AI331" i="2"/>
  <c r="AN331" i="2" s="1"/>
  <c r="AO331" i="2" s="1"/>
  <c r="AP331" i="2"/>
  <c r="AQ331" i="2"/>
  <c r="AR331" i="2"/>
  <c r="AP332" i="2"/>
  <c r="AQ332" i="2"/>
  <c r="AN333" i="2"/>
  <c r="AO333" i="2" s="1"/>
  <c r="AP333" i="2"/>
  <c r="AQ333" i="2"/>
  <c r="AR333" i="2"/>
  <c r="AN334" i="2"/>
  <c r="AO334" i="2" s="1"/>
  <c r="AP334" i="2"/>
  <c r="AQ334" i="2"/>
  <c r="AR334" i="2"/>
  <c r="AI335" i="2"/>
  <c r="AP335" i="2"/>
  <c r="AQ335" i="2"/>
  <c r="AI336" i="2"/>
  <c r="AP336" i="2"/>
  <c r="AQ336" i="2"/>
  <c r="AI337" i="2"/>
  <c r="AP337" i="2"/>
  <c r="AQ337" i="2"/>
  <c r="AI338" i="2"/>
  <c r="AP338" i="2"/>
  <c r="AQ338" i="2"/>
  <c r="AI339" i="2"/>
  <c r="AP339" i="2"/>
  <c r="AQ339" i="2"/>
  <c r="AI340" i="2"/>
  <c r="AN340" i="2" s="1"/>
  <c r="AO340" i="2" s="1"/>
  <c r="AP340" i="2"/>
  <c r="AQ340" i="2"/>
  <c r="AR340" i="2"/>
  <c r="AN342" i="2"/>
  <c r="AO342" i="2" s="1"/>
  <c r="AP342" i="2"/>
  <c r="AQ342" i="2"/>
  <c r="AR342" i="2"/>
  <c r="AN343" i="2"/>
  <c r="AO343" i="2" s="1"/>
  <c r="AP343" i="2"/>
  <c r="AQ343" i="2"/>
  <c r="AR343" i="2"/>
  <c r="AN344" i="2"/>
  <c r="AO344" i="2" s="1"/>
  <c r="AP344" i="2"/>
  <c r="AQ344" i="2"/>
  <c r="AR344" i="2"/>
  <c r="AN345" i="2"/>
  <c r="AO345" i="2" s="1"/>
  <c r="AP345" i="2"/>
  <c r="AQ345" i="2"/>
  <c r="AN346" i="2"/>
  <c r="AO346" i="2" s="1"/>
  <c r="AP346" i="2"/>
  <c r="AQ346" i="2"/>
  <c r="AR346" i="2"/>
  <c r="AN347" i="2"/>
  <c r="AO347" i="2" s="1"/>
  <c r="AP347" i="2"/>
  <c r="AQ347" i="2"/>
  <c r="AR347" i="2"/>
  <c r="AN348" i="2"/>
  <c r="AO348" i="2" s="1"/>
  <c r="AP348" i="2"/>
  <c r="AQ348" i="2"/>
  <c r="AR348" i="2"/>
  <c r="AN349" i="2"/>
  <c r="AO349" i="2" s="1"/>
  <c r="AP349" i="2"/>
  <c r="AQ349" i="2"/>
  <c r="AR349" i="2"/>
  <c r="AN350" i="2"/>
  <c r="AO350" i="2" s="1"/>
  <c r="AP350" i="2"/>
  <c r="AQ350" i="2"/>
  <c r="AR350" i="2"/>
  <c r="AN351" i="2"/>
  <c r="AO351" i="2" s="1"/>
  <c r="AP351" i="2"/>
  <c r="AQ351" i="2"/>
  <c r="AN352" i="2"/>
  <c r="AO352" i="2" s="1"/>
  <c r="AP352" i="2"/>
  <c r="AQ352" i="2"/>
  <c r="AR352" i="2"/>
  <c r="AN353" i="2"/>
  <c r="AO353" i="2" s="1"/>
  <c r="AP353" i="2"/>
  <c r="AQ353" i="2"/>
  <c r="AR353" i="2"/>
  <c r="AN354" i="2"/>
  <c r="AO354" i="2" s="1"/>
  <c r="AP354" i="2"/>
  <c r="AQ354" i="2"/>
  <c r="AR354" i="2"/>
  <c r="AN355" i="2"/>
  <c r="AO355" i="2" s="1"/>
  <c r="AP355" i="2"/>
  <c r="AQ355" i="2"/>
  <c r="AR355" i="2"/>
  <c r="AN356" i="2"/>
  <c r="AO356" i="2" s="1"/>
  <c r="AP356" i="2"/>
  <c r="AQ356" i="2"/>
  <c r="AR356" i="2"/>
  <c r="AN357" i="2"/>
  <c r="AO357" i="2" s="1"/>
  <c r="AP357" i="2"/>
  <c r="AQ357" i="2"/>
  <c r="AN358" i="2"/>
  <c r="AO358" i="2" s="1"/>
  <c r="AP358" i="2"/>
  <c r="AQ358" i="2"/>
  <c r="AR358" i="2"/>
  <c r="AN359" i="2"/>
  <c r="AO359" i="2" s="1"/>
  <c r="AP359" i="2"/>
  <c r="AQ359" i="2"/>
  <c r="AR359" i="2"/>
  <c r="AN360" i="2"/>
  <c r="AO360" i="2" s="1"/>
  <c r="AP360" i="2"/>
  <c r="AQ360" i="2"/>
  <c r="AR360" i="2"/>
  <c r="AN361" i="2"/>
  <c r="AO361" i="2" s="1"/>
  <c r="AP361" i="2"/>
  <c r="AQ361" i="2"/>
  <c r="AR361" i="2"/>
  <c r="AN362" i="2"/>
  <c r="AO362" i="2" s="1"/>
  <c r="AP362" i="2"/>
  <c r="AQ362" i="2"/>
  <c r="AR362" i="2"/>
  <c r="AN363" i="2"/>
  <c r="AO363" i="2" s="1"/>
  <c r="AP363" i="2"/>
  <c r="AQ363" i="2"/>
  <c r="AN364" i="2"/>
  <c r="AO364" i="2" s="1"/>
  <c r="AP364" i="2"/>
  <c r="AQ364" i="2"/>
  <c r="AR364" i="2"/>
  <c r="AN365" i="2"/>
  <c r="AO365" i="2" s="1"/>
  <c r="AP365" i="2"/>
  <c r="AQ365" i="2"/>
  <c r="AR365" i="2"/>
  <c r="AN366" i="2"/>
  <c r="AO366" i="2" s="1"/>
  <c r="AP366" i="2"/>
  <c r="AQ366" i="2"/>
  <c r="AR366" i="2"/>
  <c r="AN367" i="2"/>
  <c r="AO367" i="2" s="1"/>
  <c r="AP367" i="2"/>
  <c r="AQ367" i="2"/>
  <c r="AR367" i="2"/>
  <c r="AN368" i="2"/>
  <c r="AO368" i="2" s="1"/>
  <c r="AP368" i="2"/>
  <c r="AQ368" i="2"/>
  <c r="AR368" i="2"/>
  <c r="AN369" i="2"/>
  <c r="AO369" i="2" s="1"/>
  <c r="AP369" i="2"/>
  <c r="AQ369" i="2"/>
  <c r="AN370" i="2"/>
  <c r="AO370" i="2" s="1"/>
  <c r="AP370" i="2"/>
  <c r="AQ370" i="2"/>
  <c r="AR370" i="2"/>
  <c r="AN371" i="2"/>
  <c r="AO371" i="2" s="1"/>
  <c r="AP371" i="2"/>
  <c r="AQ371" i="2"/>
  <c r="AR371" i="2"/>
  <c r="AN372" i="2"/>
  <c r="AO372" i="2" s="1"/>
  <c r="AP372" i="2"/>
  <c r="AQ372" i="2"/>
  <c r="AR372" i="2"/>
  <c r="AN373" i="2"/>
  <c r="AO373" i="2" s="1"/>
  <c r="AP373" i="2"/>
  <c r="AQ373" i="2"/>
  <c r="AR373" i="2"/>
  <c r="AN374" i="2"/>
  <c r="AO374" i="2" s="1"/>
  <c r="AP374" i="2"/>
  <c r="AQ374" i="2"/>
  <c r="AR374" i="2"/>
  <c r="AN375" i="2"/>
  <c r="AO375" i="2" s="1"/>
  <c r="AP375" i="2"/>
  <c r="AQ375" i="2"/>
  <c r="AN376" i="2"/>
  <c r="AO376" i="2" s="1"/>
  <c r="AP376" i="2"/>
  <c r="AQ376" i="2"/>
  <c r="AR376" i="2"/>
  <c r="AN377" i="2"/>
  <c r="AO377" i="2" s="1"/>
  <c r="AP377" i="2"/>
  <c r="AQ377" i="2"/>
  <c r="AR377" i="2"/>
  <c r="AN378" i="2"/>
  <c r="AO378" i="2" s="1"/>
  <c r="AP378" i="2"/>
  <c r="AQ378" i="2"/>
  <c r="AR378" i="2"/>
  <c r="AN379" i="2"/>
  <c r="AO379" i="2" s="1"/>
  <c r="AP379" i="2"/>
  <c r="AQ379" i="2"/>
  <c r="AR379" i="2"/>
  <c r="AN380" i="2"/>
  <c r="AO380" i="2" s="1"/>
  <c r="AP380" i="2"/>
  <c r="AQ380" i="2"/>
  <c r="AR380" i="2"/>
  <c r="AN381" i="2"/>
  <c r="AO381" i="2" s="1"/>
  <c r="AP381" i="2"/>
  <c r="AQ381" i="2"/>
  <c r="AN382" i="2"/>
  <c r="AO382" i="2" s="1"/>
  <c r="AP382" i="2"/>
  <c r="AQ382" i="2"/>
  <c r="AR382" i="2"/>
  <c r="AN383" i="2"/>
  <c r="AO383" i="2" s="1"/>
  <c r="AP383" i="2"/>
  <c r="AQ383" i="2"/>
  <c r="AR383" i="2"/>
  <c r="AN384" i="2"/>
  <c r="AO384" i="2" s="1"/>
  <c r="AP384" i="2"/>
  <c r="AQ384" i="2"/>
  <c r="AR384" i="2"/>
  <c r="AN385" i="2"/>
  <c r="AO385" i="2" s="1"/>
  <c r="AP385" i="2"/>
  <c r="AQ385" i="2"/>
  <c r="AR385" i="2"/>
  <c r="AN386" i="2"/>
  <c r="AO386" i="2" s="1"/>
  <c r="AP386" i="2"/>
  <c r="AQ386" i="2"/>
  <c r="AR386" i="2"/>
  <c r="AN387" i="2"/>
  <c r="AO387" i="2" s="1"/>
  <c r="AP387" i="2"/>
  <c r="AQ387" i="2"/>
  <c r="AN388" i="2"/>
  <c r="AO388" i="2" s="1"/>
  <c r="AP388" i="2"/>
  <c r="AQ388" i="2"/>
  <c r="AR388" i="2"/>
  <c r="AN389" i="2"/>
  <c r="AO389" i="2" s="1"/>
  <c r="AP389" i="2"/>
  <c r="AQ389" i="2"/>
  <c r="AR389" i="2"/>
  <c r="AN391" i="2"/>
  <c r="AO391" i="2" s="1"/>
  <c r="AP391" i="2"/>
  <c r="AQ391" i="2"/>
  <c r="AN392" i="2"/>
  <c r="AO392" i="2" s="1"/>
  <c r="AP392" i="2"/>
  <c r="AQ392" i="2"/>
  <c r="AN393" i="2"/>
  <c r="AO393" i="2" s="1"/>
  <c r="AP393" i="2"/>
  <c r="AQ393" i="2"/>
  <c r="AI394" i="2"/>
  <c r="AN394" i="2" s="1"/>
  <c r="AO394" i="2" s="1"/>
  <c r="AP394" i="2"/>
  <c r="AQ394" i="2"/>
  <c r="AI395" i="2"/>
  <c r="AN395" i="2" s="1"/>
  <c r="AO395" i="2" s="1"/>
  <c r="AP395" i="2"/>
  <c r="AQ395" i="2"/>
  <c r="AI396" i="2"/>
  <c r="AN396" i="2" s="1"/>
  <c r="AO396" i="2" s="1"/>
  <c r="AP396" i="2"/>
  <c r="AQ396" i="2"/>
  <c r="AN397" i="2"/>
  <c r="AO397" i="2" s="1"/>
  <c r="AP397" i="2"/>
  <c r="AQ397" i="2"/>
  <c r="AR397" i="2"/>
  <c r="AN398" i="2"/>
  <c r="AO398" i="2" s="1"/>
  <c r="AP398" i="2"/>
  <c r="AQ398" i="2"/>
  <c r="AR398" i="2"/>
  <c r="AN399" i="2"/>
  <c r="AO399" i="2" s="1"/>
  <c r="AP399" i="2"/>
  <c r="AQ399" i="2"/>
  <c r="AR399" i="2"/>
  <c r="AI400" i="2"/>
  <c r="AN400" i="2" s="1"/>
  <c r="AO400" i="2" s="1"/>
  <c r="AP400" i="2"/>
  <c r="AQ400" i="2"/>
  <c r="AR400" i="2"/>
  <c r="AI401" i="2"/>
  <c r="AN401" i="2" s="1"/>
  <c r="AO401" i="2" s="1"/>
  <c r="AP401" i="2"/>
  <c r="AQ401" i="2"/>
  <c r="AR401" i="2"/>
  <c r="AI402" i="2"/>
  <c r="AN402" i="2" s="1"/>
  <c r="AO402" i="2" s="1"/>
  <c r="AP402" i="2"/>
  <c r="AQ402" i="2"/>
  <c r="AR402" i="2"/>
  <c r="AN403" i="2"/>
  <c r="AO403" i="2" s="1"/>
  <c r="AP403" i="2"/>
  <c r="AQ403" i="2"/>
  <c r="AN404" i="2"/>
  <c r="AO404" i="2" s="1"/>
  <c r="AP404" i="2"/>
  <c r="AQ404" i="2"/>
  <c r="AN405" i="2"/>
  <c r="AO405" i="2" s="1"/>
  <c r="AP405" i="2"/>
  <c r="AQ405" i="2"/>
  <c r="AI406" i="2"/>
  <c r="AN406" i="2" s="1"/>
  <c r="AO406" i="2" s="1"/>
  <c r="AP406" i="2"/>
  <c r="AQ406" i="2"/>
  <c r="AI407" i="2"/>
  <c r="AN407" i="2" s="1"/>
  <c r="AO407" i="2" s="1"/>
  <c r="AP407" i="2"/>
  <c r="AQ407" i="2"/>
  <c r="AI408" i="2"/>
  <c r="AN408" i="2" s="1"/>
  <c r="AO408" i="2" s="1"/>
  <c r="AP408" i="2"/>
  <c r="AQ408" i="2"/>
  <c r="AN409" i="2"/>
  <c r="AO409" i="2" s="1"/>
  <c r="AP409" i="2"/>
  <c r="AQ409" i="2"/>
  <c r="AN410" i="2"/>
  <c r="AO410" i="2" s="1"/>
  <c r="AP410" i="2"/>
  <c r="AQ410" i="2"/>
  <c r="AN411" i="2"/>
  <c r="AO411" i="2" s="1"/>
  <c r="AP411" i="2"/>
  <c r="AQ411" i="2"/>
  <c r="AI412" i="2"/>
  <c r="AN412" i="2" s="1"/>
  <c r="AO412" i="2" s="1"/>
  <c r="AP412" i="2"/>
  <c r="AQ412" i="2"/>
  <c r="AI413" i="2"/>
  <c r="AN413" i="2" s="1"/>
  <c r="AO413" i="2" s="1"/>
  <c r="AP413" i="2"/>
  <c r="AQ413" i="2"/>
  <c r="AI414" i="2"/>
  <c r="AN414" i="2" s="1"/>
  <c r="AO414" i="2" s="1"/>
  <c r="AP414" i="2"/>
  <c r="AQ414" i="2"/>
  <c r="AN415" i="2"/>
  <c r="AO415" i="2" s="1"/>
  <c r="AP415" i="2"/>
  <c r="AQ415" i="2"/>
  <c r="AN416" i="2"/>
  <c r="AO416" i="2" s="1"/>
  <c r="AP416" i="2"/>
  <c r="AQ416" i="2"/>
  <c r="AN417" i="2"/>
  <c r="AO417" i="2" s="1"/>
  <c r="AP417" i="2"/>
  <c r="AQ417" i="2"/>
  <c r="AI418" i="2"/>
  <c r="AN418" i="2" s="1"/>
  <c r="AO418" i="2" s="1"/>
  <c r="AP418" i="2"/>
  <c r="AQ418" i="2"/>
  <c r="AI419" i="2"/>
  <c r="AN419" i="2" s="1"/>
  <c r="AO419" i="2" s="1"/>
  <c r="AP419" i="2"/>
  <c r="AQ419" i="2"/>
  <c r="AI420" i="2"/>
  <c r="AN420" i="2" s="1"/>
  <c r="AO420" i="2" s="1"/>
  <c r="AP420" i="2"/>
  <c r="AQ420" i="2"/>
  <c r="AN421" i="2"/>
  <c r="AO421" i="2" s="1"/>
  <c r="AP421" i="2"/>
  <c r="AQ421" i="2"/>
  <c r="AN422" i="2"/>
  <c r="AO422" i="2" s="1"/>
  <c r="AP422" i="2"/>
  <c r="AQ422" i="2"/>
  <c r="AN423" i="2"/>
  <c r="AO423" i="2" s="1"/>
  <c r="AP423" i="2"/>
  <c r="AQ423" i="2"/>
  <c r="AI424" i="2"/>
  <c r="AN424" i="2" s="1"/>
  <c r="AO424" i="2" s="1"/>
  <c r="AP424" i="2"/>
  <c r="AQ424" i="2"/>
  <c r="AI425" i="2"/>
  <c r="AN425" i="2" s="1"/>
  <c r="AO425" i="2" s="1"/>
  <c r="AP425" i="2"/>
  <c r="AQ425" i="2"/>
  <c r="AI426" i="2"/>
  <c r="AN426" i="2" s="1"/>
  <c r="AO426" i="2" s="1"/>
  <c r="AP426" i="2"/>
  <c r="AQ426" i="2"/>
  <c r="AN427" i="2"/>
  <c r="AO427" i="2" s="1"/>
  <c r="AP427" i="2"/>
  <c r="AQ427" i="2"/>
  <c r="AN428" i="2"/>
  <c r="AO428" i="2" s="1"/>
  <c r="AP428" i="2"/>
  <c r="AQ428" i="2"/>
  <c r="AN429" i="2"/>
  <c r="AO429" i="2" s="1"/>
  <c r="AP429" i="2"/>
  <c r="AQ429" i="2"/>
  <c r="AI430" i="2"/>
  <c r="AN430" i="2" s="1"/>
  <c r="AO430" i="2" s="1"/>
  <c r="AP430" i="2"/>
  <c r="AQ430" i="2"/>
  <c r="AI431" i="2"/>
  <c r="AN431" i="2" s="1"/>
  <c r="AO431" i="2" s="1"/>
  <c r="AP431" i="2"/>
  <c r="AQ431" i="2"/>
  <c r="AI432" i="2"/>
  <c r="AN432" i="2" s="1"/>
  <c r="AO432" i="2" s="1"/>
  <c r="AP432" i="2"/>
  <c r="AQ432" i="2"/>
  <c r="AN433" i="2"/>
  <c r="AO433" i="2" s="1"/>
  <c r="AP433" i="2"/>
  <c r="AQ433" i="2"/>
  <c r="AR433" i="2"/>
  <c r="AN434" i="2"/>
  <c r="AO434" i="2" s="1"/>
  <c r="AP434" i="2"/>
  <c r="AQ434" i="2"/>
  <c r="AR434" i="2"/>
  <c r="AN435" i="2"/>
  <c r="AO435" i="2" s="1"/>
  <c r="AP435" i="2"/>
  <c r="AQ435" i="2"/>
  <c r="AR435" i="2"/>
  <c r="AI436" i="2"/>
  <c r="AN436" i="2" s="1"/>
  <c r="AO436" i="2" s="1"/>
  <c r="AP436" i="2"/>
  <c r="AQ436" i="2"/>
  <c r="AR436" i="2"/>
  <c r="AI437" i="2"/>
  <c r="AN437" i="2" s="1"/>
  <c r="AO437" i="2" s="1"/>
  <c r="AP437" i="2"/>
  <c r="AQ437" i="2"/>
  <c r="AR437" i="2"/>
  <c r="AI438" i="2"/>
  <c r="AN438" i="2" s="1"/>
  <c r="AO438" i="2" s="1"/>
  <c r="AP438" i="2"/>
  <c r="AQ438" i="2"/>
  <c r="AR438" i="2"/>
  <c r="AN439" i="2"/>
  <c r="AO439" i="2" s="1"/>
  <c r="AP439" i="2"/>
  <c r="AQ439" i="2"/>
  <c r="AR439" i="2"/>
  <c r="AN440" i="2"/>
  <c r="AO440" i="2" s="1"/>
  <c r="AP440" i="2"/>
  <c r="AQ440" i="2"/>
  <c r="AR440" i="2"/>
  <c r="AN441" i="2"/>
  <c r="AO441" i="2" s="1"/>
  <c r="AP441" i="2"/>
  <c r="AQ441" i="2"/>
  <c r="AR441" i="2"/>
  <c r="AI442" i="2"/>
  <c r="AN442" i="2" s="1"/>
  <c r="AO442" i="2" s="1"/>
  <c r="AP442" i="2"/>
  <c r="AQ442" i="2"/>
  <c r="AR442" i="2"/>
  <c r="AI443" i="2"/>
  <c r="AN443" i="2" s="1"/>
  <c r="AO443" i="2" s="1"/>
  <c r="AP443" i="2"/>
  <c r="AQ443" i="2"/>
  <c r="AR443" i="2"/>
  <c r="AI444" i="2"/>
  <c r="AN444" i="2" s="1"/>
  <c r="AO444" i="2" s="1"/>
  <c r="AP444" i="2"/>
  <c r="AQ444" i="2"/>
  <c r="AR444" i="2"/>
  <c r="I28" i="3"/>
  <c r="AT14" i="2" l="1"/>
  <c r="AT19" i="2"/>
  <c r="AS19" i="2"/>
  <c r="AU19" i="2" s="1"/>
  <c r="AU15" i="2"/>
  <c r="AR18" i="2"/>
  <c r="AN18" i="2"/>
  <c r="AO18" i="2" s="1"/>
  <c r="J17" i="2"/>
  <c r="AN14" i="2"/>
  <c r="AO14" i="2" s="1"/>
  <c r="AS14" i="2" s="1"/>
  <c r="AU14" i="2" s="1"/>
  <c r="AS8" i="2"/>
  <c r="J11" i="2"/>
  <c r="AN11" i="2" s="1"/>
  <c r="AO11" i="2" s="1"/>
  <c r="AT9" i="2"/>
  <c r="AT13" i="2"/>
  <c r="AT10" i="2"/>
  <c r="AU8" i="2"/>
  <c r="AT8" i="2"/>
  <c r="AR11" i="2"/>
  <c r="AT11" i="2" s="1"/>
  <c r="AR12" i="2"/>
  <c r="AN12" i="2"/>
  <c r="AO12" i="2" s="1"/>
  <c r="AS9" i="2"/>
  <c r="AU9" i="2" s="1"/>
  <c r="AS10" i="2"/>
  <c r="AU10" i="2" s="1"/>
  <c r="AS13" i="2"/>
  <c r="AU13" i="2" s="1"/>
  <c r="AS279" i="2"/>
  <c r="AS171" i="2"/>
  <c r="AS342" i="2"/>
  <c r="AS343" i="2"/>
  <c r="AS347" i="2"/>
  <c r="AS346" i="2"/>
  <c r="AS344" i="2"/>
  <c r="AS306" i="2"/>
  <c r="AS443" i="2"/>
  <c r="AS437" i="2"/>
  <c r="AS334" i="2"/>
  <c r="AS439" i="2"/>
  <c r="AS442" i="2"/>
  <c r="AS441" i="2"/>
  <c r="AS444" i="2"/>
  <c r="AS440" i="2"/>
  <c r="AS433" i="2"/>
  <c r="AS436" i="2"/>
  <c r="AS435" i="2"/>
  <c r="AS438" i="2"/>
  <c r="AS434" i="2"/>
  <c r="AS400" i="2"/>
  <c r="AS398" i="2"/>
  <c r="AS401" i="2"/>
  <c r="AS397" i="2"/>
  <c r="AS399" i="2"/>
  <c r="AS402" i="2"/>
  <c r="AS385" i="2"/>
  <c r="AS388" i="2"/>
  <c r="AS384" i="2"/>
  <c r="AS386" i="2"/>
  <c r="AS389" i="2"/>
  <c r="AS380" i="2"/>
  <c r="AS383" i="2"/>
  <c r="AS379" i="2"/>
  <c r="AS382" i="2"/>
  <c r="AS378" i="2"/>
  <c r="AS373" i="2"/>
  <c r="AS376" i="2"/>
  <c r="AS372" i="2"/>
  <c r="AS374" i="2"/>
  <c r="AS377" i="2"/>
  <c r="AS367" i="2"/>
  <c r="AS370" i="2"/>
  <c r="AS366" i="2"/>
  <c r="AS368" i="2"/>
  <c r="AS371" i="2"/>
  <c r="AS361" i="2"/>
  <c r="AS364" i="2"/>
  <c r="AS360" i="2"/>
  <c r="AS362" i="2"/>
  <c r="AS365" i="2"/>
  <c r="AS355" i="2"/>
  <c r="AS358" i="2"/>
  <c r="AS354" i="2"/>
  <c r="AS356" i="2"/>
  <c r="AS359" i="2"/>
  <c r="AS349" i="2"/>
  <c r="AS352" i="2"/>
  <c r="AS348" i="2"/>
  <c r="AS350" i="2"/>
  <c r="AS353" i="2"/>
  <c r="AS298" i="2"/>
  <c r="AS261" i="2"/>
  <c r="AS199" i="2"/>
  <c r="AS108" i="2"/>
  <c r="AS295" i="2"/>
  <c r="AS333" i="2"/>
  <c r="AS340" i="2"/>
  <c r="AS324" i="2"/>
  <c r="AS325" i="2"/>
  <c r="AS331" i="2"/>
  <c r="AS315" i="2"/>
  <c r="AS316" i="2"/>
  <c r="AS322" i="2"/>
  <c r="AS307" i="2"/>
  <c r="AS313" i="2"/>
  <c r="AS297" i="2"/>
  <c r="AS288" i="2"/>
  <c r="AS289" i="2"/>
  <c r="AS280" i="2"/>
  <c r="AS286" i="2"/>
  <c r="AS271" i="2"/>
  <c r="AS270" i="2"/>
  <c r="AS262" i="2"/>
  <c r="AS127" i="2"/>
  <c r="AS126" i="2"/>
  <c r="AS252" i="2"/>
  <c r="AS253" i="2"/>
  <c r="AS243" i="2"/>
  <c r="AS244" i="2"/>
  <c r="AS234" i="2"/>
  <c r="AS235" i="2"/>
  <c r="AS225" i="2"/>
  <c r="AS226" i="2"/>
  <c r="AS216" i="2"/>
  <c r="AS217" i="2"/>
  <c r="AS208" i="2"/>
  <c r="AS207" i="2"/>
  <c r="AS198" i="2"/>
  <c r="AS189" i="2"/>
  <c r="AS190" i="2"/>
  <c r="AS180" i="2"/>
  <c r="AS181" i="2"/>
  <c r="AS172" i="2"/>
  <c r="AS162" i="2"/>
  <c r="AS163" i="2"/>
  <c r="AS169" i="2"/>
  <c r="AS153" i="2"/>
  <c r="AS154" i="2"/>
  <c r="AS160" i="2"/>
  <c r="AS144" i="2"/>
  <c r="AS145" i="2"/>
  <c r="AS151" i="2"/>
  <c r="AS135" i="2"/>
  <c r="AS136" i="2"/>
  <c r="AS142" i="2"/>
  <c r="AS133" i="2"/>
  <c r="AS117" i="2"/>
  <c r="AS118" i="2"/>
  <c r="AS124" i="2"/>
  <c r="AS109" i="2"/>
  <c r="AS115" i="2"/>
  <c r="AS99" i="2"/>
  <c r="AS100" i="2"/>
  <c r="AS106" i="2"/>
  <c r="AS90" i="2"/>
  <c r="AS91" i="2"/>
  <c r="AS97" i="2"/>
  <c r="AS73" i="2"/>
  <c r="AS80" i="2"/>
  <c r="AS81" i="2"/>
  <c r="AS82" i="2"/>
  <c r="AS71" i="2"/>
  <c r="AS72" i="2"/>
  <c r="AS62" i="2"/>
  <c r="AS64" i="2"/>
  <c r="AS63" i="2"/>
  <c r="AS54" i="2"/>
  <c r="AS55" i="2"/>
  <c r="AS53" i="2"/>
  <c r="G15" i="8"/>
  <c r="G4" i="8"/>
  <c r="G5" i="8"/>
  <c r="G6" i="8"/>
  <c r="G7" i="8"/>
  <c r="G8" i="8"/>
  <c r="G9" i="8"/>
  <c r="G10" i="8"/>
  <c r="G3" i="8"/>
  <c r="AN17" i="2" l="1"/>
  <c r="AO17" i="2" s="1"/>
  <c r="AR17" i="2"/>
  <c r="AT18" i="2"/>
  <c r="AS18" i="2"/>
  <c r="AU18" i="2" s="1"/>
  <c r="AS11" i="2"/>
  <c r="AU11" i="2" s="1"/>
  <c r="AT12" i="2"/>
  <c r="AS12" i="2"/>
  <c r="AU12" i="2" s="1"/>
  <c r="G11" i="8"/>
  <c r="AT17" i="2" l="1"/>
  <c r="AS17" i="2"/>
  <c r="AU17" i="2" s="1"/>
  <c r="AS4" i="2"/>
  <c r="L433" i="2"/>
  <c r="M433" i="2"/>
  <c r="N433" i="2"/>
  <c r="L434" i="2"/>
  <c r="M434" i="2"/>
  <c r="N434" i="2"/>
  <c r="L435" i="2"/>
  <c r="M435" i="2"/>
  <c r="N435" i="2"/>
  <c r="L436" i="2"/>
  <c r="M436" i="2"/>
  <c r="N436" i="2"/>
  <c r="L437" i="2"/>
  <c r="M437" i="2"/>
  <c r="N437" i="2"/>
  <c r="L438" i="2"/>
  <c r="M438" i="2"/>
  <c r="N438" i="2"/>
  <c r="L439" i="2"/>
  <c r="M439" i="2"/>
  <c r="N439" i="2"/>
  <c r="L440" i="2"/>
  <c r="M440" i="2"/>
  <c r="N440" i="2"/>
  <c r="L441" i="2"/>
  <c r="M441" i="2"/>
  <c r="N441" i="2"/>
  <c r="L442" i="2"/>
  <c r="M442" i="2"/>
  <c r="N442" i="2"/>
  <c r="L443" i="2"/>
  <c r="M443" i="2"/>
  <c r="N443" i="2"/>
  <c r="L444" i="2"/>
  <c r="M444" i="2"/>
  <c r="N444" i="2"/>
  <c r="H444" i="2"/>
  <c r="H443" i="2"/>
  <c r="H442" i="2"/>
  <c r="H441" i="2"/>
  <c r="H440" i="2"/>
  <c r="H439" i="2"/>
  <c r="H438" i="2"/>
  <c r="H437" i="2"/>
  <c r="H436" i="2"/>
  <c r="H435" i="2"/>
  <c r="H434" i="2"/>
  <c r="H433" i="2"/>
  <c r="L427" i="2"/>
  <c r="M427" i="2"/>
  <c r="N427" i="2"/>
  <c r="L428" i="2"/>
  <c r="M428" i="2"/>
  <c r="N428" i="2"/>
  <c r="L429" i="2"/>
  <c r="M429" i="2"/>
  <c r="N429" i="2"/>
  <c r="L430" i="2"/>
  <c r="M430" i="2"/>
  <c r="N430" i="2"/>
  <c r="L431" i="2"/>
  <c r="M431" i="2"/>
  <c r="N431" i="2"/>
  <c r="L432" i="2"/>
  <c r="M432" i="2"/>
  <c r="N432" i="2"/>
  <c r="H432" i="2"/>
  <c r="H431" i="2"/>
  <c r="K430" i="2"/>
  <c r="H430" i="2"/>
  <c r="H429" i="2"/>
  <c r="H428" i="2"/>
  <c r="H427" i="2"/>
  <c r="L415" i="2"/>
  <c r="M415" i="2"/>
  <c r="N415" i="2"/>
  <c r="L416" i="2"/>
  <c r="M416" i="2"/>
  <c r="N416" i="2"/>
  <c r="L417" i="2"/>
  <c r="M417" i="2"/>
  <c r="N417" i="2"/>
  <c r="L418" i="2"/>
  <c r="M418" i="2"/>
  <c r="N418" i="2"/>
  <c r="L419" i="2"/>
  <c r="M419" i="2"/>
  <c r="N419" i="2"/>
  <c r="L420" i="2"/>
  <c r="M420" i="2"/>
  <c r="N420" i="2"/>
  <c r="L421" i="2"/>
  <c r="M421" i="2"/>
  <c r="N421" i="2"/>
  <c r="L422" i="2"/>
  <c r="M422" i="2"/>
  <c r="N422" i="2"/>
  <c r="L423" i="2"/>
  <c r="M423" i="2"/>
  <c r="N423" i="2"/>
  <c r="L424" i="2"/>
  <c r="M424" i="2"/>
  <c r="N424" i="2"/>
  <c r="L425" i="2"/>
  <c r="M425" i="2"/>
  <c r="N425" i="2"/>
  <c r="L426" i="2"/>
  <c r="M426" i="2"/>
  <c r="N426" i="2"/>
  <c r="H426" i="2"/>
  <c r="H425" i="2"/>
  <c r="K424" i="2"/>
  <c r="H424" i="2"/>
  <c r="H423" i="2"/>
  <c r="H422" i="2"/>
  <c r="H421" i="2"/>
  <c r="H420" i="2"/>
  <c r="H419" i="2"/>
  <c r="K418" i="2"/>
  <c r="H418" i="2"/>
  <c r="H417" i="2"/>
  <c r="H416" i="2"/>
  <c r="H415" i="2"/>
  <c r="H34" i="6"/>
  <c r="H30" i="6"/>
  <c r="H26" i="6"/>
  <c r="H22" i="6"/>
  <c r="H20" i="6"/>
  <c r="H17" i="6"/>
  <c r="H13" i="6"/>
  <c r="H9" i="6"/>
  <c r="H5" i="6"/>
  <c r="H3" i="6"/>
  <c r="H34" i="7"/>
  <c r="H30" i="7"/>
  <c r="I30" i="7" s="1"/>
  <c r="H26" i="7"/>
  <c r="H22" i="7"/>
  <c r="H20" i="7"/>
  <c r="H17" i="7"/>
  <c r="H13" i="7"/>
  <c r="I13" i="7" s="1"/>
  <c r="H9" i="7"/>
  <c r="H5" i="7"/>
  <c r="H3" i="7"/>
  <c r="B14" i="7"/>
  <c r="B14" i="6"/>
  <c r="I13" i="6"/>
  <c r="K406" i="2"/>
  <c r="L391" i="2"/>
  <c r="M391" i="2"/>
  <c r="N391" i="2"/>
  <c r="L392" i="2"/>
  <c r="M392" i="2"/>
  <c r="N392" i="2"/>
  <c r="L393" i="2"/>
  <c r="M393" i="2"/>
  <c r="N393" i="2"/>
  <c r="L394" i="2"/>
  <c r="M394" i="2"/>
  <c r="N394" i="2"/>
  <c r="L395" i="2"/>
  <c r="M395" i="2"/>
  <c r="N395" i="2"/>
  <c r="L396" i="2"/>
  <c r="M396" i="2"/>
  <c r="N396" i="2"/>
  <c r="L397" i="2"/>
  <c r="M397" i="2"/>
  <c r="N397" i="2"/>
  <c r="L398" i="2"/>
  <c r="M398" i="2"/>
  <c r="N398" i="2"/>
  <c r="L399" i="2"/>
  <c r="M399" i="2"/>
  <c r="N399" i="2"/>
  <c r="L400" i="2"/>
  <c r="M400" i="2"/>
  <c r="N400" i="2"/>
  <c r="L401" i="2"/>
  <c r="M401" i="2"/>
  <c r="N401" i="2"/>
  <c r="L402" i="2"/>
  <c r="M402" i="2"/>
  <c r="N402" i="2"/>
  <c r="L403" i="2"/>
  <c r="M403" i="2"/>
  <c r="N403" i="2"/>
  <c r="L404" i="2"/>
  <c r="M404" i="2"/>
  <c r="N404" i="2"/>
  <c r="L405" i="2"/>
  <c r="M405" i="2"/>
  <c r="N405" i="2"/>
  <c r="L406" i="2"/>
  <c r="M406" i="2"/>
  <c r="N406" i="2"/>
  <c r="L407" i="2"/>
  <c r="M407" i="2"/>
  <c r="N407" i="2"/>
  <c r="L408" i="2"/>
  <c r="M408" i="2"/>
  <c r="N408" i="2"/>
  <c r="L409" i="2"/>
  <c r="M409" i="2"/>
  <c r="N409" i="2"/>
  <c r="L410" i="2"/>
  <c r="M410" i="2"/>
  <c r="N410" i="2"/>
  <c r="L411" i="2"/>
  <c r="M411" i="2"/>
  <c r="N411" i="2"/>
  <c r="L412" i="2"/>
  <c r="M412" i="2"/>
  <c r="N412" i="2"/>
  <c r="L413" i="2"/>
  <c r="M413" i="2"/>
  <c r="N413" i="2"/>
  <c r="L414" i="2"/>
  <c r="M414" i="2"/>
  <c r="N414" i="2"/>
  <c r="L376" i="2"/>
  <c r="M376" i="2"/>
  <c r="N376" i="2"/>
  <c r="L377" i="2"/>
  <c r="M377" i="2"/>
  <c r="N377" i="2"/>
  <c r="L378" i="2"/>
  <c r="M378" i="2"/>
  <c r="N378" i="2"/>
  <c r="L379" i="2"/>
  <c r="M379" i="2"/>
  <c r="N379" i="2"/>
  <c r="L380" i="2"/>
  <c r="M380" i="2"/>
  <c r="N380" i="2"/>
  <c r="L381" i="2"/>
  <c r="M381" i="2"/>
  <c r="N381" i="2"/>
  <c r="L382" i="2"/>
  <c r="M382" i="2"/>
  <c r="N382" i="2"/>
  <c r="L383" i="2"/>
  <c r="M383" i="2"/>
  <c r="N383" i="2"/>
  <c r="L384" i="2"/>
  <c r="M384" i="2"/>
  <c r="N384" i="2"/>
  <c r="L385" i="2"/>
  <c r="M385" i="2"/>
  <c r="N385" i="2"/>
  <c r="L386" i="2"/>
  <c r="M386" i="2"/>
  <c r="N386" i="2"/>
  <c r="L387" i="2"/>
  <c r="M387" i="2"/>
  <c r="N387" i="2"/>
  <c r="L388" i="2"/>
  <c r="M388" i="2"/>
  <c r="N388" i="2"/>
  <c r="L389" i="2"/>
  <c r="M389" i="2"/>
  <c r="N389" i="2"/>
  <c r="H125" i="2"/>
  <c r="J125" i="2"/>
  <c r="L125" i="2"/>
  <c r="H414" i="2"/>
  <c r="H413" i="2"/>
  <c r="K412" i="2"/>
  <c r="H412" i="2"/>
  <c r="H411" i="2"/>
  <c r="H410" i="2"/>
  <c r="H409" i="2"/>
  <c r="H408" i="2"/>
  <c r="H407" i="2"/>
  <c r="H406" i="2"/>
  <c r="H405" i="2"/>
  <c r="H404" i="2"/>
  <c r="H403" i="2"/>
  <c r="H402" i="2"/>
  <c r="H401" i="2"/>
  <c r="H400" i="2"/>
  <c r="H399" i="2"/>
  <c r="H398" i="2"/>
  <c r="H397" i="2"/>
  <c r="H389" i="2"/>
  <c r="H388" i="2"/>
  <c r="J387" i="2"/>
  <c r="AR387" i="2" s="1"/>
  <c r="AS387" i="2" s="1"/>
  <c r="H387" i="2"/>
  <c r="H386" i="2"/>
  <c r="H385" i="2"/>
  <c r="K384" i="2"/>
  <c r="H384" i="2"/>
  <c r="K394" i="2"/>
  <c r="AR392" i="2" l="1"/>
  <c r="AS392" i="2" s="1"/>
  <c r="AR393" i="2"/>
  <c r="AS393" i="2" s="1"/>
  <c r="AR395" i="2"/>
  <c r="AS395" i="2" s="1"/>
  <c r="AR391" i="2"/>
  <c r="AS391" i="2" s="1"/>
  <c r="AR394" i="2"/>
  <c r="AS394" i="2" s="1"/>
  <c r="AR396" i="2"/>
  <c r="AS396" i="2" s="1"/>
  <c r="AR417" i="2"/>
  <c r="AS417" i="2" s="1"/>
  <c r="AU417" i="2" s="1"/>
  <c r="AR419" i="2"/>
  <c r="AS419" i="2" s="1"/>
  <c r="AU419" i="2" s="1"/>
  <c r="AR415" i="2"/>
  <c r="AS415" i="2" s="1"/>
  <c r="AU415" i="2" s="1"/>
  <c r="AR418" i="2"/>
  <c r="AS418" i="2" s="1"/>
  <c r="AU418" i="2" s="1"/>
  <c r="AR420" i="2"/>
  <c r="AS420" i="2" s="1"/>
  <c r="AU420" i="2" s="1"/>
  <c r="AR416" i="2"/>
  <c r="AS416" i="2" s="1"/>
  <c r="AU416" i="2" s="1"/>
  <c r="AR427" i="2"/>
  <c r="AS427" i="2" s="1"/>
  <c r="AU427" i="2" s="1"/>
  <c r="AR430" i="2"/>
  <c r="AS430" i="2" s="1"/>
  <c r="AU430" i="2" s="1"/>
  <c r="AR432" i="2"/>
  <c r="AS432" i="2" s="1"/>
  <c r="AR428" i="2"/>
  <c r="AS428" i="2" s="1"/>
  <c r="AU428" i="2" s="1"/>
  <c r="AR431" i="2"/>
  <c r="AS431" i="2" s="1"/>
  <c r="AU431" i="2" s="1"/>
  <c r="AR429" i="2"/>
  <c r="AS429" i="2" s="1"/>
  <c r="AU429" i="2" s="1"/>
  <c r="AR403" i="2"/>
  <c r="AS403" i="2" s="1"/>
  <c r="AU403" i="2" s="1"/>
  <c r="AR406" i="2"/>
  <c r="AS406" i="2" s="1"/>
  <c r="AU406" i="2" s="1"/>
  <c r="AR408" i="2"/>
  <c r="AS408" i="2" s="1"/>
  <c r="AU408" i="2" s="1"/>
  <c r="AR404" i="2"/>
  <c r="AS404" i="2" s="1"/>
  <c r="AU404" i="2" s="1"/>
  <c r="AR405" i="2"/>
  <c r="AS405" i="2" s="1"/>
  <c r="AU405" i="2" s="1"/>
  <c r="AR407" i="2"/>
  <c r="AS407" i="2" s="1"/>
  <c r="AU407" i="2" s="1"/>
  <c r="AR412" i="2"/>
  <c r="AS412" i="2" s="1"/>
  <c r="AU412" i="2" s="1"/>
  <c r="AR414" i="2"/>
  <c r="AS414" i="2" s="1"/>
  <c r="AR410" i="2"/>
  <c r="AS410" i="2" s="1"/>
  <c r="AU410" i="2" s="1"/>
  <c r="AR411" i="2"/>
  <c r="AS411" i="2" s="1"/>
  <c r="AU411" i="2" s="1"/>
  <c r="AR413" i="2"/>
  <c r="AS413" i="2" s="1"/>
  <c r="AU413" i="2" s="1"/>
  <c r="AR409" i="2"/>
  <c r="AS409" i="2" s="1"/>
  <c r="AU409" i="2" s="1"/>
  <c r="AR423" i="2"/>
  <c r="AS423" i="2" s="1"/>
  <c r="AU423" i="2" s="1"/>
  <c r="AR425" i="2"/>
  <c r="AS425" i="2" s="1"/>
  <c r="AU425" i="2" s="1"/>
  <c r="AR421" i="2"/>
  <c r="AS421" i="2" s="1"/>
  <c r="AU421" i="2" s="1"/>
  <c r="AR422" i="2"/>
  <c r="AS422" i="2" s="1"/>
  <c r="AU422" i="2" s="1"/>
  <c r="AR424" i="2"/>
  <c r="AS424" i="2" s="1"/>
  <c r="AU424" i="2" s="1"/>
  <c r="AR426" i="2"/>
  <c r="AS426" i="2" s="1"/>
  <c r="AU426" i="2" s="1"/>
  <c r="AR125" i="2"/>
  <c r="AT125" i="2" s="1"/>
  <c r="AN125" i="2"/>
  <c r="AO125" i="2" s="1"/>
  <c r="AT386" i="2"/>
  <c r="AU386" i="2"/>
  <c r="AT437" i="2"/>
  <c r="AU437" i="2"/>
  <c r="AT387" i="2"/>
  <c r="AU387" i="2"/>
  <c r="AT432" i="2"/>
  <c r="AU432" i="2"/>
  <c r="AT438" i="2"/>
  <c r="AU438" i="2"/>
  <c r="AT439" i="2"/>
  <c r="AU439" i="2"/>
  <c r="AT435" i="2"/>
  <c r="AU435" i="2"/>
  <c r="AT388" i="2"/>
  <c r="AU388" i="2"/>
  <c r="AU414" i="2"/>
  <c r="AT440" i="2"/>
  <c r="AU440" i="2"/>
  <c r="AT441" i="2"/>
  <c r="AU441" i="2"/>
  <c r="AT442" i="2"/>
  <c r="AU442" i="2"/>
  <c r="AT385" i="2"/>
  <c r="AU385" i="2"/>
  <c r="AT443" i="2"/>
  <c r="AU443" i="2"/>
  <c r="AT436" i="2"/>
  <c r="AU436" i="2"/>
  <c r="AT389" i="2"/>
  <c r="AU389" i="2"/>
  <c r="AT397" i="2"/>
  <c r="AU397" i="2"/>
  <c r="AT398" i="2"/>
  <c r="AU398" i="2"/>
  <c r="AT399" i="2"/>
  <c r="AU399" i="2"/>
  <c r="AT444" i="2"/>
  <c r="AU444" i="2"/>
  <c r="AT402" i="2"/>
  <c r="AU402" i="2"/>
  <c r="AT400" i="2"/>
  <c r="AU400" i="2"/>
  <c r="AT428" i="2"/>
  <c r="AT433" i="2"/>
  <c r="AU433" i="2"/>
  <c r="AT384" i="2"/>
  <c r="AU384" i="2"/>
  <c r="AT401" i="2"/>
  <c r="AU401" i="2"/>
  <c r="AT434" i="2"/>
  <c r="AU434" i="2"/>
  <c r="I34" i="7"/>
  <c r="I22" i="7"/>
  <c r="I26" i="7"/>
  <c r="I17" i="7"/>
  <c r="I3" i="7"/>
  <c r="I20" i="7"/>
  <c r="I5" i="7"/>
  <c r="I9" i="7"/>
  <c r="I34" i="6"/>
  <c r="I17" i="6"/>
  <c r="I20" i="6"/>
  <c r="I3" i="6"/>
  <c r="I22" i="6"/>
  <c r="I5" i="6"/>
  <c r="I26" i="6"/>
  <c r="I9" i="6"/>
  <c r="I30" i="6"/>
  <c r="AT417" i="2" l="1"/>
  <c r="AT419" i="2"/>
  <c r="AT427" i="2"/>
  <c r="AT406" i="2"/>
  <c r="AT415" i="2"/>
  <c r="AT431" i="2"/>
  <c r="AT408" i="2"/>
  <c r="AT405" i="2"/>
  <c r="AT410" i="2"/>
  <c r="AT426" i="2"/>
  <c r="AT411" i="2"/>
  <c r="AT413" i="2"/>
  <c r="AT429" i="2"/>
  <c r="AT421" i="2"/>
  <c r="AT418" i="2"/>
  <c r="AT409" i="2"/>
  <c r="AT407" i="2"/>
  <c r="AT414" i="2"/>
  <c r="AT422" i="2"/>
  <c r="AS125" i="2"/>
  <c r="AU125" i="2" s="1"/>
  <c r="AT403" i="2"/>
  <c r="AT404" i="2"/>
  <c r="AT420" i="2"/>
  <c r="AT430" i="2"/>
  <c r="AT412" i="2"/>
  <c r="AT416" i="2"/>
  <c r="AT425" i="2"/>
  <c r="AT424" i="2"/>
  <c r="AT423" i="2"/>
  <c r="H396" i="2"/>
  <c r="H395" i="2"/>
  <c r="H394" i="2"/>
  <c r="H393" i="2"/>
  <c r="H392" i="2"/>
  <c r="H391" i="2"/>
  <c r="H383" i="2"/>
  <c r="H382" i="2"/>
  <c r="J381" i="2"/>
  <c r="AR381" i="2" s="1"/>
  <c r="AS381" i="2" s="1"/>
  <c r="H381" i="2"/>
  <c r="H380" i="2"/>
  <c r="H379" i="2"/>
  <c r="K378" i="2"/>
  <c r="H378" i="2"/>
  <c r="L179" i="2"/>
  <c r="M179" i="2"/>
  <c r="N179" i="2"/>
  <c r="L180" i="2"/>
  <c r="M180" i="2"/>
  <c r="N180" i="2"/>
  <c r="L181" i="2"/>
  <c r="M181" i="2"/>
  <c r="N181" i="2"/>
  <c r="L182" i="2"/>
  <c r="M182" i="2"/>
  <c r="N182" i="2"/>
  <c r="L183" i="2"/>
  <c r="M183" i="2"/>
  <c r="N183" i="2"/>
  <c r="L184" i="2"/>
  <c r="M184" i="2"/>
  <c r="N184" i="2"/>
  <c r="L185" i="2"/>
  <c r="M185" i="2"/>
  <c r="N185" i="2"/>
  <c r="L186" i="2"/>
  <c r="M186" i="2"/>
  <c r="N186" i="2"/>
  <c r="L187" i="2"/>
  <c r="M187" i="2"/>
  <c r="N187" i="2"/>
  <c r="L188" i="2"/>
  <c r="M188" i="2"/>
  <c r="N188" i="2"/>
  <c r="L189" i="2"/>
  <c r="M189" i="2"/>
  <c r="N189" i="2"/>
  <c r="L190" i="2"/>
  <c r="M190" i="2"/>
  <c r="N190" i="2"/>
  <c r="L191" i="2"/>
  <c r="M191" i="2"/>
  <c r="N191" i="2"/>
  <c r="L192" i="2"/>
  <c r="M192" i="2"/>
  <c r="N192" i="2"/>
  <c r="L193" i="2"/>
  <c r="M193" i="2"/>
  <c r="N193" i="2"/>
  <c r="L194" i="2"/>
  <c r="M194" i="2"/>
  <c r="N194" i="2"/>
  <c r="L195" i="2"/>
  <c r="M195" i="2"/>
  <c r="N195" i="2"/>
  <c r="L196" i="2"/>
  <c r="M196" i="2"/>
  <c r="N196" i="2"/>
  <c r="L197" i="2"/>
  <c r="M197" i="2"/>
  <c r="N197" i="2"/>
  <c r="L198" i="2"/>
  <c r="M198" i="2"/>
  <c r="N198" i="2"/>
  <c r="L199" i="2"/>
  <c r="M199" i="2"/>
  <c r="N199" i="2"/>
  <c r="L200" i="2"/>
  <c r="M200" i="2"/>
  <c r="N200" i="2"/>
  <c r="L201" i="2"/>
  <c r="M201" i="2"/>
  <c r="N201" i="2"/>
  <c r="L202" i="2"/>
  <c r="M202" i="2"/>
  <c r="N202" i="2"/>
  <c r="L203" i="2"/>
  <c r="M203" i="2"/>
  <c r="N203" i="2"/>
  <c r="L204" i="2"/>
  <c r="M204" i="2"/>
  <c r="N204" i="2"/>
  <c r="L205" i="2"/>
  <c r="M205" i="2"/>
  <c r="N205" i="2"/>
  <c r="L206" i="2"/>
  <c r="M206" i="2"/>
  <c r="N206" i="2"/>
  <c r="L207" i="2"/>
  <c r="M207" i="2"/>
  <c r="N207" i="2"/>
  <c r="L208" i="2"/>
  <c r="M208" i="2"/>
  <c r="N208" i="2"/>
  <c r="L209" i="2"/>
  <c r="M209" i="2"/>
  <c r="N209" i="2"/>
  <c r="L210" i="2"/>
  <c r="M210" i="2"/>
  <c r="N210" i="2"/>
  <c r="L211" i="2"/>
  <c r="M211" i="2"/>
  <c r="N211" i="2"/>
  <c r="L212" i="2"/>
  <c r="M212" i="2"/>
  <c r="N212" i="2"/>
  <c r="L213" i="2"/>
  <c r="M213" i="2"/>
  <c r="N213" i="2"/>
  <c r="L214" i="2"/>
  <c r="M214" i="2"/>
  <c r="N214" i="2"/>
  <c r="L215" i="2"/>
  <c r="M215" i="2"/>
  <c r="N215" i="2"/>
  <c r="L216" i="2"/>
  <c r="M216" i="2"/>
  <c r="N216" i="2"/>
  <c r="L217" i="2"/>
  <c r="M217" i="2"/>
  <c r="N217" i="2"/>
  <c r="L218" i="2"/>
  <c r="M218" i="2"/>
  <c r="N218" i="2"/>
  <c r="L219" i="2"/>
  <c r="M219" i="2"/>
  <c r="N219" i="2"/>
  <c r="L220" i="2"/>
  <c r="M220" i="2"/>
  <c r="N220" i="2"/>
  <c r="L221" i="2"/>
  <c r="M221" i="2"/>
  <c r="N221" i="2"/>
  <c r="L222" i="2"/>
  <c r="M222" i="2"/>
  <c r="N222" i="2"/>
  <c r="L223" i="2"/>
  <c r="M223" i="2"/>
  <c r="N223" i="2"/>
  <c r="L224" i="2"/>
  <c r="M224" i="2"/>
  <c r="N224" i="2"/>
  <c r="L225" i="2"/>
  <c r="M225" i="2"/>
  <c r="N225" i="2"/>
  <c r="L226" i="2"/>
  <c r="M226" i="2"/>
  <c r="N226" i="2"/>
  <c r="L227" i="2"/>
  <c r="M227" i="2"/>
  <c r="N227" i="2"/>
  <c r="L228" i="2"/>
  <c r="M228" i="2"/>
  <c r="N228" i="2"/>
  <c r="L229" i="2"/>
  <c r="M229" i="2"/>
  <c r="N229" i="2"/>
  <c r="L230" i="2"/>
  <c r="M230" i="2"/>
  <c r="N230" i="2"/>
  <c r="L231" i="2"/>
  <c r="M231" i="2"/>
  <c r="N231" i="2"/>
  <c r="L232" i="2"/>
  <c r="M232" i="2"/>
  <c r="N232" i="2"/>
  <c r="L233" i="2"/>
  <c r="M233" i="2"/>
  <c r="N233" i="2"/>
  <c r="L234" i="2"/>
  <c r="M234" i="2"/>
  <c r="N234" i="2"/>
  <c r="L235" i="2"/>
  <c r="M235" i="2"/>
  <c r="N235" i="2"/>
  <c r="L236" i="2"/>
  <c r="M236" i="2"/>
  <c r="N236" i="2"/>
  <c r="L237" i="2"/>
  <c r="M237" i="2"/>
  <c r="N237" i="2"/>
  <c r="L238" i="2"/>
  <c r="M238" i="2"/>
  <c r="N238" i="2"/>
  <c r="L239" i="2"/>
  <c r="M239" i="2"/>
  <c r="N239" i="2"/>
  <c r="L240" i="2"/>
  <c r="M240" i="2"/>
  <c r="N240" i="2"/>
  <c r="L241" i="2"/>
  <c r="M241" i="2"/>
  <c r="N241" i="2"/>
  <c r="L242" i="2"/>
  <c r="M242" i="2"/>
  <c r="N242" i="2"/>
  <c r="L243" i="2"/>
  <c r="M243" i="2"/>
  <c r="N243" i="2"/>
  <c r="L244" i="2"/>
  <c r="M244" i="2"/>
  <c r="N244" i="2"/>
  <c r="L245" i="2"/>
  <c r="M245" i="2"/>
  <c r="N245" i="2"/>
  <c r="L246" i="2"/>
  <c r="M246" i="2"/>
  <c r="N246" i="2"/>
  <c r="L247" i="2"/>
  <c r="M247" i="2"/>
  <c r="N247" i="2"/>
  <c r="L248" i="2"/>
  <c r="M248" i="2"/>
  <c r="N248" i="2"/>
  <c r="L249" i="2"/>
  <c r="M249" i="2"/>
  <c r="N249" i="2"/>
  <c r="L250" i="2"/>
  <c r="M250" i="2"/>
  <c r="N250" i="2"/>
  <c r="L251" i="2"/>
  <c r="M251" i="2"/>
  <c r="N251" i="2"/>
  <c r="L252" i="2"/>
  <c r="M252" i="2"/>
  <c r="N252" i="2"/>
  <c r="L253" i="2"/>
  <c r="M253" i="2"/>
  <c r="N253" i="2"/>
  <c r="L254" i="2"/>
  <c r="M254" i="2"/>
  <c r="N254" i="2"/>
  <c r="L255" i="2"/>
  <c r="M255" i="2"/>
  <c r="N255" i="2"/>
  <c r="L256" i="2"/>
  <c r="M256" i="2"/>
  <c r="N256" i="2"/>
  <c r="L257" i="2"/>
  <c r="M257" i="2"/>
  <c r="N257" i="2"/>
  <c r="L258" i="2"/>
  <c r="M258" i="2"/>
  <c r="N258" i="2"/>
  <c r="L259" i="2"/>
  <c r="M259" i="2"/>
  <c r="N259" i="2"/>
  <c r="L260" i="2"/>
  <c r="M260" i="2"/>
  <c r="N260" i="2"/>
  <c r="L261" i="2"/>
  <c r="M261" i="2"/>
  <c r="N261" i="2"/>
  <c r="L262" i="2"/>
  <c r="M262" i="2"/>
  <c r="N262" i="2"/>
  <c r="L263" i="2"/>
  <c r="M263" i="2"/>
  <c r="N263" i="2"/>
  <c r="L264" i="2"/>
  <c r="M264" i="2"/>
  <c r="N264" i="2"/>
  <c r="L265" i="2"/>
  <c r="M265" i="2"/>
  <c r="N265" i="2"/>
  <c r="L266" i="2"/>
  <c r="M266" i="2"/>
  <c r="N266" i="2"/>
  <c r="L267" i="2"/>
  <c r="M267" i="2"/>
  <c r="N267" i="2"/>
  <c r="L268" i="2"/>
  <c r="M268" i="2"/>
  <c r="N268" i="2"/>
  <c r="L269" i="2"/>
  <c r="M269" i="2"/>
  <c r="N269" i="2"/>
  <c r="L270" i="2"/>
  <c r="M270" i="2"/>
  <c r="N270" i="2"/>
  <c r="L271" i="2"/>
  <c r="M271" i="2"/>
  <c r="N271" i="2"/>
  <c r="L272" i="2"/>
  <c r="M272" i="2"/>
  <c r="N272" i="2"/>
  <c r="L273" i="2"/>
  <c r="M273" i="2"/>
  <c r="N273" i="2"/>
  <c r="L274" i="2"/>
  <c r="M274" i="2"/>
  <c r="N274" i="2"/>
  <c r="L275" i="2"/>
  <c r="M275" i="2"/>
  <c r="N275" i="2"/>
  <c r="L276" i="2"/>
  <c r="M276" i="2"/>
  <c r="N276" i="2"/>
  <c r="L277" i="2"/>
  <c r="M277" i="2"/>
  <c r="N277" i="2"/>
  <c r="L278" i="2"/>
  <c r="M278" i="2"/>
  <c r="N278" i="2"/>
  <c r="L279" i="2"/>
  <c r="M279" i="2"/>
  <c r="N279" i="2"/>
  <c r="L280" i="2"/>
  <c r="M280" i="2"/>
  <c r="N280" i="2"/>
  <c r="L281" i="2"/>
  <c r="M281" i="2"/>
  <c r="N281" i="2"/>
  <c r="L282" i="2"/>
  <c r="M282" i="2"/>
  <c r="N282" i="2"/>
  <c r="L283" i="2"/>
  <c r="M283" i="2"/>
  <c r="N283" i="2"/>
  <c r="L284" i="2"/>
  <c r="M284" i="2"/>
  <c r="N284" i="2"/>
  <c r="L285" i="2"/>
  <c r="M285" i="2"/>
  <c r="N285" i="2"/>
  <c r="L286" i="2"/>
  <c r="M286" i="2"/>
  <c r="N286" i="2"/>
  <c r="L287" i="2"/>
  <c r="M287" i="2"/>
  <c r="N287" i="2"/>
  <c r="L288" i="2"/>
  <c r="M288" i="2"/>
  <c r="N288" i="2"/>
  <c r="L289" i="2"/>
  <c r="M289" i="2"/>
  <c r="N289" i="2"/>
  <c r="L290" i="2"/>
  <c r="M290" i="2"/>
  <c r="N290" i="2"/>
  <c r="L291" i="2"/>
  <c r="M291" i="2"/>
  <c r="N291" i="2"/>
  <c r="L292" i="2"/>
  <c r="M292" i="2"/>
  <c r="N292" i="2"/>
  <c r="L293" i="2"/>
  <c r="M293" i="2"/>
  <c r="N293" i="2"/>
  <c r="L294" i="2"/>
  <c r="M294" i="2"/>
  <c r="N294" i="2"/>
  <c r="L295" i="2"/>
  <c r="M295" i="2"/>
  <c r="N295" i="2"/>
  <c r="L296" i="2"/>
  <c r="M296" i="2"/>
  <c r="N296" i="2"/>
  <c r="L297" i="2"/>
  <c r="M297" i="2"/>
  <c r="N297" i="2"/>
  <c r="L298" i="2"/>
  <c r="M298" i="2"/>
  <c r="N298" i="2"/>
  <c r="L299" i="2"/>
  <c r="M299" i="2"/>
  <c r="N299" i="2"/>
  <c r="L300" i="2"/>
  <c r="M300" i="2"/>
  <c r="N300" i="2"/>
  <c r="L301" i="2"/>
  <c r="M301" i="2"/>
  <c r="N301" i="2"/>
  <c r="L302" i="2"/>
  <c r="M302" i="2"/>
  <c r="N302" i="2"/>
  <c r="L303" i="2"/>
  <c r="M303" i="2"/>
  <c r="N303" i="2"/>
  <c r="L304" i="2"/>
  <c r="M304" i="2"/>
  <c r="N304" i="2"/>
  <c r="L305" i="2"/>
  <c r="M305" i="2"/>
  <c r="N305" i="2"/>
  <c r="L306" i="2"/>
  <c r="M306" i="2"/>
  <c r="N306" i="2"/>
  <c r="L307" i="2"/>
  <c r="M307" i="2"/>
  <c r="N307" i="2"/>
  <c r="L308" i="2"/>
  <c r="M308" i="2"/>
  <c r="N308" i="2"/>
  <c r="L309" i="2"/>
  <c r="M309" i="2"/>
  <c r="N309" i="2"/>
  <c r="L310" i="2"/>
  <c r="M310" i="2"/>
  <c r="N310" i="2"/>
  <c r="L311" i="2"/>
  <c r="M311" i="2"/>
  <c r="N311" i="2"/>
  <c r="L312" i="2"/>
  <c r="M312" i="2"/>
  <c r="N312" i="2"/>
  <c r="L313" i="2"/>
  <c r="M313" i="2"/>
  <c r="N313" i="2"/>
  <c r="L314" i="2"/>
  <c r="M314" i="2"/>
  <c r="N314" i="2"/>
  <c r="L315" i="2"/>
  <c r="M315" i="2"/>
  <c r="N315" i="2"/>
  <c r="L316" i="2"/>
  <c r="M316" i="2"/>
  <c r="N316" i="2"/>
  <c r="L317" i="2"/>
  <c r="M317" i="2"/>
  <c r="N317" i="2"/>
  <c r="L318" i="2"/>
  <c r="M318" i="2"/>
  <c r="N318" i="2"/>
  <c r="L319" i="2"/>
  <c r="M319" i="2"/>
  <c r="N319" i="2"/>
  <c r="L320" i="2"/>
  <c r="M320" i="2"/>
  <c r="N320" i="2"/>
  <c r="L321" i="2"/>
  <c r="M321" i="2"/>
  <c r="N321" i="2"/>
  <c r="L322" i="2"/>
  <c r="M322" i="2"/>
  <c r="N322" i="2"/>
  <c r="L323" i="2"/>
  <c r="M323" i="2"/>
  <c r="N323" i="2"/>
  <c r="L324" i="2"/>
  <c r="M324" i="2"/>
  <c r="N324" i="2"/>
  <c r="L325" i="2"/>
  <c r="M325" i="2"/>
  <c r="N325" i="2"/>
  <c r="L326" i="2"/>
  <c r="M326" i="2"/>
  <c r="N326" i="2"/>
  <c r="L327" i="2"/>
  <c r="M327" i="2"/>
  <c r="N327" i="2"/>
  <c r="L328" i="2"/>
  <c r="M328" i="2"/>
  <c r="N328" i="2"/>
  <c r="L329" i="2"/>
  <c r="M329" i="2"/>
  <c r="N329" i="2"/>
  <c r="L330" i="2"/>
  <c r="M330" i="2"/>
  <c r="N330" i="2"/>
  <c r="L331" i="2"/>
  <c r="M331" i="2"/>
  <c r="N331" i="2"/>
  <c r="L332" i="2"/>
  <c r="M332" i="2"/>
  <c r="N332" i="2"/>
  <c r="L333" i="2"/>
  <c r="M333" i="2"/>
  <c r="N333" i="2"/>
  <c r="L334" i="2"/>
  <c r="M334" i="2"/>
  <c r="N334" i="2"/>
  <c r="L335" i="2"/>
  <c r="M335" i="2"/>
  <c r="N335" i="2"/>
  <c r="L336" i="2"/>
  <c r="M336" i="2"/>
  <c r="N336" i="2"/>
  <c r="L337" i="2"/>
  <c r="M337" i="2"/>
  <c r="N337" i="2"/>
  <c r="L338" i="2"/>
  <c r="M338" i="2"/>
  <c r="N338" i="2"/>
  <c r="L339" i="2"/>
  <c r="M339" i="2"/>
  <c r="N339" i="2"/>
  <c r="L340" i="2"/>
  <c r="M340" i="2"/>
  <c r="N340" i="2"/>
  <c r="H340" i="2"/>
  <c r="I339" i="2"/>
  <c r="H339" i="2"/>
  <c r="I338" i="2"/>
  <c r="J338" i="2" s="1"/>
  <c r="H338" i="2"/>
  <c r="I337" i="2"/>
  <c r="J337" i="2" s="1"/>
  <c r="H337" i="2"/>
  <c r="I336" i="2"/>
  <c r="H336" i="2"/>
  <c r="I335" i="2"/>
  <c r="J335" i="2" s="1"/>
  <c r="H335" i="2"/>
  <c r="H334" i="2"/>
  <c r="H333" i="2"/>
  <c r="J332" i="2"/>
  <c r="H332" i="2"/>
  <c r="H331" i="2"/>
  <c r="I330" i="2"/>
  <c r="H330" i="2"/>
  <c r="I329" i="2"/>
  <c r="J329" i="2" s="1"/>
  <c r="H329" i="2"/>
  <c r="I328" i="2"/>
  <c r="J328" i="2" s="1"/>
  <c r="H328" i="2"/>
  <c r="I327" i="2"/>
  <c r="H327" i="2"/>
  <c r="I326" i="2"/>
  <c r="J326" i="2" s="1"/>
  <c r="H326" i="2"/>
  <c r="H325" i="2"/>
  <c r="H324" i="2"/>
  <c r="J323" i="2"/>
  <c r="H323" i="2"/>
  <c r="H322" i="2"/>
  <c r="I321" i="2"/>
  <c r="H321" i="2"/>
  <c r="I320" i="2"/>
  <c r="J320" i="2" s="1"/>
  <c r="H320" i="2"/>
  <c r="I319" i="2"/>
  <c r="J319" i="2" s="1"/>
  <c r="H319" i="2"/>
  <c r="I318" i="2"/>
  <c r="H318" i="2"/>
  <c r="I317" i="2"/>
  <c r="J317" i="2" s="1"/>
  <c r="H317" i="2"/>
  <c r="H316" i="2"/>
  <c r="H315" i="2"/>
  <c r="J314" i="2"/>
  <c r="H314" i="2"/>
  <c r="H377" i="2"/>
  <c r="H376" i="2"/>
  <c r="N375" i="2"/>
  <c r="M375" i="2"/>
  <c r="L375" i="2"/>
  <c r="J375" i="2"/>
  <c r="AR375" i="2" s="1"/>
  <c r="AS375" i="2" s="1"/>
  <c r="H375" i="2"/>
  <c r="N374" i="2"/>
  <c r="M374" i="2"/>
  <c r="L374" i="2"/>
  <c r="H374" i="2"/>
  <c r="N373" i="2"/>
  <c r="M373" i="2"/>
  <c r="L373" i="2"/>
  <c r="H373" i="2"/>
  <c r="N372" i="2"/>
  <c r="M372" i="2"/>
  <c r="L372" i="2"/>
  <c r="K372" i="2"/>
  <c r="H372" i="2"/>
  <c r="H313" i="2"/>
  <c r="I312" i="2"/>
  <c r="H312" i="2"/>
  <c r="I311" i="2"/>
  <c r="J311" i="2" s="1"/>
  <c r="H311" i="2"/>
  <c r="I310" i="2"/>
  <c r="J310" i="2" s="1"/>
  <c r="H310" i="2"/>
  <c r="I309" i="2"/>
  <c r="H309" i="2"/>
  <c r="I308" i="2"/>
  <c r="J308" i="2" s="1"/>
  <c r="H308" i="2"/>
  <c r="H307" i="2"/>
  <c r="H306" i="2"/>
  <c r="J305" i="2"/>
  <c r="H305" i="2"/>
  <c r="N371" i="2"/>
  <c r="M371" i="2"/>
  <c r="L371" i="2"/>
  <c r="H371" i="2"/>
  <c r="N370" i="2"/>
  <c r="M370" i="2"/>
  <c r="L370" i="2"/>
  <c r="H370" i="2"/>
  <c r="N369" i="2"/>
  <c r="M369" i="2"/>
  <c r="L369" i="2"/>
  <c r="J369" i="2"/>
  <c r="AR369" i="2" s="1"/>
  <c r="AS369" i="2" s="1"/>
  <c r="H369" i="2"/>
  <c r="N368" i="2"/>
  <c r="M368" i="2"/>
  <c r="L368" i="2"/>
  <c r="H368" i="2"/>
  <c r="N367" i="2"/>
  <c r="M367" i="2"/>
  <c r="L367" i="2"/>
  <c r="H367" i="2"/>
  <c r="N366" i="2"/>
  <c r="M366" i="2"/>
  <c r="L366" i="2"/>
  <c r="K366" i="2"/>
  <c r="H366" i="2"/>
  <c r="J304" i="2"/>
  <c r="H304" i="2"/>
  <c r="I303" i="2"/>
  <c r="H303" i="2"/>
  <c r="I302" i="2"/>
  <c r="J302" i="2" s="1"/>
  <c r="H302" i="2"/>
  <c r="I301" i="2"/>
  <c r="J301" i="2" s="1"/>
  <c r="H301" i="2"/>
  <c r="I300" i="2"/>
  <c r="H300" i="2"/>
  <c r="I299" i="2"/>
  <c r="J299" i="2" s="1"/>
  <c r="H299" i="2"/>
  <c r="H298" i="2"/>
  <c r="H297" i="2"/>
  <c r="J296" i="2"/>
  <c r="H296" i="2"/>
  <c r="H295" i="2"/>
  <c r="I294" i="2"/>
  <c r="H294" i="2"/>
  <c r="I293" i="2"/>
  <c r="J293" i="2" s="1"/>
  <c r="H293" i="2"/>
  <c r="I292" i="2"/>
  <c r="J292" i="2" s="1"/>
  <c r="H292" i="2"/>
  <c r="I291" i="2"/>
  <c r="H291" i="2"/>
  <c r="I290" i="2"/>
  <c r="J290" i="2" s="1"/>
  <c r="H290" i="2"/>
  <c r="H289" i="2"/>
  <c r="H288" i="2"/>
  <c r="J287" i="2"/>
  <c r="H287" i="2"/>
  <c r="H286" i="2"/>
  <c r="I285" i="2"/>
  <c r="H285" i="2"/>
  <c r="I284" i="2"/>
  <c r="J284" i="2" s="1"/>
  <c r="H284" i="2"/>
  <c r="I283" i="2"/>
  <c r="J283" i="2" s="1"/>
  <c r="H283" i="2"/>
  <c r="I282" i="2"/>
  <c r="H282" i="2"/>
  <c r="I281" i="2"/>
  <c r="J281" i="2" s="1"/>
  <c r="H281" i="2"/>
  <c r="H280" i="2"/>
  <c r="H279" i="2"/>
  <c r="J278" i="2"/>
  <c r="H278" i="2"/>
  <c r="N365" i="2"/>
  <c r="M365" i="2"/>
  <c r="L365" i="2"/>
  <c r="H365" i="2"/>
  <c r="N364" i="2"/>
  <c r="M364" i="2"/>
  <c r="L364" i="2"/>
  <c r="H364" i="2"/>
  <c r="N363" i="2"/>
  <c r="M363" i="2"/>
  <c r="L363" i="2"/>
  <c r="J363" i="2"/>
  <c r="AR363" i="2" s="1"/>
  <c r="AS363" i="2" s="1"/>
  <c r="H363" i="2"/>
  <c r="N362" i="2"/>
  <c r="M362" i="2"/>
  <c r="L362" i="2"/>
  <c r="H362" i="2"/>
  <c r="N361" i="2"/>
  <c r="M361" i="2"/>
  <c r="L361" i="2"/>
  <c r="H361" i="2"/>
  <c r="N360" i="2"/>
  <c r="M360" i="2"/>
  <c r="L360" i="2"/>
  <c r="K360" i="2"/>
  <c r="H360" i="2"/>
  <c r="J277" i="2"/>
  <c r="H277" i="2"/>
  <c r="I276" i="2"/>
  <c r="H276" i="2"/>
  <c r="I275" i="2"/>
  <c r="J275" i="2" s="1"/>
  <c r="H275" i="2"/>
  <c r="I274" i="2"/>
  <c r="J274" i="2" s="1"/>
  <c r="H274" i="2"/>
  <c r="I273" i="2"/>
  <c r="H273" i="2"/>
  <c r="I272" i="2"/>
  <c r="J272" i="2" s="1"/>
  <c r="H272" i="2"/>
  <c r="H271" i="2"/>
  <c r="H270" i="2"/>
  <c r="J269" i="2"/>
  <c r="H269" i="2"/>
  <c r="J268" i="2"/>
  <c r="H268" i="2"/>
  <c r="I267" i="2"/>
  <c r="H267" i="2"/>
  <c r="I266" i="2"/>
  <c r="J266" i="2" s="1"/>
  <c r="H266" i="2"/>
  <c r="I265" i="2"/>
  <c r="J265" i="2" s="1"/>
  <c r="H265" i="2"/>
  <c r="I264" i="2"/>
  <c r="H264" i="2"/>
  <c r="I263" i="2"/>
  <c r="J263" i="2" s="1"/>
  <c r="H263" i="2"/>
  <c r="H262" i="2"/>
  <c r="H261" i="2"/>
  <c r="J260" i="2"/>
  <c r="H260" i="2"/>
  <c r="J259" i="2"/>
  <c r="H259" i="2"/>
  <c r="I258" i="2"/>
  <c r="H258" i="2"/>
  <c r="I257" i="2"/>
  <c r="J257" i="2" s="1"/>
  <c r="H257" i="2"/>
  <c r="I256" i="2"/>
  <c r="J256" i="2" s="1"/>
  <c r="H256" i="2"/>
  <c r="I255" i="2"/>
  <c r="H255" i="2"/>
  <c r="I254" i="2"/>
  <c r="J254" i="2" s="1"/>
  <c r="H254" i="2"/>
  <c r="H253" i="2"/>
  <c r="H252" i="2"/>
  <c r="J251" i="2"/>
  <c r="H251" i="2"/>
  <c r="J250" i="2"/>
  <c r="H250" i="2"/>
  <c r="I249" i="2"/>
  <c r="H249" i="2"/>
  <c r="I248" i="2"/>
  <c r="J248" i="2" s="1"/>
  <c r="H248" i="2"/>
  <c r="I247" i="2"/>
  <c r="J247" i="2" s="1"/>
  <c r="H247" i="2"/>
  <c r="I246" i="2"/>
  <c r="H246" i="2"/>
  <c r="I245" i="2"/>
  <c r="J245" i="2" s="1"/>
  <c r="H245" i="2"/>
  <c r="H244" i="2"/>
  <c r="H243" i="2"/>
  <c r="J242" i="2"/>
  <c r="H242" i="2"/>
  <c r="J241" i="2"/>
  <c r="H241" i="2"/>
  <c r="I240" i="2"/>
  <c r="H240" i="2"/>
  <c r="I239" i="2"/>
  <c r="J239" i="2" s="1"/>
  <c r="H239" i="2"/>
  <c r="I238" i="2"/>
  <c r="J238" i="2" s="1"/>
  <c r="H238" i="2"/>
  <c r="I237" i="2"/>
  <c r="H237" i="2"/>
  <c r="I236" i="2"/>
  <c r="J236" i="2" s="1"/>
  <c r="H236" i="2"/>
  <c r="H235" i="2"/>
  <c r="H234" i="2"/>
  <c r="J233" i="2"/>
  <c r="H233" i="2"/>
  <c r="N359" i="2"/>
  <c r="M359" i="2"/>
  <c r="L359" i="2"/>
  <c r="H359" i="2"/>
  <c r="N358" i="2"/>
  <c r="M358" i="2"/>
  <c r="L358" i="2"/>
  <c r="H358" i="2"/>
  <c r="N357" i="2"/>
  <c r="M357" i="2"/>
  <c r="L357" i="2"/>
  <c r="J357" i="2"/>
  <c r="AR357" i="2" s="1"/>
  <c r="AS357" i="2" s="1"/>
  <c r="H357" i="2"/>
  <c r="N356" i="2"/>
  <c r="M356" i="2"/>
  <c r="L356" i="2"/>
  <c r="H356" i="2"/>
  <c r="N355" i="2"/>
  <c r="M355" i="2"/>
  <c r="L355" i="2"/>
  <c r="H355" i="2"/>
  <c r="N354" i="2"/>
  <c r="M354" i="2"/>
  <c r="L354" i="2"/>
  <c r="K354" i="2"/>
  <c r="H354" i="2"/>
  <c r="J232" i="2"/>
  <c r="H232" i="2"/>
  <c r="I231" i="2"/>
  <c r="H231" i="2"/>
  <c r="I230" i="2"/>
  <c r="J230" i="2" s="1"/>
  <c r="H230" i="2"/>
  <c r="I229" i="2"/>
  <c r="J229" i="2" s="1"/>
  <c r="H229" i="2"/>
  <c r="I228" i="2"/>
  <c r="H228" i="2"/>
  <c r="I227" i="2"/>
  <c r="J227" i="2" s="1"/>
  <c r="H227" i="2"/>
  <c r="H226" i="2"/>
  <c r="H225" i="2"/>
  <c r="J224" i="2"/>
  <c r="H224" i="2"/>
  <c r="J223" i="2"/>
  <c r="H223" i="2"/>
  <c r="I222" i="2"/>
  <c r="H222" i="2"/>
  <c r="I221" i="2"/>
  <c r="J221" i="2" s="1"/>
  <c r="H221" i="2"/>
  <c r="I220" i="2"/>
  <c r="J220" i="2" s="1"/>
  <c r="H220" i="2"/>
  <c r="I219" i="2"/>
  <c r="H219" i="2"/>
  <c r="I218" i="2"/>
  <c r="J218" i="2" s="1"/>
  <c r="H218" i="2"/>
  <c r="H217" i="2"/>
  <c r="H216" i="2"/>
  <c r="J215" i="2"/>
  <c r="H215" i="2"/>
  <c r="J214" i="2"/>
  <c r="H214" i="2"/>
  <c r="I213" i="2"/>
  <c r="H213" i="2"/>
  <c r="I212" i="2"/>
  <c r="J212" i="2" s="1"/>
  <c r="H212" i="2"/>
  <c r="I211" i="2"/>
  <c r="J211" i="2" s="1"/>
  <c r="H211" i="2"/>
  <c r="I210" i="2"/>
  <c r="H210" i="2"/>
  <c r="I209" i="2"/>
  <c r="J209" i="2" s="1"/>
  <c r="H209" i="2"/>
  <c r="H208" i="2"/>
  <c r="H207" i="2"/>
  <c r="J206" i="2"/>
  <c r="H206" i="2"/>
  <c r="J205" i="2"/>
  <c r="H205" i="2"/>
  <c r="I204" i="2"/>
  <c r="H204" i="2"/>
  <c r="I203" i="2"/>
  <c r="J203" i="2" s="1"/>
  <c r="H203" i="2"/>
  <c r="I202" i="2"/>
  <c r="J202" i="2" s="1"/>
  <c r="H202" i="2"/>
  <c r="I201" i="2"/>
  <c r="H201" i="2"/>
  <c r="I200" i="2"/>
  <c r="J200" i="2" s="1"/>
  <c r="H200" i="2"/>
  <c r="H199" i="2"/>
  <c r="H198" i="2"/>
  <c r="J197" i="2"/>
  <c r="H197" i="2"/>
  <c r="J196" i="2"/>
  <c r="H196" i="2"/>
  <c r="I195" i="2"/>
  <c r="H195" i="2"/>
  <c r="I194" i="2"/>
  <c r="J194" i="2" s="1"/>
  <c r="H194" i="2"/>
  <c r="I193" i="2"/>
  <c r="J193" i="2" s="1"/>
  <c r="H193" i="2"/>
  <c r="I192" i="2"/>
  <c r="H192" i="2"/>
  <c r="I191" i="2"/>
  <c r="J191" i="2" s="1"/>
  <c r="H191" i="2"/>
  <c r="H190" i="2"/>
  <c r="H189" i="2"/>
  <c r="J188" i="2"/>
  <c r="H188" i="2"/>
  <c r="J187" i="2"/>
  <c r="H187" i="2"/>
  <c r="I186" i="2"/>
  <c r="H186" i="2"/>
  <c r="I185" i="2"/>
  <c r="J185" i="2" s="1"/>
  <c r="H185" i="2"/>
  <c r="I184" i="2"/>
  <c r="J184" i="2" s="1"/>
  <c r="H184" i="2"/>
  <c r="I183" i="2"/>
  <c r="H183" i="2"/>
  <c r="I182" i="2"/>
  <c r="J182" i="2" s="1"/>
  <c r="H182" i="2"/>
  <c r="H181" i="2"/>
  <c r="H180" i="2"/>
  <c r="J179" i="2"/>
  <c r="H179" i="2"/>
  <c r="L170" i="2"/>
  <c r="M170" i="2"/>
  <c r="N170" i="2"/>
  <c r="L171" i="2"/>
  <c r="M171" i="2"/>
  <c r="N171" i="2"/>
  <c r="L172" i="2"/>
  <c r="M172" i="2"/>
  <c r="N172" i="2"/>
  <c r="L173" i="2"/>
  <c r="M173" i="2"/>
  <c r="N173" i="2"/>
  <c r="L174" i="2"/>
  <c r="M174" i="2"/>
  <c r="N174" i="2"/>
  <c r="L175" i="2"/>
  <c r="M175" i="2"/>
  <c r="N175" i="2"/>
  <c r="L176" i="2"/>
  <c r="M176" i="2"/>
  <c r="N176" i="2"/>
  <c r="L177" i="2"/>
  <c r="M177" i="2"/>
  <c r="N177" i="2"/>
  <c r="L178" i="2"/>
  <c r="M178" i="2"/>
  <c r="N178" i="2"/>
  <c r="J178" i="2"/>
  <c r="H178" i="2"/>
  <c r="I177" i="2"/>
  <c r="H177" i="2"/>
  <c r="I176" i="2"/>
  <c r="J176" i="2" s="1"/>
  <c r="H176" i="2"/>
  <c r="I175" i="2"/>
  <c r="J175" i="2" s="1"/>
  <c r="H175" i="2"/>
  <c r="I174" i="2"/>
  <c r="H174" i="2"/>
  <c r="I173" i="2"/>
  <c r="J173" i="2" s="1"/>
  <c r="H173" i="2"/>
  <c r="H172" i="2"/>
  <c r="H171" i="2"/>
  <c r="J170" i="2"/>
  <c r="H170" i="2"/>
  <c r="K342" i="2"/>
  <c r="K348" i="2"/>
  <c r="N353" i="2"/>
  <c r="M353" i="2"/>
  <c r="L353" i="2"/>
  <c r="H353" i="2"/>
  <c r="N352" i="2"/>
  <c r="M352" i="2"/>
  <c r="L352" i="2"/>
  <c r="H352" i="2"/>
  <c r="N351" i="2"/>
  <c r="M351" i="2"/>
  <c r="L351" i="2"/>
  <c r="J351" i="2"/>
  <c r="AR351" i="2" s="1"/>
  <c r="AS351" i="2" s="1"/>
  <c r="H351" i="2"/>
  <c r="N350" i="2"/>
  <c r="M350" i="2"/>
  <c r="L350" i="2"/>
  <c r="H350" i="2"/>
  <c r="N349" i="2"/>
  <c r="M349" i="2"/>
  <c r="L349" i="2"/>
  <c r="H349" i="2"/>
  <c r="N348" i="2"/>
  <c r="M348" i="2"/>
  <c r="L348" i="2"/>
  <c r="H348" i="2"/>
  <c r="L161" i="2"/>
  <c r="M161" i="2"/>
  <c r="N161" i="2"/>
  <c r="L162" i="2"/>
  <c r="M162" i="2"/>
  <c r="N162" i="2"/>
  <c r="L163" i="2"/>
  <c r="M163" i="2"/>
  <c r="N163" i="2"/>
  <c r="L164" i="2"/>
  <c r="M164" i="2"/>
  <c r="N164" i="2"/>
  <c r="L165" i="2"/>
  <c r="M165" i="2"/>
  <c r="N165" i="2"/>
  <c r="L166" i="2"/>
  <c r="M166" i="2"/>
  <c r="N166" i="2"/>
  <c r="L167" i="2"/>
  <c r="M167" i="2"/>
  <c r="N167" i="2"/>
  <c r="L168" i="2"/>
  <c r="M168" i="2"/>
  <c r="N168" i="2"/>
  <c r="L169" i="2"/>
  <c r="M169" i="2"/>
  <c r="N169" i="2"/>
  <c r="H169" i="2"/>
  <c r="I168" i="2"/>
  <c r="H168" i="2"/>
  <c r="I167" i="2"/>
  <c r="J167" i="2" s="1"/>
  <c r="H167" i="2"/>
  <c r="I166" i="2"/>
  <c r="J166" i="2" s="1"/>
  <c r="H166" i="2"/>
  <c r="I165" i="2"/>
  <c r="H165" i="2"/>
  <c r="I164" i="2"/>
  <c r="J164" i="2" s="1"/>
  <c r="H164" i="2"/>
  <c r="H163" i="2"/>
  <c r="H162" i="2"/>
  <c r="J161" i="2"/>
  <c r="H161" i="2"/>
  <c r="L152" i="2"/>
  <c r="M152" i="2"/>
  <c r="N152" i="2"/>
  <c r="L153" i="2"/>
  <c r="M153" i="2"/>
  <c r="N153" i="2"/>
  <c r="L154" i="2"/>
  <c r="M154" i="2"/>
  <c r="N154" i="2"/>
  <c r="L155" i="2"/>
  <c r="M155" i="2"/>
  <c r="N155" i="2"/>
  <c r="L156" i="2"/>
  <c r="M156" i="2"/>
  <c r="N156" i="2"/>
  <c r="L157" i="2"/>
  <c r="M157" i="2"/>
  <c r="N157" i="2"/>
  <c r="L158" i="2"/>
  <c r="M158" i="2"/>
  <c r="N158" i="2"/>
  <c r="L159" i="2"/>
  <c r="M159" i="2"/>
  <c r="N159" i="2"/>
  <c r="L160" i="2"/>
  <c r="M160" i="2"/>
  <c r="N160" i="2"/>
  <c r="H160" i="2"/>
  <c r="I159" i="2"/>
  <c r="H159" i="2"/>
  <c r="I158" i="2"/>
  <c r="J158" i="2" s="1"/>
  <c r="H158" i="2"/>
  <c r="I157" i="2"/>
  <c r="J157" i="2" s="1"/>
  <c r="H157" i="2"/>
  <c r="I156" i="2"/>
  <c r="H156" i="2"/>
  <c r="I155" i="2"/>
  <c r="J155" i="2" s="1"/>
  <c r="H155" i="2"/>
  <c r="H154" i="2"/>
  <c r="H153" i="2"/>
  <c r="J152" i="2"/>
  <c r="H152" i="2"/>
  <c r="L143" i="2"/>
  <c r="M143" i="2"/>
  <c r="N143" i="2"/>
  <c r="L144" i="2"/>
  <c r="M144" i="2"/>
  <c r="N144" i="2"/>
  <c r="L145" i="2"/>
  <c r="M145" i="2"/>
  <c r="N145" i="2"/>
  <c r="L146" i="2"/>
  <c r="M146" i="2"/>
  <c r="N146" i="2"/>
  <c r="L147" i="2"/>
  <c r="M147" i="2"/>
  <c r="N147" i="2"/>
  <c r="L148" i="2"/>
  <c r="M148" i="2"/>
  <c r="N148" i="2"/>
  <c r="L149" i="2"/>
  <c r="M149" i="2"/>
  <c r="N149" i="2"/>
  <c r="L150" i="2"/>
  <c r="M150" i="2"/>
  <c r="N150" i="2"/>
  <c r="L151" i="2"/>
  <c r="M151" i="2"/>
  <c r="N151" i="2"/>
  <c r="H151" i="2"/>
  <c r="I150" i="2"/>
  <c r="H150" i="2"/>
  <c r="I149" i="2"/>
  <c r="J149" i="2" s="1"/>
  <c r="H149" i="2"/>
  <c r="I148" i="2"/>
  <c r="J148" i="2" s="1"/>
  <c r="H148" i="2"/>
  <c r="I147" i="2"/>
  <c r="H147" i="2"/>
  <c r="I146" i="2"/>
  <c r="J146" i="2" s="1"/>
  <c r="H146" i="2"/>
  <c r="H145" i="2"/>
  <c r="H144" i="2"/>
  <c r="J143" i="2"/>
  <c r="H143" i="2"/>
  <c r="L134" i="2"/>
  <c r="M134" i="2"/>
  <c r="N134" i="2"/>
  <c r="L135" i="2"/>
  <c r="M135" i="2"/>
  <c r="N135" i="2"/>
  <c r="L136" i="2"/>
  <c r="M136" i="2"/>
  <c r="N136" i="2"/>
  <c r="L137" i="2"/>
  <c r="M137" i="2"/>
  <c r="N137" i="2"/>
  <c r="L138" i="2"/>
  <c r="M138" i="2"/>
  <c r="N138" i="2"/>
  <c r="L139" i="2"/>
  <c r="M139" i="2"/>
  <c r="N139" i="2"/>
  <c r="L140" i="2"/>
  <c r="M140" i="2"/>
  <c r="N140" i="2"/>
  <c r="L141" i="2"/>
  <c r="M141" i="2"/>
  <c r="N141" i="2"/>
  <c r="L142" i="2"/>
  <c r="M142" i="2"/>
  <c r="N142" i="2"/>
  <c r="H142" i="2"/>
  <c r="I141" i="2"/>
  <c r="H141" i="2"/>
  <c r="I140" i="2"/>
  <c r="J140" i="2" s="1"/>
  <c r="H140" i="2"/>
  <c r="I139" i="2"/>
  <c r="J139" i="2" s="1"/>
  <c r="H139" i="2"/>
  <c r="I138" i="2"/>
  <c r="H138" i="2"/>
  <c r="I137" i="2"/>
  <c r="J137" i="2" s="1"/>
  <c r="H137" i="2"/>
  <c r="H136" i="2"/>
  <c r="H135" i="2"/>
  <c r="J134" i="2"/>
  <c r="H134" i="2"/>
  <c r="M125" i="2"/>
  <c r="N125" i="2"/>
  <c r="L126" i="2"/>
  <c r="M126" i="2"/>
  <c r="N126" i="2"/>
  <c r="L127" i="2"/>
  <c r="M127" i="2"/>
  <c r="N127" i="2"/>
  <c r="L128" i="2"/>
  <c r="M128" i="2"/>
  <c r="N128" i="2"/>
  <c r="L129" i="2"/>
  <c r="M129" i="2"/>
  <c r="N129" i="2"/>
  <c r="L130" i="2"/>
  <c r="M130" i="2"/>
  <c r="N130" i="2"/>
  <c r="L131" i="2"/>
  <c r="M131" i="2"/>
  <c r="N131" i="2"/>
  <c r="L132" i="2"/>
  <c r="M132" i="2"/>
  <c r="N132" i="2"/>
  <c r="L133" i="2"/>
  <c r="M133" i="2"/>
  <c r="N133" i="2"/>
  <c r="H133" i="2"/>
  <c r="I132" i="2"/>
  <c r="H132" i="2"/>
  <c r="I131" i="2"/>
  <c r="J131" i="2" s="1"/>
  <c r="H131" i="2"/>
  <c r="I130" i="2"/>
  <c r="J130" i="2" s="1"/>
  <c r="H130" i="2"/>
  <c r="I129" i="2"/>
  <c r="H129" i="2"/>
  <c r="I128" i="2"/>
  <c r="J128" i="2" s="1"/>
  <c r="H128" i="2"/>
  <c r="H127" i="2"/>
  <c r="H126" i="2"/>
  <c r="AN149" i="2" l="1"/>
  <c r="AO149" i="2" s="1"/>
  <c r="AR149" i="2"/>
  <c r="AR155" i="2"/>
  <c r="AN155" i="2"/>
  <c r="AO155" i="2" s="1"/>
  <c r="AN167" i="2"/>
  <c r="AO167" i="2" s="1"/>
  <c r="AR167" i="2"/>
  <c r="AN183" i="2"/>
  <c r="AO183" i="2" s="1"/>
  <c r="AR183" i="2"/>
  <c r="AN196" i="2"/>
  <c r="AO196" i="2" s="1"/>
  <c r="AR196" i="2"/>
  <c r="AR210" i="2"/>
  <c r="AT210" i="2" s="1"/>
  <c r="AN210" i="2"/>
  <c r="AO210" i="2" s="1"/>
  <c r="AN223" i="2"/>
  <c r="AO223" i="2" s="1"/>
  <c r="AR223" i="2"/>
  <c r="AN230" i="2"/>
  <c r="AO230" i="2" s="1"/>
  <c r="AR230" i="2"/>
  <c r="AN236" i="2"/>
  <c r="AO236" i="2" s="1"/>
  <c r="AR236" i="2"/>
  <c r="AR242" i="2"/>
  <c r="AT242" i="2" s="1"/>
  <c r="AN242" i="2"/>
  <c r="AO242" i="2" s="1"/>
  <c r="AR256" i="2"/>
  <c r="AT256" i="2" s="1"/>
  <c r="AN256" i="2"/>
  <c r="AO256" i="2" s="1"/>
  <c r="AR131" i="2"/>
  <c r="AT131" i="2" s="1"/>
  <c r="AN131" i="2"/>
  <c r="AO131" i="2" s="1"/>
  <c r="AN178" i="2"/>
  <c r="AO178" i="2" s="1"/>
  <c r="AR178" i="2"/>
  <c r="AR263" i="2"/>
  <c r="AN263" i="2"/>
  <c r="AO263" i="2" s="1"/>
  <c r="AN269" i="2"/>
  <c r="AO269" i="2" s="1"/>
  <c r="AR269" i="2"/>
  <c r="AN276" i="2"/>
  <c r="AO276" i="2" s="1"/>
  <c r="AR276" i="2"/>
  <c r="AN282" i="2"/>
  <c r="AO282" i="2" s="1"/>
  <c r="AR282" i="2"/>
  <c r="AT282" i="2" s="1"/>
  <c r="AR323" i="2"/>
  <c r="AT323" i="2" s="1"/>
  <c r="AN323" i="2"/>
  <c r="AO323" i="2" s="1"/>
  <c r="AR138" i="2"/>
  <c r="AN138" i="2"/>
  <c r="AO138" i="2" s="1"/>
  <c r="AN143" i="2"/>
  <c r="AO143" i="2" s="1"/>
  <c r="AR143" i="2"/>
  <c r="AT143" i="2" s="1"/>
  <c r="AR150" i="2"/>
  <c r="AN150" i="2"/>
  <c r="AO150" i="2" s="1"/>
  <c r="AN156" i="2"/>
  <c r="AO156" i="2" s="1"/>
  <c r="AR156" i="2"/>
  <c r="AN161" i="2"/>
  <c r="AO161" i="2" s="1"/>
  <c r="AR161" i="2"/>
  <c r="AN168" i="2"/>
  <c r="AO168" i="2" s="1"/>
  <c r="AR168" i="2"/>
  <c r="AT168" i="2" s="1"/>
  <c r="AR184" i="2"/>
  <c r="AN184" i="2"/>
  <c r="AO184" i="2" s="1"/>
  <c r="AR191" i="2"/>
  <c r="AN191" i="2"/>
  <c r="AO191" i="2" s="1"/>
  <c r="AN197" i="2"/>
  <c r="AO197" i="2" s="1"/>
  <c r="AR197" i="2"/>
  <c r="AN204" i="2"/>
  <c r="AO204" i="2" s="1"/>
  <c r="AR204" i="2"/>
  <c r="AT204" i="2" s="1"/>
  <c r="AN211" i="2"/>
  <c r="AO211" i="2" s="1"/>
  <c r="AR211" i="2"/>
  <c r="AR218" i="2"/>
  <c r="AN218" i="2"/>
  <c r="AO218" i="2" s="1"/>
  <c r="AN224" i="2"/>
  <c r="AO224" i="2" s="1"/>
  <c r="AR224" i="2"/>
  <c r="AN231" i="2"/>
  <c r="AO231" i="2" s="1"/>
  <c r="AR231" i="2"/>
  <c r="AR237" i="2"/>
  <c r="AT237" i="2" s="1"/>
  <c r="AN237" i="2"/>
  <c r="AO237" i="2" s="1"/>
  <c r="AN250" i="2"/>
  <c r="AO250" i="2" s="1"/>
  <c r="AR250" i="2"/>
  <c r="AN257" i="2"/>
  <c r="AO257" i="2" s="1"/>
  <c r="AR257" i="2"/>
  <c r="AN296" i="2"/>
  <c r="AO296" i="2" s="1"/>
  <c r="AR296" i="2"/>
  <c r="AT296" i="2" s="1"/>
  <c r="AN303" i="2"/>
  <c r="AO303" i="2" s="1"/>
  <c r="AR303" i="2"/>
  <c r="AR317" i="2"/>
  <c r="AN317" i="2"/>
  <c r="AO317" i="2" s="1"/>
  <c r="AR338" i="2"/>
  <c r="AT338" i="2" s="1"/>
  <c r="AN338" i="2"/>
  <c r="AO338" i="2" s="1"/>
  <c r="AN132" i="2"/>
  <c r="AO132" i="2" s="1"/>
  <c r="AR132" i="2"/>
  <c r="AN264" i="2"/>
  <c r="AO264" i="2" s="1"/>
  <c r="AR264" i="2"/>
  <c r="AN277" i="2"/>
  <c r="AO277" i="2" s="1"/>
  <c r="AR277" i="2"/>
  <c r="AT277" i="2" s="1"/>
  <c r="AR290" i="2"/>
  <c r="AN290" i="2"/>
  <c r="AO290" i="2" s="1"/>
  <c r="AN308" i="2"/>
  <c r="AO308" i="2" s="1"/>
  <c r="AR308" i="2"/>
  <c r="AN185" i="2"/>
  <c r="AO185" i="2" s="1"/>
  <c r="AR185" i="2"/>
  <c r="AN238" i="2"/>
  <c r="AO238" i="2" s="1"/>
  <c r="AR238" i="2"/>
  <c r="AN258" i="2"/>
  <c r="AO258" i="2" s="1"/>
  <c r="AR258" i="2"/>
  <c r="AN304" i="2"/>
  <c r="AO304" i="2" s="1"/>
  <c r="AR304" i="2"/>
  <c r="AT304" i="2" s="1"/>
  <c r="AN318" i="2"/>
  <c r="AO318" i="2" s="1"/>
  <c r="AR318" i="2"/>
  <c r="AN332" i="2"/>
  <c r="AO332" i="2" s="1"/>
  <c r="AR332" i="2"/>
  <c r="AN339" i="2"/>
  <c r="AO339" i="2" s="1"/>
  <c r="AR339" i="2"/>
  <c r="AN284" i="2"/>
  <c r="AO284" i="2" s="1"/>
  <c r="AR284" i="2"/>
  <c r="AR157" i="2"/>
  <c r="AT157" i="2" s="1"/>
  <c r="AN157" i="2"/>
  <c r="AO157" i="2" s="1"/>
  <c r="AN212" i="2"/>
  <c r="AO212" i="2" s="1"/>
  <c r="AR212" i="2"/>
  <c r="AT212" i="2" s="1"/>
  <c r="AN219" i="2"/>
  <c r="AO219" i="2" s="1"/>
  <c r="AR219" i="2"/>
  <c r="AN232" i="2"/>
  <c r="AO232" i="2" s="1"/>
  <c r="AR232" i="2"/>
  <c r="AT232" i="2" s="1"/>
  <c r="AN251" i="2"/>
  <c r="AO251" i="2" s="1"/>
  <c r="AR251" i="2"/>
  <c r="AR174" i="2"/>
  <c r="AT174" i="2" s="1"/>
  <c r="AN174" i="2"/>
  <c r="AO174" i="2" s="1"/>
  <c r="AN265" i="2"/>
  <c r="AO265" i="2" s="1"/>
  <c r="AR265" i="2"/>
  <c r="AN272" i="2"/>
  <c r="AO272" i="2" s="1"/>
  <c r="AR272" i="2"/>
  <c r="AT272" i="2" s="1"/>
  <c r="AN291" i="2"/>
  <c r="AO291" i="2" s="1"/>
  <c r="AR291" i="2"/>
  <c r="AN309" i="2"/>
  <c r="AO309" i="2" s="1"/>
  <c r="AR309" i="2"/>
  <c r="AN326" i="2"/>
  <c r="AO326" i="2" s="1"/>
  <c r="AR326" i="2"/>
  <c r="AR140" i="2"/>
  <c r="AT140" i="2" s="1"/>
  <c r="AN140" i="2"/>
  <c r="AO140" i="2" s="1"/>
  <c r="AN146" i="2"/>
  <c r="AO146" i="2" s="1"/>
  <c r="AR146" i="2"/>
  <c r="AN158" i="2"/>
  <c r="AO158" i="2" s="1"/>
  <c r="AR158" i="2"/>
  <c r="AT158" i="2" s="1"/>
  <c r="AR164" i="2"/>
  <c r="AT164" i="2" s="1"/>
  <c r="AN164" i="2"/>
  <c r="AO164" i="2" s="1"/>
  <c r="AN179" i="2"/>
  <c r="AO179" i="2" s="1"/>
  <c r="AR179" i="2"/>
  <c r="AT179" i="2" s="1"/>
  <c r="AR186" i="2"/>
  <c r="AT186" i="2" s="1"/>
  <c r="AN186" i="2"/>
  <c r="AO186" i="2" s="1"/>
  <c r="AR193" i="2"/>
  <c r="AN193" i="2"/>
  <c r="AO193" i="2" s="1"/>
  <c r="AN200" i="2"/>
  <c r="AO200" i="2" s="1"/>
  <c r="AR200" i="2"/>
  <c r="AR206" i="2"/>
  <c r="AN206" i="2"/>
  <c r="AO206" i="2" s="1"/>
  <c r="AN213" i="2"/>
  <c r="AO213" i="2" s="1"/>
  <c r="AR213" i="2"/>
  <c r="AR220" i="2"/>
  <c r="AT220" i="2" s="1"/>
  <c r="AN220" i="2"/>
  <c r="AO220" i="2" s="1"/>
  <c r="AR227" i="2"/>
  <c r="AT227" i="2" s="1"/>
  <c r="AN227" i="2"/>
  <c r="AO227" i="2" s="1"/>
  <c r="AR239" i="2"/>
  <c r="AT239" i="2" s="1"/>
  <c r="AN239" i="2"/>
  <c r="AO239" i="2" s="1"/>
  <c r="AN246" i="2"/>
  <c r="AO246" i="2" s="1"/>
  <c r="AR246" i="2"/>
  <c r="AN259" i="2"/>
  <c r="AO259" i="2" s="1"/>
  <c r="AR259" i="2"/>
  <c r="AT259" i="2" s="1"/>
  <c r="AR299" i="2"/>
  <c r="AT299" i="2" s="1"/>
  <c r="AN299" i="2"/>
  <c r="AO299" i="2" s="1"/>
  <c r="AR319" i="2"/>
  <c r="AN319" i="2"/>
  <c r="AO319" i="2" s="1"/>
  <c r="AN128" i="2"/>
  <c r="AO128" i="2" s="1"/>
  <c r="AR128" i="2"/>
  <c r="AN266" i="2"/>
  <c r="AO266" i="2" s="1"/>
  <c r="AR266" i="2"/>
  <c r="AN285" i="2"/>
  <c r="AO285" i="2" s="1"/>
  <c r="AR285" i="2"/>
  <c r="AN283" i="2"/>
  <c r="AO283" i="2" s="1"/>
  <c r="AR283" i="2"/>
  <c r="AT283" i="2" s="1"/>
  <c r="AN139" i="2"/>
  <c r="AO139" i="2" s="1"/>
  <c r="AR139" i="2"/>
  <c r="AN192" i="2"/>
  <c r="AO192" i="2" s="1"/>
  <c r="AR192" i="2"/>
  <c r="AR205" i="2"/>
  <c r="AT205" i="2" s="1"/>
  <c r="AN205" i="2"/>
  <c r="AO205" i="2" s="1"/>
  <c r="AN245" i="2"/>
  <c r="AO245" i="2" s="1"/>
  <c r="AR245" i="2"/>
  <c r="AN175" i="2"/>
  <c r="AO175" i="2" s="1"/>
  <c r="AR175" i="2"/>
  <c r="AR273" i="2"/>
  <c r="AT273" i="2" s="1"/>
  <c r="AN273" i="2"/>
  <c r="AO273" i="2" s="1"/>
  <c r="AR278" i="2"/>
  <c r="AT278" i="2" s="1"/>
  <c r="AN278" i="2"/>
  <c r="AO278" i="2" s="1"/>
  <c r="AN292" i="2"/>
  <c r="AO292" i="2" s="1"/>
  <c r="AR292" i="2"/>
  <c r="AT292" i="2" s="1"/>
  <c r="AN310" i="2"/>
  <c r="AO310" i="2" s="1"/>
  <c r="AR310" i="2"/>
  <c r="AN327" i="2"/>
  <c r="AO327" i="2" s="1"/>
  <c r="AR327" i="2"/>
  <c r="AR134" i="2"/>
  <c r="AT134" i="2" s="1"/>
  <c r="AN134" i="2"/>
  <c r="AO134" i="2" s="1"/>
  <c r="AN141" i="2"/>
  <c r="AO141" i="2" s="1"/>
  <c r="AR141" i="2"/>
  <c r="AT141" i="2" s="1"/>
  <c r="AN147" i="2"/>
  <c r="AO147" i="2" s="1"/>
  <c r="AR147" i="2"/>
  <c r="AT147" i="2" s="1"/>
  <c r="AN152" i="2"/>
  <c r="AO152" i="2" s="1"/>
  <c r="AR152" i="2"/>
  <c r="AT152" i="2" s="1"/>
  <c r="AR159" i="2"/>
  <c r="AT159" i="2" s="1"/>
  <c r="AN159" i="2"/>
  <c r="AO159" i="2" s="1"/>
  <c r="AN165" i="2"/>
  <c r="AO165" i="2" s="1"/>
  <c r="AR165" i="2"/>
  <c r="AN187" i="2"/>
  <c r="AO187" i="2" s="1"/>
  <c r="AR187" i="2"/>
  <c r="AT187" i="2" s="1"/>
  <c r="AN194" i="2"/>
  <c r="AO194" i="2" s="1"/>
  <c r="AR194" i="2"/>
  <c r="AT194" i="2" s="1"/>
  <c r="AN201" i="2"/>
  <c r="AO201" i="2" s="1"/>
  <c r="AR201" i="2"/>
  <c r="AN214" i="2"/>
  <c r="AO214" i="2" s="1"/>
  <c r="AR214" i="2"/>
  <c r="AN221" i="2"/>
  <c r="AO221" i="2" s="1"/>
  <c r="AR221" i="2"/>
  <c r="AT221" i="2" s="1"/>
  <c r="AN228" i="2"/>
  <c r="AO228" i="2" s="1"/>
  <c r="AR228" i="2"/>
  <c r="AN233" i="2"/>
  <c r="AO233" i="2" s="1"/>
  <c r="AR233" i="2"/>
  <c r="AN240" i="2"/>
  <c r="AO240" i="2" s="1"/>
  <c r="AR240" i="2"/>
  <c r="AT240" i="2" s="1"/>
  <c r="AN247" i="2"/>
  <c r="AO247" i="2" s="1"/>
  <c r="AR247" i="2"/>
  <c r="AR254" i="2"/>
  <c r="AT254" i="2" s="1"/>
  <c r="AN254" i="2"/>
  <c r="AO254" i="2" s="1"/>
  <c r="AN300" i="2"/>
  <c r="AO300" i="2" s="1"/>
  <c r="AR300" i="2"/>
  <c r="AT300" i="2" s="1"/>
  <c r="AN320" i="2"/>
  <c r="AO320" i="2" s="1"/>
  <c r="AR320" i="2"/>
  <c r="AN335" i="2"/>
  <c r="AO335" i="2" s="1"/>
  <c r="AR335" i="2"/>
  <c r="AN173" i="2"/>
  <c r="AO173" i="2" s="1"/>
  <c r="AR173" i="2"/>
  <c r="AT173" i="2" s="1"/>
  <c r="AR176" i="2"/>
  <c r="AT176" i="2" s="1"/>
  <c r="AN176" i="2"/>
  <c r="AO176" i="2" s="1"/>
  <c r="AN260" i="2"/>
  <c r="AO260" i="2" s="1"/>
  <c r="AR260" i="2"/>
  <c r="AN274" i="2"/>
  <c r="AO274" i="2" s="1"/>
  <c r="AR274" i="2"/>
  <c r="AN293" i="2"/>
  <c r="AO293" i="2" s="1"/>
  <c r="AR293" i="2"/>
  <c r="AT293" i="2" s="1"/>
  <c r="AN311" i="2"/>
  <c r="AO311" i="2" s="1"/>
  <c r="AR311" i="2"/>
  <c r="AN328" i="2"/>
  <c r="AO328" i="2" s="1"/>
  <c r="AR328" i="2"/>
  <c r="AT328" i="2" s="1"/>
  <c r="AR195" i="2"/>
  <c r="AT195" i="2" s="1"/>
  <c r="AN195" i="2"/>
  <c r="AO195" i="2" s="1"/>
  <c r="AR241" i="2"/>
  <c r="AT241" i="2" s="1"/>
  <c r="AN241" i="2"/>
  <c r="AO241" i="2" s="1"/>
  <c r="AN129" i="2"/>
  <c r="AO129" i="2" s="1"/>
  <c r="AR129" i="2"/>
  <c r="AT129" i="2" s="1"/>
  <c r="AN267" i="2"/>
  <c r="AO267" i="2" s="1"/>
  <c r="AR267" i="2"/>
  <c r="AT267" i="2" s="1"/>
  <c r="AN148" i="2"/>
  <c r="AO148" i="2" s="1"/>
  <c r="AR148" i="2"/>
  <c r="AN166" i="2"/>
  <c r="AO166" i="2" s="1"/>
  <c r="AR166" i="2"/>
  <c r="AT166" i="2" s="1"/>
  <c r="AN182" i="2"/>
  <c r="AO182" i="2" s="1"/>
  <c r="AR182" i="2"/>
  <c r="AT182" i="2" s="1"/>
  <c r="AN188" i="2"/>
  <c r="AO188" i="2" s="1"/>
  <c r="AR188" i="2"/>
  <c r="AT188" i="2" s="1"/>
  <c r="AN202" i="2"/>
  <c r="AO202" i="2" s="1"/>
  <c r="AR202" i="2"/>
  <c r="AN209" i="2"/>
  <c r="AO209" i="2" s="1"/>
  <c r="AR209" i="2"/>
  <c r="AT209" i="2" s="1"/>
  <c r="AN215" i="2"/>
  <c r="AO215" i="2" s="1"/>
  <c r="AR215" i="2"/>
  <c r="AR222" i="2"/>
  <c r="AN222" i="2"/>
  <c r="AO222" i="2" s="1"/>
  <c r="AR229" i="2"/>
  <c r="AT229" i="2" s="1"/>
  <c r="AN229" i="2"/>
  <c r="AO229" i="2" s="1"/>
  <c r="AN248" i="2"/>
  <c r="AO248" i="2" s="1"/>
  <c r="AR248" i="2"/>
  <c r="AT248" i="2" s="1"/>
  <c r="AN255" i="2"/>
  <c r="AO255" i="2" s="1"/>
  <c r="AR255" i="2"/>
  <c r="AN301" i="2"/>
  <c r="AO301" i="2" s="1"/>
  <c r="AR301" i="2"/>
  <c r="AR314" i="2"/>
  <c r="AT314" i="2" s="1"/>
  <c r="AN314" i="2"/>
  <c r="AO314" i="2" s="1"/>
  <c r="AR321" i="2"/>
  <c r="AN321" i="2"/>
  <c r="AO321" i="2" s="1"/>
  <c r="AR336" i="2"/>
  <c r="AT336" i="2" s="1"/>
  <c r="AN336" i="2"/>
  <c r="AO336" i="2" s="1"/>
  <c r="AN130" i="2"/>
  <c r="AO130" i="2" s="1"/>
  <c r="AR130" i="2"/>
  <c r="AR170" i="2"/>
  <c r="AT170" i="2" s="1"/>
  <c r="AN170" i="2"/>
  <c r="AO170" i="2" s="1"/>
  <c r="AN177" i="2"/>
  <c r="AO177" i="2" s="1"/>
  <c r="AR177" i="2"/>
  <c r="AT177" i="2" s="1"/>
  <c r="AN268" i="2"/>
  <c r="AO268" i="2" s="1"/>
  <c r="AR268" i="2"/>
  <c r="AR275" i="2"/>
  <c r="AN275" i="2"/>
  <c r="AO275" i="2" s="1"/>
  <c r="AN281" i="2"/>
  <c r="AO281" i="2" s="1"/>
  <c r="AR281" i="2"/>
  <c r="AN287" i="2"/>
  <c r="AO287" i="2" s="1"/>
  <c r="AR287" i="2"/>
  <c r="AT287" i="2" s="1"/>
  <c r="AN294" i="2"/>
  <c r="AO294" i="2" s="1"/>
  <c r="AR294" i="2"/>
  <c r="AT294" i="2" s="1"/>
  <c r="AN305" i="2"/>
  <c r="AO305" i="2" s="1"/>
  <c r="AR305" i="2"/>
  <c r="AN312" i="2"/>
  <c r="AO312" i="2" s="1"/>
  <c r="AR312" i="2"/>
  <c r="AN329" i="2"/>
  <c r="AO329" i="2" s="1"/>
  <c r="AR329" i="2"/>
  <c r="AT329" i="2" s="1"/>
  <c r="AN302" i="2"/>
  <c r="AO302" i="2" s="1"/>
  <c r="AR302" i="2"/>
  <c r="AT302" i="2" s="1"/>
  <c r="AN337" i="2"/>
  <c r="AO337" i="2" s="1"/>
  <c r="AR337" i="2"/>
  <c r="AN137" i="2"/>
  <c r="AO137" i="2" s="1"/>
  <c r="AR137" i="2"/>
  <c r="AR203" i="2"/>
  <c r="AT203" i="2" s="1"/>
  <c r="AN203" i="2"/>
  <c r="AO203" i="2" s="1"/>
  <c r="AN249" i="2"/>
  <c r="AO249" i="2" s="1"/>
  <c r="AR249" i="2"/>
  <c r="AN330" i="2"/>
  <c r="AO330" i="2" s="1"/>
  <c r="AR330" i="2"/>
  <c r="AT330" i="2" s="1"/>
  <c r="AT363" i="2"/>
  <c r="AU363" i="2"/>
  <c r="AT151" i="2"/>
  <c r="AU151" i="2"/>
  <c r="AT162" i="2"/>
  <c r="AU162" i="2"/>
  <c r="AT350" i="2"/>
  <c r="AU350" i="2"/>
  <c r="AT297" i="2"/>
  <c r="AU297" i="2"/>
  <c r="AT325" i="2"/>
  <c r="AU325" i="2"/>
  <c r="AT380" i="2"/>
  <c r="AU380" i="2"/>
  <c r="AT381" i="2"/>
  <c r="AU381" i="2"/>
  <c r="AT354" i="2"/>
  <c r="AU354" i="2"/>
  <c r="AT252" i="2"/>
  <c r="AU252" i="2"/>
  <c r="AT319" i="2"/>
  <c r="AT333" i="2"/>
  <c r="AU333" i="2"/>
  <c r="AT357" i="2"/>
  <c r="AU357" i="2"/>
  <c r="AT253" i="2"/>
  <c r="AU253" i="2"/>
  <c r="AT371" i="2"/>
  <c r="AU371" i="2"/>
  <c r="AT373" i="2"/>
  <c r="AU373" i="2"/>
  <c r="AT334" i="2"/>
  <c r="AU334" i="2"/>
  <c r="AT382" i="2"/>
  <c r="AU382" i="2"/>
  <c r="AT271" i="2"/>
  <c r="AU271" i="2"/>
  <c r="AT133" i="2"/>
  <c r="AU133" i="2"/>
  <c r="AT163" i="2"/>
  <c r="AU163" i="2"/>
  <c r="AT199" i="2"/>
  <c r="AU199" i="2"/>
  <c r="AT284" i="2"/>
  <c r="AT127" i="2"/>
  <c r="AU127" i="2"/>
  <c r="AT368" i="2"/>
  <c r="AU368" i="2"/>
  <c r="AT340" i="2"/>
  <c r="AU340" i="2"/>
  <c r="AT348" i="2"/>
  <c r="AU348" i="2"/>
  <c r="AT351" i="2"/>
  <c r="AU351" i="2"/>
  <c r="AT180" i="2"/>
  <c r="AU180" i="2"/>
  <c r="AT207" i="2"/>
  <c r="AU207" i="2"/>
  <c r="AT247" i="2"/>
  <c r="AT376" i="2"/>
  <c r="AU376" i="2"/>
  <c r="AT383" i="2"/>
  <c r="AU383" i="2"/>
  <c r="AT169" i="2"/>
  <c r="AU169" i="2"/>
  <c r="AT126" i="2"/>
  <c r="AU126" i="2"/>
  <c r="AT181" i="2"/>
  <c r="AU181" i="2"/>
  <c r="AT208" i="2"/>
  <c r="AU208" i="2"/>
  <c r="AT274" i="2"/>
  <c r="AT279" i="2"/>
  <c r="AU279" i="2"/>
  <c r="AT286" i="2"/>
  <c r="AU286" i="2"/>
  <c r="AT366" i="2"/>
  <c r="AU366" i="2"/>
  <c r="AT377" i="2"/>
  <c r="AU377" i="2"/>
  <c r="AT391" i="2"/>
  <c r="AU391" i="2"/>
  <c r="AT245" i="2"/>
  <c r="AT234" i="2"/>
  <c r="AU234" i="2"/>
  <c r="AT361" i="2"/>
  <c r="AU361" i="2"/>
  <c r="AT280" i="2"/>
  <c r="AU280" i="2"/>
  <c r="AT369" i="2"/>
  <c r="AU369" i="2"/>
  <c r="AT392" i="2"/>
  <c r="AU392" i="2"/>
  <c r="AT355" i="2"/>
  <c r="AU355" i="2"/>
  <c r="AT235" i="2"/>
  <c r="AU235" i="2"/>
  <c r="AT261" i="2"/>
  <c r="AU261" i="2"/>
  <c r="AT364" i="2"/>
  <c r="AU364" i="2"/>
  <c r="AT374" i="2"/>
  <c r="AU374" i="2"/>
  <c r="AT393" i="2"/>
  <c r="AU393" i="2"/>
  <c r="AT353" i="2"/>
  <c r="AU353" i="2"/>
  <c r="AT142" i="2"/>
  <c r="AU142" i="2"/>
  <c r="AT183" i="2"/>
  <c r="AT216" i="2"/>
  <c r="AU216" i="2"/>
  <c r="AT236" i="2"/>
  <c r="AT262" i="2"/>
  <c r="AU262" i="2"/>
  <c r="AT315" i="2"/>
  <c r="AU315" i="2"/>
  <c r="AT322" i="2"/>
  <c r="AU322" i="2"/>
  <c r="AT394" i="2"/>
  <c r="AU394" i="2"/>
  <c r="AT225" i="2"/>
  <c r="AU225" i="2"/>
  <c r="AT135" i="2"/>
  <c r="AU135" i="2"/>
  <c r="AT153" i="2"/>
  <c r="AU153" i="2"/>
  <c r="AT167" i="2"/>
  <c r="AT269" i="2"/>
  <c r="AT295" i="2"/>
  <c r="AU295" i="2"/>
  <c r="AT306" i="2"/>
  <c r="AU306" i="2"/>
  <c r="AT313" i="2"/>
  <c r="AU313" i="2"/>
  <c r="AT316" i="2"/>
  <c r="AU316" i="2"/>
  <c r="AT378" i="2"/>
  <c r="AU378" i="2"/>
  <c r="AT395" i="2"/>
  <c r="AU395" i="2"/>
  <c r="AT144" i="2"/>
  <c r="AU144" i="2"/>
  <c r="AT219" i="2"/>
  <c r="AT359" i="2"/>
  <c r="AU359" i="2"/>
  <c r="AT339" i="2"/>
  <c r="AT145" i="2"/>
  <c r="AU145" i="2"/>
  <c r="AT360" i="2"/>
  <c r="AU360" i="2"/>
  <c r="AT298" i="2"/>
  <c r="AU298" i="2"/>
  <c r="AT160" i="2"/>
  <c r="AU160" i="2"/>
  <c r="AT136" i="2"/>
  <c r="AU136" i="2"/>
  <c r="AT154" i="2"/>
  <c r="AU154" i="2"/>
  <c r="AT149" i="2"/>
  <c r="AT155" i="2"/>
  <c r="AT349" i="2"/>
  <c r="AU349" i="2"/>
  <c r="AT189" i="2"/>
  <c r="AU189" i="2"/>
  <c r="AT223" i="2"/>
  <c r="AT358" i="2"/>
  <c r="AU358" i="2"/>
  <c r="AT352" i="2"/>
  <c r="AU352" i="2"/>
  <c r="AT171" i="2"/>
  <c r="AU171" i="2"/>
  <c r="AT178" i="2"/>
  <c r="AT190" i="2"/>
  <c r="AU190" i="2"/>
  <c r="AT217" i="2"/>
  <c r="AU217" i="2"/>
  <c r="AT263" i="2"/>
  <c r="AT276" i="2"/>
  <c r="AT288" i="2"/>
  <c r="AU288" i="2"/>
  <c r="AT138" i="2"/>
  <c r="AT150" i="2"/>
  <c r="AT172" i="2"/>
  <c r="AU172" i="2"/>
  <c r="AT184" i="2"/>
  <c r="AT191" i="2"/>
  <c r="AT224" i="2"/>
  <c r="AT243" i="2"/>
  <c r="AU243" i="2"/>
  <c r="AT362" i="2"/>
  <c r="AU362" i="2"/>
  <c r="AT289" i="2"/>
  <c r="AU289" i="2"/>
  <c r="AT303" i="2"/>
  <c r="AT367" i="2"/>
  <c r="AU367" i="2"/>
  <c r="AT307" i="2"/>
  <c r="AU307" i="2"/>
  <c r="AT372" i="2"/>
  <c r="AU372" i="2"/>
  <c r="AT317" i="2"/>
  <c r="AT396" i="2"/>
  <c r="AU396" i="2"/>
  <c r="AT198" i="2"/>
  <c r="AU198" i="2"/>
  <c r="AT318" i="2"/>
  <c r="AT226" i="2"/>
  <c r="AU226" i="2"/>
  <c r="AT356" i="2"/>
  <c r="AU356" i="2"/>
  <c r="AT244" i="2"/>
  <c r="AU244" i="2"/>
  <c r="AT270" i="2"/>
  <c r="AU270" i="2"/>
  <c r="AT365" i="2"/>
  <c r="AU365" i="2"/>
  <c r="AT370" i="2"/>
  <c r="AU370" i="2"/>
  <c r="AT308" i="2"/>
  <c r="AT375" i="2"/>
  <c r="AU375" i="2"/>
  <c r="AT324" i="2"/>
  <c r="AU324" i="2"/>
  <c r="AT331" i="2"/>
  <c r="AU331" i="2"/>
  <c r="AT379" i="2"/>
  <c r="AU379" i="2"/>
  <c r="N2" i="2"/>
  <c r="N3" i="2"/>
  <c r="N4" i="2"/>
  <c r="N5" i="2"/>
  <c r="N6" i="2"/>
  <c r="N7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342" i="2"/>
  <c r="N343" i="2"/>
  <c r="N344" i="2"/>
  <c r="N345" i="2"/>
  <c r="N346" i="2"/>
  <c r="N347" i="2"/>
  <c r="N1" i="2"/>
  <c r="L3" i="2"/>
  <c r="M3" i="2"/>
  <c r="L4" i="2"/>
  <c r="M4" i="2"/>
  <c r="L5" i="2"/>
  <c r="M5" i="2"/>
  <c r="L6" i="2"/>
  <c r="M6" i="2"/>
  <c r="L7" i="2"/>
  <c r="M7" i="2"/>
  <c r="L53" i="2"/>
  <c r="M53" i="2"/>
  <c r="L54" i="2"/>
  <c r="M54" i="2"/>
  <c r="L55" i="2"/>
  <c r="M55" i="2"/>
  <c r="L56" i="2"/>
  <c r="M56" i="2"/>
  <c r="L57" i="2"/>
  <c r="M57" i="2"/>
  <c r="L58" i="2"/>
  <c r="M58" i="2"/>
  <c r="L59" i="2"/>
  <c r="M59" i="2"/>
  <c r="L60" i="2"/>
  <c r="M60" i="2"/>
  <c r="L61" i="2"/>
  <c r="M61" i="2"/>
  <c r="L62" i="2"/>
  <c r="M62" i="2"/>
  <c r="L63" i="2"/>
  <c r="M63" i="2"/>
  <c r="L64" i="2"/>
  <c r="M64" i="2"/>
  <c r="L65" i="2"/>
  <c r="M65" i="2"/>
  <c r="L66" i="2"/>
  <c r="M66" i="2"/>
  <c r="L67" i="2"/>
  <c r="M67" i="2"/>
  <c r="L68" i="2"/>
  <c r="M68" i="2"/>
  <c r="L69" i="2"/>
  <c r="M69" i="2"/>
  <c r="L70" i="2"/>
  <c r="M70" i="2"/>
  <c r="L71" i="2"/>
  <c r="M71" i="2"/>
  <c r="L72" i="2"/>
  <c r="M72" i="2"/>
  <c r="L73" i="2"/>
  <c r="M73" i="2"/>
  <c r="L74" i="2"/>
  <c r="M74" i="2"/>
  <c r="L75" i="2"/>
  <c r="M75" i="2"/>
  <c r="L76" i="2"/>
  <c r="M76" i="2"/>
  <c r="L77" i="2"/>
  <c r="M77" i="2"/>
  <c r="L78" i="2"/>
  <c r="M78" i="2"/>
  <c r="L79" i="2"/>
  <c r="M79" i="2"/>
  <c r="L80" i="2"/>
  <c r="M80" i="2"/>
  <c r="L81" i="2"/>
  <c r="M81" i="2"/>
  <c r="L82" i="2"/>
  <c r="M82" i="2"/>
  <c r="L83" i="2"/>
  <c r="M83" i="2"/>
  <c r="L84" i="2"/>
  <c r="M84" i="2"/>
  <c r="L85" i="2"/>
  <c r="M85" i="2"/>
  <c r="L86" i="2"/>
  <c r="M86" i="2"/>
  <c r="L87" i="2"/>
  <c r="M87" i="2"/>
  <c r="L88" i="2"/>
  <c r="M88" i="2"/>
  <c r="L89" i="2"/>
  <c r="M89" i="2"/>
  <c r="L90" i="2"/>
  <c r="M90" i="2"/>
  <c r="L91" i="2"/>
  <c r="M91" i="2"/>
  <c r="L92" i="2"/>
  <c r="M92" i="2"/>
  <c r="L93" i="2"/>
  <c r="M93" i="2"/>
  <c r="L94" i="2"/>
  <c r="M94" i="2"/>
  <c r="L95" i="2"/>
  <c r="M95" i="2"/>
  <c r="L96" i="2"/>
  <c r="M96" i="2"/>
  <c r="L97" i="2"/>
  <c r="M97" i="2"/>
  <c r="L98" i="2"/>
  <c r="M98" i="2"/>
  <c r="L99" i="2"/>
  <c r="M99" i="2"/>
  <c r="L100" i="2"/>
  <c r="M100" i="2"/>
  <c r="L101" i="2"/>
  <c r="M101" i="2"/>
  <c r="L102" i="2"/>
  <c r="M102" i="2"/>
  <c r="L103" i="2"/>
  <c r="M103" i="2"/>
  <c r="L104" i="2"/>
  <c r="M104" i="2"/>
  <c r="L105" i="2"/>
  <c r="M105" i="2"/>
  <c r="L106" i="2"/>
  <c r="M106" i="2"/>
  <c r="L107" i="2"/>
  <c r="M107" i="2"/>
  <c r="L108" i="2"/>
  <c r="M108" i="2"/>
  <c r="L109" i="2"/>
  <c r="M109" i="2"/>
  <c r="L110" i="2"/>
  <c r="M110" i="2"/>
  <c r="L111" i="2"/>
  <c r="M111" i="2"/>
  <c r="L112" i="2"/>
  <c r="M112" i="2"/>
  <c r="L113" i="2"/>
  <c r="M113" i="2"/>
  <c r="L114" i="2"/>
  <c r="M114" i="2"/>
  <c r="L115" i="2"/>
  <c r="M115" i="2"/>
  <c r="L116" i="2"/>
  <c r="M116" i="2"/>
  <c r="L117" i="2"/>
  <c r="M117" i="2"/>
  <c r="L118" i="2"/>
  <c r="M118" i="2"/>
  <c r="L119" i="2"/>
  <c r="M119" i="2"/>
  <c r="L120" i="2"/>
  <c r="M120" i="2"/>
  <c r="L121" i="2"/>
  <c r="M121" i="2"/>
  <c r="L122" i="2"/>
  <c r="M122" i="2"/>
  <c r="L123" i="2"/>
  <c r="M123" i="2"/>
  <c r="L124" i="2"/>
  <c r="M124" i="2"/>
  <c r="L342" i="2"/>
  <c r="M342" i="2"/>
  <c r="L343" i="2"/>
  <c r="M343" i="2"/>
  <c r="L344" i="2"/>
  <c r="M344" i="2"/>
  <c r="L345" i="2"/>
  <c r="M345" i="2"/>
  <c r="L346" i="2"/>
  <c r="M346" i="2"/>
  <c r="L347" i="2"/>
  <c r="M347" i="2"/>
  <c r="L2" i="2"/>
  <c r="M2" i="2"/>
  <c r="M1" i="2"/>
  <c r="L1" i="2"/>
  <c r="AS139" i="2" l="1"/>
  <c r="AU139" i="2" s="1"/>
  <c r="AS213" i="2"/>
  <c r="AU213" i="2" s="1"/>
  <c r="AS291" i="2"/>
  <c r="AU291" i="2" s="1"/>
  <c r="AS219" i="2"/>
  <c r="AU219" i="2" s="1"/>
  <c r="AS178" i="2"/>
  <c r="AU178" i="2" s="1"/>
  <c r="AS223" i="2"/>
  <c r="AU223" i="2" s="1"/>
  <c r="AS149" i="2"/>
  <c r="AU149" i="2" s="1"/>
  <c r="AS249" i="2"/>
  <c r="AU249" i="2" s="1"/>
  <c r="AS312" i="2"/>
  <c r="AU312" i="2" s="1"/>
  <c r="AS268" i="2"/>
  <c r="AU268" i="2" s="1"/>
  <c r="AS215" i="2"/>
  <c r="AU215" i="2" s="1"/>
  <c r="AS148" i="2"/>
  <c r="AU148" i="2" s="1"/>
  <c r="AS311" i="2"/>
  <c r="AU311" i="2" s="1"/>
  <c r="AS335" i="2"/>
  <c r="AU335" i="2" s="1"/>
  <c r="AS233" i="2"/>
  <c r="AU233" i="2" s="1"/>
  <c r="AS187" i="2"/>
  <c r="AU187" i="2" s="1"/>
  <c r="AS175" i="2"/>
  <c r="AU175" i="2" s="1"/>
  <c r="AS285" i="2"/>
  <c r="AU285" i="2" s="1"/>
  <c r="AS246" i="2"/>
  <c r="AU246" i="2" s="1"/>
  <c r="AS200" i="2"/>
  <c r="AU200" i="2" s="1"/>
  <c r="AS146" i="2"/>
  <c r="AU146" i="2" s="1"/>
  <c r="AS265" i="2"/>
  <c r="AU265" i="2" s="1"/>
  <c r="AS258" i="2"/>
  <c r="AU258" i="2" s="1"/>
  <c r="AS264" i="2"/>
  <c r="AU264" i="2" s="1"/>
  <c r="AS257" i="2"/>
  <c r="AU257" i="2" s="1"/>
  <c r="AS211" i="2"/>
  <c r="AU211" i="2" s="1"/>
  <c r="AS161" i="2"/>
  <c r="AU161" i="2" s="1"/>
  <c r="AS196" i="2"/>
  <c r="AU196" i="2" s="1"/>
  <c r="AT139" i="2"/>
  <c r="AT146" i="2"/>
  <c r="AT175" i="2"/>
  <c r="AT258" i="2"/>
  <c r="AT311" i="2"/>
  <c r="AT196" i="2"/>
  <c r="AT161" i="2"/>
  <c r="AT264" i="2"/>
  <c r="AT257" i="2"/>
  <c r="AT246" i="2"/>
  <c r="AS242" i="2"/>
  <c r="AU242" i="2" s="1"/>
  <c r="AT285" i="2"/>
  <c r="AS337" i="2"/>
  <c r="AU337" i="2" s="1"/>
  <c r="AS287" i="2"/>
  <c r="AU287" i="2" s="1"/>
  <c r="AS130" i="2"/>
  <c r="AU130" i="2" s="1"/>
  <c r="AS248" i="2"/>
  <c r="AU248" i="2" s="1"/>
  <c r="AS188" i="2"/>
  <c r="AU188" i="2" s="1"/>
  <c r="AS260" i="2"/>
  <c r="AU260" i="2" s="1"/>
  <c r="AS214" i="2"/>
  <c r="AU214" i="2" s="1"/>
  <c r="AS152" i="2"/>
  <c r="AU152" i="2" s="1"/>
  <c r="AS292" i="2"/>
  <c r="AU292" i="2" s="1"/>
  <c r="AS192" i="2"/>
  <c r="AU192" i="2" s="1"/>
  <c r="AS179" i="2"/>
  <c r="AU179" i="2" s="1"/>
  <c r="AS309" i="2"/>
  <c r="AU309" i="2" s="1"/>
  <c r="AS232" i="2"/>
  <c r="AU232" i="2" s="1"/>
  <c r="AS332" i="2"/>
  <c r="AU332" i="2" s="1"/>
  <c r="AS308" i="2"/>
  <c r="AU308" i="2" s="1"/>
  <c r="AS231" i="2"/>
  <c r="AU231" i="2" s="1"/>
  <c r="AS143" i="2"/>
  <c r="AU143" i="2" s="1"/>
  <c r="AS222" i="2"/>
  <c r="AU222" i="2" s="1"/>
  <c r="AS273" i="2"/>
  <c r="AU273" i="2" s="1"/>
  <c r="AS210" i="2"/>
  <c r="AU210" i="2" s="1"/>
  <c r="AS321" i="2"/>
  <c r="AU321" i="2" s="1"/>
  <c r="AS218" i="2"/>
  <c r="AU218" i="2" s="1"/>
  <c r="AS131" i="2"/>
  <c r="AU131" i="2" s="1"/>
  <c r="AS275" i="2"/>
  <c r="AU275" i="2" s="1"/>
  <c r="AS206" i="2"/>
  <c r="AU206" i="2" s="1"/>
  <c r="AS323" i="2"/>
  <c r="AU323" i="2" s="1"/>
  <c r="AT206" i="2"/>
  <c r="AS305" i="2"/>
  <c r="AU305" i="2" s="1"/>
  <c r="AS177" i="2"/>
  <c r="AU177" i="2" s="1"/>
  <c r="AS301" i="2"/>
  <c r="AU301" i="2" s="1"/>
  <c r="AS209" i="2"/>
  <c r="AU209" i="2" s="1"/>
  <c r="AS267" i="2"/>
  <c r="AU267" i="2" s="1"/>
  <c r="AS293" i="2"/>
  <c r="AU293" i="2" s="1"/>
  <c r="AS320" i="2"/>
  <c r="AU320" i="2" s="1"/>
  <c r="AS228" i="2"/>
  <c r="AU228" i="2" s="1"/>
  <c r="AS165" i="2"/>
  <c r="AU165" i="2" s="1"/>
  <c r="AS327" i="2"/>
  <c r="AU327" i="2" s="1"/>
  <c r="AS245" i="2"/>
  <c r="AU245" i="2" s="1"/>
  <c r="AS266" i="2"/>
  <c r="AU266" i="2" s="1"/>
  <c r="AS284" i="2"/>
  <c r="AU284" i="2" s="1"/>
  <c r="AS238" i="2"/>
  <c r="AU238" i="2" s="1"/>
  <c r="AS132" i="2"/>
  <c r="AU132" i="2" s="1"/>
  <c r="AS250" i="2"/>
  <c r="AU250" i="2" s="1"/>
  <c r="AS204" i="2"/>
  <c r="AU204" i="2" s="1"/>
  <c r="AT218" i="2"/>
  <c r="AS137" i="2"/>
  <c r="AU137" i="2" s="1"/>
  <c r="AS294" i="2"/>
  <c r="AU294" i="2" s="1"/>
  <c r="AS255" i="2"/>
  <c r="AU255" i="2" s="1"/>
  <c r="AS202" i="2"/>
  <c r="AU202" i="2" s="1"/>
  <c r="AS129" i="2"/>
  <c r="AU129" i="2" s="1"/>
  <c r="AS274" i="2"/>
  <c r="AU274" i="2" s="1"/>
  <c r="AS300" i="2"/>
  <c r="AU300" i="2" s="1"/>
  <c r="AS221" i="2"/>
  <c r="AU221" i="2" s="1"/>
  <c r="AS310" i="2"/>
  <c r="AU310" i="2" s="1"/>
  <c r="AS128" i="2"/>
  <c r="AU128" i="2" s="1"/>
  <c r="AS326" i="2"/>
  <c r="AU326" i="2" s="1"/>
  <c r="AS251" i="2"/>
  <c r="AU251" i="2" s="1"/>
  <c r="AS339" i="2"/>
  <c r="AU339" i="2" s="1"/>
  <c r="AS185" i="2"/>
  <c r="AU185" i="2" s="1"/>
  <c r="AS197" i="2"/>
  <c r="AU197" i="2" s="1"/>
  <c r="AS230" i="2"/>
  <c r="AU230" i="2" s="1"/>
  <c r="AS302" i="2"/>
  <c r="AU302" i="2" s="1"/>
  <c r="AS281" i="2"/>
  <c r="AU281" i="2" s="1"/>
  <c r="AS182" i="2"/>
  <c r="AU182" i="2" s="1"/>
  <c r="AS247" i="2"/>
  <c r="AU247" i="2" s="1"/>
  <c r="AS201" i="2"/>
  <c r="AU201" i="2" s="1"/>
  <c r="AS147" i="2"/>
  <c r="AU147" i="2" s="1"/>
  <c r="AT222" i="2"/>
  <c r="AS290" i="2"/>
  <c r="AU290" i="2" s="1"/>
  <c r="AS184" i="2"/>
  <c r="AU184" i="2" s="1"/>
  <c r="AS138" i="2"/>
  <c r="AU138" i="2" s="1"/>
  <c r="AT290" i="2"/>
  <c r="AT250" i="2"/>
  <c r="AT211" i="2"/>
  <c r="AT137" i="2"/>
  <c r="AT326" i="2"/>
  <c r="AT281" i="2"/>
  <c r="AT321" i="2"/>
  <c r="AT255" i="2"/>
  <c r="AT215" i="2"/>
  <c r="AT260" i="2"/>
  <c r="AT214" i="2"/>
  <c r="AT309" i="2"/>
  <c r="AT332" i="2"/>
  <c r="AT327" i="2"/>
  <c r="AT128" i="2"/>
  <c r="AT251" i="2"/>
  <c r="AS314" i="2"/>
  <c r="AU314" i="2" s="1"/>
  <c r="AS134" i="2"/>
  <c r="AU134" i="2" s="1"/>
  <c r="AS157" i="2"/>
  <c r="AU157" i="2" s="1"/>
  <c r="AS156" i="2"/>
  <c r="AU156" i="2" s="1"/>
  <c r="AS239" i="2"/>
  <c r="AU239" i="2" s="1"/>
  <c r="AS193" i="2"/>
  <c r="AU193" i="2" s="1"/>
  <c r="AS140" i="2"/>
  <c r="AU140" i="2" s="1"/>
  <c r="AS174" i="2"/>
  <c r="AU174" i="2" s="1"/>
  <c r="AS282" i="2"/>
  <c r="AU282" i="2" s="1"/>
  <c r="AS256" i="2"/>
  <c r="AU256" i="2" s="1"/>
  <c r="AT197" i="2"/>
  <c r="AT156" i="2"/>
  <c r="AT192" i="2"/>
  <c r="AT230" i="2"/>
  <c r="AT337" i="2"/>
  <c r="AT249" i="2"/>
  <c r="AT291" i="2"/>
  <c r="AT312" i="2"/>
  <c r="AT275" i="2"/>
  <c r="AT130" i="2"/>
  <c r="AT202" i="2"/>
  <c r="AT335" i="2"/>
  <c r="AT201" i="2"/>
  <c r="AT165" i="2"/>
  <c r="AT238" i="2"/>
  <c r="AT310" i="2"/>
  <c r="AT266" i="2"/>
  <c r="AT213" i="2"/>
  <c r="AT265" i="2"/>
  <c r="AT185" i="2"/>
  <c r="AS170" i="2"/>
  <c r="AU170" i="2" s="1"/>
  <c r="AS159" i="2"/>
  <c r="AU159" i="2" s="1"/>
  <c r="AS205" i="2"/>
  <c r="AU205" i="2" s="1"/>
  <c r="AS227" i="2"/>
  <c r="AU227" i="2" s="1"/>
  <c r="AS186" i="2"/>
  <c r="AU186" i="2" s="1"/>
  <c r="AS338" i="2"/>
  <c r="AU338" i="2" s="1"/>
  <c r="AS237" i="2"/>
  <c r="AU237" i="2" s="1"/>
  <c r="AS150" i="2"/>
  <c r="AU150" i="2" s="1"/>
  <c r="AS276" i="2"/>
  <c r="AU276" i="2" s="1"/>
  <c r="AS183" i="2"/>
  <c r="AU183" i="2" s="1"/>
  <c r="AS203" i="2"/>
  <c r="AU203" i="2" s="1"/>
  <c r="AT132" i="2"/>
  <c r="AT231" i="2"/>
  <c r="AT305" i="2"/>
  <c r="AT268" i="2"/>
  <c r="AT148" i="2"/>
  <c r="AT301" i="2"/>
  <c r="AT320" i="2"/>
  <c r="AT233" i="2"/>
  <c r="AT200" i="2"/>
  <c r="AT193" i="2"/>
  <c r="AS241" i="2"/>
  <c r="AU241" i="2" s="1"/>
  <c r="AS254" i="2"/>
  <c r="AU254" i="2" s="1"/>
  <c r="AS319" i="2"/>
  <c r="AU319" i="2" s="1"/>
  <c r="AS220" i="2"/>
  <c r="AU220" i="2" s="1"/>
  <c r="AS317" i="2"/>
  <c r="AU317" i="2" s="1"/>
  <c r="AS191" i="2"/>
  <c r="AU191" i="2" s="1"/>
  <c r="AS269" i="2"/>
  <c r="AU269" i="2" s="1"/>
  <c r="AS236" i="2"/>
  <c r="AU236" i="2" s="1"/>
  <c r="AS167" i="2"/>
  <c r="AU167" i="2" s="1"/>
  <c r="AS318" i="2"/>
  <c r="AU318" i="2" s="1"/>
  <c r="AS303" i="2"/>
  <c r="AU303" i="2" s="1"/>
  <c r="AS224" i="2"/>
  <c r="AU224" i="2" s="1"/>
  <c r="AS195" i="2"/>
  <c r="AU195" i="2" s="1"/>
  <c r="AS278" i="2"/>
  <c r="AU278" i="2" s="1"/>
  <c r="AS164" i="2"/>
  <c r="AU164" i="2" s="1"/>
  <c r="AT228" i="2"/>
  <c r="AS336" i="2"/>
  <c r="AU336" i="2" s="1"/>
  <c r="AS229" i="2"/>
  <c r="AU229" i="2" s="1"/>
  <c r="AS176" i="2"/>
  <c r="AU176" i="2" s="1"/>
  <c r="AS299" i="2"/>
  <c r="AU299" i="2" s="1"/>
  <c r="AS330" i="2"/>
  <c r="AU330" i="2" s="1"/>
  <c r="AS329" i="2"/>
  <c r="AU329" i="2" s="1"/>
  <c r="AS166" i="2"/>
  <c r="AU166" i="2" s="1"/>
  <c r="AS328" i="2"/>
  <c r="AU328" i="2" s="1"/>
  <c r="AS173" i="2"/>
  <c r="AU173" i="2" s="1"/>
  <c r="AS240" i="2"/>
  <c r="AU240" i="2" s="1"/>
  <c r="AS194" i="2"/>
  <c r="AU194" i="2" s="1"/>
  <c r="AS141" i="2"/>
  <c r="AU141" i="2" s="1"/>
  <c r="AS283" i="2"/>
  <c r="AU283" i="2" s="1"/>
  <c r="AS259" i="2"/>
  <c r="AU259" i="2" s="1"/>
  <c r="AS158" i="2"/>
  <c r="AU158" i="2" s="1"/>
  <c r="AS272" i="2"/>
  <c r="AU272" i="2" s="1"/>
  <c r="AS212" i="2"/>
  <c r="AU212" i="2" s="1"/>
  <c r="AS304" i="2"/>
  <c r="AU304" i="2" s="1"/>
  <c r="AS277" i="2"/>
  <c r="AU277" i="2" s="1"/>
  <c r="AS296" i="2"/>
  <c r="AU296" i="2" s="1"/>
  <c r="AS168" i="2"/>
  <c r="AU168" i="2" s="1"/>
  <c r="AS263" i="2"/>
  <c r="AU263" i="2" s="1"/>
  <c r="AS155" i="2"/>
  <c r="AU155" i="2" s="1"/>
  <c r="H347" i="2"/>
  <c r="H346" i="2"/>
  <c r="J345" i="2"/>
  <c r="AR345" i="2" s="1"/>
  <c r="AS345" i="2" s="1"/>
  <c r="H345" i="2"/>
  <c r="H344" i="2"/>
  <c r="H343" i="2"/>
  <c r="H342" i="2"/>
  <c r="J34" i="5"/>
  <c r="J30" i="5"/>
  <c r="J26" i="5"/>
  <c r="J22" i="5"/>
  <c r="I34" i="5"/>
  <c r="I30" i="5"/>
  <c r="B14" i="5"/>
  <c r="J20" i="5" s="1"/>
  <c r="I26" i="5"/>
  <c r="I22" i="5"/>
  <c r="I20" i="5"/>
  <c r="I17" i="5"/>
  <c r="J17" i="5" s="1"/>
  <c r="I13" i="5"/>
  <c r="J13" i="5" s="1"/>
  <c r="I9" i="5"/>
  <c r="J9" i="5" s="1"/>
  <c r="I5" i="5"/>
  <c r="J5" i="5" s="1"/>
  <c r="I3" i="5"/>
  <c r="J3" i="5" s="1"/>
  <c r="H124" i="2"/>
  <c r="I123" i="2"/>
  <c r="H123" i="2"/>
  <c r="I122" i="2"/>
  <c r="J122" i="2" s="1"/>
  <c r="H122" i="2"/>
  <c r="I121" i="2"/>
  <c r="J121" i="2" s="1"/>
  <c r="H121" i="2"/>
  <c r="I120" i="2"/>
  <c r="H120" i="2"/>
  <c r="I119" i="2"/>
  <c r="J119" i="2" s="1"/>
  <c r="H119" i="2"/>
  <c r="H118" i="2"/>
  <c r="H117" i="2"/>
  <c r="J116" i="2"/>
  <c r="H116" i="2"/>
  <c r="H115" i="2"/>
  <c r="I114" i="2"/>
  <c r="H114" i="2"/>
  <c r="I113" i="2"/>
  <c r="J113" i="2" s="1"/>
  <c r="H113" i="2"/>
  <c r="I112" i="2"/>
  <c r="J112" i="2" s="1"/>
  <c r="H112" i="2"/>
  <c r="I111" i="2"/>
  <c r="H111" i="2"/>
  <c r="I110" i="2"/>
  <c r="J110" i="2" s="1"/>
  <c r="H110" i="2"/>
  <c r="H109" i="2"/>
  <c r="H108" i="2"/>
  <c r="J107" i="2"/>
  <c r="H107" i="2"/>
  <c r="H106" i="2"/>
  <c r="I105" i="2"/>
  <c r="H105" i="2"/>
  <c r="I104" i="2"/>
  <c r="J104" i="2" s="1"/>
  <c r="H104" i="2"/>
  <c r="I103" i="2"/>
  <c r="J103" i="2" s="1"/>
  <c r="H103" i="2"/>
  <c r="I102" i="2"/>
  <c r="H102" i="2"/>
  <c r="I101" i="2"/>
  <c r="J101" i="2" s="1"/>
  <c r="H101" i="2"/>
  <c r="H100" i="2"/>
  <c r="H99" i="2"/>
  <c r="J98" i="2"/>
  <c r="H98" i="2"/>
  <c r="J89" i="2"/>
  <c r="H97" i="2"/>
  <c r="I96" i="2"/>
  <c r="H96" i="2"/>
  <c r="I95" i="2"/>
  <c r="J95" i="2" s="1"/>
  <c r="H95" i="2"/>
  <c r="I94" i="2"/>
  <c r="J94" i="2" s="1"/>
  <c r="H94" i="2"/>
  <c r="I93" i="2"/>
  <c r="H93" i="2"/>
  <c r="I92" i="2"/>
  <c r="J92" i="2" s="1"/>
  <c r="H92" i="2"/>
  <c r="H91" i="2"/>
  <c r="H90" i="2"/>
  <c r="H89" i="2"/>
  <c r="J88" i="2"/>
  <c r="AN88" i="2" s="1"/>
  <c r="AO88" i="2" s="1"/>
  <c r="AS88" i="2" s="1"/>
  <c r="H88" i="2"/>
  <c r="I87" i="2"/>
  <c r="AN87" i="2" s="1"/>
  <c r="AO87" i="2" s="1"/>
  <c r="AS87" i="2" s="1"/>
  <c r="H87" i="2"/>
  <c r="I86" i="2"/>
  <c r="J86" i="2" s="1"/>
  <c r="AN86" i="2" s="1"/>
  <c r="AO86" i="2" s="1"/>
  <c r="AS86" i="2" s="1"/>
  <c r="H86" i="2"/>
  <c r="I85" i="2"/>
  <c r="J85" i="2" s="1"/>
  <c r="AN85" i="2" s="1"/>
  <c r="AO85" i="2" s="1"/>
  <c r="AS85" i="2" s="1"/>
  <c r="H85" i="2"/>
  <c r="I84" i="2"/>
  <c r="AN84" i="2" s="1"/>
  <c r="AO84" i="2" s="1"/>
  <c r="AS84" i="2" s="1"/>
  <c r="H84" i="2"/>
  <c r="I83" i="2"/>
  <c r="J83" i="2" s="1"/>
  <c r="AN83" i="2" s="1"/>
  <c r="AO83" i="2" s="1"/>
  <c r="AS83" i="2" s="1"/>
  <c r="H83" i="2"/>
  <c r="H82" i="2"/>
  <c r="H81" i="2"/>
  <c r="H80" i="2"/>
  <c r="J79" i="2"/>
  <c r="H79" i="2"/>
  <c r="I78" i="2"/>
  <c r="H78" i="2"/>
  <c r="I77" i="2"/>
  <c r="J77" i="2" s="1"/>
  <c r="H77" i="2"/>
  <c r="I76" i="2"/>
  <c r="J76" i="2" s="1"/>
  <c r="H76" i="2"/>
  <c r="I75" i="2"/>
  <c r="H75" i="2"/>
  <c r="I74" i="2"/>
  <c r="J74" i="2" s="1"/>
  <c r="H74" i="2"/>
  <c r="H73" i="2"/>
  <c r="H72" i="2"/>
  <c r="H71" i="2"/>
  <c r="J61" i="2"/>
  <c r="AN61" i="2" s="1"/>
  <c r="AO61" i="2" s="1"/>
  <c r="AS61" i="2" s="1"/>
  <c r="J70" i="2"/>
  <c r="H70" i="2"/>
  <c r="I69" i="2"/>
  <c r="H69" i="2"/>
  <c r="I68" i="2"/>
  <c r="J68" i="2" s="1"/>
  <c r="H68" i="2"/>
  <c r="I67" i="2"/>
  <c r="J67" i="2" s="1"/>
  <c r="H67" i="2"/>
  <c r="I66" i="2"/>
  <c r="H66" i="2"/>
  <c r="I65" i="2"/>
  <c r="J65" i="2" s="1"/>
  <c r="H65" i="2"/>
  <c r="H64" i="2"/>
  <c r="H63" i="2"/>
  <c r="H62" i="2"/>
  <c r="I58" i="2"/>
  <c r="J58" i="2" s="1"/>
  <c r="AN58" i="2" s="1"/>
  <c r="AO58" i="2" s="1"/>
  <c r="AS58" i="2" s="1"/>
  <c r="J5" i="2"/>
  <c r="J6" i="2"/>
  <c r="I60" i="2"/>
  <c r="AN60" i="2" s="1"/>
  <c r="AO60" i="2" s="1"/>
  <c r="AS60" i="2" s="1"/>
  <c r="I59" i="2"/>
  <c r="J59" i="2" s="1"/>
  <c r="AN59" i="2" s="1"/>
  <c r="AO59" i="2" s="1"/>
  <c r="AS59" i="2" s="1"/>
  <c r="H61" i="2"/>
  <c r="H60" i="2"/>
  <c r="H59" i="2"/>
  <c r="H58" i="2"/>
  <c r="I57" i="2"/>
  <c r="AN57" i="2" s="1"/>
  <c r="AO57" i="2" s="1"/>
  <c r="AS57" i="2" s="1"/>
  <c r="H57" i="2"/>
  <c r="I56" i="2"/>
  <c r="J56" i="2" s="1"/>
  <c r="AN56" i="2" s="1"/>
  <c r="AO56" i="2" s="1"/>
  <c r="AS56" i="2" s="1"/>
  <c r="H56" i="2"/>
  <c r="H55" i="2"/>
  <c r="H54" i="2"/>
  <c r="H53" i="2"/>
  <c r="J3" i="2"/>
  <c r="L125" i="4"/>
  <c r="M125" i="4" s="1"/>
  <c r="L121" i="4"/>
  <c r="M121" i="4" s="1"/>
  <c r="L119" i="4"/>
  <c r="M119" i="4" s="1"/>
  <c r="L115" i="4"/>
  <c r="M115" i="4" s="1"/>
  <c r="L112" i="4"/>
  <c r="M112" i="4" s="1"/>
  <c r="L108" i="4"/>
  <c r="M108" i="4" s="1"/>
  <c r="L106" i="4"/>
  <c r="M106" i="4" s="1"/>
  <c r="L102" i="4"/>
  <c r="M102" i="4" s="1"/>
  <c r="L99" i="4"/>
  <c r="M99" i="4" s="1"/>
  <c r="M95" i="4"/>
  <c r="L95" i="4"/>
  <c r="L91" i="4"/>
  <c r="M91" i="4" s="1"/>
  <c r="L89" i="4"/>
  <c r="M89" i="4" s="1"/>
  <c r="L85" i="4"/>
  <c r="M85" i="4" s="1"/>
  <c r="L82" i="4"/>
  <c r="M82" i="4" s="1"/>
  <c r="L78" i="4"/>
  <c r="M78" i="4" s="1"/>
  <c r="L76" i="4"/>
  <c r="M76" i="4" s="1"/>
  <c r="L72" i="4"/>
  <c r="M72" i="4" s="1"/>
  <c r="L69" i="4"/>
  <c r="M69" i="4" s="1"/>
  <c r="C66" i="4"/>
  <c r="M65" i="4"/>
  <c r="L65" i="4"/>
  <c r="L61" i="4"/>
  <c r="M61" i="4" s="1"/>
  <c r="L58" i="4"/>
  <c r="M58" i="4" s="1"/>
  <c r="L54" i="4"/>
  <c r="M54" i="4" s="1"/>
  <c r="L52" i="4"/>
  <c r="M52" i="4" s="1"/>
  <c r="L49" i="4"/>
  <c r="M49" i="4" s="1"/>
  <c r="M45" i="4"/>
  <c r="L45" i="4"/>
  <c r="L42" i="4"/>
  <c r="M42" i="4" s="1"/>
  <c r="L38" i="4"/>
  <c r="M38" i="4" s="1"/>
  <c r="L36" i="4"/>
  <c r="M36" i="4" s="1"/>
  <c r="L32" i="4"/>
  <c r="M32" i="4" s="1"/>
  <c r="L28" i="4"/>
  <c r="M28" i="4" s="1"/>
  <c r="L25" i="4"/>
  <c r="M25" i="4" s="1"/>
  <c r="L21" i="4"/>
  <c r="L19" i="4"/>
  <c r="M19" i="4" s="1"/>
  <c r="L16" i="4"/>
  <c r="M16" i="4" s="1"/>
  <c r="L12" i="4"/>
  <c r="L9" i="4"/>
  <c r="M9" i="4" s="1"/>
  <c r="L5" i="4"/>
  <c r="M5" i="4" s="1"/>
  <c r="L3" i="4"/>
  <c r="M3" i="4" s="1"/>
  <c r="I34" i="3"/>
  <c r="I30" i="3"/>
  <c r="J30" i="3" s="1"/>
  <c r="J28" i="3"/>
  <c r="I24" i="3"/>
  <c r="J24" i="3" s="1"/>
  <c r="I20" i="3"/>
  <c r="I17" i="3"/>
  <c r="B15" i="3"/>
  <c r="B14" i="3"/>
  <c r="I13" i="3"/>
  <c r="J13" i="3" s="1"/>
  <c r="I9" i="3"/>
  <c r="I5" i="3"/>
  <c r="I3" i="3"/>
  <c r="H7" i="2"/>
  <c r="H6" i="2"/>
  <c r="H5" i="2"/>
  <c r="H4" i="2"/>
  <c r="H3" i="2"/>
  <c r="H2" i="2"/>
  <c r="AT2" i="2" s="1"/>
  <c r="AN66" i="2" l="1"/>
  <c r="AO66" i="2" s="1"/>
  <c r="AR66" i="2"/>
  <c r="AT66" i="2" s="1"/>
  <c r="AN107" i="2"/>
  <c r="AO107" i="2" s="1"/>
  <c r="AR107" i="2"/>
  <c r="AR79" i="2"/>
  <c r="AT79" i="2" s="1"/>
  <c r="AN79" i="2"/>
  <c r="AO79" i="2" s="1"/>
  <c r="AN94" i="2"/>
  <c r="AO94" i="2" s="1"/>
  <c r="AR94" i="2"/>
  <c r="AN101" i="2"/>
  <c r="AO101" i="2" s="1"/>
  <c r="AR101" i="2"/>
  <c r="AN122" i="2"/>
  <c r="AO122" i="2" s="1"/>
  <c r="AR122" i="2"/>
  <c r="AR6" i="2"/>
  <c r="AT6" i="2" s="1"/>
  <c r="AN6" i="2"/>
  <c r="AO6" i="2" s="1"/>
  <c r="AN67" i="2"/>
  <c r="AO67" i="2" s="1"/>
  <c r="AR67" i="2"/>
  <c r="AN96" i="2"/>
  <c r="AO96" i="2" s="1"/>
  <c r="AR96" i="2"/>
  <c r="AR95" i="2"/>
  <c r="AT95" i="2" s="1"/>
  <c r="AN95" i="2"/>
  <c r="AO95" i="2" s="1"/>
  <c r="AR123" i="2"/>
  <c r="AT123" i="2" s="1"/>
  <c r="AN123" i="2"/>
  <c r="AO123" i="2" s="1"/>
  <c r="AN5" i="2"/>
  <c r="AO5" i="2" s="1"/>
  <c r="AR5" i="2"/>
  <c r="AT5" i="2" s="1"/>
  <c r="AN110" i="2"/>
  <c r="AO110" i="2" s="1"/>
  <c r="AR110" i="2"/>
  <c r="AT110" i="2" s="1"/>
  <c r="AN103" i="2"/>
  <c r="AO103" i="2" s="1"/>
  <c r="AR103" i="2"/>
  <c r="AT103" i="2" s="1"/>
  <c r="AN69" i="2"/>
  <c r="AO69" i="2" s="1"/>
  <c r="AR69" i="2"/>
  <c r="AN111" i="2"/>
  <c r="AO111" i="2" s="1"/>
  <c r="AR111" i="2"/>
  <c r="AT111" i="2" s="1"/>
  <c r="AN74" i="2"/>
  <c r="AO74" i="2" s="1"/>
  <c r="AR74" i="2"/>
  <c r="AN116" i="2"/>
  <c r="AO116" i="2" s="1"/>
  <c r="AR116" i="2"/>
  <c r="AT116" i="2" s="1"/>
  <c r="AN68" i="2"/>
  <c r="AO68" i="2" s="1"/>
  <c r="AR68" i="2"/>
  <c r="AT68" i="2" s="1"/>
  <c r="AR75" i="2"/>
  <c r="AN75" i="2"/>
  <c r="AO75" i="2" s="1"/>
  <c r="AN76" i="2"/>
  <c r="AO76" i="2" s="1"/>
  <c r="AR76" i="2"/>
  <c r="AR89" i="2"/>
  <c r="AN89" i="2"/>
  <c r="AO89" i="2" s="1"/>
  <c r="AR104" i="2"/>
  <c r="AT104" i="2" s="1"/>
  <c r="AN104" i="2"/>
  <c r="AO104" i="2" s="1"/>
  <c r="AR119" i="2"/>
  <c r="AT119" i="2" s="1"/>
  <c r="AN119" i="2"/>
  <c r="AO119" i="2" s="1"/>
  <c r="AN70" i="2"/>
  <c r="AO70" i="2" s="1"/>
  <c r="AR70" i="2"/>
  <c r="AT70" i="2" s="1"/>
  <c r="AN112" i="2"/>
  <c r="AO112" i="2" s="1"/>
  <c r="AR112" i="2"/>
  <c r="AT112" i="2" s="1"/>
  <c r="AR98" i="2"/>
  <c r="AT98" i="2" s="1"/>
  <c r="AN98" i="2"/>
  <c r="AO98" i="2" s="1"/>
  <c r="AN7" i="2"/>
  <c r="AO7" i="2" s="1"/>
  <c r="AR7" i="2"/>
  <c r="AR102" i="2"/>
  <c r="AN102" i="2"/>
  <c r="AO102" i="2" s="1"/>
  <c r="AR77" i="2"/>
  <c r="AT77" i="2" s="1"/>
  <c r="AN77" i="2"/>
  <c r="AO77" i="2" s="1"/>
  <c r="AN92" i="2"/>
  <c r="AO92" i="2" s="1"/>
  <c r="AR92" i="2"/>
  <c r="AT92" i="2" s="1"/>
  <c r="AN105" i="2"/>
  <c r="AO105" i="2" s="1"/>
  <c r="AR105" i="2"/>
  <c r="AT105" i="2" s="1"/>
  <c r="AN120" i="2"/>
  <c r="AO120" i="2" s="1"/>
  <c r="AR120" i="2"/>
  <c r="AN65" i="2"/>
  <c r="AO65" i="2" s="1"/>
  <c r="AR65" i="2"/>
  <c r="AT65" i="2" s="1"/>
  <c r="AN113" i="2"/>
  <c r="AO113" i="2" s="1"/>
  <c r="AR113" i="2"/>
  <c r="AT113" i="2" s="1"/>
  <c r="AR3" i="2"/>
  <c r="AT3" i="2" s="1"/>
  <c r="AN78" i="2"/>
  <c r="AO78" i="2" s="1"/>
  <c r="AR78" i="2"/>
  <c r="AR93" i="2"/>
  <c r="AN93" i="2"/>
  <c r="AO93" i="2" s="1"/>
  <c r="AR121" i="2"/>
  <c r="AT121" i="2" s="1"/>
  <c r="AN121" i="2"/>
  <c r="AO121" i="2" s="1"/>
  <c r="AR114" i="2"/>
  <c r="AT114" i="2" s="1"/>
  <c r="AN114" i="2"/>
  <c r="AO114" i="2" s="1"/>
  <c r="AT118" i="2"/>
  <c r="AU118" i="2"/>
  <c r="AT56" i="2"/>
  <c r="AU56" i="2"/>
  <c r="AT62" i="2"/>
  <c r="AU62" i="2"/>
  <c r="AT84" i="2"/>
  <c r="AU84" i="2"/>
  <c r="AT342" i="2"/>
  <c r="AU342" i="2"/>
  <c r="AT117" i="2"/>
  <c r="AU117" i="2"/>
  <c r="AT60" i="2"/>
  <c r="AU60" i="2"/>
  <c r="AT99" i="2"/>
  <c r="AU99" i="2"/>
  <c r="AT106" i="2"/>
  <c r="AU106" i="2"/>
  <c r="AT344" i="2"/>
  <c r="AU344" i="2"/>
  <c r="AT90" i="2"/>
  <c r="AU90" i="2"/>
  <c r="AT59" i="2"/>
  <c r="AU59" i="2"/>
  <c r="AT86" i="2"/>
  <c r="AU86" i="2"/>
  <c r="AT345" i="2"/>
  <c r="AU345" i="2"/>
  <c r="AT4" i="2"/>
  <c r="AU4" i="2"/>
  <c r="AT82" i="2"/>
  <c r="AU82" i="2"/>
  <c r="AT124" i="2"/>
  <c r="AU124" i="2"/>
  <c r="AT343" i="2"/>
  <c r="AU343" i="2"/>
  <c r="AT72" i="2"/>
  <c r="AU72" i="2"/>
  <c r="AT94" i="2"/>
  <c r="AT53" i="2"/>
  <c r="AU53" i="2"/>
  <c r="AT73" i="2"/>
  <c r="AU73" i="2"/>
  <c r="AT87" i="2"/>
  <c r="AU87" i="2"/>
  <c r="AT108" i="2"/>
  <c r="AU108" i="2"/>
  <c r="AT115" i="2"/>
  <c r="AU115" i="2"/>
  <c r="AT346" i="2"/>
  <c r="AU346" i="2"/>
  <c r="AT83" i="2"/>
  <c r="AU83" i="2"/>
  <c r="AT97" i="2"/>
  <c r="AU97" i="2"/>
  <c r="AT91" i="2"/>
  <c r="AU91" i="2"/>
  <c r="AT58" i="2"/>
  <c r="AU58" i="2"/>
  <c r="AT54" i="2"/>
  <c r="AU54" i="2"/>
  <c r="AT80" i="2"/>
  <c r="AU80" i="2"/>
  <c r="AT347" i="2"/>
  <c r="AU347" i="2"/>
  <c r="AT57" i="2"/>
  <c r="AU57" i="2"/>
  <c r="AT63" i="2"/>
  <c r="AU63" i="2"/>
  <c r="AT64" i="2"/>
  <c r="AU64" i="2"/>
  <c r="AT85" i="2"/>
  <c r="AU85" i="2"/>
  <c r="AT61" i="2"/>
  <c r="AU61" i="2"/>
  <c r="AT71" i="2"/>
  <c r="AU71" i="2"/>
  <c r="AT100" i="2"/>
  <c r="AU100" i="2"/>
  <c r="AT109" i="2"/>
  <c r="AU109" i="2"/>
  <c r="AT55" i="2"/>
  <c r="AU55" i="2"/>
  <c r="AT81" i="2"/>
  <c r="AU81" i="2"/>
  <c r="AT88" i="2"/>
  <c r="AU88" i="2"/>
  <c r="AS2" i="2"/>
  <c r="AU2" i="2" s="1"/>
  <c r="J9" i="3"/>
  <c r="J34" i="3"/>
  <c r="J17" i="3"/>
  <c r="J20" i="3"/>
  <c r="M12" i="4"/>
  <c r="M21" i="4"/>
  <c r="J3" i="3"/>
  <c r="J5" i="3"/>
  <c r="AS122" i="2" l="1"/>
  <c r="AU122" i="2" s="1"/>
  <c r="AS74" i="2"/>
  <c r="AU74" i="2" s="1"/>
  <c r="AS101" i="2"/>
  <c r="AU101" i="2" s="1"/>
  <c r="AS67" i="2"/>
  <c r="AU67" i="2" s="1"/>
  <c r="AS107" i="2"/>
  <c r="AU107" i="2" s="1"/>
  <c r="AS94" i="2"/>
  <c r="AU94" i="2" s="1"/>
  <c r="AT101" i="2"/>
  <c r="AS92" i="2"/>
  <c r="AU92" i="2" s="1"/>
  <c r="AS66" i="2"/>
  <c r="AU66" i="2" s="1"/>
  <c r="AS89" i="2"/>
  <c r="AU89" i="2" s="1"/>
  <c r="AS96" i="2"/>
  <c r="AU96" i="2" s="1"/>
  <c r="AS5" i="2"/>
  <c r="AU5" i="2" s="1"/>
  <c r="AS75" i="2"/>
  <c r="AU75" i="2" s="1"/>
  <c r="AS102" i="2"/>
  <c r="AU102" i="2" s="1"/>
  <c r="AS7" i="2"/>
  <c r="AU7" i="2" s="1"/>
  <c r="AT122" i="2"/>
  <c r="AS120" i="2"/>
  <c r="AU120" i="2" s="1"/>
  <c r="AS76" i="2"/>
  <c r="AU76" i="2" s="1"/>
  <c r="AS69" i="2"/>
  <c r="AU69" i="2" s="1"/>
  <c r="AS95" i="2"/>
  <c r="AU95" i="2" s="1"/>
  <c r="AS105" i="2"/>
  <c r="AU105" i="2" s="1"/>
  <c r="AT67" i="2"/>
  <c r="AT96" i="2"/>
  <c r="AS116" i="2"/>
  <c r="AU116" i="2" s="1"/>
  <c r="AS93" i="2"/>
  <c r="AU93" i="2" s="1"/>
  <c r="AT102" i="2"/>
  <c r="AT76" i="2"/>
  <c r="AS78" i="2"/>
  <c r="AU78" i="2" s="1"/>
  <c r="AS111" i="2"/>
  <c r="AU111" i="2" s="1"/>
  <c r="AS123" i="2"/>
  <c r="AU123" i="2" s="1"/>
  <c r="AT89" i="2"/>
  <c r="AT69" i="2"/>
  <c r="AS3" i="2"/>
  <c r="AU3" i="2" s="1"/>
  <c r="AT74" i="2"/>
  <c r="AT93" i="2"/>
  <c r="AT75" i="2"/>
  <c r="AS113" i="2"/>
  <c r="AU113" i="2" s="1"/>
  <c r="AS112" i="2"/>
  <c r="AU112" i="2" s="1"/>
  <c r="AS103" i="2"/>
  <c r="AU103" i="2" s="1"/>
  <c r="AS98" i="2"/>
  <c r="AU98" i="2" s="1"/>
  <c r="AT7" i="2"/>
  <c r="AT107" i="2"/>
  <c r="AT78" i="2"/>
  <c r="AS114" i="2"/>
  <c r="AU114" i="2" s="1"/>
  <c r="AS70" i="2"/>
  <c r="AU70" i="2" s="1"/>
  <c r="AS68" i="2"/>
  <c r="AU68" i="2" s="1"/>
  <c r="AS110" i="2"/>
  <c r="AU110" i="2" s="1"/>
  <c r="AS79" i="2"/>
  <c r="AU79" i="2" s="1"/>
  <c r="AT120" i="2"/>
  <c r="AS77" i="2"/>
  <c r="AU77" i="2" s="1"/>
  <c r="AS121" i="2"/>
  <c r="AU121" i="2" s="1"/>
  <c r="AS65" i="2"/>
  <c r="AU65" i="2" s="1"/>
  <c r="AS119" i="2"/>
  <c r="AU119" i="2" s="1"/>
  <c r="AS6" i="2"/>
  <c r="AU6" i="2" s="1"/>
  <c r="AS104" i="2"/>
  <c r="AU104" i="2" s="1"/>
</calcChain>
</file>

<file path=xl/sharedStrings.xml><?xml version="1.0" encoding="utf-8"?>
<sst xmlns="http://schemas.openxmlformats.org/spreadsheetml/2006/main" count="8549" uniqueCount="582">
  <si>
    <t>Оборудование</t>
  </si>
  <si>
    <t>Колонна Т-100/1</t>
  </si>
  <si>
    <t>Аппарат V-100/2</t>
  </si>
  <si>
    <t>Разделитель V-100/1</t>
  </si>
  <si>
    <t>Аппарат V-100/3</t>
  </si>
  <si>
    <t>Электродегидратор V-101</t>
  </si>
  <si>
    <t>Разделитель V-100/4</t>
  </si>
  <si>
    <t>Аппарат V-100/5</t>
  </si>
  <si>
    <t>Насос центробежный Р-100/1 А, В</t>
  </si>
  <si>
    <t>Теплообменник Е-201</t>
  </si>
  <si>
    <t>Колонна Т-201</t>
  </si>
  <si>
    <t>Емкость V-202</t>
  </si>
  <si>
    <t>Сепаратор V-201</t>
  </si>
  <si>
    <t>Насос центробежный, Р-201А,В</t>
  </si>
  <si>
    <t>Емкость V-301</t>
  </si>
  <si>
    <t>Реактор R-301</t>
  </si>
  <si>
    <t>Теплообменник Е-302</t>
  </si>
  <si>
    <t>Ресивер V-303</t>
  </si>
  <si>
    <t>Колонна Т-301</t>
  </si>
  <si>
    <t>Сепаратор V-302</t>
  </si>
  <si>
    <t>Насос центробежный, Р-301А, В</t>
  </si>
  <si>
    <t>Колонна Т-401</t>
  </si>
  <si>
    <t>Сепаратор V-401</t>
  </si>
  <si>
    <t>Реактор R-401</t>
  </si>
  <si>
    <t>Колонна Т-402</t>
  </si>
  <si>
    <t>Сепаратор V-403</t>
  </si>
  <si>
    <t>Сепаратор V-402</t>
  </si>
  <si>
    <t>Насос центробежный Р-403А,В</t>
  </si>
  <si>
    <t>Абсорбер Т-502</t>
  </si>
  <si>
    <t>Колонна Т-503</t>
  </si>
  <si>
    <t>Насос центробежный, Р-501А</t>
  </si>
  <si>
    <t>Теплообменник Е-704</t>
  </si>
  <si>
    <t>Емкость V-705</t>
  </si>
  <si>
    <t>Насос центробежный, Р-702А,В</t>
  </si>
  <si>
    <t>Емкость V-207</t>
  </si>
  <si>
    <t>Емкость Е-9/2</t>
  </si>
  <si>
    <t>Насос центробежный, Н-9/3</t>
  </si>
  <si>
    <t>РВС-3</t>
  </si>
  <si>
    <t>Емкость Е-1</t>
  </si>
  <si>
    <t>№ сценария</t>
  </si>
  <si>
    <t>Описание</t>
  </si>
  <si>
    <t>Частота инициирующего события, 1/год</t>
  </si>
  <si>
    <t>Кол-во оборудования, ед.</t>
  </si>
  <si>
    <t>Условная вероятность</t>
  </si>
  <si>
    <t>Частота сценария, 1/год</t>
  </si>
  <si>
    <t>Количество ОВ участвующего в аварии, т</t>
  </si>
  <si>
    <t>Количество ОВ в создании поражающего фактора, т</t>
  </si>
  <si>
    <t>С1</t>
  </si>
  <si>
    <t>Полное разрушение→ мгновенное воспламенение→ пожар пролива</t>
  </si>
  <si>
    <t>С2</t>
  </si>
  <si>
    <t>С3</t>
  </si>
  <si>
    <t>С4</t>
  </si>
  <si>
    <t>Частичное разрушение→ разрушение ниже уровня жидкости→ мгновенное воспламенение→ горение жидкостного факела</t>
  </si>
  <si>
    <t>С5</t>
  </si>
  <si>
    <t>С6</t>
  </si>
  <si>
    <t>Частичное разрушение→ разрушение выше уровня жидкости→ мгновенное воспламенение→ горение газового факела</t>
  </si>
  <si>
    <t>С7</t>
  </si>
  <si>
    <t>С8</t>
  </si>
  <si>
    <t>С9</t>
  </si>
  <si>
    <t>С10</t>
  </si>
  <si>
    <t>С11</t>
  </si>
  <si>
    <t>С12</t>
  </si>
  <si>
    <t>С13</t>
  </si>
  <si>
    <t>С14</t>
  </si>
  <si>
    <t>С15</t>
  </si>
  <si>
    <t>С16</t>
  </si>
  <si>
    <t>С17</t>
  </si>
  <si>
    <t>С18</t>
  </si>
  <si>
    <t>С19</t>
  </si>
  <si>
    <t>С20</t>
  </si>
  <si>
    <t>С21</t>
  </si>
  <si>
    <t>С22</t>
  </si>
  <si>
    <t>С23</t>
  </si>
  <si>
    <t>С24</t>
  </si>
  <si>
    <t>С25</t>
  </si>
  <si>
    <t>С26</t>
  </si>
  <si>
    <t>С27</t>
  </si>
  <si>
    <t>С28</t>
  </si>
  <si>
    <t>С29</t>
  </si>
  <si>
    <t>С30</t>
  </si>
  <si>
    <t>С31</t>
  </si>
  <si>
    <t>С32</t>
  </si>
  <si>
    <t>С33</t>
  </si>
  <si>
    <t>С34</t>
  </si>
  <si>
    <t>С35</t>
  </si>
  <si>
    <t>С36</t>
  </si>
  <si>
    <t>С37</t>
  </si>
  <si>
    <t>С38</t>
  </si>
  <si>
    <t>С39</t>
  </si>
  <si>
    <t>С40</t>
  </si>
  <si>
    <t>С41</t>
  </si>
  <si>
    <t>С42</t>
  </si>
  <si>
    <t>С43</t>
  </si>
  <si>
    <t>С44</t>
  </si>
  <si>
    <t>С45</t>
  </si>
  <si>
    <t>С46</t>
  </si>
  <si>
    <t>С47</t>
  </si>
  <si>
    <t>С48</t>
  </si>
  <si>
    <t>С49</t>
  </si>
  <si>
    <t>С50</t>
  </si>
  <si>
    <t>С51</t>
  </si>
  <si>
    <t>С52</t>
  </si>
  <si>
    <t>С53</t>
  </si>
  <si>
    <t>С54</t>
  </si>
  <si>
    <t>С61</t>
  </si>
  <si>
    <t>С62</t>
  </si>
  <si>
    <t>С63</t>
  </si>
  <si>
    <t>С64</t>
  </si>
  <si>
    <t>С65</t>
  </si>
  <si>
    <t>С66</t>
  </si>
  <si>
    <t>С67</t>
  </si>
  <si>
    <t>С68</t>
  </si>
  <si>
    <t>С69</t>
  </si>
  <si>
    <t>С70</t>
  </si>
  <si>
    <t>С71</t>
  </si>
  <si>
    <t>С72</t>
  </si>
  <si>
    <t>С73</t>
  </si>
  <si>
    <t>С74</t>
  </si>
  <si>
    <t>С75</t>
  </si>
  <si>
    <t>С76</t>
  </si>
  <si>
    <t>С77</t>
  </si>
  <si>
    <t>С78</t>
  </si>
  <si>
    <t>Полное разрушение</t>
  </si>
  <si>
    <t>Разрушение выше уровня жидкости</t>
  </si>
  <si>
    <t>Возможность мгновенного воспламенения</t>
  </si>
  <si>
    <t>Возможность образования взрывоопасного облака</t>
  </si>
  <si>
    <t>Возможность отсроченного воспламенения</t>
  </si>
  <si>
    <t>Результирующее событие</t>
  </si>
  <si>
    <t>Частота возникновения, 1/год</t>
  </si>
  <si>
    <t>Пожар пролива</t>
  </si>
  <si>
    <t>да(0,05)</t>
  </si>
  <si>
    <t>Взрыв облака</t>
  </si>
  <si>
    <t>да(0,2)</t>
  </si>
  <si>
    <t>нет(0,95)</t>
  </si>
  <si>
    <t>да (*)</t>
  </si>
  <si>
    <t>да(1)</t>
  </si>
  <si>
    <t>нет(0,8)</t>
  </si>
  <si>
    <t>Прекращение аварии</t>
  </si>
  <si>
    <t>нет(0)</t>
  </si>
  <si>
    <t>Горение жидкостного факела</t>
  </si>
  <si>
    <t>нет(*)</t>
  </si>
  <si>
    <t>нет(0,2)</t>
  </si>
  <si>
    <t>Горение газового факела</t>
  </si>
  <si>
    <t>да(0,8)</t>
  </si>
  <si>
    <t>Пожар-вспышка</t>
  </si>
  <si>
    <t>Разрушение соседних резервуаров</t>
  </si>
  <si>
    <t>Жидкость остается в обваловании</t>
  </si>
  <si>
    <t>Мгновенное зажигание</t>
  </si>
  <si>
    <t>Образование облака ТВС при испарении</t>
  </si>
  <si>
    <t>Образование капельной взвеси в атмосфере</t>
  </si>
  <si>
    <t>Отсроченное воспламенение</t>
  </si>
  <si>
    <t>Пожар в обваловании</t>
  </si>
  <si>
    <t>Взрыв ТВС с пожаром пролива</t>
  </si>
  <si>
    <t>да(0)</t>
  </si>
  <si>
    <t>нет(1)</t>
  </si>
  <si>
    <t>да(*)</t>
  </si>
  <si>
    <t>Пожар-вспышка, пожар пролива</t>
  </si>
  <si>
    <t>Кратко сценарий</t>
  </si>
  <si>
    <t>Полное-пожар</t>
  </si>
  <si>
    <t>Полное-ликвидация</t>
  </si>
  <si>
    <t>Частичное-ликвидация</t>
  </si>
  <si>
    <t>Полное-взрыв</t>
  </si>
  <si>
    <t>Частичное-жидкостной факел</t>
  </si>
  <si>
    <t>Частичное-газ факел</t>
  </si>
  <si>
    <t>Частичное-вспышка</t>
  </si>
  <si>
    <t>Полное разрушение при попадании в очаг пожара→ мгновенное воспламенение→ огненный шар</t>
  </si>
  <si>
    <t>Полное-огненный шар</t>
  </si>
  <si>
    <t>С55</t>
  </si>
  <si>
    <t>С56</t>
  </si>
  <si>
    <t>С57</t>
  </si>
  <si>
    <t>С58</t>
  </si>
  <si>
    <t>С59</t>
  </si>
  <si>
    <t>С60</t>
  </si>
  <si>
    <t>С79</t>
  </si>
  <si>
    <t>С80</t>
  </si>
  <si>
    <t>С81</t>
  </si>
  <si>
    <t>Возможность образования капельной смеси</t>
  </si>
  <si>
    <t>да (0,3)</t>
  </si>
  <si>
    <t>нет(0,7)</t>
  </si>
  <si>
    <t>С82</t>
  </si>
  <si>
    <t>С83</t>
  </si>
  <si>
    <t>С84</t>
  </si>
  <si>
    <t>С85</t>
  </si>
  <si>
    <t>С86</t>
  </si>
  <si>
    <t>С87</t>
  </si>
  <si>
    <t>Разрушение трубопровода насоса→ мгновенное воспламенение→ горение жидкостного факела</t>
  </si>
  <si>
    <t>Полное-жидкостной факел</t>
  </si>
  <si>
    <t>Разрушение трубопровода насоса (без капельной смеси)→ мгновенное воспламенение→ горение пролива</t>
  </si>
  <si>
    <t>Полное-вспышка</t>
  </si>
  <si>
    <t>Теплообменник Е-105А/В/С</t>
  </si>
  <si>
    <t>q=10,5</t>
  </si>
  <si>
    <t>q=7,0</t>
  </si>
  <si>
    <t>q=4,2</t>
  </si>
  <si>
    <t>q=1,4</t>
  </si>
  <si>
    <t>P=20</t>
  </si>
  <si>
    <t>Р=12</t>
  </si>
  <si>
    <t>P=5</t>
  </si>
  <si>
    <t>Р=3</t>
  </si>
  <si>
    <t>Lф</t>
  </si>
  <si>
    <t>Дф</t>
  </si>
  <si>
    <t>Rнкпр</t>
  </si>
  <si>
    <t>Rвсп</t>
  </si>
  <si>
    <t>LPt</t>
  </si>
  <si>
    <t>PPt</t>
  </si>
  <si>
    <t>Q=600</t>
  </si>
  <si>
    <t>Q=320</t>
  </si>
  <si>
    <t>Q=220</t>
  </si>
  <si>
    <t>Q=120</t>
  </si>
  <si>
    <t>Полное пожар</t>
  </si>
  <si>
    <t>-</t>
  </si>
  <si>
    <t>С88</t>
  </si>
  <si>
    <t>С89</t>
  </si>
  <si>
    <t>С90</t>
  </si>
  <si>
    <t>С91</t>
  </si>
  <si>
    <t>С92</t>
  </si>
  <si>
    <t>С93</t>
  </si>
  <si>
    <t>С94</t>
  </si>
  <si>
    <t>С95</t>
  </si>
  <si>
    <t>С96</t>
  </si>
  <si>
    <t>С97</t>
  </si>
  <si>
    <t>С98</t>
  </si>
  <si>
    <t>С99</t>
  </si>
  <si>
    <t>С100</t>
  </si>
  <si>
    <t>С101</t>
  </si>
  <si>
    <t>С102</t>
  </si>
  <si>
    <t>С103</t>
  </si>
  <si>
    <t>С104</t>
  </si>
  <si>
    <t>С105</t>
  </si>
  <si>
    <t>С106</t>
  </si>
  <si>
    <t>С107</t>
  </si>
  <si>
    <t>С108</t>
  </si>
  <si>
    <t>С109</t>
  </si>
  <si>
    <t>С110</t>
  </si>
  <si>
    <t>С111</t>
  </si>
  <si>
    <t>С112</t>
  </si>
  <si>
    <t>С113</t>
  </si>
  <si>
    <t>С114</t>
  </si>
  <si>
    <t>С115</t>
  </si>
  <si>
    <t>С116</t>
  </si>
  <si>
    <t>С117</t>
  </si>
  <si>
    <t>С118</t>
  </si>
  <si>
    <t>С119</t>
  </si>
  <si>
    <t>С120</t>
  </si>
  <si>
    <t>С121</t>
  </si>
  <si>
    <t>С122</t>
  </si>
  <si>
    <t>С123</t>
  </si>
  <si>
    <t>С124</t>
  </si>
  <si>
    <t>С125</t>
  </si>
  <si>
    <t>С126</t>
  </si>
  <si>
    <t>С127</t>
  </si>
  <si>
    <t>С128</t>
  </si>
  <si>
    <t>С129</t>
  </si>
  <si>
    <t>С130</t>
  </si>
  <si>
    <t>С131</t>
  </si>
  <si>
    <t>С132</t>
  </si>
  <si>
    <t>С133</t>
  </si>
  <si>
    <t>С134</t>
  </si>
  <si>
    <t>С135</t>
  </si>
  <si>
    <t>С136</t>
  </si>
  <si>
    <t>С137</t>
  </si>
  <si>
    <t>С138</t>
  </si>
  <si>
    <t>С139</t>
  </si>
  <si>
    <t>С140</t>
  </si>
  <si>
    <t>С141</t>
  </si>
  <si>
    <t>С142</t>
  </si>
  <si>
    <t>С143</t>
  </si>
  <si>
    <t>С144</t>
  </si>
  <si>
    <t>С145</t>
  </si>
  <si>
    <t>С146</t>
  </si>
  <si>
    <t>С147</t>
  </si>
  <si>
    <t>С148</t>
  </si>
  <si>
    <t>С149</t>
  </si>
  <si>
    <t>С150</t>
  </si>
  <si>
    <t>С151</t>
  </si>
  <si>
    <t>С152</t>
  </si>
  <si>
    <t>С153</t>
  </si>
  <si>
    <t>С154</t>
  </si>
  <si>
    <t>С155</t>
  </si>
  <si>
    <t>С156</t>
  </si>
  <si>
    <t>С157</t>
  </si>
  <si>
    <t>С158</t>
  </si>
  <si>
    <t>С159</t>
  </si>
  <si>
    <t>С160</t>
  </si>
  <si>
    <t>С161</t>
  </si>
  <si>
    <t>С162</t>
  </si>
  <si>
    <t>С163</t>
  </si>
  <si>
    <t>С164</t>
  </si>
  <si>
    <t>С165</t>
  </si>
  <si>
    <t>С166</t>
  </si>
  <si>
    <t>С167</t>
  </si>
  <si>
    <t>С168</t>
  </si>
  <si>
    <t>С169</t>
  </si>
  <si>
    <t>С170</t>
  </si>
  <si>
    <t>С171</t>
  </si>
  <si>
    <t>С172</t>
  </si>
  <si>
    <t>С173</t>
  </si>
  <si>
    <t>С174</t>
  </si>
  <si>
    <t>С175</t>
  </si>
  <si>
    <t>С176</t>
  </si>
  <si>
    <t>С177</t>
  </si>
  <si>
    <t>С178</t>
  </si>
  <si>
    <t>С179</t>
  </si>
  <si>
    <t>С180</t>
  </si>
  <si>
    <t>С181</t>
  </si>
  <si>
    <t>С182</t>
  </si>
  <si>
    <t>С183</t>
  </si>
  <si>
    <t>С184</t>
  </si>
  <si>
    <t>С185</t>
  </si>
  <si>
    <t>С186</t>
  </si>
  <si>
    <t>С187</t>
  </si>
  <si>
    <t>С188</t>
  </si>
  <si>
    <t>С189</t>
  </si>
  <si>
    <t>С190</t>
  </si>
  <si>
    <t>С191</t>
  </si>
  <si>
    <t>С192</t>
  </si>
  <si>
    <t>С193</t>
  </si>
  <si>
    <t>С194</t>
  </si>
  <si>
    <t>С195</t>
  </si>
  <si>
    <t>С196</t>
  </si>
  <si>
    <t>С197</t>
  </si>
  <si>
    <t>С198</t>
  </si>
  <si>
    <t>С199</t>
  </si>
  <si>
    <t>С200</t>
  </si>
  <si>
    <t>С201</t>
  </si>
  <si>
    <t>С202</t>
  </si>
  <si>
    <t>С203</t>
  </si>
  <si>
    <t>С204</t>
  </si>
  <si>
    <t>С205</t>
  </si>
  <si>
    <t>С206</t>
  </si>
  <si>
    <t>С207</t>
  </si>
  <si>
    <t>С208</t>
  </si>
  <si>
    <t>С209</t>
  </si>
  <si>
    <t>С210</t>
  </si>
  <si>
    <t>С211</t>
  </si>
  <si>
    <t>С212</t>
  </si>
  <si>
    <t>С213</t>
  </si>
  <si>
    <t>С214</t>
  </si>
  <si>
    <t>С215</t>
  </si>
  <si>
    <t>С216</t>
  </si>
  <si>
    <t>С217</t>
  </si>
  <si>
    <t>С218</t>
  </si>
  <si>
    <t>С219</t>
  </si>
  <si>
    <t>С220</t>
  </si>
  <si>
    <t>С221</t>
  </si>
  <si>
    <t>С222</t>
  </si>
  <si>
    <t>С223</t>
  </si>
  <si>
    <t>С224</t>
  </si>
  <si>
    <t>С225</t>
  </si>
  <si>
    <t>С226</t>
  </si>
  <si>
    <t>С227</t>
  </si>
  <si>
    <t>С228</t>
  </si>
  <si>
    <t>С229</t>
  </si>
  <si>
    <t>С230</t>
  </si>
  <si>
    <t>С231</t>
  </si>
  <si>
    <t>С232</t>
  </si>
  <si>
    <t>С233</t>
  </si>
  <si>
    <t>Полное-ликвидация-токсическое</t>
  </si>
  <si>
    <t>Частичное-ликвидация-токсическое</t>
  </si>
  <si>
    <t>С234</t>
  </si>
  <si>
    <t>С235</t>
  </si>
  <si>
    <t>С236</t>
  </si>
  <si>
    <t>С237</t>
  </si>
  <si>
    <t>С238</t>
  </si>
  <si>
    <t>С239</t>
  </si>
  <si>
    <t>С240</t>
  </si>
  <si>
    <t>С241</t>
  </si>
  <si>
    <t>С242</t>
  </si>
  <si>
    <t>С243</t>
  </si>
  <si>
    <t>С244</t>
  </si>
  <si>
    <t>С245</t>
  </si>
  <si>
    <t>С246</t>
  </si>
  <si>
    <t>С247</t>
  </si>
  <si>
    <t>С248</t>
  </si>
  <si>
    <t>С249</t>
  </si>
  <si>
    <t>С250</t>
  </si>
  <si>
    <t>С251</t>
  </si>
  <si>
    <t>С252</t>
  </si>
  <si>
    <t>С253</t>
  </si>
  <si>
    <t>С254</t>
  </si>
  <si>
    <t>С255</t>
  </si>
  <si>
    <t>С256</t>
  </si>
  <si>
    <t>С257</t>
  </si>
  <si>
    <t>С258</t>
  </si>
  <si>
    <t>С259</t>
  </si>
  <si>
    <t>С260</t>
  </si>
  <si>
    <t>Емкость V-205, V-206</t>
  </si>
  <si>
    <t>С261</t>
  </si>
  <si>
    <t>С262</t>
  </si>
  <si>
    <t>С263</t>
  </si>
  <si>
    <t>С264</t>
  </si>
  <si>
    <t>С265</t>
  </si>
  <si>
    <t>С266</t>
  </si>
  <si>
    <t>С267</t>
  </si>
  <si>
    <t>С268</t>
  </si>
  <si>
    <t>С269</t>
  </si>
  <si>
    <t>С270</t>
  </si>
  <si>
    <t>С271</t>
  </si>
  <si>
    <t>С272</t>
  </si>
  <si>
    <t>С273</t>
  </si>
  <si>
    <t>С274</t>
  </si>
  <si>
    <t>С275</t>
  </si>
  <si>
    <t>С276</t>
  </si>
  <si>
    <t>С277</t>
  </si>
  <si>
    <t>С278</t>
  </si>
  <si>
    <t>С279</t>
  </si>
  <si>
    <t>С280</t>
  </si>
  <si>
    <t>С281</t>
  </si>
  <si>
    <t>С282</t>
  </si>
  <si>
    <t>С283</t>
  </si>
  <si>
    <t>С284</t>
  </si>
  <si>
    <t>С285</t>
  </si>
  <si>
    <t>С286</t>
  </si>
  <si>
    <t>С287</t>
  </si>
  <si>
    <t>С288</t>
  </si>
  <si>
    <t>С289</t>
  </si>
  <si>
    <t>С290</t>
  </si>
  <si>
    <t>С291</t>
  </si>
  <si>
    <t>С292</t>
  </si>
  <si>
    <t>С293</t>
  </si>
  <si>
    <t>С294</t>
  </si>
  <si>
    <t>С295</t>
  </si>
  <si>
    <t>С296</t>
  </si>
  <si>
    <t>С297</t>
  </si>
  <si>
    <t>Колонна Т-202, Т-203</t>
  </si>
  <si>
    <t>С298</t>
  </si>
  <si>
    <t>С299</t>
  </si>
  <si>
    <t>С300</t>
  </si>
  <si>
    <t>С301</t>
  </si>
  <si>
    <t>С302</t>
  </si>
  <si>
    <t>С303</t>
  </si>
  <si>
    <t>С304</t>
  </si>
  <si>
    <t>С305</t>
  </si>
  <si>
    <t>С306</t>
  </si>
  <si>
    <t>С307</t>
  </si>
  <si>
    <t>С308</t>
  </si>
  <si>
    <t>С309</t>
  </si>
  <si>
    <t>С310</t>
  </si>
  <si>
    <t>С311</t>
  </si>
  <si>
    <t>С312</t>
  </si>
  <si>
    <t>С313</t>
  </si>
  <si>
    <t>С314</t>
  </si>
  <si>
    <t>С315</t>
  </si>
  <si>
    <t>С316</t>
  </si>
  <si>
    <t>С317</t>
  </si>
  <si>
    <t>С318</t>
  </si>
  <si>
    <t>С319</t>
  </si>
  <si>
    <t>С320</t>
  </si>
  <si>
    <t>С321</t>
  </si>
  <si>
    <t>С322</t>
  </si>
  <si>
    <t>С323</t>
  </si>
  <si>
    <t>С324</t>
  </si>
  <si>
    <t>С325</t>
  </si>
  <si>
    <t>С326</t>
  </si>
  <si>
    <t>С327</t>
  </si>
  <si>
    <t>С328</t>
  </si>
  <si>
    <t>С329</t>
  </si>
  <si>
    <t>С330</t>
  </si>
  <si>
    <t>С331</t>
  </si>
  <si>
    <t>С332</t>
  </si>
  <si>
    <t>С333</t>
  </si>
  <si>
    <t>С334</t>
  </si>
  <si>
    <t>С335</t>
  </si>
  <si>
    <t>С336</t>
  </si>
  <si>
    <t>С337</t>
  </si>
  <si>
    <t>С338</t>
  </si>
  <si>
    <t>С339</t>
  </si>
  <si>
    <t>Частичное разрушение→ мгновенное воспламенение→ пожар пролива</t>
  </si>
  <si>
    <t>Частичное-пожар</t>
  </si>
  <si>
    <t>С340</t>
  </si>
  <si>
    <t>С341</t>
  </si>
  <si>
    <t>С342</t>
  </si>
  <si>
    <t>С343</t>
  </si>
  <si>
    <t>С344</t>
  </si>
  <si>
    <t>С345</t>
  </si>
  <si>
    <t>Насос центробежный, Н-4/1</t>
  </si>
  <si>
    <t>Реактор R-201, 202</t>
  </si>
  <si>
    <t>С346</t>
  </si>
  <si>
    <t>С347</t>
  </si>
  <si>
    <t>С348</t>
  </si>
  <si>
    <t>С349</t>
  </si>
  <si>
    <t>С350</t>
  </si>
  <si>
    <t>С351</t>
  </si>
  <si>
    <t>С352</t>
  </si>
  <si>
    <t>С353</t>
  </si>
  <si>
    <t>С354</t>
  </si>
  <si>
    <t>С355</t>
  </si>
  <si>
    <t>С356</t>
  </si>
  <si>
    <t>С357</t>
  </si>
  <si>
    <t>С358</t>
  </si>
  <si>
    <t>С359</t>
  </si>
  <si>
    <t>С360</t>
  </si>
  <si>
    <t>С361</t>
  </si>
  <si>
    <t>С362</t>
  </si>
  <si>
    <t>С363</t>
  </si>
  <si>
    <t>Автоцистерна (бензин)</t>
  </si>
  <si>
    <t>Взрыв облака ТВС</t>
  </si>
  <si>
    <t>Разрыв трубопровода на сечение</t>
  </si>
  <si>
    <t>Трубопровод «от Н-402 до Т-401» № HL-4116</t>
  </si>
  <si>
    <t>Трубопровод «от Н-402 до Т-401» № HL-4117</t>
  </si>
  <si>
    <t>Трубопровод «р. R-301 - тр.пр. т-к Е-302»</t>
  </si>
  <si>
    <t>Трубопровод «С теплообменника ЦКППН до перехода на Ду159»</t>
  </si>
  <si>
    <t>Трубопровод «С теплообменника ЦКППН в ТЦ»</t>
  </si>
  <si>
    <t>Трубопровод «От блока задвижек №2 на прием АСН-1,2,3,4»</t>
  </si>
  <si>
    <t>С364</t>
  </si>
  <si>
    <t>С365</t>
  </si>
  <si>
    <t>С366</t>
  </si>
  <si>
    <t>С367</t>
  </si>
  <si>
    <t>С368</t>
  </si>
  <si>
    <t>С369</t>
  </si>
  <si>
    <t>Трубопровод «от Н-402 до Т-401» № HL-4118</t>
  </si>
  <si>
    <t>Трубопровод «от Н-402 до Т-401» № HL-4119</t>
  </si>
  <si>
    <t>Трубопровод «от Н-402 до Т-401» № HL-4120</t>
  </si>
  <si>
    <t>Трубопровод «от Н-402 до Т-401» № HL-4121</t>
  </si>
  <si>
    <t>С370</t>
  </si>
  <si>
    <t>С371</t>
  </si>
  <si>
    <t>С372</t>
  </si>
  <si>
    <t>С373</t>
  </si>
  <si>
    <t>С374</t>
  </si>
  <si>
    <t>С375</t>
  </si>
  <si>
    <t>С376</t>
  </si>
  <si>
    <t>С377</t>
  </si>
  <si>
    <t>С378</t>
  </si>
  <si>
    <t>С379</t>
  </si>
  <si>
    <t>С380</t>
  </si>
  <si>
    <t>С381</t>
  </si>
  <si>
    <t>С382</t>
  </si>
  <si>
    <t>С383</t>
  </si>
  <si>
    <t>С384</t>
  </si>
  <si>
    <t>С385</t>
  </si>
  <si>
    <t>С386</t>
  </si>
  <si>
    <t>С387</t>
  </si>
  <si>
    <t>Кол-во погиших, чел</t>
  </si>
  <si>
    <t>Кол-во пострадавших, чел</t>
  </si>
  <si>
    <t>Прямые потери, млн.руб</t>
  </si>
  <si>
    <t>Затраты на ликвидацию, млн.руб</t>
  </si>
  <si>
    <t>Социальные потери, млн.руб</t>
  </si>
  <si>
    <t>Косвенный ущерб, млн.руб</t>
  </si>
  <si>
    <t>Суммарный экологический ущерб, млн.руб</t>
  </si>
  <si>
    <t>Суммарный ущерб, млн.руб</t>
  </si>
  <si>
    <t>Кол.риск, чел/год</t>
  </si>
  <si>
    <t>Мат.ожидание, млн.руб/год</t>
  </si>
  <si>
    <t>Остаточная стоимость оборудования, млн.руб</t>
  </si>
  <si>
    <t>Стоимость вещества, млн.руб/т</t>
  </si>
  <si>
    <t>Дни простоя, сут.</t>
  </si>
  <si>
    <t>при горении 1 тонны нефти</t>
  </si>
  <si>
    <t>№, п/п</t>
  </si>
  <si>
    <t>Загрязняющее вещество</t>
  </si>
  <si>
    <t>Масса выброса, т</t>
  </si>
  <si>
    <t>Сумма ущерба,  руб.</t>
  </si>
  <si>
    <t>Оксид углерода (СО)*</t>
  </si>
  <si>
    <r>
      <t>Оксиды азота (NО</t>
    </r>
    <r>
      <rPr>
        <vertAlign val="subscript"/>
        <sz val="12"/>
        <color rgb="FF000000"/>
        <rFont val="Times New Roman"/>
        <family val="1"/>
        <charset val="204"/>
      </rPr>
      <t>x</t>
    </r>
    <r>
      <rPr>
        <sz val="12"/>
        <color rgb="FF000000"/>
        <rFont val="Times New Roman"/>
        <family val="1"/>
        <charset val="204"/>
      </rPr>
      <t>)*</t>
    </r>
  </si>
  <si>
    <r>
      <t>Оксиды серы (SO</t>
    </r>
    <r>
      <rPr>
        <vertAlign val="subscript"/>
        <sz val="12"/>
        <color rgb="FF000000"/>
        <rFont val="Times New Roman"/>
        <family val="1"/>
        <charset val="204"/>
      </rPr>
      <t>2</t>
    </r>
    <r>
      <rPr>
        <sz val="12"/>
        <color rgb="FF000000"/>
        <rFont val="Times New Roman"/>
        <family val="1"/>
        <charset val="204"/>
      </rPr>
      <t>)**</t>
    </r>
  </si>
  <si>
    <r>
      <t>Сероводород (H</t>
    </r>
    <r>
      <rPr>
        <vertAlign val="subscript"/>
        <sz val="12"/>
        <color rgb="FF000000"/>
        <rFont val="Times New Roman"/>
        <family val="1"/>
        <charset val="204"/>
      </rPr>
      <t>2</t>
    </r>
    <r>
      <rPr>
        <sz val="12"/>
        <color rgb="FF000000"/>
        <rFont val="Times New Roman"/>
        <family val="1"/>
        <charset val="204"/>
      </rPr>
      <t>S)*</t>
    </r>
  </si>
  <si>
    <t>Сажа (С)**</t>
  </si>
  <si>
    <t>Синильная кислота (НСN)*</t>
  </si>
  <si>
    <t>Формальдегид (HCHO)*</t>
  </si>
  <si>
    <r>
      <t>Органич. к-ты (на СН</t>
    </r>
    <r>
      <rPr>
        <vertAlign val="subscript"/>
        <sz val="12"/>
        <color rgb="FF000000"/>
        <rFont val="Times New Roman"/>
        <family val="1"/>
        <charset val="204"/>
      </rPr>
      <t>3</t>
    </r>
    <r>
      <rPr>
        <sz val="12"/>
        <color rgb="FF000000"/>
        <rFont val="Times New Roman"/>
        <family val="1"/>
        <charset val="204"/>
      </rPr>
      <t>СООН)*</t>
    </r>
  </si>
  <si>
    <t>Итого с 1 т нефти</t>
  </si>
  <si>
    <t>Норматив платы, руб./т (Hi)</t>
  </si>
  <si>
    <t>Коэффициент особой охраны. (Кохр)</t>
  </si>
  <si>
    <t>Коэффициент Кин</t>
  </si>
  <si>
    <t>Углеводороды С1-С5</t>
  </si>
  <si>
    <r>
      <t>при расчете ущерба от загрязнения почвы при расчете ущерба принимались следующие коэффициенты СЗ =1,5 (</t>
    </r>
    <r>
      <rPr>
        <sz val="14"/>
        <color rgb="FF000000"/>
        <rFont val="Times New Roman"/>
        <family val="1"/>
        <charset val="204"/>
      </rPr>
      <t>степень загрязнения), Kr = 1 (показатель в зависимости от глубины загрязнения), Кисх=1,6 (показатель в зависимости от кат.земель и целевого назначения), Тх = 500 руб/м</t>
    </r>
    <r>
      <rPr>
        <vertAlign val="superscript"/>
        <sz val="14"/>
        <color rgb="FF000000"/>
        <rFont val="Times New Roman"/>
        <family val="1"/>
        <charset val="204"/>
      </rPr>
      <t>2</t>
    </r>
    <r>
      <rPr>
        <sz val="14"/>
        <color rgb="FF000000"/>
        <rFont val="Times New Roman"/>
        <family val="1"/>
        <charset val="204"/>
      </rPr>
      <t xml:space="preserve"> (расценка для исчисления размера вреда). Итого за 1 м</t>
    </r>
    <r>
      <rPr>
        <vertAlign val="superscript"/>
        <sz val="14"/>
        <color rgb="FF000000"/>
        <rFont val="Times New Roman"/>
        <family val="1"/>
        <charset val="204"/>
      </rPr>
      <t>2</t>
    </r>
    <r>
      <rPr>
        <sz val="14"/>
        <color rgb="FF000000"/>
        <rFont val="Times New Roman"/>
        <family val="1"/>
        <charset val="204"/>
      </rPr>
      <t>: 1200 руб.</t>
    </r>
  </si>
  <si>
    <t>Частичное разрушение→ разрушение ниже уровня жидкости→ отсутствие мгновенного воспламенения→ ликвидация аварии</t>
  </si>
  <si>
    <t>Частичное разрушение→ разрушение выше уровня жидкости→отсутствие мгновенного воспламенения→ отсроченное воспламенение→пожар-вспышка</t>
  </si>
  <si>
    <t>Частичное разрушение→ разрушение выше уровня жидкости→отсутствие мгновенного воспламенения→ отсутствие отсроченного воспламенения→ликвидация аварии</t>
  </si>
  <si>
    <t>Разрушение трубопровода насоса→ отсутствие мгновенного воспламенения→ последующее воспламенение→ взрыв облака</t>
  </si>
  <si>
    <t>Разрушение трубопровода насоса→ отсутствие мгновенного воспламенения→ отсуствие последующего воспламенения→ ликвидация аварии</t>
  </si>
  <si>
    <t>Разрушение трубопровода насоса(без капельной смеси)→ отсутствие мгновенного воспламенения→ последующее воспламенение→ пожар-вспышка</t>
  </si>
  <si>
    <t>Разрушение трубопровода насоса(без капельной смеси)→ отсутствие мгновенного воспламенения→ отсуствие последующего воспламенения→ ликвидация аварии</t>
  </si>
  <si>
    <t>Полное разрушение→ отсутствие мгновенного воспламенения→ отсроченное воспламенение → взрыв облака ТВС</t>
  </si>
  <si>
    <t>Полное разрушение→ отсутствие мгновенного воспламенения→ отсутствие отсроченного воспламенения → ликвидация аварии</t>
  </si>
  <si>
    <t>Частичное разрушение→ отсутствие мгновенного воспламенения→ отсроченное воспламенение → взрыв облака ТВС</t>
  </si>
  <si>
    <t>Частичное разрушение→ отсутствие мгновенного воспламенения→ отсутствие отсроченного воспламенения → ликвидация аварии</t>
  </si>
  <si>
    <t>Газовый факел</t>
  </si>
  <si>
    <t>Трубопровод сырого газа от БСГ до приема компрессоров</t>
  </si>
  <si>
    <t>Полное разрушение→ мгновенное воспламенение→ газовый факел</t>
  </si>
  <si>
    <t>Полное-факел</t>
  </si>
  <si>
    <t>Частичное разрушение→ мгновенное воспламенение→ горение газового факела</t>
  </si>
  <si>
    <t>Частичное разрушение→ отсутствие мгновенного воспламенения→ отсроченное воспламенение→пожар-вспышка</t>
  </si>
  <si>
    <t xml:space="preserve">Полное разрушение→ отсутствие мгновенного воспламенения→ отсроченное воспламенение→ взрыв </t>
  </si>
  <si>
    <t xml:space="preserve">Выкидной трубопровод от К-380от МО-10 до холодильников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</si>
</sst>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"/>
  </numFmts>
  <fonts count="17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Arial Narrow"/>
      <family val="2"/>
      <charset val="204"/>
    </font>
    <font>
      <sz val="11"/>
      <color theme="1"/>
      <name val="Arial Narrow"/>
      <family val="2"/>
      <charset val="204"/>
    </font>
    <font>
      <sz val="11"/>
      <color theme="0"/>
      <name val="Arial Narrow"/>
      <family val="2"/>
      <charset val="204"/>
    </font>
    <font>
      <b/>
      <sz val="11"/>
      <color theme="0"/>
      <name val="Arial Narrow"/>
      <family val="2"/>
      <charset val="204"/>
    </font>
    <font>
      <sz val="11"/>
      <name val="Arial Narrow"/>
      <family val="2"/>
      <charset val="204"/>
    </font>
    <font>
      <sz val="11"/>
      <name val="Calibri"/>
      <family val="2"/>
      <charset val="204"/>
      <scheme val="minor"/>
    </font>
    <font>
      <sz val="12"/>
      <color rgb="FF000000"/>
      <name val="Times New Roman"/>
      <family val="1"/>
      <charset val="204"/>
    </font>
    <font>
      <vertAlign val="subscript"/>
      <sz val="12"/>
      <color rgb="FF000000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vertAlign val="superscript"/>
      <sz val="14"/>
      <color rgb="FF000000"/>
      <name val="Times New Roman"/>
      <family val="1"/>
      <charset val="204"/>
    </font>
    <font>
      <sz val="11"/>
      <color rgb="FFFF0000"/>
      <name val="Arial Narrow"/>
      <family val="2"/>
      <charset val="204"/>
    </font>
    <font>
      <b/>
      <sz val="11"/>
      <name val="Arial Narrow"/>
      <family val="2"/>
      <charset val="204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-0.249977111117893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346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1" fillId="0" borderId="0" xfId="0" applyFont="1" applyAlignment="1">
      <alignment wrapText="1"/>
    </xf>
    <xf numFmtId="0" fontId="4" fillId="0" borderId="0" xfId="0" applyFont="1"/>
    <xf numFmtId="0" fontId="4" fillId="0" borderId="0" xfId="0" applyFont="1" applyAlignment="1">
      <alignment wrapText="1"/>
    </xf>
    <xf numFmtId="0" fontId="5" fillId="0" borderId="0" xfId="0" applyFont="1"/>
    <xf numFmtId="0" fontId="0" fillId="0" borderId="0" xfId="0" applyAlignment="1">
      <alignment wrapText="1"/>
    </xf>
    <xf numFmtId="11" fontId="5" fillId="0" borderId="0" xfId="0" applyNumberFormat="1" applyFont="1"/>
    <xf numFmtId="0" fontId="5" fillId="9" borderId="1" xfId="0" applyFont="1" applyFill="1" applyBorder="1" applyAlignment="1">
      <alignment wrapText="1"/>
    </xf>
    <xf numFmtId="0" fontId="5" fillId="0" borderId="1" xfId="0" applyFont="1" applyBorder="1" applyAlignment="1">
      <alignment wrapText="1"/>
    </xf>
    <xf numFmtId="0" fontId="5" fillId="9" borderId="0" xfId="0" applyFont="1" applyFill="1"/>
    <xf numFmtId="0" fontId="0" fillId="9" borderId="0" xfId="0" applyFill="1"/>
    <xf numFmtId="0" fontId="5" fillId="9" borderId="0" xfId="0" applyFont="1" applyFill="1" applyAlignment="1">
      <alignment horizontal="right"/>
    </xf>
    <xf numFmtId="0" fontId="5" fillId="9" borderId="1" xfId="0" applyFont="1" applyFill="1" applyBorder="1"/>
    <xf numFmtId="164" fontId="0" fillId="9" borderId="1" xfId="0" applyNumberFormat="1" applyFill="1" applyBorder="1"/>
    <xf numFmtId="11" fontId="5" fillId="0" borderId="1" xfId="0" applyNumberFormat="1" applyFont="1" applyBorder="1"/>
    <xf numFmtId="0" fontId="6" fillId="9" borderId="4" xfId="0" applyFont="1" applyFill="1" applyBorder="1" applyAlignment="1">
      <alignment horizontal="left"/>
    </xf>
    <xf numFmtId="0" fontId="5" fillId="9" borderId="5" xfId="0" applyFont="1" applyFill="1" applyBorder="1"/>
    <xf numFmtId="164" fontId="0" fillId="9" borderId="0" xfId="0" applyNumberFormat="1" applyFill="1"/>
    <xf numFmtId="0" fontId="5" fillId="9" borderId="6" xfId="0" applyFont="1" applyFill="1" applyBorder="1"/>
    <xf numFmtId="0" fontId="5" fillId="9" borderId="7" xfId="0" applyFont="1" applyFill="1" applyBorder="1"/>
    <xf numFmtId="0" fontId="6" fillId="9" borderId="7" xfId="0" applyFont="1" applyFill="1" applyBorder="1" applyAlignment="1">
      <alignment horizontal="left"/>
    </xf>
    <xf numFmtId="0" fontId="5" fillId="9" borderId="7" xfId="0" applyFont="1" applyFill="1" applyBorder="1" applyAlignment="1">
      <alignment horizontal="right"/>
    </xf>
    <xf numFmtId="0" fontId="5" fillId="9" borderId="8" xfId="0" applyFont="1" applyFill="1" applyBorder="1" applyAlignment="1">
      <alignment horizontal="right"/>
    </xf>
    <xf numFmtId="0" fontId="5" fillId="9" borderId="8" xfId="0" applyFont="1" applyFill="1" applyBorder="1"/>
    <xf numFmtId="11" fontId="7" fillId="9" borderId="6" xfId="0" applyNumberFormat="1" applyFont="1" applyFill="1" applyBorder="1"/>
    <xf numFmtId="0" fontId="5" fillId="9" borderId="9" xfId="0" applyFont="1" applyFill="1" applyBorder="1" applyAlignment="1">
      <alignment horizontal="right"/>
    </xf>
    <xf numFmtId="11" fontId="7" fillId="9" borderId="0" xfId="0" applyNumberFormat="1" applyFont="1" applyFill="1"/>
    <xf numFmtId="0" fontId="5" fillId="9" borderId="6" xfId="0" applyFont="1" applyFill="1" applyBorder="1" applyAlignment="1">
      <alignment horizontal="right"/>
    </xf>
    <xf numFmtId="0" fontId="5" fillId="9" borderId="7" xfId="0" applyFont="1" applyFill="1" applyBorder="1" applyAlignment="1">
      <alignment horizontal="left"/>
    </xf>
    <xf numFmtId="0" fontId="6" fillId="9" borderId="8" xfId="0" applyFont="1" applyFill="1" applyBorder="1" applyAlignment="1">
      <alignment horizontal="left"/>
    </xf>
    <xf numFmtId="165" fontId="5" fillId="9" borderId="1" xfId="0" applyNumberFormat="1" applyFont="1" applyFill="1" applyBorder="1"/>
    <xf numFmtId="165" fontId="5" fillId="9" borderId="0" xfId="0" applyNumberFormat="1" applyFont="1" applyFill="1"/>
    <xf numFmtId="0" fontId="5" fillId="9" borderId="4" xfId="0" applyFont="1" applyFill="1" applyBorder="1"/>
    <xf numFmtId="0" fontId="5" fillId="9" borderId="4" xfId="0" applyFont="1" applyFill="1" applyBorder="1" applyAlignment="1">
      <alignment horizontal="left"/>
    </xf>
    <xf numFmtId="0" fontId="6" fillId="9" borderId="0" xfId="0" applyFont="1" applyFill="1" applyAlignment="1">
      <alignment horizontal="left"/>
    </xf>
    <xf numFmtId="0" fontId="5" fillId="9" borderId="10" xfId="0" applyFont="1" applyFill="1" applyBorder="1"/>
    <xf numFmtId="0" fontId="5" fillId="9" borderId="11" xfId="0" applyFont="1" applyFill="1" applyBorder="1"/>
    <xf numFmtId="0" fontId="5" fillId="9" borderId="10" xfId="0" applyFont="1" applyFill="1" applyBorder="1" applyAlignment="1">
      <alignment horizontal="right"/>
    </xf>
    <xf numFmtId="0" fontId="5" fillId="9" borderId="9" xfId="0" applyFont="1" applyFill="1" applyBorder="1"/>
    <xf numFmtId="11" fontId="5" fillId="9" borderId="11" xfId="0" applyNumberFormat="1" applyFont="1" applyFill="1" applyBorder="1"/>
    <xf numFmtId="0" fontId="5" fillId="9" borderId="0" xfId="0" applyFont="1" applyFill="1" applyAlignment="1">
      <alignment horizontal="left"/>
    </xf>
    <xf numFmtId="0" fontId="8" fillId="9" borderId="0" xfId="0" applyFont="1" applyFill="1" applyAlignment="1">
      <alignment horizontal="right"/>
    </xf>
    <xf numFmtId="0" fontId="6" fillId="9" borderId="7" xfId="0" applyFont="1" applyFill="1" applyBorder="1"/>
    <xf numFmtId="0" fontId="6" fillId="9" borderId="0" xfId="0" applyFont="1" applyFill="1"/>
    <xf numFmtId="11" fontId="6" fillId="9" borderId="6" xfId="0" applyNumberFormat="1" applyFont="1" applyFill="1" applyBorder="1"/>
    <xf numFmtId="11" fontId="6" fillId="9" borderId="0" xfId="0" applyNumberFormat="1" applyFont="1" applyFill="1"/>
    <xf numFmtId="0" fontId="5" fillId="9" borderId="11" xfId="0" applyFont="1" applyFill="1" applyBorder="1" applyAlignment="1">
      <alignment horizontal="right"/>
    </xf>
    <xf numFmtId="0" fontId="5" fillId="9" borderId="12" xfId="0" applyFont="1" applyFill="1" applyBorder="1"/>
    <xf numFmtId="0" fontId="5" fillId="9" borderId="13" xfId="0" applyFont="1" applyFill="1" applyBorder="1"/>
    <xf numFmtId="0" fontId="6" fillId="0" borderId="0" xfId="0" applyFont="1" applyAlignment="1">
      <alignment horizontal="left"/>
    </xf>
    <xf numFmtId="0" fontId="5" fillId="8" borderId="1" xfId="0" applyFont="1" applyFill="1" applyBorder="1"/>
    <xf numFmtId="0" fontId="0" fillId="8" borderId="1" xfId="0" applyFill="1" applyBorder="1" applyAlignment="1">
      <alignment wrapText="1"/>
    </xf>
    <xf numFmtId="0" fontId="5" fillId="8" borderId="9" xfId="0" applyFont="1" applyFill="1" applyBorder="1"/>
    <xf numFmtId="0" fontId="5" fillId="3" borderId="1" xfId="0" applyFont="1" applyFill="1" applyBorder="1"/>
    <xf numFmtId="0" fontId="0" fillId="3" borderId="1" xfId="0" applyFill="1" applyBorder="1" applyAlignment="1">
      <alignment wrapText="1"/>
    </xf>
    <xf numFmtId="0" fontId="0" fillId="8" borderId="1" xfId="0" applyFill="1" applyBorder="1"/>
    <xf numFmtId="0" fontId="0" fillId="3" borderId="1" xfId="0" applyFill="1" applyBorder="1"/>
    <xf numFmtId="0" fontId="5" fillId="3" borderId="9" xfId="0" applyFont="1" applyFill="1" applyBorder="1"/>
    <xf numFmtId="0" fontId="5" fillId="8" borderId="0" xfId="0" applyFont="1" applyFill="1"/>
    <xf numFmtId="0" fontId="5" fillId="8" borderId="7" xfId="0" applyFont="1" applyFill="1" applyBorder="1"/>
    <xf numFmtId="0" fontId="5" fillId="3" borderId="7" xfId="0" applyFont="1" applyFill="1" applyBorder="1"/>
    <xf numFmtId="0" fontId="5" fillId="6" borderId="1" xfId="0" applyFont="1" applyFill="1" applyBorder="1"/>
    <xf numFmtId="0" fontId="0" fillId="6" borderId="1" xfId="0" applyFill="1" applyBorder="1"/>
    <xf numFmtId="0" fontId="0" fillId="6" borderId="1" xfId="0" applyFill="1" applyBorder="1" applyAlignment="1">
      <alignment wrapText="1"/>
    </xf>
    <xf numFmtId="0" fontId="5" fillId="6" borderId="9" xfId="0" applyFont="1" applyFill="1" applyBorder="1"/>
    <xf numFmtId="0" fontId="5" fillId="6" borderId="7" xfId="0" applyFont="1" applyFill="1" applyBorder="1"/>
    <xf numFmtId="0" fontId="5" fillId="4" borderId="1" xfId="0" applyFont="1" applyFill="1" applyBorder="1"/>
    <xf numFmtId="0" fontId="0" fillId="4" borderId="1" xfId="0" applyFill="1" applyBorder="1"/>
    <xf numFmtId="0" fontId="0" fillId="4" borderId="1" xfId="0" applyFill="1" applyBorder="1" applyAlignment="1">
      <alignment wrapText="1"/>
    </xf>
    <xf numFmtId="0" fontId="5" fillId="4" borderId="9" xfId="0" applyFont="1" applyFill="1" applyBorder="1"/>
    <xf numFmtId="0" fontId="5" fillId="4" borderId="7" xfId="0" applyFont="1" applyFill="1" applyBorder="1"/>
    <xf numFmtId="0" fontId="5" fillId="7" borderId="1" xfId="0" applyFont="1" applyFill="1" applyBorder="1"/>
    <xf numFmtId="0" fontId="0" fillId="7" borderId="1" xfId="0" applyFill="1" applyBorder="1"/>
    <xf numFmtId="0" fontId="0" fillId="7" borderId="1" xfId="0" applyFill="1" applyBorder="1" applyAlignment="1">
      <alignment wrapText="1"/>
    </xf>
    <xf numFmtId="0" fontId="5" fillId="7" borderId="9" xfId="0" applyFont="1" applyFill="1" applyBorder="1"/>
    <xf numFmtId="0" fontId="5" fillId="7" borderId="7" xfId="0" applyFont="1" applyFill="1" applyBorder="1"/>
    <xf numFmtId="0" fontId="5" fillId="5" borderId="1" xfId="0" applyFont="1" applyFill="1" applyBorder="1"/>
    <xf numFmtId="0" fontId="0" fillId="5" borderId="1" xfId="0" applyFill="1" applyBorder="1"/>
    <xf numFmtId="0" fontId="0" fillId="5" borderId="1" xfId="0" applyFill="1" applyBorder="1" applyAlignment="1">
      <alignment wrapText="1"/>
    </xf>
    <xf numFmtId="0" fontId="5" fillId="5" borderId="9" xfId="0" applyFont="1" applyFill="1" applyBorder="1"/>
    <xf numFmtId="0" fontId="5" fillId="5" borderId="7" xfId="0" applyFont="1" applyFill="1" applyBorder="1"/>
    <xf numFmtId="0" fontId="8" fillId="9" borderId="0" xfId="0" applyFont="1" applyFill="1"/>
    <xf numFmtId="0" fontId="9" fillId="9" borderId="0" xfId="0" applyFont="1" applyFill="1"/>
    <xf numFmtId="0" fontId="8" fillId="0" borderId="0" xfId="0" applyFont="1"/>
    <xf numFmtId="0" fontId="8" fillId="9" borderId="1" xfId="0" applyFont="1" applyFill="1" applyBorder="1"/>
    <xf numFmtId="164" fontId="9" fillId="9" borderId="1" xfId="0" applyNumberFormat="1" applyFont="1" applyFill="1" applyBorder="1"/>
    <xf numFmtId="11" fontId="8" fillId="0" borderId="1" xfId="0" applyNumberFormat="1" applyFont="1" applyBorder="1"/>
    <xf numFmtId="0" fontId="8" fillId="9" borderId="5" xfId="0" applyFont="1" applyFill="1" applyBorder="1"/>
    <xf numFmtId="164" fontId="9" fillId="9" borderId="0" xfId="0" applyNumberFormat="1" applyFont="1" applyFill="1"/>
    <xf numFmtId="0" fontId="8" fillId="9" borderId="6" xfId="0" applyFont="1" applyFill="1" applyBorder="1"/>
    <xf numFmtId="0" fontId="8" fillId="9" borderId="7" xfId="0" applyFont="1" applyFill="1" applyBorder="1"/>
    <xf numFmtId="11" fontId="8" fillId="0" borderId="0" xfId="0" applyNumberFormat="1" applyFont="1"/>
    <xf numFmtId="0" fontId="8" fillId="9" borderId="7" xfId="0" applyFont="1" applyFill="1" applyBorder="1" applyAlignment="1">
      <alignment horizontal="right"/>
    </xf>
    <xf numFmtId="0" fontId="8" fillId="9" borderId="8" xfId="0" applyFont="1" applyFill="1" applyBorder="1" applyAlignment="1">
      <alignment horizontal="right"/>
    </xf>
    <xf numFmtId="0" fontId="8" fillId="9" borderId="8" xfId="0" applyFont="1" applyFill="1" applyBorder="1"/>
    <xf numFmtId="0" fontId="8" fillId="9" borderId="9" xfId="0" applyFont="1" applyFill="1" applyBorder="1" applyAlignment="1">
      <alignment horizontal="right"/>
    </xf>
    <xf numFmtId="0" fontId="5" fillId="0" borderId="8" xfId="0" applyFont="1" applyBorder="1"/>
    <xf numFmtId="164" fontId="5" fillId="0" borderId="0" xfId="0" applyNumberFormat="1" applyFont="1"/>
    <xf numFmtId="0" fontId="4" fillId="9" borderId="0" xfId="0" applyFont="1" applyFill="1"/>
    <xf numFmtId="0" fontId="5" fillId="2" borderId="1" xfId="0" applyFont="1" applyFill="1" applyBorder="1"/>
    <xf numFmtId="0" fontId="0" fillId="2" borderId="1" xfId="0" applyFill="1" applyBorder="1"/>
    <xf numFmtId="0" fontId="0" fillId="2" borderId="1" xfId="0" applyFill="1" applyBorder="1" applyAlignment="1">
      <alignment wrapText="1"/>
    </xf>
    <xf numFmtId="0" fontId="5" fillId="2" borderId="9" xfId="0" applyFont="1" applyFill="1" applyBorder="1"/>
    <xf numFmtId="0" fontId="5" fillId="2" borderId="7" xfId="0" applyFont="1" applyFill="1" applyBorder="1"/>
    <xf numFmtId="0" fontId="5" fillId="2" borderId="12" xfId="0" applyFont="1" applyFill="1" applyBorder="1"/>
    <xf numFmtId="0" fontId="0" fillId="2" borderId="12" xfId="0" applyFill="1" applyBorder="1"/>
    <xf numFmtId="0" fontId="0" fillId="2" borderId="12" xfId="0" applyFill="1" applyBorder="1" applyAlignment="1">
      <alignment wrapText="1"/>
    </xf>
    <xf numFmtId="0" fontId="5" fillId="3" borderId="15" xfId="0" applyFont="1" applyFill="1" applyBorder="1"/>
    <xf numFmtId="0" fontId="0" fillId="3" borderId="15" xfId="0" applyFill="1" applyBorder="1"/>
    <xf numFmtId="0" fontId="0" fillId="3" borderId="15" xfId="0" applyFill="1" applyBorder="1" applyAlignment="1">
      <alignment wrapText="1"/>
    </xf>
    <xf numFmtId="0" fontId="5" fillId="3" borderId="14" xfId="0" applyFont="1" applyFill="1" applyBorder="1"/>
    <xf numFmtId="0" fontId="5" fillId="4" borderId="12" xfId="0" applyFont="1" applyFill="1" applyBorder="1"/>
    <xf numFmtId="0" fontId="0" fillId="4" borderId="12" xfId="0" applyFill="1" applyBorder="1"/>
    <xf numFmtId="0" fontId="0" fillId="4" borderId="12" xfId="0" applyFill="1" applyBorder="1" applyAlignment="1">
      <alignment wrapText="1"/>
    </xf>
    <xf numFmtId="0" fontId="5" fillId="5" borderId="12" xfId="0" applyFont="1" applyFill="1" applyBorder="1"/>
    <xf numFmtId="0" fontId="0" fillId="5" borderId="12" xfId="0" applyFill="1" applyBorder="1"/>
    <xf numFmtId="0" fontId="0" fillId="5" borderId="12" xfId="0" applyFill="1" applyBorder="1" applyAlignment="1">
      <alignment wrapText="1"/>
    </xf>
    <xf numFmtId="0" fontId="5" fillId="7" borderId="12" xfId="0" applyFont="1" applyFill="1" applyBorder="1"/>
    <xf numFmtId="0" fontId="0" fillId="7" borderId="12" xfId="0" applyFill="1" applyBorder="1"/>
    <xf numFmtId="0" fontId="0" fillId="7" borderId="12" xfId="0" applyFill="1" applyBorder="1" applyAlignment="1">
      <alignment wrapText="1"/>
    </xf>
    <xf numFmtId="0" fontId="5" fillId="6" borderId="12" xfId="0" applyFont="1" applyFill="1" applyBorder="1"/>
    <xf numFmtId="0" fontId="0" fillId="6" borderId="12" xfId="0" applyFill="1" applyBorder="1"/>
    <xf numFmtId="0" fontId="0" fillId="6" borderId="12" xfId="0" applyFill="1" applyBorder="1" applyAlignment="1">
      <alignment wrapText="1"/>
    </xf>
    <xf numFmtId="0" fontId="5" fillId="6" borderId="16" xfId="0" applyFont="1" applyFill="1" applyBorder="1"/>
    <xf numFmtId="0" fontId="0" fillId="6" borderId="15" xfId="0" applyFill="1" applyBorder="1"/>
    <xf numFmtId="0" fontId="0" fillId="6" borderId="15" xfId="0" applyFill="1" applyBorder="1" applyAlignment="1">
      <alignment wrapText="1"/>
    </xf>
    <xf numFmtId="0" fontId="5" fillId="6" borderId="15" xfId="0" applyFont="1" applyFill="1" applyBorder="1"/>
    <xf numFmtId="0" fontId="5" fillId="6" borderId="14" xfId="0" applyFont="1" applyFill="1" applyBorder="1"/>
    <xf numFmtId="0" fontId="5" fillId="10" borderId="12" xfId="0" applyFont="1" applyFill="1" applyBorder="1"/>
    <xf numFmtId="0" fontId="0" fillId="10" borderId="12" xfId="0" applyFill="1" applyBorder="1"/>
    <xf numFmtId="0" fontId="0" fillId="10" borderId="12" xfId="0" applyFill="1" applyBorder="1" applyAlignment="1">
      <alignment wrapText="1"/>
    </xf>
    <xf numFmtId="0" fontId="5" fillId="10" borderId="9" xfId="0" applyFont="1" applyFill="1" applyBorder="1"/>
    <xf numFmtId="0" fontId="5" fillId="10" borderId="1" xfId="0" applyFont="1" applyFill="1" applyBorder="1"/>
    <xf numFmtId="0" fontId="0" fillId="10" borderId="1" xfId="0" applyFill="1" applyBorder="1"/>
    <xf numFmtId="0" fontId="0" fillId="10" borderId="1" xfId="0" applyFill="1" applyBorder="1" applyAlignment="1">
      <alignment wrapText="1"/>
    </xf>
    <xf numFmtId="0" fontId="5" fillId="10" borderId="7" xfId="0" applyFont="1" applyFill="1" applyBorder="1"/>
    <xf numFmtId="0" fontId="5" fillId="11" borderId="12" xfId="0" applyFont="1" applyFill="1" applyBorder="1"/>
    <xf numFmtId="0" fontId="0" fillId="11" borderId="12" xfId="0" applyFill="1" applyBorder="1"/>
    <xf numFmtId="0" fontId="0" fillId="11" borderId="12" xfId="0" applyFill="1" applyBorder="1" applyAlignment="1">
      <alignment wrapText="1"/>
    </xf>
    <xf numFmtId="0" fontId="5" fillId="11" borderId="9" xfId="0" applyFont="1" applyFill="1" applyBorder="1"/>
    <xf numFmtId="0" fontId="5" fillId="11" borderId="1" xfId="0" applyFont="1" applyFill="1" applyBorder="1"/>
    <xf numFmtId="0" fontId="0" fillId="11" borderId="1" xfId="0" applyFill="1" applyBorder="1"/>
    <xf numFmtId="0" fontId="0" fillId="11" borderId="1" xfId="0" applyFill="1" applyBorder="1" applyAlignment="1">
      <alignment wrapText="1"/>
    </xf>
    <xf numFmtId="0" fontId="5" fillId="11" borderId="7" xfId="0" applyFont="1" applyFill="1" applyBorder="1"/>
    <xf numFmtId="0" fontId="5" fillId="3" borderId="12" xfId="0" applyFont="1" applyFill="1" applyBorder="1"/>
    <xf numFmtId="0" fontId="0" fillId="3" borderId="12" xfId="0" applyFill="1" applyBorder="1"/>
    <xf numFmtId="0" fontId="0" fillId="3" borderId="12" xfId="0" applyFill="1" applyBorder="1" applyAlignment="1">
      <alignment wrapText="1"/>
    </xf>
    <xf numFmtId="0" fontId="5" fillId="7" borderId="16" xfId="0" applyFont="1" applyFill="1" applyBorder="1"/>
    <xf numFmtId="0" fontId="0" fillId="7" borderId="15" xfId="0" applyFill="1" applyBorder="1"/>
    <xf numFmtId="0" fontId="0" fillId="7" borderId="15" xfId="0" applyFill="1" applyBorder="1" applyAlignment="1">
      <alignment wrapText="1"/>
    </xf>
    <xf numFmtId="0" fontId="5" fillId="7" borderId="15" xfId="0" applyFont="1" applyFill="1" applyBorder="1"/>
    <xf numFmtId="0" fontId="5" fillId="7" borderId="14" xfId="0" applyFont="1" applyFill="1" applyBorder="1"/>
    <xf numFmtId="0" fontId="5" fillId="4" borderId="16" xfId="0" applyFont="1" applyFill="1" applyBorder="1"/>
    <xf numFmtId="0" fontId="0" fillId="4" borderId="15" xfId="0" applyFill="1" applyBorder="1"/>
    <xf numFmtId="0" fontId="0" fillId="4" borderId="15" xfId="0" applyFill="1" applyBorder="1" applyAlignment="1">
      <alignment wrapText="1"/>
    </xf>
    <xf numFmtId="0" fontId="5" fillId="4" borderId="15" xfId="0" applyFont="1" applyFill="1" applyBorder="1"/>
    <xf numFmtId="0" fontId="5" fillId="4" borderId="14" xfId="0" applyFont="1" applyFill="1" applyBorder="1"/>
    <xf numFmtId="0" fontId="0" fillId="6" borderId="17" xfId="0" applyFill="1" applyBorder="1"/>
    <xf numFmtId="0" fontId="0" fillId="6" borderId="17" xfId="0" applyFill="1" applyBorder="1" applyAlignment="1">
      <alignment wrapText="1"/>
    </xf>
    <xf numFmtId="0" fontId="5" fillId="6" borderId="17" xfId="0" applyFont="1" applyFill="1" applyBorder="1"/>
    <xf numFmtId="0" fontId="0" fillId="4" borderId="17" xfId="0" applyFill="1" applyBorder="1"/>
    <xf numFmtId="0" fontId="0" fillId="4" borderId="17" xfId="0" applyFill="1" applyBorder="1" applyAlignment="1">
      <alignment wrapText="1"/>
    </xf>
    <xf numFmtId="0" fontId="5" fillId="4" borderId="17" xfId="0" applyFont="1" applyFill="1" applyBorder="1"/>
    <xf numFmtId="0" fontId="0" fillId="3" borderId="17" xfId="0" applyFill="1" applyBorder="1"/>
    <xf numFmtId="0" fontId="0" fillId="3" borderId="17" xfId="0" applyFill="1" applyBorder="1" applyAlignment="1">
      <alignment wrapText="1"/>
    </xf>
    <xf numFmtId="0" fontId="5" fillId="3" borderId="17" xfId="0" applyFont="1" applyFill="1" applyBorder="1"/>
    <xf numFmtId="0" fontId="5" fillId="8" borderId="12" xfId="0" applyFont="1" applyFill="1" applyBorder="1"/>
    <xf numFmtId="0" fontId="0" fillId="8" borderId="12" xfId="0" applyFill="1" applyBorder="1"/>
    <xf numFmtId="0" fontId="0" fillId="8" borderId="12" xfId="0" applyFill="1" applyBorder="1" applyAlignment="1">
      <alignment wrapText="1"/>
    </xf>
    <xf numFmtId="0" fontId="0" fillId="8" borderId="17" xfId="0" applyFill="1" applyBorder="1"/>
    <xf numFmtId="0" fontId="0" fillId="8" borderId="17" xfId="0" applyFill="1" applyBorder="1" applyAlignment="1">
      <alignment wrapText="1"/>
    </xf>
    <xf numFmtId="0" fontId="5" fillId="8" borderId="17" xfId="0" applyFont="1" applyFill="1" applyBorder="1"/>
    <xf numFmtId="0" fontId="5" fillId="8" borderId="15" xfId="0" applyFont="1" applyFill="1" applyBorder="1"/>
    <xf numFmtId="0" fontId="5" fillId="9" borderId="18" xfId="0" applyFont="1" applyFill="1" applyBorder="1" applyAlignment="1">
      <alignment wrapText="1"/>
    </xf>
    <xf numFmtId="0" fontId="5" fillId="9" borderId="19" xfId="0" applyFont="1" applyFill="1" applyBorder="1" applyAlignment="1">
      <alignment wrapText="1"/>
    </xf>
    <xf numFmtId="165" fontId="5" fillId="9" borderId="1" xfId="0" applyNumberFormat="1" applyFont="1" applyFill="1" applyBorder="1" applyAlignment="1">
      <alignment wrapText="1"/>
    </xf>
    <xf numFmtId="165" fontId="9" fillId="9" borderId="0" xfId="0" applyNumberFormat="1" applyFont="1" applyFill="1"/>
    <xf numFmtId="165" fontId="9" fillId="9" borderId="1" xfId="0" applyNumberFormat="1" applyFont="1" applyFill="1" applyBorder="1"/>
    <xf numFmtId="165" fontId="0" fillId="0" borderId="0" xfId="0" applyNumberFormat="1"/>
    <xf numFmtId="0" fontId="8" fillId="9" borderId="11" xfId="0" applyFont="1" applyFill="1" applyBorder="1"/>
    <xf numFmtId="0" fontId="8" fillId="9" borderId="11" xfId="0" applyFont="1" applyFill="1" applyBorder="1" applyAlignment="1">
      <alignment horizontal="right"/>
    </xf>
    <xf numFmtId="11" fontId="7" fillId="9" borderId="10" xfId="0" applyNumberFormat="1" applyFont="1" applyFill="1" applyBorder="1"/>
    <xf numFmtId="11" fontId="7" fillId="9" borderId="13" xfId="0" applyNumberFormat="1" applyFont="1" applyFill="1" applyBorder="1"/>
    <xf numFmtId="0" fontId="5" fillId="0" borderId="11" xfId="0" applyFont="1" applyBorder="1"/>
    <xf numFmtId="0" fontId="5" fillId="12" borderId="1" xfId="0" applyFont="1" applyFill="1" applyBorder="1"/>
    <xf numFmtId="0" fontId="0" fillId="12" borderId="1" xfId="0" applyFill="1" applyBorder="1"/>
    <xf numFmtId="0" fontId="0" fillId="12" borderId="1" xfId="0" applyFill="1" applyBorder="1" applyAlignment="1">
      <alignment wrapText="1"/>
    </xf>
    <xf numFmtId="0" fontId="4" fillId="9" borderId="0" xfId="0" applyFont="1" applyFill="1" applyAlignment="1">
      <alignment wrapText="1"/>
    </xf>
    <xf numFmtId="0" fontId="0" fillId="0" borderId="22" xfId="0" applyBorder="1"/>
    <xf numFmtId="0" fontId="10" fillId="0" borderId="2" xfId="0" applyFont="1" applyBorder="1" applyAlignment="1">
      <alignment horizontal="center" vertical="center"/>
    </xf>
    <xf numFmtId="0" fontId="10" fillId="0" borderId="2" xfId="0" applyFont="1" applyBorder="1" applyAlignment="1">
      <alignment vertical="center" wrapText="1"/>
    </xf>
    <xf numFmtId="0" fontId="10" fillId="0" borderId="2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/>
    </xf>
    <xf numFmtId="0" fontId="10" fillId="0" borderId="23" xfId="0" applyFont="1" applyBorder="1" applyAlignment="1">
      <alignment vertical="center"/>
    </xf>
    <xf numFmtId="0" fontId="10" fillId="0" borderId="23" xfId="0" applyFont="1" applyBorder="1" applyAlignment="1">
      <alignment horizontal="center" vertical="center"/>
    </xf>
    <xf numFmtId="166" fontId="10" fillId="0" borderId="23" xfId="0" applyNumberFormat="1" applyFont="1" applyBorder="1" applyAlignment="1">
      <alignment horizontal="center" vertical="center"/>
    </xf>
    <xf numFmtId="0" fontId="0" fillId="0" borderId="20" xfId="0" applyBorder="1"/>
    <xf numFmtId="0" fontId="0" fillId="0" borderId="21" xfId="0" applyBorder="1"/>
    <xf numFmtId="166" fontId="10" fillId="0" borderId="2" xfId="0" applyNumberFormat="1" applyFont="1" applyBorder="1" applyAlignment="1">
      <alignment horizontal="center" vertical="center"/>
    </xf>
    <xf numFmtId="0" fontId="12" fillId="0" borderId="0" xfId="0" applyFont="1" applyAlignment="1">
      <alignment wrapText="1"/>
    </xf>
    <xf numFmtId="0" fontId="5" fillId="3" borderId="0" xfId="0" applyFont="1" applyFill="1"/>
    <xf numFmtId="165" fontId="5" fillId="3" borderId="0" xfId="0" applyNumberFormat="1" applyFont="1" applyFill="1"/>
    <xf numFmtId="2" fontId="5" fillId="3" borderId="0" xfId="0" applyNumberFormat="1" applyFont="1" applyFill="1"/>
    <xf numFmtId="0" fontId="0" fillId="8" borderId="0" xfId="0" applyFill="1"/>
    <xf numFmtId="165" fontId="5" fillId="8" borderId="0" xfId="0" applyNumberFormat="1" applyFont="1" applyFill="1"/>
    <xf numFmtId="2" fontId="5" fillId="8" borderId="0" xfId="0" applyNumberFormat="1" applyFont="1" applyFill="1"/>
    <xf numFmtId="11" fontId="5" fillId="8" borderId="0" xfId="0" applyNumberFormat="1" applyFont="1" applyFill="1"/>
    <xf numFmtId="0" fontId="5" fillId="6" borderId="0" xfId="0" applyFont="1" applyFill="1"/>
    <xf numFmtId="165" fontId="5" fillId="6" borderId="0" xfId="0" applyNumberFormat="1" applyFont="1" applyFill="1"/>
    <xf numFmtId="2" fontId="5" fillId="6" borderId="0" xfId="0" applyNumberFormat="1" applyFont="1" applyFill="1"/>
    <xf numFmtId="0" fontId="5" fillId="4" borderId="0" xfId="0" applyFont="1" applyFill="1"/>
    <xf numFmtId="165" fontId="5" fillId="4" borderId="0" xfId="0" applyNumberFormat="1" applyFont="1" applyFill="1"/>
    <xf numFmtId="2" fontId="5" fillId="4" borderId="0" xfId="0" applyNumberFormat="1" applyFont="1" applyFill="1"/>
    <xf numFmtId="0" fontId="5" fillId="5" borderId="0" xfId="0" applyFont="1" applyFill="1"/>
    <xf numFmtId="165" fontId="5" fillId="5" borderId="0" xfId="0" applyNumberFormat="1" applyFont="1" applyFill="1"/>
    <xf numFmtId="2" fontId="5" fillId="5" borderId="0" xfId="0" applyNumberFormat="1" applyFont="1" applyFill="1"/>
    <xf numFmtId="0" fontId="5" fillId="2" borderId="0" xfId="0" applyFont="1" applyFill="1"/>
    <xf numFmtId="165" fontId="5" fillId="2" borderId="0" xfId="0" applyNumberFormat="1" applyFont="1" applyFill="1"/>
    <xf numFmtId="2" fontId="5" fillId="2" borderId="0" xfId="0" applyNumberFormat="1" applyFont="1" applyFill="1"/>
    <xf numFmtId="0" fontId="5" fillId="13" borderId="0" xfId="0" applyFont="1" applyFill="1"/>
    <xf numFmtId="0" fontId="0" fillId="13" borderId="0" xfId="0" applyFill="1"/>
    <xf numFmtId="165" fontId="5" fillId="13" borderId="0" xfId="0" applyNumberFormat="1" applyFont="1" applyFill="1"/>
    <xf numFmtId="2" fontId="5" fillId="13" borderId="0" xfId="0" applyNumberFormat="1" applyFont="1" applyFill="1"/>
    <xf numFmtId="0" fontId="5" fillId="14" borderId="0" xfId="0" applyFont="1" applyFill="1"/>
    <xf numFmtId="0" fontId="0" fillId="14" borderId="0" xfId="0" applyFill="1"/>
    <xf numFmtId="165" fontId="5" fillId="14" borderId="0" xfId="0" applyNumberFormat="1" applyFont="1" applyFill="1"/>
    <xf numFmtId="2" fontId="5" fillId="14" borderId="0" xfId="0" applyNumberFormat="1" applyFont="1" applyFill="1"/>
    <xf numFmtId="0" fontId="5" fillId="10" borderId="0" xfId="0" applyFont="1" applyFill="1"/>
    <xf numFmtId="0" fontId="0" fillId="10" borderId="0" xfId="0" applyFill="1"/>
    <xf numFmtId="165" fontId="5" fillId="10" borderId="0" xfId="0" applyNumberFormat="1" applyFont="1" applyFill="1"/>
    <xf numFmtId="2" fontId="5" fillId="10" borderId="0" xfId="0" applyNumberFormat="1" applyFont="1" applyFill="1"/>
    <xf numFmtId="0" fontId="5" fillId="11" borderId="0" xfId="0" applyFont="1" applyFill="1"/>
    <xf numFmtId="0" fontId="0" fillId="11" borderId="0" xfId="0" applyFill="1"/>
    <xf numFmtId="165" fontId="5" fillId="11" borderId="0" xfId="0" applyNumberFormat="1" applyFont="1" applyFill="1"/>
    <xf numFmtId="2" fontId="5" fillId="11" borderId="0" xfId="0" applyNumberFormat="1" applyFont="1" applyFill="1"/>
    <xf numFmtId="11" fontId="5" fillId="6" borderId="0" xfId="0" applyNumberFormat="1" applyFont="1" applyFill="1"/>
    <xf numFmtId="11" fontId="5" fillId="3" borderId="0" xfId="0" applyNumberFormat="1" applyFont="1" applyFill="1"/>
    <xf numFmtId="11" fontId="5" fillId="4" borderId="0" xfId="0" applyNumberFormat="1" applyFont="1" applyFill="1"/>
    <xf numFmtId="11" fontId="5" fillId="5" borderId="0" xfId="0" applyNumberFormat="1" applyFont="1" applyFill="1"/>
    <xf numFmtId="11" fontId="0" fillId="0" borderId="0" xfId="0" applyNumberFormat="1"/>
    <xf numFmtId="11" fontId="3" fillId="0" borderId="26" xfId="0" applyNumberFormat="1" applyFont="1" applyBorder="1" applyAlignment="1">
      <alignment horizontal="center" vertical="center" wrapText="1"/>
    </xf>
    <xf numFmtId="11" fontId="3" fillId="0" borderId="27" xfId="0" applyNumberFormat="1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0" fillId="0" borderId="24" xfId="0" applyBorder="1" applyAlignment="1">
      <alignment horizontal="right"/>
    </xf>
    <xf numFmtId="0" fontId="0" fillId="0" borderId="25" xfId="0" applyBorder="1" applyAlignment="1">
      <alignment horizontal="right"/>
    </xf>
    <xf numFmtId="0" fontId="5" fillId="15" borderId="1" xfId="0" applyFont="1" applyFill="1" applyBorder="1"/>
    <xf numFmtId="11" fontId="15" fillId="6" borderId="1" xfId="0" applyNumberFormat="1" applyFont="1" applyFill="1" applyBorder="1"/>
    <xf numFmtId="0" fontId="15" fillId="6" borderId="1" xfId="0" applyFont="1" applyFill="1" applyBorder="1"/>
    <xf numFmtId="11" fontId="15" fillId="3" borderId="1" xfId="0" applyNumberFormat="1" applyFont="1" applyFill="1" applyBorder="1"/>
    <xf numFmtId="0" fontId="15" fillId="3" borderId="1" xfId="0" applyFont="1" applyFill="1" applyBorder="1"/>
    <xf numFmtId="11" fontId="15" fillId="8" borderId="1" xfId="0" applyNumberFormat="1" applyFont="1" applyFill="1" applyBorder="1"/>
    <xf numFmtId="0" fontId="15" fillId="8" borderId="1" xfId="0" applyFont="1" applyFill="1" applyBorder="1"/>
    <xf numFmtId="11" fontId="15" fillId="4" borderId="1" xfId="0" applyNumberFormat="1" applyFont="1" applyFill="1" applyBorder="1"/>
    <xf numFmtId="0" fontId="15" fillId="4" borderId="1" xfId="0" applyFont="1" applyFill="1" applyBorder="1"/>
    <xf numFmtId="11" fontId="15" fillId="7" borderId="1" xfId="0" applyNumberFormat="1" applyFont="1" applyFill="1" applyBorder="1"/>
    <xf numFmtId="0" fontId="15" fillId="7" borderId="1" xfId="0" applyFont="1" applyFill="1" applyBorder="1"/>
    <xf numFmtId="11" fontId="15" fillId="5" borderId="1" xfId="0" applyNumberFormat="1" applyFont="1" applyFill="1" applyBorder="1"/>
    <xf numFmtId="0" fontId="15" fillId="5" borderId="1" xfId="0" applyFont="1" applyFill="1" applyBorder="1"/>
    <xf numFmtId="11" fontId="15" fillId="3" borderId="15" xfId="0" applyNumberFormat="1" applyFont="1" applyFill="1" applyBorder="1"/>
    <xf numFmtId="0" fontId="15" fillId="3" borderId="15" xfId="0" applyFont="1" applyFill="1" applyBorder="1"/>
    <xf numFmtId="11" fontId="15" fillId="2" borderId="12" xfId="0" applyNumberFormat="1" applyFont="1" applyFill="1" applyBorder="1"/>
    <xf numFmtId="0" fontId="15" fillId="2" borderId="12" xfId="0" applyFont="1" applyFill="1" applyBorder="1"/>
    <xf numFmtId="11" fontId="15" fillId="2" borderId="1" xfId="0" applyNumberFormat="1" applyFont="1" applyFill="1" applyBorder="1"/>
    <xf numFmtId="0" fontId="15" fillId="2" borderId="1" xfId="0" applyFont="1" applyFill="1" applyBorder="1"/>
    <xf numFmtId="11" fontId="15" fillId="4" borderId="12" xfId="0" applyNumberFormat="1" applyFont="1" applyFill="1" applyBorder="1"/>
    <xf numFmtId="0" fontId="15" fillId="4" borderId="12" xfId="0" applyFont="1" applyFill="1" applyBorder="1"/>
    <xf numFmtId="11" fontId="15" fillId="6" borderId="12" xfId="0" applyNumberFormat="1" applyFont="1" applyFill="1" applyBorder="1"/>
    <xf numFmtId="0" fontId="15" fillId="6" borderId="12" xfId="0" applyFont="1" applyFill="1" applyBorder="1"/>
    <xf numFmtId="11" fontId="15" fillId="5" borderId="12" xfId="0" applyNumberFormat="1" applyFont="1" applyFill="1" applyBorder="1"/>
    <xf numFmtId="0" fontId="15" fillId="5" borderId="12" xfId="0" applyFont="1" applyFill="1" applyBorder="1"/>
    <xf numFmtId="11" fontId="15" fillId="6" borderId="15" xfId="0" applyNumberFormat="1" applyFont="1" applyFill="1" applyBorder="1"/>
    <xf numFmtId="0" fontId="15" fillId="6" borderId="16" xfId="0" applyFont="1" applyFill="1" applyBorder="1"/>
    <xf numFmtId="0" fontId="15" fillId="6" borderId="15" xfId="0" applyFont="1" applyFill="1" applyBorder="1"/>
    <xf numFmtId="11" fontId="15" fillId="7" borderId="12" xfId="0" applyNumberFormat="1" applyFont="1" applyFill="1" applyBorder="1"/>
    <xf numFmtId="0" fontId="15" fillId="7" borderId="12" xfId="0" applyFont="1" applyFill="1" applyBorder="1"/>
    <xf numFmtId="11" fontId="15" fillId="10" borderId="12" xfId="0" applyNumberFormat="1" applyFont="1" applyFill="1" applyBorder="1"/>
    <xf numFmtId="0" fontId="15" fillId="10" borderId="12" xfId="0" applyFont="1" applyFill="1" applyBorder="1"/>
    <xf numFmtId="11" fontId="15" fillId="10" borderId="1" xfId="0" applyNumberFormat="1" applyFont="1" applyFill="1" applyBorder="1"/>
    <xf numFmtId="0" fontId="15" fillId="10" borderId="1" xfId="0" applyFont="1" applyFill="1" applyBorder="1"/>
    <xf numFmtId="11" fontId="15" fillId="11" borderId="12" xfId="0" applyNumberFormat="1" applyFont="1" applyFill="1" applyBorder="1"/>
    <xf numFmtId="0" fontId="15" fillId="11" borderId="12" xfId="0" applyFont="1" applyFill="1" applyBorder="1"/>
    <xf numFmtId="11" fontId="15" fillId="11" borderId="1" xfId="0" applyNumberFormat="1" applyFont="1" applyFill="1" applyBorder="1"/>
    <xf numFmtId="0" fontId="15" fillId="11" borderId="1" xfId="0" applyFont="1" applyFill="1" applyBorder="1"/>
    <xf numFmtId="11" fontId="15" fillId="7" borderId="15" xfId="0" applyNumberFormat="1" applyFont="1" applyFill="1" applyBorder="1"/>
    <xf numFmtId="0" fontId="15" fillId="7" borderId="16" xfId="0" applyFont="1" applyFill="1" applyBorder="1"/>
    <xf numFmtId="0" fontId="15" fillId="7" borderId="15" xfId="0" applyFont="1" applyFill="1" applyBorder="1"/>
    <xf numFmtId="11" fontId="15" fillId="3" borderId="12" xfId="0" applyNumberFormat="1" applyFont="1" applyFill="1" applyBorder="1"/>
    <xf numFmtId="0" fontId="15" fillId="3" borderId="12" xfId="0" applyFont="1" applyFill="1" applyBorder="1"/>
    <xf numFmtId="11" fontId="15" fillId="4" borderId="15" xfId="0" applyNumberFormat="1" applyFont="1" applyFill="1" applyBorder="1"/>
    <xf numFmtId="0" fontId="15" fillId="4" borderId="16" xfId="0" applyFont="1" applyFill="1" applyBorder="1"/>
    <xf numFmtId="0" fontId="15" fillId="4" borderId="15" xfId="0" applyFont="1" applyFill="1" applyBorder="1"/>
    <xf numFmtId="0" fontId="15" fillId="6" borderId="9" xfId="0" applyFont="1" applyFill="1" applyBorder="1"/>
    <xf numFmtId="0" fontId="15" fillId="6" borderId="17" xfId="0" applyFont="1" applyFill="1" applyBorder="1"/>
    <xf numFmtId="11" fontId="15" fillId="6" borderId="17" xfId="0" applyNumberFormat="1" applyFont="1" applyFill="1" applyBorder="1"/>
    <xf numFmtId="11" fontId="15" fillId="4" borderId="17" xfId="0" applyNumberFormat="1" applyFont="1" applyFill="1" applyBorder="1"/>
    <xf numFmtId="0" fontId="15" fillId="4" borderId="9" xfId="0" applyFont="1" applyFill="1" applyBorder="1"/>
    <xf numFmtId="0" fontId="15" fillId="4" borderId="17" xfId="0" applyFont="1" applyFill="1" applyBorder="1"/>
    <xf numFmtId="11" fontId="15" fillId="3" borderId="17" xfId="0" applyNumberFormat="1" applyFont="1" applyFill="1" applyBorder="1"/>
    <xf numFmtId="0" fontId="15" fillId="3" borderId="17" xfId="0" applyFont="1" applyFill="1" applyBorder="1"/>
    <xf numFmtId="11" fontId="15" fillId="8" borderId="12" xfId="0" applyNumberFormat="1" applyFont="1" applyFill="1" applyBorder="1"/>
    <xf numFmtId="0" fontId="15" fillId="8" borderId="12" xfId="0" applyFont="1" applyFill="1" applyBorder="1"/>
    <xf numFmtId="11" fontId="15" fillId="8" borderId="17" xfId="0" applyNumberFormat="1" applyFont="1" applyFill="1" applyBorder="1"/>
    <xf numFmtId="0" fontId="15" fillId="8" borderId="17" xfId="0" applyFont="1" applyFill="1" applyBorder="1"/>
    <xf numFmtId="0" fontId="15" fillId="0" borderId="0" xfId="0" applyFont="1"/>
    <xf numFmtId="164" fontId="15" fillId="4" borderId="1" xfId="0" applyNumberFormat="1" applyFont="1" applyFill="1" applyBorder="1"/>
    <xf numFmtId="164" fontId="15" fillId="6" borderId="1" xfId="0" applyNumberFormat="1" applyFont="1" applyFill="1" applyBorder="1"/>
    <xf numFmtId="164" fontId="15" fillId="3" borderId="1" xfId="0" applyNumberFormat="1" applyFont="1" applyFill="1" applyBorder="1"/>
    <xf numFmtId="164" fontId="15" fillId="7" borderId="1" xfId="0" applyNumberFormat="1" applyFont="1" applyFill="1" applyBorder="1"/>
    <xf numFmtId="164" fontId="15" fillId="7" borderId="15" xfId="0" applyNumberFormat="1" applyFont="1" applyFill="1" applyBorder="1"/>
    <xf numFmtId="164" fontId="15" fillId="6" borderId="15" xfId="0" applyNumberFormat="1" applyFont="1" applyFill="1" applyBorder="1"/>
    <xf numFmtId="11" fontId="15" fillId="12" borderId="1" xfId="0" applyNumberFormat="1" applyFont="1" applyFill="1" applyBorder="1"/>
    <xf numFmtId="0" fontId="15" fillId="12" borderId="1" xfId="0" applyFont="1" applyFill="1" applyBorder="1"/>
    <xf numFmtId="0" fontId="8" fillId="6" borderId="1" xfId="0" applyFont="1" applyFill="1" applyBorder="1"/>
    <xf numFmtId="11" fontId="8" fillId="6" borderId="1" xfId="0" applyNumberFormat="1" applyFont="1" applyFill="1" applyBorder="1"/>
    <xf numFmtId="0" fontId="8" fillId="6" borderId="9" xfId="0" applyFont="1" applyFill="1" applyBorder="1"/>
    <xf numFmtId="0" fontId="8" fillId="6" borderId="7" xfId="0" applyFont="1" applyFill="1" applyBorder="1"/>
    <xf numFmtId="0" fontId="5" fillId="15" borderId="1" xfId="0" applyFont="1" applyFill="1" applyBorder="1" applyAlignment="1"/>
    <xf numFmtId="0" fontId="0" fillId="6" borderId="1" xfId="0" applyFill="1" applyBorder="1" applyAlignment="1"/>
    <xf numFmtId="11" fontId="8" fillId="6" borderId="1" xfId="0" applyNumberFormat="1" applyFont="1" applyFill="1" applyBorder="1" applyAlignment="1"/>
    <xf numFmtId="0" fontId="8" fillId="6" borderId="1" xfId="0" applyFont="1" applyFill="1" applyBorder="1" applyAlignment="1"/>
    <xf numFmtId="0" fontId="5" fillId="6" borderId="1" xfId="0" applyFont="1" applyFill="1" applyBorder="1" applyAlignment="1"/>
    <xf numFmtId="0" fontId="5" fillId="6" borderId="9" xfId="0" applyFont="1" applyFill="1" applyBorder="1" applyAlignment="1"/>
    <xf numFmtId="0" fontId="0" fillId="6" borderId="0" xfId="0" applyFill="1" applyAlignment="1"/>
    <xf numFmtId="0" fontId="5" fillId="6" borderId="0" xfId="0" applyFont="1" applyFill="1" applyAlignment="1"/>
    <xf numFmtId="165" fontId="5" fillId="6" borderId="0" xfId="0" applyNumberFormat="1" applyFont="1" applyFill="1" applyAlignment="1"/>
    <xf numFmtId="2" fontId="5" fillId="6" borderId="0" xfId="0" applyNumberFormat="1" applyFont="1" applyFill="1" applyAlignment="1"/>
    <xf numFmtId="11" fontId="5" fillId="6" borderId="0" xfId="0" applyNumberFormat="1" applyFont="1" applyFill="1" applyAlignment="1"/>
    <xf numFmtId="0" fontId="5" fillId="6" borderId="7" xfId="0" applyFont="1" applyFill="1" applyBorder="1" applyAlignment="1"/>
    <xf numFmtId="0" fontId="0" fillId="3" borderId="1" xfId="0" applyFill="1" applyBorder="1" applyAlignment="1"/>
    <xf numFmtId="11" fontId="8" fillId="3" borderId="1" xfId="0" applyNumberFormat="1" applyFont="1" applyFill="1" applyBorder="1" applyAlignment="1"/>
    <xf numFmtId="0" fontId="8" fillId="3" borderId="1" xfId="0" applyFont="1" applyFill="1" applyBorder="1" applyAlignment="1"/>
    <xf numFmtId="0" fontId="8" fillId="3" borderId="9" xfId="0" applyFont="1" applyFill="1" applyBorder="1" applyAlignment="1"/>
    <xf numFmtId="0" fontId="0" fillId="3" borderId="0" xfId="0" applyFill="1" applyAlignment="1"/>
    <xf numFmtId="0" fontId="5" fillId="3" borderId="0" xfId="0" applyFont="1" applyFill="1" applyAlignment="1"/>
    <xf numFmtId="165" fontId="5" fillId="3" borderId="0" xfId="0" applyNumberFormat="1" applyFont="1" applyFill="1" applyAlignment="1"/>
    <xf numFmtId="2" fontId="5" fillId="3" borderId="0" xfId="0" applyNumberFormat="1" applyFont="1" applyFill="1" applyAlignment="1"/>
    <xf numFmtId="11" fontId="5" fillId="3" borderId="0" xfId="0" applyNumberFormat="1" applyFont="1" applyFill="1" applyAlignment="1"/>
    <xf numFmtId="0" fontId="8" fillId="3" borderId="7" xfId="0" applyFont="1" applyFill="1" applyBorder="1" applyAlignment="1"/>
    <xf numFmtId="0" fontId="16" fillId="0" borderId="0" xfId="0" applyFont="1" applyAlignment="1">
      <alignment wrapText="1"/>
    </xf>
  </cellXfs>
  <cellStyles count="1">
    <cellStyle name="Обычный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D47F8-7D9B-4A10-82D5-9B2B3641093D}">
  <dimension ref="B1:N35"/>
  <sheetViews>
    <sheetView workbookViewId="0">
      <pane ySplit="1" topLeftCell="A2" activePane="bottomLeft" state="frozen"/>
      <selection pane="bottomLeft" activeCell="B1" sqref="B1:H34"/>
    </sheetView>
  </sheetViews>
  <sheetFormatPr defaultColWidth="8.88671875" defaultRowHeight="14.4" x14ac:dyDescent="0.3"/>
  <cols>
    <col min="1" max="1" width="8.88671875" style="10"/>
    <col min="2" max="2" width="14" style="10" customWidth="1"/>
    <col min="3" max="3" width="18.33203125" style="10" customWidth="1"/>
    <col min="4" max="4" width="21.6640625" style="10" customWidth="1"/>
    <col min="5" max="5" width="17.33203125" style="10" customWidth="1"/>
    <col min="6" max="6" width="28.44140625" style="10" customWidth="1"/>
    <col min="7" max="7" width="12" style="10" hidden="1" customWidth="1"/>
    <col min="8" max="8" width="12.109375" style="184" customWidth="1"/>
    <col min="9" max="9" width="16.6640625" style="10" customWidth="1"/>
    <col min="10" max="13" width="8.88671875" style="10"/>
    <col min="14" max="14" width="8.88671875" style="103"/>
    <col min="15" max="16384" width="8.88671875" style="10"/>
  </cols>
  <sheetData>
    <row r="1" spans="2:14" ht="58.95" customHeight="1" x14ac:dyDescent="0.25">
      <c r="B1" s="13" t="s">
        <v>496</v>
      </c>
      <c r="C1" s="179" t="s">
        <v>124</v>
      </c>
      <c r="D1" s="13" t="s">
        <v>125</v>
      </c>
      <c r="E1" s="13" t="s">
        <v>126</v>
      </c>
      <c r="F1" s="13" t="s">
        <v>127</v>
      </c>
      <c r="G1" s="13" t="s">
        <v>39</v>
      </c>
      <c r="H1" s="181" t="s">
        <v>43</v>
      </c>
      <c r="I1" s="14" t="s">
        <v>128</v>
      </c>
    </row>
    <row r="2" spans="2:14" x14ac:dyDescent="0.3">
      <c r="B2" s="87"/>
      <c r="C2" s="87"/>
      <c r="D2" s="87"/>
      <c r="E2" s="87"/>
      <c r="F2" s="87"/>
      <c r="G2" s="87"/>
      <c r="H2" s="182"/>
      <c r="I2" s="89"/>
    </row>
    <row r="3" spans="2:14" x14ac:dyDescent="0.3">
      <c r="B3" s="87"/>
      <c r="C3" s="87"/>
      <c r="D3" s="87"/>
      <c r="E3" s="87"/>
      <c r="F3" s="47" t="s">
        <v>574</v>
      </c>
      <c r="G3" s="90"/>
      <c r="H3" s="183">
        <f>C9*D4</f>
        <v>0.2</v>
      </c>
      <c r="I3" s="92">
        <f>B14*H3</f>
        <v>2.0000000000000002E-5</v>
      </c>
    </row>
    <row r="4" spans="2:14" x14ac:dyDescent="0.3">
      <c r="B4" s="87"/>
      <c r="C4" s="47" t="s">
        <v>132</v>
      </c>
      <c r="D4" s="21">
        <v>0.2</v>
      </c>
      <c r="E4" s="93"/>
      <c r="F4" s="93"/>
      <c r="G4" s="87"/>
      <c r="H4" s="182"/>
      <c r="I4" s="89"/>
    </row>
    <row r="5" spans="2:14" x14ac:dyDescent="0.3">
      <c r="B5" s="87"/>
      <c r="C5" s="95"/>
      <c r="D5" s="96"/>
      <c r="E5" s="87"/>
      <c r="F5" s="47" t="s">
        <v>495</v>
      </c>
      <c r="G5" s="90"/>
      <c r="H5" s="183">
        <f>C9*D7*F6</f>
        <v>4.0000000000000008E-2</v>
      </c>
      <c r="I5" s="92">
        <f>B14*H5</f>
        <v>4.0000000000000007E-6</v>
      </c>
    </row>
    <row r="6" spans="2:14" x14ac:dyDescent="0.3">
      <c r="B6" s="185"/>
      <c r="C6" s="87"/>
      <c r="D6" s="96"/>
      <c r="E6" s="47" t="s">
        <v>130</v>
      </c>
      <c r="F6" s="21">
        <v>0.05</v>
      </c>
      <c r="G6" s="87"/>
      <c r="H6" s="182"/>
      <c r="I6" s="97"/>
    </row>
    <row r="7" spans="2:14" x14ac:dyDescent="0.3">
      <c r="B7" s="185"/>
      <c r="C7" s="47" t="s">
        <v>136</v>
      </c>
      <c r="D7" s="26">
        <v>0.8</v>
      </c>
      <c r="E7" s="87"/>
      <c r="F7" s="96"/>
      <c r="G7" s="87"/>
      <c r="H7" s="182"/>
      <c r="I7" s="97"/>
    </row>
    <row r="8" spans="2:14" x14ac:dyDescent="0.3">
      <c r="B8" s="185"/>
      <c r="C8" s="87"/>
      <c r="D8" s="96"/>
      <c r="E8" s="21">
        <v>1</v>
      </c>
      <c r="F8" s="26">
        <v>0.95</v>
      </c>
      <c r="G8" s="87"/>
      <c r="H8" s="182"/>
      <c r="I8" s="97"/>
    </row>
    <row r="9" spans="2:14" x14ac:dyDescent="0.3">
      <c r="B9" s="186" t="s">
        <v>134</v>
      </c>
      <c r="C9" s="40">
        <v>1</v>
      </c>
      <c r="D9" s="98" t="s">
        <v>135</v>
      </c>
      <c r="E9" s="98" t="s">
        <v>133</v>
      </c>
      <c r="F9" s="99" t="s">
        <v>137</v>
      </c>
      <c r="G9" s="90"/>
      <c r="H9" s="183">
        <f>C9*D7*E8*F8</f>
        <v>0.76</v>
      </c>
      <c r="I9" s="92">
        <f>B14*H9</f>
        <v>7.6000000000000004E-5</v>
      </c>
    </row>
    <row r="10" spans="2:14" x14ac:dyDescent="0.3">
      <c r="B10" s="185"/>
      <c r="C10" s="87"/>
      <c r="D10" s="96"/>
      <c r="E10" s="96"/>
      <c r="F10" s="87"/>
      <c r="G10" s="87"/>
      <c r="H10" s="182"/>
      <c r="I10" s="97"/>
    </row>
    <row r="11" spans="2:14" x14ac:dyDescent="0.3">
      <c r="B11" s="185"/>
      <c r="C11" s="87"/>
      <c r="D11" s="100"/>
      <c r="E11" s="96"/>
      <c r="F11" s="87"/>
      <c r="G11" s="87"/>
      <c r="H11" s="182"/>
      <c r="I11" s="97"/>
      <c r="N11" s="103">
        <v>0.2</v>
      </c>
    </row>
    <row r="12" spans="2:14" x14ac:dyDescent="0.3">
      <c r="B12" s="185"/>
      <c r="C12" s="87"/>
      <c r="D12" s="87"/>
      <c r="E12" s="96"/>
      <c r="F12" s="87"/>
      <c r="G12" s="87"/>
      <c r="H12" s="182"/>
      <c r="I12" s="97"/>
      <c r="N12" s="103">
        <v>4.0000000000000008E-2</v>
      </c>
    </row>
    <row r="13" spans="2:14" x14ac:dyDescent="0.3">
      <c r="B13" s="185"/>
      <c r="C13" s="87"/>
      <c r="D13" s="87"/>
      <c r="E13" s="26">
        <v>0</v>
      </c>
      <c r="F13" s="47" t="s">
        <v>144</v>
      </c>
      <c r="G13" s="90"/>
      <c r="H13" s="183">
        <f>F14*E13*D7*C9</f>
        <v>0</v>
      </c>
      <c r="I13" s="92">
        <f>H13*B14</f>
        <v>0</v>
      </c>
      <c r="N13" s="103">
        <v>0.76</v>
      </c>
    </row>
    <row r="14" spans="2:14" x14ac:dyDescent="0.3">
      <c r="B14" s="187">
        <f>0.0001</f>
        <v>1E-4</v>
      </c>
      <c r="C14" s="87"/>
      <c r="D14" s="47" t="s">
        <v>138</v>
      </c>
      <c r="E14" s="101" t="s">
        <v>130</v>
      </c>
      <c r="F14" s="21">
        <v>0.05</v>
      </c>
      <c r="G14" s="87"/>
      <c r="H14" s="182"/>
      <c r="I14" s="97"/>
      <c r="N14" s="103">
        <v>0.2</v>
      </c>
    </row>
    <row r="15" spans="2:14" x14ac:dyDescent="0.3">
      <c r="B15" s="188"/>
      <c r="C15" s="87"/>
      <c r="D15" s="87"/>
      <c r="E15" s="100"/>
      <c r="F15" s="96"/>
      <c r="G15" s="87"/>
      <c r="H15" s="182"/>
      <c r="I15" s="97"/>
      <c r="N15" s="103">
        <v>4.0000000000000008E-2</v>
      </c>
    </row>
    <row r="16" spans="2:14" x14ac:dyDescent="0.3">
      <c r="B16" s="185"/>
      <c r="C16" s="87"/>
      <c r="D16" s="87"/>
      <c r="E16" s="87"/>
      <c r="F16" s="26">
        <v>0.95</v>
      </c>
      <c r="G16" s="87"/>
      <c r="H16" s="182"/>
      <c r="I16" s="97"/>
      <c r="N16" s="103">
        <v>0.76</v>
      </c>
    </row>
    <row r="17" spans="2:9" x14ac:dyDescent="0.3">
      <c r="B17" s="185"/>
      <c r="C17" s="87"/>
      <c r="D17" s="87"/>
      <c r="E17" s="47" t="s">
        <v>133</v>
      </c>
      <c r="F17" s="99" t="s">
        <v>137</v>
      </c>
      <c r="G17" s="90"/>
      <c r="H17" s="183">
        <f>F16*E13*D7*C9</f>
        <v>0</v>
      </c>
      <c r="I17" s="92">
        <f>B14*H17</f>
        <v>0</v>
      </c>
    </row>
    <row r="18" spans="2:9" x14ac:dyDescent="0.3">
      <c r="B18" s="186" t="s">
        <v>140</v>
      </c>
      <c r="C18" s="40">
        <v>1</v>
      </c>
      <c r="D18" s="87"/>
      <c r="E18" s="87"/>
      <c r="F18" s="87"/>
      <c r="G18" s="87"/>
      <c r="H18" s="182"/>
      <c r="I18" s="97"/>
    </row>
    <row r="19" spans="2:9" x14ac:dyDescent="0.3">
      <c r="B19" s="185"/>
      <c r="C19" s="87"/>
      <c r="D19" s="87"/>
      <c r="E19" s="87"/>
      <c r="F19" s="87"/>
      <c r="G19" s="87"/>
      <c r="H19" s="182"/>
      <c r="I19" s="89"/>
    </row>
    <row r="20" spans="2:9" x14ac:dyDescent="0.3">
      <c r="B20" s="185"/>
      <c r="C20" s="87"/>
      <c r="D20" s="87"/>
      <c r="E20" s="87"/>
      <c r="F20" s="47" t="s">
        <v>574</v>
      </c>
      <c r="G20" s="90"/>
      <c r="H20" s="183">
        <f>C18*D21</f>
        <v>0.2</v>
      </c>
      <c r="I20" s="92">
        <f>B14*H20</f>
        <v>2.0000000000000002E-5</v>
      </c>
    </row>
    <row r="21" spans="2:9" x14ac:dyDescent="0.3">
      <c r="B21" s="185"/>
      <c r="C21" s="47" t="s">
        <v>132</v>
      </c>
      <c r="D21" s="21">
        <v>0.2</v>
      </c>
      <c r="E21" s="93"/>
      <c r="F21" s="93"/>
      <c r="G21" s="87"/>
      <c r="H21" s="182"/>
      <c r="I21" s="89"/>
    </row>
    <row r="22" spans="2:9" x14ac:dyDescent="0.3">
      <c r="B22" s="189"/>
      <c r="C22" s="95"/>
      <c r="D22" s="96"/>
      <c r="E22" s="87"/>
      <c r="F22" s="47" t="s">
        <v>144</v>
      </c>
      <c r="G22" s="90"/>
      <c r="H22" s="183">
        <f>C18*D24*F23</f>
        <v>4.0000000000000008E-2</v>
      </c>
      <c r="I22" s="92">
        <f>B14*H22</f>
        <v>4.0000000000000007E-6</v>
      </c>
    </row>
    <row r="23" spans="2:9" x14ac:dyDescent="0.3">
      <c r="B23" s="87"/>
      <c r="C23" s="87"/>
      <c r="D23" s="96"/>
      <c r="E23" s="47" t="s">
        <v>130</v>
      </c>
      <c r="F23" s="21">
        <v>0.05</v>
      </c>
      <c r="G23" s="87"/>
      <c r="H23" s="182"/>
      <c r="I23" s="97"/>
    </row>
    <row r="24" spans="2:9" x14ac:dyDescent="0.3">
      <c r="B24" s="87"/>
      <c r="C24" s="47" t="s">
        <v>136</v>
      </c>
      <c r="D24" s="26">
        <v>0.8</v>
      </c>
      <c r="E24" s="87"/>
      <c r="F24" s="96"/>
      <c r="G24" s="87"/>
      <c r="H24" s="182"/>
      <c r="I24" s="97"/>
    </row>
    <row r="25" spans="2:9" x14ac:dyDescent="0.3">
      <c r="B25" s="87"/>
      <c r="C25" s="87"/>
      <c r="D25" s="96"/>
      <c r="E25" s="21">
        <v>1</v>
      </c>
      <c r="F25" s="26">
        <v>0.95</v>
      </c>
      <c r="G25" s="87"/>
      <c r="H25" s="182"/>
      <c r="I25" s="97"/>
    </row>
    <row r="26" spans="2:9" x14ac:dyDescent="0.3">
      <c r="B26" s="87"/>
      <c r="C26" s="87"/>
      <c r="D26" s="98" t="s">
        <v>135</v>
      </c>
      <c r="E26" s="98" t="s">
        <v>133</v>
      </c>
      <c r="F26" s="99" t="s">
        <v>137</v>
      </c>
      <c r="G26" s="90"/>
      <c r="H26" s="183">
        <f>C18*D24*E25*F25</f>
        <v>0.76</v>
      </c>
      <c r="I26" s="92">
        <f>B14*H26</f>
        <v>7.6000000000000004E-5</v>
      </c>
    </row>
    <row r="27" spans="2:9" x14ac:dyDescent="0.3">
      <c r="B27" s="87"/>
      <c r="C27" s="87"/>
      <c r="D27" s="96"/>
      <c r="E27" s="96"/>
      <c r="F27" s="87"/>
      <c r="G27" s="87"/>
      <c r="H27" s="182"/>
      <c r="I27" s="97"/>
    </row>
    <row r="28" spans="2:9" x14ac:dyDescent="0.3">
      <c r="B28" s="87"/>
      <c r="C28" s="87"/>
      <c r="D28" s="100"/>
      <c r="E28" s="96"/>
      <c r="F28" s="87"/>
      <c r="G28" s="87"/>
      <c r="H28" s="182"/>
      <c r="I28" s="97"/>
    </row>
    <row r="29" spans="2:9" x14ac:dyDescent="0.3">
      <c r="B29" s="87"/>
      <c r="C29" s="87"/>
      <c r="D29" s="87"/>
      <c r="E29" s="96"/>
      <c r="F29" s="87"/>
      <c r="G29" s="87"/>
      <c r="H29" s="182"/>
      <c r="I29" s="97"/>
    </row>
    <row r="30" spans="2:9" x14ac:dyDescent="0.3">
      <c r="B30" s="87"/>
      <c r="C30" s="87"/>
      <c r="D30" s="87"/>
      <c r="E30" s="26">
        <v>0</v>
      </c>
      <c r="F30" s="47" t="s">
        <v>144</v>
      </c>
      <c r="G30" s="90"/>
      <c r="H30" s="183">
        <f>F31*E30*D24*C18</f>
        <v>0</v>
      </c>
      <c r="I30" s="92">
        <f>H30*B14</f>
        <v>0</v>
      </c>
    </row>
    <row r="31" spans="2:9" x14ac:dyDescent="0.3">
      <c r="B31" s="87"/>
      <c r="C31" s="87"/>
      <c r="D31" s="47" t="s">
        <v>138</v>
      </c>
      <c r="E31" s="101" t="s">
        <v>130</v>
      </c>
      <c r="F31" s="21">
        <v>0.05</v>
      </c>
      <c r="G31" s="87"/>
      <c r="H31" s="182"/>
      <c r="I31" s="97"/>
    </row>
    <row r="32" spans="2:9" x14ac:dyDescent="0.3">
      <c r="B32" s="87"/>
      <c r="C32" s="87"/>
      <c r="D32" s="87"/>
      <c r="E32" s="100"/>
      <c r="F32" s="96"/>
      <c r="G32" s="87"/>
      <c r="H32" s="182"/>
      <c r="I32" s="97"/>
    </row>
    <row r="33" spans="2:9" x14ac:dyDescent="0.3">
      <c r="B33" s="87"/>
      <c r="C33" s="87"/>
      <c r="D33" s="87"/>
      <c r="E33" s="87"/>
      <c r="F33" s="26">
        <v>0.95</v>
      </c>
      <c r="G33" s="87"/>
      <c r="H33" s="182"/>
      <c r="I33" s="97"/>
    </row>
    <row r="34" spans="2:9" x14ac:dyDescent="0.3">
      <c r="B34" s="87"/>
      <c r="C34" s="87"/>
      <c r="D34" s="87"/>
      <c r="E34" s="47" t="s">
        <v>133</v>
      </c>
      <c r="F34" s="99" t="s">
        <v>137</v>
      </c>
      <c r="G34" s="90"/>
      <c r="H34" s="183">
        <f>F33*E30*D24*C18</f>
        <v>0</v>
      </c>
      <c r="I34" s="92">
        <f>B14*H34</f>
        <v>0</v>
      </c>
    </row>
    <row r="35" spans="2:9" x14ac:dyDescent="0.3">
      <c r="C35" s="87"/>
      <c r="D35" s="87"/>
      <c r="E35" s="87"/>
      <c r="F35" s="87"/>
      <c r="G35" s="87"/>
      <c r="H35" s="182"/>
      <c r="I35" s="97"/>
    </row>
  </sheetData>
  <conditionalFormatting sqref="I3:I18 I20:I35">
    <cfRule type="cellIs" dxfId="11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D8C608-8180-41B8-827A-805191FA70AA}">
  <dimension ref="B1:N35"/>
  <sheetViews>
    <sheetView workbookViewId="0">
      <pane ySplit="1" topLeftCell="A2" activePane="bottomLeft" state="frozen"/>
      <selection pane="bottomLeft" activeCell="N11" sqref="N11:N16"/>
    </sheetView>
  </sheetViews>
  <sheetFormatPr defaultColWidth="8.88671875" defaultRowHeight="14.4" x14ac:dyDescent="0.3"/>
  <cols>
    <col min="1" max="1" width="8.88671875" style="10"/>
    <col min="2" max="2" width="14" style="10" customWidth="1"/>
    <col min="3" max="3" width="18.33203125" style="10" customWidth="1"/>
    <col min="4" max="4" width="21.6640625" style="10" customWidth="1"/>
    <col min="5" max="5" width="17.33203125" style="10" customWidth="1"/>
    <col min="6" max="6" width="28.44140625" style="10" customWidth="1"/>
    <col min="7" max="7" width="12" style="10" hidden="1" customWidth="1"/>
    <col min="8" max="8" width="12.109375" style="184" customWidth="1"/>
    <col min="9" max="9" width="16.6640625" style="10" customWidth="1"/>
    <col min="10" max="13" width="8.88671875" style="10"/>
    <col min="14" max="14" width="8.88671875" style="103"/>
    <col min="15" max="16384" width="8.88671875" style="10"/>
  </cols>
  <sheetData>
    <row r="1" spans="2:14" ht="58.95" customHeight="1" x14ac:dyDescent="0.25">
      <c r="B1" s="13" t="s">
        <v>496</v>
      </c>
      <c r="C1" s="179" t="s">
        <v>124</v>
      </c>
      <c r="D1" s="13" t="s">
        <v>125</v>
      </c>
      <c r="E1" s="13" t="s">
        <v>126</v>
      </c>
      <c r="F1" s="13" t="s">
        <v>127</v>
      </c>
      <c r="G1" s="13" t="s">
        <v>39</v>
      </c>
      <c r="H1" s="181" t="s">
        <v>43</v>
      </c>
      <c r="I1" s="14" t="s">
        <v>128</v>
      </c>
    </row>
    <row r="2" spans="2:14" x14ac:dyDescent="0.3">
      <c r="B2" s="87"/>
      <c r="C2" s="87"/>
      <c r="D2" s="87"/>
      <c r="E2" s="87"/>
      <c r="F2" s="87"/>
      <c r="G2" s="87"/>
      <c r="H2" s="182"/>
      <c r="I2" s="89"/>
    </row>
    <row r="3" spans="2:14" x14ac:dyDescent="0.3">
      <c r="B3" s="87"/>
      <c r="C3" s="87"/>
      <c r="D3" s="87"/>
      <c r="E3" s="87"/>
      <c r="F3" s="47" t="s">
        <v>129</v>
      </c>
      <c r="G3" s="90"/>
      <c r="H3" s="183">
        <f>C9*D4</f>
        <v>0.2</v>
      </c>
      <c r="I3" s="92">
        <f>B14*H3</f>
        <v>2.0000000000000002E-5</v>
      </c>
    </row>
    <row r="4" spans="2:14" x14ac:dyDescent="0.3">
      <c r="B4" s="87"/>
      <c r="C4" s="47" t="s">
        <v>132</v>
      </c>
      <c r="D4" s="21">
        <v>0.2</v>
      </c>
      <c r="E4" s="93"/>
      <c r="F4" s="93"/>
      <c r="G4" s="87"/>
      <c r="H4" s="182"/>
      <c r="I4" s="89"/>
    </row>
    <row r="5" spans="2:14" x14ac:dyDescent="0.3">
      <c r="B5" s="87"/>
      <c r="C5" s="95"/>
      <c r="D5" s="96"/>
      <c r="E5" s="87"/>
      <c r="F5" s="47" t="s">
        <v>495</v>
      </c>
      <c r="G5" s="90"/>
      <c r="H5" s="183">
        <f>C9*D7*F6</f>
        <v>4.0000000000000008E-2</v>
      </c>
      <c r="I5" s="92">
        <f>B14*H5</f>
        <v>4.0000000000000007E-6</v>
      </c>
    </row>
    <row r="6" spans="2:14" x14ac:dyDescent="0.3">
      <c r="B6" s="185"/>
      <c r="C6" s="87"/>
      <c r="D6" s="96"/>
      <c r="E6" s="47" t="s">
        <v>130</v>
      </c>
      <c r="F6" s="21">
        <v>0.05</v>
      </c>
      <c r="G6" s="87"/>
      <c r="H6" s="182"/>
      <c r="I6" s="97"/>
    </row>
    <row r="7" spans="2:14" x14ac:dyDescent="0.3">
      <c r="B7" s="185"/>
      <c r="C7" s="47" t="s">
        <v>136</v>
      </c>
      <c r="D7" s="26">
        <v>0.8</v>
      </c>
      <c r="E7" s="87"/>
      <c r="F7" s="96"/>
      <c r="G7" s="87"/>
      <c r="H7" s="182"/>
      <c r="I7" s="97"/>
    </row>
    <row r="8" spans="2:14" x14ac:dyDescent="0.3">
      <c r="B8" s="185"/>
      <c r="C8" s="87"/>
      <c r="D8" s="96"/>
      <c r="E8" s="21">
        <v>1</v>
      </c>
      <c r="F8" s="26">
        <v>0.95</v>
      </c>
      <c r="G8" s="87"/>
      <c r="H8" s="182"/>
      <c r="I8" s="97"/>
    </row>
    <row r="9" spans="2:14" x14ac:dyDescent="0.3">
      <c r="B9" s="186" t="s">
        <v>134</v>
      </c>
      <c r="C9" s="40">
        <v>1</v>
      </c>
      <c r="D9" s="98" t="s">
        <v>135</v>
      </c>
      <c r="E9" s="98" t="s">
        <v>133</v>
      </c>
      <c r="F9" s="99" t="s">
        <v>137</v>
      </c>
      <c r="G9" s="90"/>
      <c r="H9" s="183">
        <f>C9*D7*E8*F8</f>
        <v>0.76</v>
      </c>
      <c r="I9" s="92">
        <f>B14*H9</f>
        <v>7.6000000000000004E-5</v>
      </c>
    </row>
    <row r="10" spans="2:14" x14ac:dyDescent="0.3">
      <c r="B10" s="185"/>
      <c r="C10" s="87"/>
      <c r="D10" s="96"/>
      <c r="E10" s="96"/>
      <c r="F10" s="87"/>
      <c r="G10" s="87"/>
      <c r="H10" s="182"/>
      <c r="I10" s="97"/>
    </row>
    <row r="11" spans="2:14" x14ac:dyDescent="0.3">
      <c r="B11" s="185"/>
      <c r="C11" s="87"/>
      <c r="D11" s="100"/>
      <c r="E11" s="96"/>
      <c r="F11" s="87"/>
      <c r="G11" s="87"/>
      <c r="H11" s="182"/>
      <c r="I11" s="97"/>
      <c r="N11" s="103">
        <v>0.2</v>
      </c>
    </row>
    <row r="12" spans="2:14" x14ac:dyDescent="0.3">
      <c r="B12" s="185"/>
      <c r="C12" s="87"/>
      <c r="D12" s="87"/>
      <c r="E12" s="96"/>
      <c r="F12" s="87"/>
      <c r="G12" s="87"/>
      <c r="H12" s="182"/>
      <c r="I12" s="97"/>
      <c r="N12" s="103">
        <v>4.0000000000000008E-2</v>
      </c>
    </row>
    <row r="13" spans="2:14" x14ac:dyDescent="0.3">
      <c r="B13" s="185"/>
      <c r="C13" s="87"/>
      <c r="D13" s="87"/>
      <c r="E13" s="26">
        <v>0</v>
      </c>
      <c r="F13" s="47" t="s">
        <v>129</v>
      </c>
      <c r="G13" s="90"/>
      <c r="H13" s="183">
        <f>F14*E13*D7*C9</f>
        <v>0</v>
      </c>
      <c r="I13" s="92">
        <f>H13*B14</f>
        <v>0</v>
      </c>
      <c r="N13" s="103">
        <v>0.76</v>
      </c>
    </row>
    <row r="14" spans="2:14" x14ac:dyDescent="0.3">
      <c r="B14" s="187">
        <f>0.0001</f>
        <v>1E-4</v>
      </c>
      <c r="C14" s="87"/>
      <c r="D14" s="47" t="s">
        <v>138</v>
      </c>
      <c r="E14" s="101" t="s">
        <v>130</v>
      </c>
      <c r="F14" s="21">
        <v>0.05</v>
      </c>
      <c r="G14" s="87"/>
      <c r="H14" s="182"/>
      <c r="I14" s="97"/>
      <c r="N14" s="103">
        <v>0.2</v>
      </c>
    </row>
    <row r="15" spans="2:14" x14ac:dyDescent="0.3">
      <c r="B15" s="188"/>
      <c r="C15" s="87"/>
      <c r="D15" s="87"/>
      <c r="E15" s="100"/>
      <c r="F15" s="96"/>
      <c r="G15" s="87"/>
      <c r="H15" s="182"/>
      <c r="I15" s="97"/>
      <c r="N15" s="103">
        <v>4.0000000000000008E-2</v>
      </c>
    </row>
    <row r="16" spans="2:14" x14ac:dyDescent="0.3">
      <c r="B16" s="185"/>
      <c r="C16" s="87"/>
      <c r="D16" s="87"/>
      <c r="E16" s="87"/>
      <c r="F16" s="26">
        <v>0.95</v>
      </c>
      <c r="G16" s="87"/>
      <c r="H16" s="182"/>
      <c r="I16" s="97"/>
      <c r="N16" s="103">
        <v>0.76</v>
      </c>
    </row>
    <row r="17" spans="2:9" x14ac:dyDescent="0.3">
      <c r="B17" s="185"/>
      <c r="C17" s="87"/>
      <c r="D17" s="87"/>
      <c r="E17" s="47" t="s">
        <v>133</v>
      </c>
      <c r="F17" s="99" t="s">
        <v>137</v>
      </c>
      <c r="G17" s="90"/>
      <c r="H17" s="183">
        <f>F16*E13*D7*C9</f>
        <v>0</v>
      </c>
      <c r="I17" s="92">
        <f>B14*H17</f>
        <v>0</v>
      </c>
    </row>
    <row r="18" spans="2:9" x14ac:dyDescent="0.3">
      <c r="B18" s="186" t="s">
        <v>140</v>
      </c>
      <c r="C18" s="40">
        <v>1</v>
      </c>
      <c r="D18" s="87"/>
      <c r="E18" s="87"/>
      <c r="F18" s="87"/>
      <c r="G18" s="87"/>
      <c r="H18" s="182"/>
      <c r="I18" s="97"/>
    </row>
    <row r="19" spans="2:9" x14ac:dyDescent="0.3">
      <c r="B19" s="185"/>
      <c r="C19" s="87"/>
      <c r="D19" s="87"/>
      <c r="E19" s="87"/>
      <c r="F19" s="87"/>
      <c r="G19" s="87"/>
      <c r="H19" s="182"/>
      <c r="I19" s="89"/>
    </row>
    <row r="20" spans="2:9" x14ac:dyDescent="0.3">
      <c r="B20" s="185"/>
      <c r="C20" s="87"/>
      <c r="D20" s="87"/>
      <c r="E20" s="87"/>
      <c r="F20" s="47" t="s">
        <v>129</v>
      </c>
      <c r="G20" s="90"/>
      <c r="H20" s="183">
        <f>C18*D21</f>
        <v>0.2</v>
      </c>
      <c r="I20" s="92">
        <f>B14*H20</f>
        <v>2.0000000000000002E-5</v>
      </c>
    </row>
    <row r="21" spans="2:9" x14ac:dyDescent="0.3">
      <c r="B21" s="185"/>
      <c r="C21" s="47" t="s">
        <v>132</v>
      </c>
      <c r="D21" s="21">
        <v>0.2</v>
      </c>
      <c r="E21" s="93"/>
      <c r="F21" s="93"/>
      <c r="G21" s="87"/>
      <c r="H21" s="182"/>
      <c r="I21" s="89"/>
    </row>
    <row r="22" spans="2:9" x14ac:dyDescent="0.3">
      <c r="B22" s="189"/>
      <c r="C22" s="95"/>
      <c r="D22" s="96"/>
      <c r="E22" s="87"/>
      <c r="F22" s="47" t="s">
        <v>144</v>
      </c>
      <c r="G22" s="90"/>
      <c r="H22" s="183">
        <f>C18*D24*F23</f>
        <v>4.0000000000000008E-2</v>
      </c>
      <c r="I22" s="92">
        <f>B14*H22</f>
        <v>4.0000000000000007E-6</v>
      </c>
    </row>
    <row r="23" spans="2:9" x14ac:dyDescent="0.3">
      <c r="B23" s="87"/>
      <c r="C23" s="87"/>
      <c r="D23" s="96"/>
      <c r="E23" s="47" t="s">
        <v>130</v>
      </c>
      <c r="F23" s="21">
        <v>0.05</v>
      </c>
      <c r="G23" s="87"/>
      <c r="H23" s="182"/>
      <c r="I23" s="97"/>
    </row>
    <row r="24" spans="2:9" x14ac:dyDescent="0.3">
      <c r="B24" s="87"/>
      <c r="C24" s="47" t="s">
        <v>136</v>
      </c>
      <c r="D24" s="26">
        <v>0.8</v>
      </c>
      <c r="E24" s="87"/>
      <c r="F24" s="96"/>
      <c r="G24" s="87"/>
      <c r="H24" s="182"/>
      <c r="I24" s="97"/>
    </row>
    <row r="25" spans="2:9" x14ac:dyDescent="0.3">
      <c r="B25" s="87"/>
      <c r="C25" s="87"/>
      <c r="D25" s="96"/>
      <c r="E25" s="21">
        <v>1</v>
      </c>
      <c r="F25" s="26">
        <v>0.95</v>
      </c>
      <c r="G25" s="87"/>
      <c r="H25" s="182"/>
      <c r="I25" s="97"/>
    </row>
    <row r="26" spans="2:9" x14ac:dyDescent="0.3">
      <c r="B26" s="87"/>
      <c r="C26" s="87"/>
      <c r="D26" s="98" t="s">
        <v>135</v>
      </c>
      <c r="E26" s="98" t="s">
        <v>133</v>
      </c>
      <c r="F26" s="99" t="s">
        <v>137</v>
      </c>
      <c r="G26" s="90"/>
      <c r="H26" s="183">
        <f>C18*D24*E25*F25</f>
        <v>0.76</v>
      </c>
      <c r="I26" s="92">
        <f>B14*H26</f>
        <v>7.6000000000000004E-5</v>
      </c>
    </row>
    <row r="27" spans="2:9" x14ac:dyDescent="0.3">
      <c r="B27" s="87"/>
      <c r="C27" s="87"/>
      <c r="D27" s="96"/>
      <c r="E27" s="96"/>
      <c r="F27" s="87"/>
      <c r="G27" s="87"/>
      <c r="H27" s="182"/>
      <c r="I27" s="97"/>
    </row>
    <row r="28" spans="2:9" x14ac:dyDescent="0.3">
      <c r="B28" s="87"/>
      <c r="C28" s="87"/>
      <c r="D28" s="100"/>
      <c r="E28" s="96"/>
      <c r="F28" s="87"/>
      <c r="G28" s="87"/>
      <c r="H28" s="182"/>
      <c r="I28" s="97"/>
    </row>
    <row r="29" spans="2:9" x14ac:dyDescent="0.3">
      <c r="B29" s="87"/>
      <c r="C29" s="87"/>
      <c r="D29" s="87"/>
      <c r="E29" s="96"/>
      <c r="F29" s="87"/>
      <c r="G29" s="87"/>
      <c r="H29" s="182"/>
      <c r="I29" s="97"/>
    </row>
    <row r="30" spans="2:9" x14ac:dyDescent="0.3">
      <c r="B30" s="87"/>
      <c r="C30" s="87"/>
      <c r="D30" s="87"/>
      <c r="E30" s="26">
        <v>0</v>
      </c>
      <c r="F30" s="47" t="s">
        <v>129</v>
      </c>
      <c r="G30" s="90"/>
      <c r="H30" s="183">
        <f>F31*E30*D24*C18</f>
        <v>0</v>
      </c>
      <c r="I30" s="92">
        <f>H30*B14</f>
        <v>0</v>
      </c>
    </row>
    <row r="31" spans="2:9" x14ac:dyDescent="0.3">
      <c r="B31" s="87"/>
      <c r="C31" s="87"/>
      <c r="D31" s="47" t="s">
        <v>138</v>
      </c>
      <c r="E31" s="101" t="s">
        <v>130</v>
      </c>
      <c r="F31" s="21">
        <v>0.05</v>
      </c>
      <c r="G31" s="87"/>
      <c r="H31" s="182"/>
      <c r="I31" s="97"/>
    </row>
    <row r="32" spans="2:9" x14ac:dyDescent="0.3">
      <c r="B32" s="87"/>
      <c r="C32" s="87"/>
      <c r="D32" s="87"/>
      <c r="E32" s="100"/>
      <c r="F32" s="96"/>
      <c r="G32" s="87"/>
      <c r="H32" s="182"/>
      <c r="I32" s="97"/>
    </row>
    <row r="33" spans="2:9" x14ac:dyDescent="0.3">
      <c r="B33" s="87"/>
      <c r="C33" s="87"/>
      <c r="D33" s="87"/>
      <c r="E33" s="87"/>
      <c r="F33" s="26">
        <v>0.95</v>
      </c>
      <c r="G33" s="87"/>
      <c r="H33" s="182"/>
      <c r="I33" s="97"/>
    </row>
    <row r="34" spans="2:9" x14ac:dyDescent="0.3">
      <c r="B34" s="87"/>
      <c r="C34" s="87"/>
      <c r="D34" s="87"/>
      <c r="E34" s="47" t="s">
        <v>133</v>
      </c>
      <c r="F34" s="99" t="s">
        <v>137</v>
      </c>
      <c r="G34" s="90"/>
      <c r="H34" s="183">
        <f>F33*E30*D24*C18</f>
        <v>0</v>
      </c>
      <c r="I34" s="92">
        <f>B14*H34</f>
        <v>0</v>
      </c>
    </row>
    <row r="35" spans="2:9" x14ac:dyDescent="0.3">
      <c r="C35" s="87"/>
      <c r="D35" s="87"/>
      <c r="E35" s="87"/>
      <c r="F35" s="87"/>
      <c r="G35" s="87"/>
      <c r="H35" s="182"/>
      <c r="I35" s="97"/>
    </row>
  </sheetData>
  <conditionalFormatting sqref="I3:I18 I20:I35">
    <cfRule type="cellIs" dxfId="1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3E6F6-9433-49C3-8A0C-A8077C54A02A}">
  <dimension ref="B1:N35"/>
  <sheetViews>
    <sheetView workbookViewId="0">
      <pane ySplit="1" topLeftCell="A2" activePane="bottomLeft" state="frozen"/>
      <selection pane="bottomLeft" activeCell="K26" sqref="K26"/>
    </sheetView>
  </sheetViews>
  <sheetFormatPr defaultColWidth="8.88671875" defaultRowHeight="14.4" x14ac:dyDescent="0.3"/>
  <cols>
    <col min="1" max="1" width="8.88671875" style="10"/>
    <col min="2" max="2" width="14" style="10" customWidth="1"/>
    <col min="3" max="3" width="18.33203125" style="10" customWidth="1"/>
    <col min="4" max="4" width="21.6640625" style="10" customWidth="1"/>
    <col min="5" max="5" width="17.33203125" style="10" customWidth="1"/>
    <col min="6" max="6" width="28.44140625" style="10" customWidth="1"/>
    <col min="7" max="7" width="12" style="10" hidden="1" customWidth="1"/>
    <col min="8" max="8" width="12.109375" style="184" customWidth="1"/>
    <col min="9" max="9" width="16.6640625" style="10" customWidth="1"/>
    <col min="10" max="13" width="8.88671875" style="10"/>
    <col min="14" max="14" width="8.88671875" style="103"/>
    <col min="15" max="16384" width="8.88671875" style="10"/>
  </cols>
  <sheetData>
    <row r="1" spans="2:9" ht="58.95" customHeight="1" x14ac:dyDescent="0.25">
      <c r="B1" s="13" t="s">
        <v>122</v>
      </c>
      <c r="C1" s="179" t="s">
        <v>124</v>
      </c>
      <c r="D1" s="13" t="s">
        <v>125</v>
      </c>
      <c r="E1" s="13" t="s">
        <v>126</v>
      </c>
      <c r="F1" s="13" t="s">
        <v>127</v>
      </c>
      <c r="G1" s="13" t="s">
        <v>39</v>
      </c>
      <c r="H1" s="181" t="s">
        <v>43</v>
      </c>
      <c r="I1" s="14" t="s">
        <v>128</v>
      </c>
    </row>
    <row r="2" spans="2:9" x14ac:dyDescent="0.3">
      <c r="B2" s="87"/>
      <c r="C2" s="87"/>
      <c r="D2" s="87"/>
      <c r="E2" s="87"/>
      <c r="F2" s="87"/>
      <c r="G2" s="87"/>
      <c r="H2" s="182"/>
      <c r="I2" s="89"/>
    </row>
    <row r="3" spans="2:9" x14ac:dyDescent="0.3">
      <c r="B3" s="87"/>
      <c r="C3" s="87"/>
      <c r="D3" s="87"/>
      <c r="E3" s="87"/>
      <c r="F3" s="47" t="s">
        <v>129</v>
      </c>
      <c r="G3" s="90"/>
      <c r="H3" s="183">
        <f>C9*D4</f>
        <v>0.05</v>
      </c>
      <c r="I3" s="92">
        <f>B14*H3</f>
        <v>5.0000000000000004E-6</v>
      </c>
    </row>
    <row r="4" spans="2:9" x14ac:dyDescent="0.3">
      <c r="B4" s="87"/>
      <c r="C4" s="47" t="s">
        <v>130</v>
      </c>
      <c r="D4" s="21">
        <v>0.05</v>
      </c>
      <c r="E4" s="93"/>
      <c r="F4" s="93"/>
      <c r="G4" s="87"/>
      <c r="H4" s="182"/>
      <c r="I4" s="89"/>
    </row>
    <row r="5" spans="2:9" x14ac:dyDescent="0.3">
      <c r="B5" s="87"/>
      <c r="C5" s="95"/>
      <c r="D5" s="96"/>
      <c r="E5" s="87"/>
      <c r="F5" s="47" t="s">
        <v>495</v>
      </c>
      <c r="G5" s="90"/>
      <c r="H5" s="183">
        <f>C9*D7*F6</f>
        <v>4.7500000000000001E-2</v>
      </c>
      <c r="I5" s="92">
        <f>B14*H5</f>
        <v>4.7500000000000003E-6</v>
      </c>
    </row>
    <row r="6" spans="2:9" x14ac:dyDescent="0.3">
      <c r="B6" s="185"/>
      <c r="C6" s="87"/>
      <c r="D6" s="96"/>
      <c r="E6" s="47" t="s">
        <v>130</v>
      </c>
      <c r="F6" s="21">
        <v>0.05</v>
      </c>
      <c r="G6" s="87"/>
      <c r="H6" s="182"/>
      <c r="I6" s="97"/>
    </row>
    <row r="7" spans="2:9" x14ac:dyDescent="0.3">
      <c r="B7" s="185"/>
      <c r="C7" s="47" t="s">
        <v>133</v>
      </c>
      <c r="D7" s="26">
        <v>0.95</v>
      </c>
      <c r="E7" s="87"/>
      <c r="F7" s="96"/>
      <c r="G7" s="87"/>
      <c r="H7" s="182"/>
      <c r="I7" s="97"/>
    </row>
    <row r="8" spans="2:9" x14ac:dyDescent="0.3">
      <c r="B8" s="185"/>
      <c r="C8" s="87"/>
      <c r="D8" s="96"/>
      <c r="E8" s="21">
        <v>1</v>
      </c>
      <c r="F8" s="26">
        <v>0.95</v>
      </c>
      <c r="G8" s="87"/>
      <c r="H8" s="182"/>
      <c r="I8" s="97"/>
    </row>
    <row r="9" spans="2:9" x14ac:dyDescent="0.3">
      <c r="B9" s="186" t="s">
        <v>134</v>
      </c>
      <c r="C9" s="40">
        <v>1</v>
      </c>
      <c r="D9" s="98" t="s">
        <v>135</v>
      </c>
      <c r="E9" s="98" t="s">
        <v>133</v>
      </c>
      <c r="F9" s="99" t="s">
        <v>137</v>
      </c>
      <c r="G9" s="90"/>
      <c r="H9" s="183">
        <f>C9*D7*E8*F8</f>
        <v>0.90249999999999997</v>
      </c>
      <c r="I9" s="92">
        <f>B14*H9</f>
        <v>9.0249999999999998E-5</v>
      </c>
    </row>
    <row r="10" spans="2:9" x14ac:dyDescent="0.3">
      <c r="B10" s="185"/>
      <c r="C10" s="87"/>
      <c r="D10" s="96"/>
      <c r="E10" s="96"/>
      <c r="F10" s="87"/>
      <c r="G10" s="87"/>
      <c r="H10" s="182"/>
      <c r="I10" s="97"/>
    </row>
    <row r="11" spans="2:9" x14ac:dyDescent="0.3">
      <c r="B11" s="185"/>
      <c r="C11" s="87"/>
      <c r="D11" s="100"/>
      <c r="E11" s="96"/>
      <c r="F11" s="87"/>
      <c r="G11" s="87"/>
      <c r="H11" s="182"/>
      <c r="I11" s="97"/>
    </row>
    <row r="12" spans="2:9" x14ac:dyDescent="0.3">
      <c r="B12" s="185"/>
      <c r="C12" s="87"/>
      <c r="D12" s="87"/>
      <c r="E12" s="96"/>
      <c r="F12" s="87"/>
      <c r="G12" s="87"/>
      <c r="H12" s="182"/>
      <c r="I12" s="97"/>
    </row>
    <row r="13" spans="2:9" x14ac:dyDescent="0.3">
      <c r="B13" s="185"/>
      <c r="C13" s="87"/>
      <c r="D13" s="87"/>
      <c r="E13" s="26">
        <v>0</v>
      </c>
      <c r="F13" s="47" t="s">
        <v>129</v>
      </c>
      <c r="G13" s="90"/>
      <c r="H13" s="183">
        <f>F14*E13*D7*C9</f>
        <v>0</v>
      </c>
      <c r="I13" s="92">
        <f>H13*B14</f>
        <v>0</v>
      </c>
    </row>
    <row r="14" spans="2:9" x14ac:dyDescent="0.3">
      <c r="B14" s="187">
        <f>0.0001</f>
        <v>1E-4</v>
      </c>
      <c r="C14" s="87"/>
      <c r="D14" s="47" t="s">
        <v>138</v>
      </c>
      <c r="E14" s="101" t="s">
        <v>130</v>
      </c>
      <c r="F14" s="21">
        <v>0.05</v>
      </c>
      <c r="G14" s="87"/>
      <c r="H14" s="182"/>
      <c r="I14" s="97"/>
    </row>
    <row r="15" spans="2:9" x14ac:dyDescent="0.3">
      <c r="B15" s="188"/>
      <c r="C15" s="87"/>
      <c r="D15" s="87"/>
      <c r="E15" s="100"/>
      <c r="F15" s="96"/>
      <c r="G15" s="87"/>
      <c r="H15" s="182"/>
      <c r="I15" s="97"/>
    </row>
    <row r="16" spans="2:9" x14ac:dyDescent="0.3">
      <c r="B16" s="185"/>
      <c r="C16" s="87"/>
      <c r="D16" s="87"/>
      <c r="E16" s="87"/>
      <c r="F16" s="26">
        <v>0.95</v>
      </c>
      <c r="G16" s="87"/>
      <c r="H16" s="182"/>
      <c r="I16" s="97"/>
    </row>
    <row r="17" spans="2:9" x14ac:dyDescent="0.3">
      <c r="B17" s="185"/>
      <c r="C17" s="87"/>
      <c r="D17" s="87"/>
      <c r="E17" s="47" t="s">
        <v>133</v>
      </c>
      <c r="F17" s="99" t="s">
        <v>137</v>
      </c>
      <c r="G17" s="90"/>
      <c r="H17" s="183">
        <f>F16*E13*D7*C9</f>
        <v>0</v>
      </c>
      <c r="I17" s="92">
        <f>B14*H17</f>
        <v>0</v>
      </c>
    </row>
    <row r="18" spans="2:9" x14ac:dyDescent="0.3">
      <c r="B18" s="186" t="s">
        <v>140</v>
      </c>
      <c r="C18" s="40">
        <v>1</v>
      </c>
      <c r="D18" s="87"/>
      <c r="E18" s="87"/>
      <c r="F18" s="87"/>
      <c r="G18" s="87"/>
      <c r="H18" s="182"/>
      <c r="I18" s="97"/>
    </row>
    <row r="19" spans="2:9" x14ac:dyDescent="0.3">
      <c r="B19" s="185"/>
      <c r="C19" s="87"/>
      <c r="D19" s="87"/>
      <c r="E19" s="87"/>
      <c r="F19" s="87"/>
      <c r="G19" s="87"/>
      <c r="H19" s="182"/>
      <c r="I19" s="89"/>
    </row>
    <row r="20" spans="2:9" x14ac:dyDescent="0.3">
      <c r="B20" s="185"/>
      <c r="C20" s="87"/>
      <c r="D20" s="87"/>
      <c r="E20" s="87"/>
      <c r="F20" s="47" t="s">
        <v>129</v>
      </c>
      <c r="G20" s="90"/>
      <c r="H20" s="183">
        <f>C18*D21</f>
        <v>0.05</v>
      </c>
      <c r="I20" s="92">
        <f>B14*H20</f>
        <v>5.0000000000000004E-6</v>
      </c>
    </row>
    <row r="21" spans="2:9" x14ac:dyDescent="0.3">
      <c r="B21" s="185"/>
      <c r="C21" s="47" t="s">
        <v>130</v>
      </c>
      <c r="D21" s="21">
        <v>0.05</v>
      </c>
      <c r="E21" s="93"/>
      <c r="F21" s="93"/>
      <c r="G21" s="87"/>
      <c r="H21" s="182"/>
      <c r="I21" s="89"/>
    </row>
    <row r="22" spans="2:9" x14ac:dyDescent="0.3">
      <c r="B22" s="189"/>
      <c r="C22" s="95"/>
      <c r="D22" s="96"/>
      <c r="E22" s="87"/>
      <c r="F22" s="47" t="s">
        <v>144</v>
      </c>
      <c r="G22" s="90"/>
      <c r="H22" s="183">
        <f>C18*D24*F23</f>
        <v>4.7500000000000001E-2</v>
      </c>
      <c r="I22" s="92">
        <f>B14*H22</f>
        <v>4.7500000000000003E-6</v>
      </c>
    </row>
    <row r="23" spans="2:9" x14ac:dyDescent="0.3">
      <c r="B23" s="87"/>
      <c r="C23" s="87"/>
      <c r="D23" s="96"/>
      <c r="E23" s="47" t="s">
        <v>130</v>
      </c>
      <c r="F23" s="21">
        <v>0.05</v>
      </c>
      <c r="G23" s="87"/>
      <c r="H23" s="182"/>
      <c r="I23" s="97"/>
    </row>
    <row r="24" spans="2:9" x14ac:dyDescent="0.3">
      <c r="B24" s="87"/>
      <c r="C24" s="47" t="s">
        <v>133</v>
      </c>
      <c r="D24" s="26">
        <v>0.95</v>
      </c>
      <c r="E24" s="87"/>
      <c r="F24" s="96"/>
      <c r="G24" s="87"/>
      <c r="H24" s="182"/>
      <c r="I24" s="97"/>
    </row>
    <row r="25" spans="2:9" x14ac:dyDescent="0.3">
      <c r="B25" s="87"/>
      <c r="C25" s="87"/>
      <c r="D25" s="96"/>
      <c r="E25" s="21">
        <v>1</v>
      </c>
      <c r="F25" s="26">
        <v>0.95</v>
      </c>
      <c r="G25" s="87"/>
      <c r="H25" s="182"/>
      <c r="I25" s="97"/>
    </row>
    <row r="26" spans="2:9" x14ac:dyDescent="0.3">
      <c r="B26" s="87"/>
      <c r="C26" s="87"/>
      <c r="D26" s="98" t="s">
        <v>135</v>
      </c>
      <c r="E26" s="98" t="s">
        <v>133</v>
      </c>
      <c r="F26" s="99" t="s">
        <v>137</v>
      </c>
      <c r="G26" s="90"/>
      <c r="H26" s="183">
        <f>C18*D24*E25*F25</f>
        <v>0.90249999999999997</v>
      </c>
      <c r="I26" s="92">
        <f>B14*H26</f>
        <v>9.0249999999999998E-5</v>
      </c>
    </row>
    <row r="27" spans="2:9" x14ac:dyDescent="0.3">
      <c r="B27" s="87"/>
      <c r="C27" s="87"/>
      <c r="D27" s="96"/>
      <c r="E27" s="96"/>
      <c r="F27" s="87"/>
      <c r="G27" s="87"/>
      <c r="H27" s="182"/>
      <c r="I27" s="97"/>
    </row>
    <row r="28" spans="2:9" x14ac:dyDescent="0.3">
      <c r="B28" s="87"/>
      <c r="C28" s="87"/>
      <c r="D28" s="100"/>
      <c r="E28" s="96"/>
      <c r="F28" s="87"/>
      <c r="G28" s="87"/>
      <c r="H28" s="182"/>
      <c r="I28" s="97"/>
    </row>
    <row r="29" spans="2:9" x14ac:dyDescent="0.3">
      <c r="B29" s="87"/>
      <c r="C29" s="87"/>
      <c r="D29" s="87"/>
      <c r="E29" s="96"/>
      <c r="F29" s="87"/>
      <c r="G29" s="87"/>
      <c r="H29" s="182"/>
      <c r="I29" s="97"/>
    </row>
    <row r="30" spans="2:9" x14ac:dyDescent="0.3">
      <c r="B30" s="87"/>
      <c r="C30" s="87"/>
      <c r="D30" s="87"/>
      <c r="E30" s="26">
        <v>0</v>
      </c>
      <c r="F30" s="47" t="s">
        <v>129</v>
      </c>
      <c r="G30" s="90"/>
      <c r="H30" s="183">
        <f>F31*E30*D24*C18</f>
        <v>0</v>
      </c>
      <c r="I30" s="92">
        <f>H30*B14</f>
        <v>0</v>
      </c>
    </row>
    <row r="31" spans="2:9" x14ac:dyDescent="0.3">
      <c r="B31" s="87"/>
      <c r="C31" s="87"/>
      <c r="D31" s="47" t="s">
        <v>138</v>
      </c>
      <c r="E31" s="101" t="s">
        <v>130</v>
      </c>
      <c r="F31" s="21">
        <v>0.05</v>
      </c>
      <c r="G31" s="87"/>
      <c r="H31" s="182"/>
      <c r="I31" s="97"/>
    </row>
    <row r="32" spans="2:9" x14ac:dyDescent="0.3">
      <c r="B32" s="87"/>
      <c r="C32" s="87"/>
      <c r="D32" s="87"/>
      <c r="E32" s="100"/>
      <c r="F32" s="96"/>
      <c r="G32" s="87"/>
      <c r="H32" s="182"/>
      <c r="I32" s="97"/>
    </row>
    <row r="33" spans="2:9" x14ac:dyDescent="0.3">
      <c r="B33" s="87"/>
      <c r="C33" s="87"/>
      <c r="D33" s="87"/>
      <c r="E33" s="87"/>
      <c r="F33" s="26">
        <v>0.95</v>
      </c>
      <c r="G33" s="87"/>
      <c r="H33" s="182"/>
      <c r="I33" s="97"/>
    </row>
    <row r="34" spans="2:9" x14ac:dyDescent="0.3">
      <c r="B34" s="87"/>
      <c r="C34" s="87"/>
      <c r="D34" s="87"/>
      <c r="E34" s="47" t="s">
        <v>133</v>
      </c>
      <c r="F34" s="99" t="s">
        <v>137</v>
      </c>
      <c r="G34" s="90"/>
      <c r="H34" s="183">
        <f>F33*E30*D24*C18</f>
        <v>0</v>
      </c>
      <c r="I34" s="92">
        <f>B14*H34</f>
        <v>0</v>
      </c>
    </row>
    <row r="35" spans="2:9" x14ac:dyDescent="0.3">
      <c r="C35" s="87"/>
      <c r="D35" s="87"/>
      <c r="E35" s="87"/>
      <c r="F35" s="87"/>
      <c r="G35" s="87"/>
      <c r="H35" s="182"/>
      <c r="I35" s="97"/>
    </row>
  </sheetData>
  <conditionalFormatting sqref="I3:I18 I20:I35">
    <cfRule type="cellIs" dxfId="9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35"/>
  <sheetViews>
    <sheetView workbookViewId="0">
      <pane ySplit="1" topLeftCell="A2" activePane="bottomLeft" state="frozen"/>
      <selection pane="bottomLeft" activeCell="B1" sqref="B1:I34"/>
    </sheetView>
  </sheetViews>
  <sheetFormatPr defaultColWidth="8.88671875" defaultRowHeight="14.4" x14ac:dyDescent="0.3"/>
  <cols>
    <col min="1" max="1" width="8.88671875" style="10"/>
    <col min="2" max="2" width="14" style="10" customWidth="1"/>
    <col min="3" max="3" width="17.6640625" style="10" customWidth="1"/>
    <col min="4" max="4" width="18.33203125" style="10" customWidth="1"/>
    <col min="5" max="5" width="21.6640625" style="10" customWidth="1"/>
    <col min="6" max="6" width="17.33203125" style="10" customWidth="1"/>
    <col min="7" max="7" width="28.44140625" style="10" customWidth="1"/>
    <col min="8" max="8" width="12" style="10" hidden="1" customWidth="1"/>
    <col min="9" max="9" width="12.109375" customWidth="1"/>
    <col min="10" max="10" width="16.6640625" style="10" customWidth="1"/>
    <col min="11" max="14" width="8.88671875" style="10"/>
    <col min="15" max="15" width="8.88671875" style="103"/>
    <col min="16" max="16384" width="8.88671875" style="10"/>
  </cols>
  <sheetData>
    <row r="1" spans="2:10" ht="58.95" customHeight="1" x14ac:dyDescent="0.25">
      <c r="B1" s="180" t="s">
        <v>176</v>
      </c>
      <c r="C1" s="179"/>
      <c r="D1" s="179" t="s">
        <v>124</v>
      </c>
      <c r="E1" s="13" t="s">
        <v>125</v>
      </c>
      <c r="F1" s="13" t="s">
        <v>126</v>
      </c>
      <c r="G1" s="13" t="s">
        <v>127</v>
      </c>
      <c r="H1" s="13" t="s">
        <v>39</v>
      </c>
      <c r="I1" s="13" t="s">
        <v>43</v>
      </c>
      <c r="J1" s="14" t="s">
        <v>128</v>
      </c>
    </row>
    <row r="2" spans="2:10" x14ac:dyDescent="0.3">
      <c r="B2" s="87"/>
      <c r="C2" s="87"/>
      <c r="D2" s="87"/>
      <c r="E2" s="87"/>
      <c r="F2" s="87"/>
      <c r="G2" s="87"/>
      <c r="H2" s="87"/>
      <c r="I2" s="88"/>
      <c r="J2" s="89"/>
    </row>
    <row r="3" spans="2:10" x14ac:dyDescent="0.3">
      <c r="B3" s="87"/>
      <c r="C3" s="87"/>
      <c r="D3" s="87"/>
      <c r="E3" s="87"/>
      <c r="F3" s="87"/>
      <c r="G3" s="47" t="s">
        <v>139</v>
      </c>
      <c r="H3" s="90"/>
      <c r="I3" s="91">
        <f>C9*E4</f>
        <v>1.4999999999999999E-2</v>
      </c>
      <c r="J3" s="92">
        <f>B14*I3</f>
        <v>1.5E-6</v>
      </c>
    </row>
    <row r="4" spans="2:10" x14ac:dyDescent="0.3">
      <c r="B4" s="87"/>
      <c r="C4" s="87"/>
      <c r="D4" s="47" t="s">
        <v>130</v>
      </c>
      <c r="E4" s="21">
        <v>0.05</v>
      </c>
      <c r="F4" s="93"/>
      <c r="G4" s="93"/>
      <c r="H4" s="87"/>
      <c r="I4" s="94"/>
      <c r="J4" s="89"/>
    </row>
    <row r="5" spans="2:10" x14ac:dyDescent="0.3">
      <c r="B5" s="87"/>
      <c r="C5" s="95"/>
      <c r="D5" s="95"/>
      <c r="E5" s="96"/>
      <c r="F5" s="87"/>
      <c r="G5" s="47" t="s">
        <v>131</v>
      </c>
      <c r="H5" s="90"/>
      <c r="I5" s="91">
        <f>C9*E7*G6</f>
        <v>1.4249999999999999E-2</v>
      </c>
      <c r="J5" s="92">
        <f>B14*I5</f>
        <v>1.4249999999999999E-6</v>
      </c>
    </row>
    <row r="6" spans="2:10" x14ac:dyDescent="0.3">
      <c r="B6" s="87"/>
      <c r="C6" s="96"/>
      <c r="D6" s="87"/>
      <c r="E6" s="96"/>
      <c r="F6" s="47" t="s">
        <v>130</v>
      </c>
      <c r="G6" s="21">
        <v>0.05</v>
      </c>
      <c r="H6" s="87"/>
      <c r="I6" s="94"/>
      <c r="J6" s="97"/>
    </row>
    <row r="7" spans="2:10" x14ac:dyDescent="0.3">
      <c r="B7" s="87"/>
      <c r="C7" s="96"/>
      <c r="D7" s="47" t="s">
        <v>133</v>
      </c>
      <c r="E7" s="26">
        <v>0.95</v>
      </c>
      <c r="F7" s="87"/>
      <c r="G7" s="96"/>
      <c r="H7" s="87"/>
      <c r="I7" s="94"/>
      <c r="J7" s="97"/>
    </row>
    <row r="8" spans="2:10" x14ac:dyDescent="0.3">
      <c r="B8" s="87"/>
      <c r="C8" s="96"/>
      <c r="D8" s="87"/>
      <c r="E8" s="96"/>
      <c r="F8" s="21">
        <v>1</v>
      </c>
      <c r="G8" s="26">
        <v>0.95</v>
      </c>
      <c r="H8" s="87"/>
      <c r="I8" s="94"/>
      <c r="J8" s="97"/>
    </row>
    <row r="9" spans="2:10" x14ac:dyDescent="0.3">
      <c r="B9" s="47" t="s">
        <v>177</v>
      </c>
      <c r="C9" s="26">
        <v>0.3</v>
      </c>
      <c r="D9" s="87"/>
      <c r="E9" s="98" t="s">
        <v>135</v>
      </c>
      <c r="F9" s="98" t="s">
        <v>133</v>
      </c>
      <c r="G9" s="99" t="s">
        <v>137</v>
      </c>
      <c r="H9" s="90"/>
      <c r="I9" s="91">
        <f>C9*E7*F8*G8</f>
        <v>0.27074999999999999</v>
      </c>
      <c r="J9" s="92">
        <f>B14*I9</f>
        <v>2.7075000000000001E-5</v>
      </c>
    </row>
    <row r="10" spans="2:10" x14ac:dyDescent="0.3">
      <c r="B10" s="87"/>
      <c r="C10" s="96"/>
      <c r="D10" s="87"/>
      <c r="E10" s="96"/>
      <c r="F10" s="96"/>
      <c r="G10" s="87"/>
      <c r="H10" s="87"/>
      <c r="I10" s="94"/>
      <c r="J10" s="97"/>
    </row>
    <row r="11" spans="2:10" x14ac:dyDescent="0.3">
      <c r="B11" s="87"/>
      <c r="C11" s="96"/>
      <c r="D11" s="87"/>
      <c r="E11" s="100"/>
      <c r="F11" s="96"/>
      <c r="G11" s="87"/>
      <c r="H11" s="87"/>
      <c r="I11" s="94"/>
      <c r="J11" s="97"/>
    </row>
    <row r="12" spans="2:10" x14ac:dyDescent="0.3">
      <c r="B12" s="87"/>
      <c r="C12" s="96"/>
      <c r="D12" s="87"/>
      <c r="E12" s="87"/>
      <c r="F12" s="96"/>
      <c r="G12" s="87"/>
      <c r="H12" s="87"/>
      <c r="I12" s="94"/>
      <c r="J12" s="97"/>
    </row>
    <row r="13" spans="2:10" x14ac:dyDescent="0.3">
      <c r="B13" s="87"/>
      <c r="C13" s="96"/>
      <c r="D13" s="87"/>
      <c r="E13" s="87"/>
      <c r="F13" s="26">
        <v>0</v>
      </c>
      <c r="G13" s="47" t="s">
        <v>129</v>
      </c>
      <c r="H13" s="90"/>
      <c r="I13" s="91">
        <f>G14*F13*E7*C9</f>
        <v>0</v>
      </c>
      <c r="J13" s="92">
        <f>I13*B14</f>
        <v>0</v>
      </c>
    </row>
    <row r="14" spans="2:10" x14ac:dyDescent="0.3">
      <c r="B14" s="30">
        <f>0.0001</f>
        <v>1E-4</v>
      </c>
      <c r="C14" s="96"/>
      <c r="D14" s="87"/>
      <c r="E14" s="47" t="s">
        <v>138</v>
      </c>
      <c r="F14" s="101" t="s">
        <v>130</v>
      </c>
      <c r="G14" s="21">
        <v>0.05</v>
      </c>
      <c r="H14" s="87"/>
      <c r="I14" s="94"/>
      <c r="J14" s="97"/>
    </row>
    <row r="15" spans="2:10" x14ac:dyDescent="0.3">
      <c r="B15" s="32"/>
      <c r="C15" s="96"/>
      <c r="D15" s="87"/>
      <c r="E15" s="87"/>
      <c r="F15" s="100"/>
      <c r="G15" s="96"/>
      <c r="H15" s="87"/>
      <c r="I15" s="94"/>
      <c r="J15" s="97"/>
    </row>
    <row r="16" spans="2:10" x14ac:dyDescent="0.3">
      <c r="B16" s="87"/>
      <c r="C16" s="96"/>
      <c r="D16" s="87"/>
      <c r="E16" s="87"/>
      <c r="F16" s="87"/>
      <c r="G16" s="26">
        <v>0.95</v>
      </c>
      <c r="H16" s="87"/>
      <c r="I16" s="94"/>
      <c r="J16" s="97"/>
    </row>
    <row r="17" spans="2:15" x14ac:dyDescent="0.3">
      <c r="B17" s="87"/>
      <c r="C17" s="96"/>
      <c r="D17" s="87"/>
      <c r="E17" s="87"/>
      <c r="F17" s="47" t="s">
        <v>133</v>
      </c>
      <c r="G17" s="99" t="s">
        <v>137</v>
      </c>
      <c r="H17" s="90"/>
      <c r="I17" s="91">
        <f>G16*F13*E7*C9</f>
        <v>0</v>
      </c>
      <c r="J17" s="92">
        <f>B14*I17</f>
        <v>0</v>
      </c>
    </row>
    <row r="18" spans="2:15" x14ac:dyDescent="0.3">
      <c r="B18" s="47" t="s">
        <v>178</v>
      </c>
      <c r="C18" s="26">
        <v>0.7</v>
      </c>
      <c r="D18" s="87"/>
      <c r="E18" s="87"/>
      <c r="F18" s="87"/>
      <c r="G18" s="87"/>
      <c r="H18" s="87"/>
      <c r="I18" s="94"/>
      <c r="J18" s="97"/>
    </row>
    <row r="19" spans="2:15" x14ac:dyDescent="0.3">
      <c r="B19" s="87"/>
      <c r="C19" s="96"/>
      <c r="D19" s="87"/>
      <c r="E19" s="87"/>
      <c r="F19" s="87"/>
      <c r="G19" s="87"/>
      <c r="H19" s="87"/>
      <c r="I19" s="88"/>
      <c r="J19" s="89"/>
      <c r="O19" s="103">
        <v>1.4999999999999999E-2</v>
      </c>
    </row>
    <row r="20" spans="2:15" x14ac:dyDescent="0.3">
      <c r="B20" s="87"/>
      <c r="C20" s="96"/>
      <c r="D20" s="87"/>
      <c r="E20" s="87"/>
      <c r="F20" s="87"/>
      <c r="G20" s="47" t="s">
        <v>129</v>
      </c>
      <c r="H20" s="90"/>
      <c r="I20" s="91">
        <f>C18*E21</f>
        <v>3.4999999999999996E-2</v>
      </c>
      <c r="J20" s="92">
        <f>B14*I20</f>
        <v>3.4999999999999999E-6</v>
      </c>
      <c r="O20" s="103">
        <v>1.4249999999999999E-2</v>
      </c>
    </row>
    <row r="21" spans="2:15" x14ac:dyDescent="0.3">
      <c r="B21" s="87"/>
      <c r="C21" s="96"/>
      <c r="D21" s="47" t="s">
        <v>130</v>
      </c>
      <c r="E21" s="21">
        <v>0.05</v>
      </c>
      <c r="F21" s="93"/>
      <c r="G21" s="93"/>
      <c r="H21" s="87"/>
      <c r="I21" s="94"/>
      <c r="J21" s="89"/>
      <c r="O21" s="103">
        <v>0.27074999999999999</v>
      </c>
    </row>
    <row r="22" spans="2:15" x14ac:dyDescent="0.3">
      <c r="C22" s="102"/>
      <c r="D22" s="95"/>
      <c r="E22" s="96"/>
      <c r="F22" s="87"/>
      <c r="G22" s="47" t="s">
        <v>144</v>
      </c>
      <c r="H22" s="90"/>
      <c r="I22" s="91">
        <f>C18*E24*G23</f>
        <v>3.3249999999999995E-2</v>
      </c>
      <c r="J22" s="92">
        <f>B14*I22</f>
        <v>3.3249999999999995E-6</v>
      </c>
      <c r="O22" s="103">
        <v>3.4999999999999996E-2</v>
      </c>
    </row>
    <row r="23" spans="2:15" x14ac:dyDescent="0.3">
      <c r="B23" s="87"/>
      <c r="C23" s="87"/>
      <c r="D23" s="87"/>
      <c r="E23" s="96"/>
      <c r="F23" s="47" t="s">
        <v>130</v>
      </c>
      <c r="G23" s="21">
        <v>0.05</v>
      </c>
      <c r="H23" s="87"/>
      <c r="I23" s="94"/>
      <c r="J23" s="97"/>
      <c r="O23" s="103">
        <v>3.3249999999999995E-2</v>
      </c>
    </row>
    <row r="24" spans="2:15" x14ac:dyDescent="0.3">
      <c r="B24" s="87"/>
      <c r="C24" s="87"/>
      <c r="D24" s="47" t="s">
        <v>133</v>
      </c>
      <c r="E24" s="26">
        <v>0.95</v>
      </c>
      <c r="F24" s="87"/>
      <c r="G24" s="96"/>
      <c r="H24" s="87"/>
      <c r="I24" s="94"/>
      <c r="J24" s="97"/>
      <c r="O24" s="103">
        <v>0.63174999999999992</v>
      </c>
    </row>
    <row r="25" spans="2:15" x14ac:dyDescent="0.3">
      <c r="B25" s="87"/>
      <c r="C25" s="47"/>
      <c r="D25" s="87"/>
      <c r="E25" s="96"/>
      <c r="F25" s="21">
        <v>1</v>
      </c>
      <c r="G25" s="26">
        <v>0.95</v>
      </c>
      <c r="H25" s="87"/>
      <c r="I25" s="94"/>
      <c r="J25" s="97"/>
    </row>
    <row r="26" spans="2:15" x14ac:dyDescent="0.3">
      <c r="B26" s="87"/>
      <c r="C26" s="87"/>
      <c r="D26" s="87"/>
      <c r="E26" s="98" t="s">
        <v>135</v>
      </c>
      <c r="F26" s="98" t="s">
        <v>133</v>
      </c>
      <c r="G26" s="99" t="s">
        <v>137</v>
      </c>
      <c r="H26" s="90"/>
      <c r="I26" s="91">
        <f>C18*E24*F25*G25</f>
        <v>0.63174999999999992</v>
      </c>
      <c r="J26" s="92">
        <f>B14*I26</f>
        <v>6.3174999999999991E-5</v>
      </c>
    </row>
    <row r="27" spans="2:15" x14ac:dyDescent="0.3">
      <c r="B27" s="87"/>
      <c r="C27" s="87"/>
      <c r="D27" s="87"/>
      <c r="E27" s="96"/>
      <c r="F27" s="96"/>
      <c r="G27" s="87"/>
      <c r="H27" s="87"/>
      <c r="I27" s="94"/>
      <c r="J27" s="97"/>
    </row>
    <row r="28" spans="2:15" x14ac:dyDescent="0.3">
      <c r="B28" s="87"/>
      <c r="C28" s="87"/>
      <c r="D28" s="87"/>
      <c r="E28" s="100"/>
      <c r="F28" s="96"/>
      <c r="G28" s="87"/>
      <c r="H28" s="87"/>
      <c r="I28" s="94"/>
      <c r="J28" s="97"/>
    </row>
    <row r="29" spans="2:15" x14ac:dyDescent="0.3">
      <c r="B29" s="87"/>
      <c r="C29" s="47"/>
      <c r="D29" s="87"/>
      <c r="E29" s="87"/>
      <c r="F29" s="96"/>
      <c r="G29" s="87"/>
      <c r="H29" s="87"/>
      <c r="I29" s="94"/>
      <c r="J29" s="97"/>
    </row>
    <row r="30" spans="2:15" x14ac:dyDescent="0.3">
      <c r="B30" s="87"/>
      <c r="C30" s="87"/>
      <c r="D30" s="87"/>
      <c r="E30" s="87"/>
      <c r="F30" s="26">
        <v>0</v>
      </c>
      <c r="G30" s="47" t="s">
        <v>129</v>
      </c>
      <c r="H30" s="90"/>
      <c r="I30" s="91">
        <f>G31*F30*E24*C18</f>
        <v>0</v>
      </c>
      <c r="J30" s="92">
        <f>I30*B14</f>
        <v>0</v>
      </c>
    </row>
    <row r="31" spans="2:15" x14ac:dyDescent="0.3">
      <c r="B31" s="87"/>
      <c r="C31" s="87"/>
      <c r="D31" s="87"/>
      <c r="E31" s="47" t="s">
        <v>138</v>
      </c>
      <c r="F31" s="101" t="s">
        <v>130</v>
      </c>
      <c r="G31" s="21">
        <v>0.05</v>
      </c>
      <c r="H31" s="87"/>
      <c r="I31" s="94"/>
      <c r="J31" s="97"/>
    </row>
    <row r="32" spans="2:15" x14ac:dyDescent="0.3">
      <c r="B32" s="87"/>
      <c r="C32" s="87"/>
      <c r="D32" s="87"/>
      <c r="E32" s="87"/>
      <c r="F32" s="100"/>
      <c r="G32" s="96"/>
      <c r="H32" s="87"/>
      <c r="I32" s="94"/>
      <c r="J32" s="97"/>
    </row>
    <row r="33" spans="2:10" x14ac:dyDescent="0.3">
      <c r="B33" s="87"/>
      <c r="C33" s="87"/>
      <c r="D33" s="87"/>
      <c r="E33" s="87"/>
      <c r="F33" s="87"/>
      <c r="G33" s="26">
        <v>0.95</v>
      </c>
      <c r="H33" s="87"/>
      <c r="I33" s="94"/>
      <c r="J33" s="97"/>
    </row>
    <row r="34" spans="2:10" x14ac:dyDescent="0.3">
      <c r="B34" s="87"/>
      <c r="C34" s="87"/>
      <c r="D34" s="87"/>
      <c r="E34" s="87"/>
      <c r="F34" s="47" t="s">
        <v>133</v>
      </c>
      <c r="G34" s="99" t="s">
        <v>137</v>
      </c>
      <c r="H34" s="90"/>
      <c r="I34" s="91">
        <f>G33*F30*E24*C18</f>
        <v>0</v>
      </c>
      <c r="J34" s="92">
        <f>B14*I34</f>
        <v>0</v>
      </c>
    </row>
    <row r="35" spans="2:10" x14ac:dyDescent="0.3">
      <c r="D35" s="87"/>
      <c r="E35" s="87"/>
      <c r="F35" s="87"/>
      <c r="G35" s="87"/>
      <c r="H35" s="87"/>
      <c r="I35" s="94"/>
      <c r="J35" s="97"/>
    </row>
  </sheetData>
  <conditionalFormatting sqref="J3:J18 J20:J35">
    <cfRule type="cellIs" dxfId="8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T126"/>
  <sheetViews>
    <sheetView zoomScale="70" zoomScaleNormal="70" workbookViewId="0">
      <pane ySplit="1" topLeftCell="A68" activePane="bottomLeft" state="frozen"/>
      <selection pane="bottomLeft" activeCell="C1" sqref="C1:L125"/>
    </sheetView>
  </sheetViews>
  <sheetFormatPr defaultColWidth="8.88671875" defaultRowHeight="13.8" x14ac:dyDescent="0.25"/>
  <cols>
    <col min="1" max="2" width="8.88671875" style="10"/>
    <col min="3" max="3" width="12.44140625" style="10" customWidth="1"/>
    <col min="4" max="4" width="12.5546875" style="10" customWidth="1"/>
    <col min="5" max="5" width="14.6640625" style="10" customWidth="1"/>
    <col min="6" max="6" width="11.33203125" style="10" customWidth="1"/>
    <col min="7" max="7" width="13" style="10" customWidth="1"/>
    <col min="8" max="9" width="15.33203125" style="10" customWidth="1"/>
    <col min="10" max="10" width="30.5546875" style="10" customWidth="1"/>
    <col min="11" max="11" width="10.6640625" style="10" customWidth="1"/>
    <col min="12" max="12" width="11.109375" style="10" customWidth="1"/>
    <col min="13" max="13" width="13.6640625" style="10" customWidth="1"/>
    <col min="14" max="16384" width="8.88671875" style="10"/>
  </cols>
  <sheetData>
    <row r="1" spans="3:13" ht="66.75" customHeight="1" x14ac:dyDescent="0.25">
      <c r="C1" s="13" t="s">
        <v>122</v>
      </c>
      <c r="D1" s="13" t="s">
        <v>145</v>
      </c>
      <c r="E1" s="13" t="s">
        <v>146</v>
      </c>
      <c r="F1" s="13" t="s">
        <v>147</v>
      </c>
      <c r="G1" s="13" t="s">
        <v>148</v>
      </c>
      <c r="H1" s="13" t="s">
        <v>149</v>
      </c>
      <c r="I1" s="13" t="s">
        <v>150</v>
      </c>
      <c r="J1" s="13" t="s">
        <v>127</v>
      </c>
      <c r="K1" s="13" t="s">
        <v>39</v>
      </c>
      <c r="L1" s="13" t="s">
        <v>43</v>
      </c>
      <c r="M1" s="14" t="s">
        <v>128</v>
      </c>
    </row>
    <row r="2" spans="3:13" x14ac:dyDescent="0.25">
      <c r="C2" s="15"/>
      <c r="D2" s="15"/>
      <c r="E2" s="15"/>
      <c r="F2" s="15"/>
      <c r="G2" s="15"/>
      <c r="H2" s="15"/>
      <c r="I2" s="15"/>
      <c r="J2" s="15"/>
      <c r="K2" s="15"/>
      <c r="L2" s="15"/>
    </row>
    <row r="3" spans="3:13" x14ac:dyDescent="0.25">
      <c r="C3" s="15"/>
      <c r="D3" s="15"/>
      <c r="E3" s="15"/>
      <c r="F3" s="15"/>
      <c r="G3" s="15"/>
      <c r="H3" s="15"/>
      <c r="I3" s="15"/>
      <c r="J3" s="17" t="s">
        <v>151</v>
      </c>
      <c r="K3" s="18"/>
      <c r="L3" s="36">
        <f>G4*F8*E13*D52</f>
        <v>0</v>
      </c>
      <c r="M3" s="20">
        <f>C66*L3</f>
        <v>0</v>
      </c>
    </row>
    <row r="4" spans="3:13" x14ac:dyDescent="0.25">
      <c r="C4" s="15"/>
      <c r="D4" s="15"/>
      <c r="E4" s="15"/>
      <c r="F4" s="17" t="s">
        <v>130</v>
      </c>
      <c r="G4" s="21">
        <v>0.05</v>
      </c>
      <c r="H4" s="22"/>
      <c r="I4" s="22"/>
      <c r="J4" s="22"/>
      <c r="K4" s="15"/>
      <c r="L4" s="37"/>
    </row>
    <row r="5" spans="3:13" x14ac:dyDescent="0.25">
      <c r="C5" s="15"/>
      <c r="D5" s="15"/>
      <c r="E5" s="15"/>
      <c r="F5" s="15"/>
      <c r="G5" s="25"/>
      <c r="H5" s="15"/>
      <c r="I5" s="15"/>
      <c r="J5" s="17" t="s">
        <v>152</v>
      </c>
      <c r="K5" s="18"/>
      <c r="L5" s="36">
        <f>J6*H8*G9*E13*D52</f>
        <v>0</v>
      </c>
      <c r="M5" s="20">
        <f>L5*C66</f>
        <v>0</v>
      </c>
    </row>
    <row r="6" spans="3:13" x14ac:dyDescent="0.25">
      <c r="C6" s="15"/>
      <c r="D6" s="15"/>
      <c r="E6" s="15"/>
      <c r="F6" s="38"/>
      <c r="G6" s="25"/>
      <c r="H6" s="15"/>
      <c r="I6" s="17" t="s">
        <v>130</v>
      </c>
      <c r="J6" s="21">
        <v>0.05</v>
      </c>
      <c r="K6" s="15"/>
      <c r="L6" s="37"/>
    </row>
    <row r="7" spans="3:13" x14ac:dyDescent="0.25">
      <c r="C7" s="15"/>
      <c r="D7" s="15"/>
      <c r="E7" s="15"/>
      <c r="F7" s="25"/>
      <c r="G7" s="25"/>
      <c r="H7" s="15"/>
      <c r="I7" s="15"/>
      <c r="J7" s="25"/>
      <c r="K7" s="15"/>
      <c r="L7" s="37"/>
    </row>
    <row r="8" spans="3:13" x14ac:dyDescent="0.25">
      <c r="C8" s="15"/>
      <c r="D8" s="15"/>
      <c r="E8" s="17" t="s">
        <v>135</v>
      </c>
      <c r="F8" s="26">
        <v>1</v>
      </c>
      <c r="G8" s="27" t="s">
        <v>135</v>
      </c>
      <c r="H8" s="39">
        <v>1</v>
      </c>
      <c r="I8" s="22"/>
      <c r="J8" s="25"/>
      <c r="K8" s="15"/>
      <c r="L8" s="37"/>
    </row>
    <row r="9" spans="3:13" x14ac:dyDescent="0.25">
      <c r="C9" s="15"/>
      <c r="D9" s="15"/>
      <c r="E9" s="15"/>
      <c r="F9" s="27" t="s">
        <v>133</v>
      </c>
      <c r="G9" s="35">
        <v>0.95</v>
      </c>
      <c r="H9" s="25"/>
      <c r="I9" s="17" t="s">
        <v>133</v>
      </c>
      <c r="J9" s="28" t="s">
        <v>137</v>
      </c>
      <c r="K9" s="18"/>
      <c r="L9" s="36">
        <f>J10*H8*G9*F8*E13*D52</f>
        <v>0</v>
      </c>
      <c r="M9" s="20">
        <f>L9*C66</f>
        <v>0</v>
      </c>
    </row>
    <row r="10" spans="3:13" x14ac:dyDescent="0.25">
      <c r="C10" s="15"/>
      <c r="D10" s="15"/>
      <c r="E10" s="15"/>
      <c r="F10" s="25"/>
      <c r="G10" s="15"/>
      <c r="H10" s="25"/>
      <c r="I10" s="15"/>
      <c r="J10" s="40">
        <v>0.95</v>
      </c>
      <c r="K10" s="15"/>
      <c r="L10" s="15"/>
    </row>
    <row r="11" spans="3:13" x14ac:dyDescent="0.25">
      <c r="C11" s="15"/>
      <c r="D11" s="15"/>
      <c r="E11" s="38"/>
      <c r="F11" s="25"/>
      <c r="G11" s="17"/>
      <c r="H11" s="25"/>
      <c r="I11" s="15"/>
      <c r="J11" s="15"/>
      <c r="K11" s="15"/>
      <c r="L11" s="15"/>
    </row>
    <row r="12" spans="3:13" x14ac:dyDescent="0.25">
      <c r="C12" s="15"/>
      <c r="D12" s="15"/>
      <c r="E12" s="25"/>
      <c r="F12" s="25"/>
      <c r="G12" s="17" t="s">
        <v>138</v>
      </c>
      <c r="H12" s="34">
        <v>0</v>
      </c>
      <c r="I12" s="15"/>
      <c r="J12" s="17" t="s">
        <v>129</v>
      </c>
      <c r="K12" s="18"/>
      <c r="L12" s="36">
        <f>J13*H12*G9*F8*E13*D52</f>
        <v>0</v>
      </c>
      <c r="M12" s="20">
        <f>L12*C66</f>
        <v>0</v>
      </c>
    </row>
    <row r="13" spans="3:13" x14ac:dyDescent="0.25">
      <c r="C13" s="15"/>
      <c r="D13" s="17" t="s">
        <v>153</v>
      </c>
      <c r="E13" s="26">
        <v>0</v>
      </c>
      <c r="F13" s="25"/>
      <c r="G13" s="15"/>
      <c r="H13" s="25"/>
      <c r="I13" s="17" t="s">
        <v>130</v>
      </c>
      <c r="J13" s="21">
        <v>0.05</v>
      </c>
      <c r="K13" s="15"/>
      <c r="L13" s="15"/>
    </row>
    <row r="14" spans="3:13" x14ac:dyDescent="0.25">
      <c r="C14" s="15"/>
      <c r="D14" s="24"/>
      <c r="E14" s="25"/>
      <c r="F14" s="25"/>
      <c r="G14" s="15"/>
      <c r="H14" s="29"/>
      <c r="I14" s="41"/>
      <c r="J14" s="25"/>
      <c r="K14" s="15"/>
      <c r="L14" s="15"/>
    </row>
    <row r="15" spans="3:13" x14ac:dyDescent="0.25">
      <c r="C15" s="15"/>
      <c r="D15" s="25"/>
      <c r="E15" s="25"/>
      <c r="F15" s="25"/>
      <c r="G15" s="15"/>
      <c r="H15" s="15"/>
      <c r="I15" s="15"/>
      <c r="J15" s="25"/>
      <c r="K15" s="15"/>
      <c r="L15" s="15"/>
    </row>
    <row r="16" spans="3:13" x14ac:dyDescent="0.25">
      <c r="C16" s="15"/>
      <c r="D16" s="25"/>
      <c r="E16" s="27" t="s">
        <v>138</v>
      </c>
      <c r="F16" s="34">
        <v>0</v>
      </c>
      <c r="G16" s="15"/>
      <c r="H16" s="15"/>
      <c r="I16" s="17" t="s">
        <v>133</v>
      </c>
      <c r="J16" s="28" t="s">
        <v>137</v>
      </c>
      <c r="K16" s="18"/>
      <c r="L16" s="36">
        <f>J17*H12*G9*F8*E13*D52</f>
        <v>0</v>
      </c>
      <c r="M16" s="20">
        <f>L16*C66</f>
        <v>0</v>
      </c>
    </row>
    <row r="17" spans="3:13" x14ac:dyDescent="0.25">
      <c r="C17" s="15"/>
      <c r="D17" s="25"/>
      <c r="E17" s="25"/>
      <c r="F17" s="25"/>
      <c r="G17" s="15"/>
      <c r="H17" s="15"/>
      <c r="I17" s="15"/>
      <c r="J17" s="40">
        <v>0.95</v>
      </c>
      <c r="K17" s="15"/>
      <c r="L17" s="15"/>
    </row>
    <row r="18" spans="3:13" x14ac:dyDescent="0.25">
      <c r="C18" s="15"/>
      <c r="D18" s="25"/>
      <c r="E18" s="25"/>
      <c r="F18" s="25"/>
      <c r="G18" s="15"/>
      <c r="H18" s="15"/>
      <c r="I18" s="15"/>
      <c r="J18" s="15"/>
      <c r="K18" s="15"/>
      <c r="L18" s="15"/>
    </row>
    <row r="19" spans="3:13" x14ac:dyDescent="0.25">
      <c r="C19" s="42"/>
      <c r="D19" s="15"/>
      <c r="E19" s="25"/>
      <c r="F19" s="25"/>
      <c r="G19" s="24"/>
      <c r="H19" s="24"/>
      <c r="I19" s="24"/>
      <c r="J19" s="43" t="s">
        <v>151</v>
      </c>
      <c r="K19" s="18"/>
      <c r="L19" s="36">
        <f>G20*F16*E13*D52</f>
        <v>0</v>
      </c>
      <c r="M19" s="20">
        <f>L19*C66</f>
        <v>0</v>
      </c>
    </row>
    <row r="20" spans="3:13" x14ac:dyDescent="0.25">
      <c r="C20" s="15"/>
      <c r="D20" s="25"/>
      <c r="E20" s="44"/>
      <c r="F20" s="17" t="s">
        <v>130</v>
      </c>
      <c r="G20" s="26">
        <v>0.05</v>
      </c>
      <c r="H20" s="15"/>
      <c r="I20" s="15"/>
      <c r="J20" s="15"/>
      <c r="K20" s="15"/>
      <c r="L20" s="15"/>
    </row>
    <row r="21" spans="3:13" x14ac:dyDescent="0.25">
      <c r="C21" s="15"/>
      <c r="D21" s="25"/>
      <c r="E21" s="44"/>
      <c r="F21" s="15"/>
      <c r="G21" s="25"/>
      <c r="H21" s="15"/>
      <c r="I21" s="15"/>
      <c r="J21" s="15" t="s">
        <v>152</v>
      </c>
      <c r="K21" s="18"/>
      <c r="L21" s="36">
        <f>J22*H24*G25*F16*E13*D52</f>
        <v>0</v>
      </c>
      <c r="M21" s="20">
        <f>L21*C66</f>
        <v>0</v>
      </c>
    </row>
    <row r="22" spans="3:13" x14ac:dyDescent="0.25">
      <c r="C22" s="15"/>
      <c r="D22" s="25"/>
      <c r="E22" s="25"/>
      <c r="F22" s="22"/>
      <c r="G22" s="25"/>
      <c r="H22" s="15"/>
      <c r="I22" s="17" t="s">
        <v>130</v>
      </c>
      <c r="J22" s="21">
        <v>0.05</v>
      </c>
      <c r="K22" s="15"/>
      <c r="L22" s="37"/>
    </row>
    <row r="23" spans="3:13" x14ac:dyDescent="0.25">
      <c r="C23" s="45"/>
      <c r="D23" s="15"/>
      <c r="E23" s="25"/>
      <c r="F23" s="15"/>
      <c r="G23" s="25"/>
      <c r="H23" s="15"/>
      <c r="I23" s="15"/>
      <c r="J23" s="25"/>
      <c r="K23" s="15"/>
      <c r="L23" s="37"/>
    </row>
    <row r="24" spans="3:13" x14ac:dyDescent="0.25">
      <c r="C24" s="15"/>
      <c r="D24" s="25"/>
      <c r="E24" s="25"/>
      <c r="F24" s="46"/>
      <c r="G24" s="27" t="s">
        <v>135</v>
      </c>
      <c r="H24" s="21">
        <v>1</v>
      </c>
      <c r="I24" s="22"/>
      <c r="J24" s="25"/>
      <c r="K24" s="15"/>
      <c r="L24" s="37"/>
    </row>
    <row r="25" spans="3:13" x14ac:dyDescent="0.25">
      <c r="C25" s="15"/>
      <c r="D25" s="27" t="s">
        <v>154</v>
      </c>
      <c r="E25" s="26">
        <v>1</v>
      </c>
      <c r="F25" s="17" t="s">
        <v>133</v>
      </c>
      <c r="G25" s="35">
        <v>0.95</v>
      </c>
      <c r="H25" s="25"/>
      <c r="I25" s="17" t="s">
        <v>133</v>
      </c>
      <c r="J25" s="28" t="s">
        <v>137</v>
      </c>
      <c r="K25" s="18"/>
      <c r="L25" s="36">
        <f>J26*H24*G25*F16*E13*D52</f>
        <v>0</v>
      </c>
      <c r="M25" s="20">
        <f>L25*C66</f>
        <v>0</v>
      </c>
    </row>
    <row r="26" spans="3:13" x14ac:dyDescent="0.25">
      <c r="C26" s="15"/>
      <c r="D26" s="25"/>
      <c r="E26" s="25"/>
      <c r="F26" s="15"/>
      <c r="G26" s="15"/>
      <c r="H26" s="25"/>
      <c r="I26" s="15"/>
      <c r="J26" s="40">
        <v>0.95</v>
      </c>
      <c r="K26" s="15"/>
      <c r="L26" s="15"/>
    </row>
    <row r="27" spans="3:13" x14ac:dyDescent="0.25">
      <c r="C27" s="15"/>
      <c r="D27" s="25"/>
      <c r="E27" s="25"/>
      <c r="F27" s="15"/>
      <c r="G27" s="17"/>
      <c r="H27" s="25"/>
      <c r="I27" s="15"/>
      <c r="J27" s="15"/>
      <c r="K27" s="15"/>
      <c r="L27" s="15"/>
    </row>
    <row r="28" spans="3:13" x14ac:dyDescent="0.25">
      <c r="C28" s="15"/>
      <c r="D28" s="25"/>
      <c r="E28" s="25"/>
      <c r="F28" s="15"/>
      <c r="G28" s="17" t="s">
        <v>138</v>
      </c>
      <c r="H28" s="26">
        <v>0</v>
      </c>
      <c r="I28" s="15"/>
      <c r="J28" s="17" t="s">
        <v>129</v>
      </c>
      <c r="K28" s="18"/>
      <c r="L28" s="36">
        <f>J29*H28*G25*F16*E13*D52</f>
        <v>0</v>
      </c>
      <c r="M28" s="20">
        <f>L28*C66</f>
        <v>0</v>
      </c>
    </row>
    <row r="29" spans="3:13" x14ac:dyDescent="0.25">
      <c r="C29" s="15"/>
      <c r="D29" s="25"/>
      <c r="E29" s="25"/>
      <c r="F29" s="15"/>
      <c r="G29" s="15"/>
      <c r="H29" s="25"/>
      <c r="I29" s="17" t="s">
        <v>130</v>
      </c>
      <c r="J29" s="21">
        <v>0.05</v>
      </c>
      <c r="K29" s="15"/>
      <c r="L29" s="15"/>
    </row>
    <row r="30" spans="3:13" x14ac:dyDescent="0.25">
      <c r="C30" s="15"/>
      <c r="D30" s="25"/>
      <c r="E30" s="25"/>
      <c r="F30" s="15"/>
      <c r="G30" s="15"/>
      <c r="H30" s="29"/>
      <c r="I30" s="41"/>
      <c r="J30" s="25"/>
      <c r="K30" s="15"/>
      <c r="L30" s="15"/>
    </row>
    <row r="31" spans="3:13" x14ac:dyDescent="0.25">
      <c r="C31" s="42"/>
      <c r="D31" s="15"/>
      <c r="E31" s="25"/>
      <c r="F31" s="15"/>
      <c r="G31" s="15"/>
      <c r="H31" s="15"/>
      <c r="I31" s="15"/>
      <c r="J31" s="25"/>
      <c r="K31" s="15"/>
      <c r="L31" s="15"/>
    </row>
    <row r="32" spans="3:13" x14ac:dyDescent="0.25">
      <c r="C32" s="15"/>
      <c r="D32" s="25"/>
      <c r="E32" s="25"/>
      <c r="F32" s="15"/>
      <c r="G32" s="15"/>
      <c r="H32" s="15"/>
      <c r="I32" s="17" t="s">
        <v>133</v>
      </c>
      <c r="J32" s="28" t="s">
        <v>137</v>
      </c>
      <c r="K32" s="18"/>
      <c r="L32" s="36">
        <f>J33*H28*G25*F16*E13*D52</f>
        <v>0</v>
      </c>
      <c r="M32" s="20">
        <f>L32*C66</f>
        <v>0</v>
      </c>
    </row>
    <row r="33" spans="3:20" x14ac:dyDescent="0.25">
      <c r="C33" s="15"/>
      <c r="D33" s="25"/>
      <c r="E33" s="25"/>
      <c r="F33" s="15"/>
      <c r="G33" s="15"/>
      <c r="H33" s="15"/>
      <c r="I33" s="15"/>
      <c r="J33" s="40">
        <v>0.95</v>
      </c>
      <c r="K33" s="15"/>
      <c r="L33" s="15"/>
    </row>
    <row r="34" spans="3:20" x14ac:dyDescent="0.25">
      <c r="C34" s="15"/>
      <c r="D34" s="25"/>
      <c r="E34" s="25"/>
      <c r="F34" s="15"/>
      <c r="G34" s="15"/>
      <c r="H34" s="15"/>
      <c r="I34" s="15"/>
      <c r="J34" s="15"/>
      <c r="K34" s="15"/>
      <c r="L34" s="15"/>
    </row>
    <row r="35" spans="3:20" x14ac:dyDescent="0.25">
      <c r="C35" s="15"/>
      <c r="D35" s="25"/>
      <c r="E35" s="25"/>
      <c r="F35" s="15"/>
      <c r="G35" s="15"/>
      <c r="H35" s="15"/>
      <c r="I35" s="15"/>
      <c r="J35" s="15"/>
      <c r="K35" s="15"/>
      <c r="L35" s="15"/>
    </row>
    <row r="36" spans="3:20" x14ac:dyDescent="0.25">
      <c r="C36" s="15"/>
      <c r="D36" s="25"/>
      <c r="E36" s="25"/>
      <c r="F36" s="15"/>
      <c r="G36" s="15"/>
      <c r="H36" s="15"/>
      <c r="I36" s="15"/>
      <c r="J36" s="17" t="s">
        <v>151</v>
      </c>
      <c r="K36" s="18"/>
      <c r="L36" s="36">
        <f>G37*F41*E25*D52</f>
        <v>0.05</v>
      </c>
      <c r="M36" s="20">
        <f>L36*C66</f>
        <v>5.0000000000000008E-7</v>
      </c>
    </row>
    <row r="37" spans="3:20" x14ac:dyDescent="0.25">
      <c r="C37" s="15"/>
      <c r="D37" s="25"/>
      <c r="E37" s="25"/>
      <c r="F37" s="17" t="s">
        <v>130</v>
      </c>
      <c r="G37" s="21">
        <v>0.05</v>
      </c>
      <c r="H37" s="22"/>
      <c r="I37" s="22"/>
      <c r="J37" s="22"/>
      <c r="K37" s="15"/>
      <c r="L37" s="37"/>
    </row>
    <row r="38" spans="3:20" x14ac:dyDescent="0.25">
      <c r="C38" s="15"/>
      <c r="D38" s="25"/>
      <c r="E38" s="25"/>
      <c r="F38" s="15"/>
      <c r="G38" s="25"/>
      <c r="H38" s="15"/>
      <c r="I38" s="15"/>
      <c r="J38" s="15" t="s">
        <v>152</v>
      </c>
      <c r="K38" s="18"/>
      <c r="L38" s="36">
        <f>J39*H41*G42*F41*E25*D52</f>
        <v>4.7500000000000001E-2</v>
      </c>
      <c r="M38" s="20">
        <f>L38*C66</f>
        <v>4.7500000000000006E-7</v>
      </c>
    </row>
    <row r="39" spans="3:20" x14ac:dyDescent="0.25">
      <c r="C39" s="15"/>
      <c r="D39" s="25"/>
      <c r="E39" s="25"/>
      <c r="F39" s="38"/>
      <c r="G39" s="25"/>
      <c r="H39" s="15"/>
      <c r="I39" s="17" t="s">
        <v>130</v>
      </c>
      <c r="J39" s="21">
        <v>0.05</v>
      </c>
      <c r="K39" s="15"/>
      <c r="L39" s="37"/>
    </row>
    <row r="40" spans="3:20" x14ac:dyDescent="0.25">
      <c r="C40" s="15"/>
      <c r="D40" s="25"/>
      <c r="E40" s="25"/>
      <c r="F40" s="25"/>
      <c r="G40" s="25"/>
      <c r="H40" s="15"/>
      <c r="I40" s="15"/>
      <c r="J40" s="25"/>
      <c r="K40" s="15"/>
      <c r="L40" s="37"/>
    </row>
    <row r="41" spans="3:20" x14ac:dyDescent="0.25">
      <c r="C41" s="15"/>
      <c r="D41" s="25"/>
      <c r="E41" s="27" t="s">
        <v>135</v>
      </c>
      <c r="F41" s="26">
        <v>1</v>
      </c>
      <c r="G41" s="27" t="s">
        <v>135</v>
      </c>
      <c r="H41" s="21">
        <v>1</v>
      </c>
      <c r="I41" s="22"/>
      <c r="J41" s="25"/>
      <c r="K41" s="15"/>
      <c r="L41" s="37"/>
    </row>
    <row r="42" spans="3:20" x14ac:dyDescent="0.25">
      <c r="C42" s="15"/>
      <c r="D42" s="25"/>
      <c r="E42" s="25"/>
      <c r="F42" s="27" t="s">
        <v>133</v>
      </c>
      <c r="G42" s="35">
        <v>0.95</v>
      </c>
      <c r="H42" s="25"/>
      <c r="I42" s="17" t="s">
        <v>133</v>
      </c>
      <c r="J42" s="28" t="s">
        <v>137</v>
      </c>
      <c r="K42" s="18"/>
      <c r="L42" s="36">
        <f>J43*H41*G42*F41*E25*D52</f>
        <v>0.90249999999999997</v>
      </c>
      <c r="M42" s="20">
        <f>C66*L42</f>
        <v>9.0250000000000008E-6</v>
      </c>
    </row>
    <row r="43" spans="3:20" x14ac:dyDescent="0.25">
      <c r="C43" s="15"/>
      <c r="D43" s="25"/>
      <c r="E43" s="29"/>
      <c r="F43" s="25"/>
      <c r="G43" s="15"/>
      <c r="H43" s="25"/>
      <c r="I43" s="15"/>
      <c r="J43" s="40">
        <v>0.95</v>
      </c>
      <c r="K43" s="15"/>
      <c r="L43" s="15"/>
    </row>
    <row r="44" spans="3:20" x14ac:dyDescent="0.25">
      <c r="C44" s="42"/>
      <c r="D44" s="15"/>
      <c r="E44" s="22"/>
      <c r="F44" s="25"/>
      <c r="G44" s="17"/>
      <c r="H44" s="25"/>
      <c r="I44" s="15"/>
      <c r="J44" s="15"/>
      <c r="K44" s="15"/>
      <c r="L44" s="15"/>
    </row>
    <row r="45" spans="3:20" x14ac:dyDescent="0.25">
      <c r="C45" s="15"/>
      <c r="D45" s="25"/>
      <c r="E45" s="15"/>
      <c r="F45" s="25"/>
      <c r="G45" s="17" t="s">
        <v>138</v>
      </c>
      <c r="H45" s="26">
        <v>0</v>
      </c>
      <c r="I45" s="15"/>
      <c r="J45" s="17" t="s">
        <v>129</v>
      </c>
      <c r="K45" s="18"/>
      <c r="L45" s="36">
        <f>J46*H45*G42*F41*E25*D52</f>
        <v>0</v>
      </c>
      <c r="M45" s="20">
        <f>L45*C66</f>
        <v>0</v>
      </c>
    </row>
    <row r="46" spans="3:20" x14ac:dyDescent="0.25">
      <c r="C46" s="15"/>
      <c r="D46" s="25"/>
      <c r="E46" s="46"/>
      <c r="F46" s="25"/>
      <c r="G46" s="15"/>
      <c r="H46" s="25"/>
      <c r="I46" s="17" t="s">
        <v>130</v>
      </c>
      <c r="J46" s="21">
        <v>0.05</v>
      </c>
      <c r="K46" s="15"/>
      <c r="L46" s="15"/>
    </row>
    <row r="47" spans="3:20" x14ac:dyDescent="0.25">
      <c r="C47" s="15"/>
      <c r="D47" s="25"/>
      <c r="E47" s="15"/>
      <c r="F47" s="25"/>
      <c r="G47" s="15"/>
      <c r="H47" s="29"/>
      <c r="I47" s="41"/>
      <c r="J47" s="25"/>
      <c r="K47" s="15"/>
      <c r="L47" s="15"/>
      <c r="T47" s="10">
        <v>0.05</v>
      </c>
    </row>
    <row r="48" spans="3:20" x14ac:dyDescent="0.25">
      <c r="C48" s="15"/>
      <c r="D48" s="25"/>
      <c r="E48" s="15"/>
      <c r="F48" s="25"/>
      <c r="G48" s="15"/>
      <c r="H48" s="15"/>
      <c r="I48" s="15"/>
      <c r="J48" s="25"/>
      <c r="K48" s="15"/>
      <c r="L48" s="15"/>
      <c r="T48" s="10">
        <v>4.7500000000000001E-2</v>
      </c>
    </row>
    <row r="49" spans="3:20" x14ac:dyDescent="0.25">
      <c r="C49" s="15"/>
      <c r="D49" s="25"/>
      <c r="E49" s="17" t="s">
        <v>138</v>
      </c>
      <c r="F49" s="26">
        <v>0</v>
      </c>
      <c r="G49" s="15"/>
      <c r="H49" s="15"/>
      <c r="I49" s="17" t="s">
        <v>133</v>
      </c>
      <c r="J49" s="28" t="s">
        <v>137</v>
      </c>
      <c r="K49" s="18"/>
      <c r="L49" s="36">
        <f>J50*H45*G42*F41*E25*D52</f>
        <v>0</v>
      </c>
      <c r="M49" s="20">
        <f>L49*C66</f>
        <v>0</v>
      </c>
      <c r="T49" s="10">
        <v>0.90249999999999997</v>
      </c>
    </row>
    <row r="50" spans="3:20" x14ac:dyDescent="0.25">
      <c r="C50" s="15"/>
      <c r="D50" s="25"/>
      <c r="E50" s="15"/>
      <c r="F50" s="25"/>
      <c r="G50" s="15"/>
      <c r="H50" s="15"/>
      <c r="I50" s="15"/>
      <c r="J50" s="40">
        <v>0.95</v>
      </c>
      <c r="K50" s="15"/>
      <c r="L50" s="15"/>
      <c r="T50" s="10">
        <v>0.05</v>
      </c>
    </row>
    <row r="51" spans="3:20" x14ac:dyDescent="0.25">
      <c r="C51" s="15"/>
      <c r="D51" s="25"/>
      <c r="E51" s="15"/>
      <c r="F51" s="25"/>
      <c r="G51" s="15"/>
      <c r="H51" s="15"/>
      <c r="I51" s="15"/>
      <c r="J51" s="15"/>
      <c r="K51" s="15"/>
      <c r="L51" s="15"/>
      <c r="T51" s="10">
        <v>4.7500000000000001E-2</v>
      </c>
    </row>
    <row r="52" spans="3:20" x14ac:dyDescent="0.25">
      <c r="C52" s="47" t="s">
        <v>155</v>
      </c>
      <c r="D52" s="26">
        <v>1</v>
      </c>
      <c r="E52" s="15"/>
      <c r="F52" s="25"/>
      <c r="G52" s="24"/>
      <c r="H52" s="24"/>
      <c r="I52" s="24"/>
      <c r="J52" s="43" t="s">
        <v>151</v>
      </c>
      <c r="K52" s="18"/>
      <c r="L52" s="36">
        <f>G53*F49*E25*D52</f>
        <v>0</v>
      </c>
      <c r="M52" s="20">
        <f>L52*C66</f>
        <v>0</v>
      </c>
      <c r="T52" s="10">
        <v>0.90249999999999997</v>
      </c>
    </row>
    <row r="53" spans="3:20" x14ac:dyDescent="0.25">
      <c r="C53" s="15"/>
      <c r="D53" s="48"/>
      <c r="E53" s="42"/>
      <c r="F53" s="17" t="s">
        <v>130</v>
      </c>
      <c r="G53" s="26">
        <v>0.05</v>
      </c>
      <c r="H53" s="15"/>
      <c r="I53" s="15"/>
      <c r="J53" s="15"/>
      <c r="K53" s="15"/>
      <c r="L53" s="15"/>
    </row>
    <row r="54" spans="3:20" x14ac:dyDescent="0.25">
      <c r="C54" s="15"/>
      <c r="D54" s="48"/>
      <c r="E54" s="42"/>
      <c r="F54" s="15"/>
      <c r="G54" s="25"/>
      <c r="H54" s="15"/>
      <c r="I54" s="15"/>
      <c r="J54" s="17" t="s">
        <v>152</v>
      </c>
      <c r="K54" s="18"/>
      <c r="L54" s="36">
        <f>J55*H57*G58*F49*E25*D52</f>
        <v>0</v>
      </c>
      <c r="M54" s="20">
        <f>L54*C66</f>
        <v>0</v>
      </c>
    </row>
    <row r="55" spans="3:20" x14ac:dyDescent="0.25">
      <c r="C55" s="15"/>
      <c r="D55" s="48"/>
      <c r="E55" s="15"/>
      <c r="F55" s="22"/>
      <c r="G55" s="25"/>
      <c r="H55" s="15"/>
      <c r="I55" s="17" t="s">
        <v>130</v>
      </c>
      <c r="J55" s="21">
        <v>0.05</v>
      </c>
      <c r="K55" s="15"/>
      <c r="L55" s="37"/>
    </row>
    <row r="56" spans="3:20" x14ac:dyDescent="0.25">
      <c r="C56" s="15"/>
      <c r="D56" s="48"/>
      <c r="E56" s="15"/>
      <c r="F56" s="15"/>
      <c r="G56" s="25"/>
      <c r="H56" s="15"/>
      <c r="I56" s="15"/>
      <c r="J56" s="25"/>
      <c r="K56" s="15"/>
      <c r="L56" s="37"/>
    </row>
    <row r="57" spans="3:20" x14ac:dyDescent="0.25">
      <c r="C57" s="15"/>
      <c r="D57" s="48"/>
      <c r="E57" s="15"/>
      <c r="F57" s="46"/>
      <c r="G57" s="27" t="s">
        <v>135</v>
      </c>
      <c r="H57" s="21">
        <v>1</v>
      </c>
      <c r="I57" s="22"/>
      <c r="J57" s="25"/>
      <c r="K57" s="15"/>
      <c r="L57" s="37"/>
    </row>
    <row r="58" spans="3:20" x14ac:dyDescent="0.25">
      <c r="C58" s="15"/>
      <c r="D58" s="48"/>
      <c r="E58" s="15"/>
      <c r="F58" s="17" t="s">
        <v>133</v>
      </c>
      <c r="G58" s="35">
        <v>0.95</v>
      </c>
      <c r="H58" s="25"/>
      <c r="I58" s="17" t="s">
        <v>133</v>
      </c>
      <c r="J58" s="28" t="s">
        <v>137</v>
      </c>
      <c r="K58" s="18"/>
      <c r="L58" s="36">
        <f>J59*H57*G58*F49*E25*D52</f>
        <v>0</v>
      </c>
      <c r="M58" s="20">
        <f>L58*C66</f>
        <v>0</v>
      </c>
    </row>
    <row r="59" spans="3:20" x14ac:dyDescent="0.25">
      <c r="C59" s="15"/>
      <c r="D59" s="48"/>
      <c r="E59" s="15"/>
      <c r="F59" s="15"/>
      <c r="G59" s="15"/>
      <c r="H59" s="25"/>
      <c r="I59" s="15"/>
      <c r="J59" s="40">
        <v>0.95</v>
      </c>
      <c r="K59" s="15"/>
      <c r="L59" s="15"/>
    </row>
    <row r="60" spans="3:20" x14ac:dyDescent="0.25">
      <c r="C60" s="15"/>
      <c r="D60" s="48"/>
      <c r="E60" s="15"/>
      <c r="F60" s="15"/>
      <c r="G60" s="17"/>
      <c r="H60" s="25"/>
      <c r="I60" s="15"/>
      <c r="J60" s="15"/>
      <c r="K60" s="15"/>
      <c r="L60" s="15"/>
    </row>
    <row r="61" spans="3:20" x14ac:dyDescent="0.25">
      <c r="C61" s="15"/>
      <c r="D61" s="48"/>
      <c r="E61" s="15"/>
      <c r="F61" s="15"/>
      <c r="G61" s="17" t="s">
        <v>138</v>
      </c>
      <c r="H61" s="26">
        <v>0</v>
      </c>
      <c r="I61" s="15"/>
      <c r="J61" s="17" t="s">
        <v>129</v>
      </c>
      <c r="K61" s="18"/>
      <c r="L61" s="36">
        <f>J62*H61*G58*F49*E25*D52</f>
        <v>0</v>
      </c>
      <c r="M61" s="20">
        <f>C66*L61</f>
        <v>0</v>
      </c>
    </row>
    <row r="62" spans="3:20" x14ac:dyDescent="0.25">
      <c r="C62" s="15"/>
      <c r="D62" s="48"/>
      <c r="E62" s="15"/>
      <c r="F62" s="15"/>
      <c r="G62" s="15"/>
      <c r="H62" s="25"/>
      <c r="I62" s="17" t="s">
        <v>130</v>
      </c>
      <c r="J62" s="21">
        <v>0.05</v>
      </c>
      <c r="K62" s="15"/>
      <c r="L62" s="15"/>
    </row>
    <row r="63" spans="3:20" x14ac:dyDescent="0.25">
      <c r="C63" s="15"/>
      <c r="D63" s="48"/>
      <c r="E63" s="15"/>
      <c r="F63" s="15"/>
      <c r="G63" s="15"/>
      <c r="H63" s="29"/>
      <c r="I63" s="41"/>
      <c r="J63" s="25"/>
      <c r="K63" s="15"/>
      <c r="L63" s="15"/>
    </row>
    <row r="64" spans="3:20" x14ac:dyDescent="0.25">
      <c r="C64" s="15"/>
      <c r="D64" s="48"/>
      <c r="E64" s="15"/>
      <c r="F64" s="15"/>
      <c r="G64" s="15"/>
      <c r="H64" s="15"/>
      <c r="I64" s="15"/>
      <c r="J64" s="25"/>
      <c r="K64" s="15"/>
      <c r="L64" s="15"/>
    </row>
    <row r="65" spans="3:13" x14ac:dyDescent="0.25">
      <c r="C65" s="49"/>
      <c r="D65" s="48"/>
      <c r="E65" s="15"/>
      <c r="F65" s="15"/>
      <c r="G65" s="15"/>
      <c r="H65" s="15"/>
      <c r="I65" s="17" t="s">
        <v>133</v>
      </c>
      <c r="J65" s="28" t="s">
        <v>137</v>
      </c>
      <c r="K65" s="18"/>
      <c r="L65" s="36">
        <f>J66*H61*G58*F49*E25*D52</f>
        <v>0</v>
      </c>
      <c r="M65" s="20">
        <f>L65*C66</f>
        <v>0</v>
      </c>
    </row>
    <row r="66" spans="3:13" x14ac:dyDescent="0.25">
      <c r="C66" s="50">
        <f>0.00001</f>
        <v>1.0000000000000001E-5</v>
      </c>
      <c r="D66" s="48"/>
      <c r="E66" s="15"/>
      <c r="F66" s="15"/>
      <c r="G66" s="15"/>
      <c r="H66" s="15"/>
      <c r="I66" s="15"/>
      <c r="J66" s="40">
        <v>0.95</v>
      </c>
      <c r="K66" s="15"/>
      <c r="L66" s="15"/>
    </row>
    <row r="67" spans="3:13" x14ac:dyDescent="0.25">
      <c r="C67" s="51">
        <v>1E-4</v>
      </c>
      <c r="D67" s="48"/>
      <c r="E67" s="15"/>
      <c r="F67" s="15"/>
      <c r="G67" s="15"/>
      <c r="H67" s="15"/>
      <c r="I67" s="15"/>
      <c r="J67" s="15"/>
      <c r="K67" s="15"/>
      <c r="L67" s="15"/>
    </row>
    <row r="68" spans="3:13" x14ac:dyDescent="0.25">
      <c r="C68" s="15"/>
      <c r="D68" s="48"/>
      <c r="E68" s="15"/>
      <c r="F68" s="15"/>
      <c r="G68" s="15"/>
      <c r="H68" s="15"/>
      <c r="I68" s="15"/>
      <c r="J68" s="15"/>
      <c r="K68" s="15"/>
      <c r="L68" s="15"/>
    </row>
    <row r="69" spans="3:13" x14ac:dyDescent="0.25">
      <c r="C69" s="15"/>
      <c r="D69" s="48"/>
      <c r="E69" s="15"/>
      <c r="F69" s="15"/>
      <c r="G69" s="24"/>
      <c r="H69" s="24"/>
      <c r="I69" s="24"/>
      <c r="J69" s="43" t="s">
        <v>129</v>
      </c>
      <c r="K69" s="18"/>
      <c r="L69" s="36">
        <f>G72*F83*D77</f>
        <v>0.05</v>
      </c>
      <c r="M69" s="20">
        <f>L69*C67</f>
        <v>5.0000000000000004E-6</v>
      </c>
    </row>
    <row r="70" spans="3:13" x14ac:dyDescent="0.25">
      <c r="C70" s="15"/>
      <c r="D70" s="48"/>
      <c r="E70" s="15"/>
      <c r="F70" s="15"/>
      <c r="G70" s="25"/>
      <c r="H70" s="15"/>
      <c r="I70" s="15"/>
      <c r="J70" s="15"/>
      <c r="K70" s="15"/>
      <c r="L70" s="15"/>
    </row>
    <row r="71" spans="3:13" x14ac:dyDescent="0.25">
      <c r="C71" s="15"/>
      <c r="D71" s="48"/>
      <c r="E71" s="15"/>
      <c r="F71" s="15"/>
      <c r="G71" s="25"/>
      <c r="H71" s="15"/>
      <c r="I71" s="15"/>
      <c r="J71" s="15"/>
      <c r="K71" s="15"/>
      <c r="L71" s="15"/>
    </row>
    <row r="72" spans="3:13" x14ac:dyDescent="0.25">
      <c r="C72" s="15"/>
      <c r="D72" s="48"/>
      <c r="E72" s="15"/>
      <c r="F72" s="17" t="s">
        <v>130</v>
      </c>
      <c r="G72" s="26">
        <v>0.05</v>
      </c>
      <c r="H72" s="15"/>
      <c r="I72" s="15"/>
      <c r="J72" s="33" t="s">
        <v>156</v>
      </c>
      <c r="K72" s="18"/>
      <c r="L72" s="36">
        <f>J73*I75*H77*G78*F83*D77</f>
        <v>4.7500000000000001E-2</v>
      </c>
      <c r="M72" s="20">
        <f>L72*C67</f>
        <v>4.7500000000000003E-6</v>
      </c>
    </row>
    <row r="73" spans="3:13" x14ac:dyDescent="0.25">
      <c r="C73" s="15"/>
      <c r="D73" s="48"/>
      <c r="E73" s="15"/>
      <c r="F73" s="15"/>
      <c r="G73" s="25"/>
      <c r="H73" s="15"/>
      <c r="I73" s="17" t="s">
        <v>130</v>
      </c>
      <c r="J73" s="21">
        <v>0.05</v>
      </c>
      <c r="K73" s="15"/>
      <c r="L73" s="15"/>
    </row>
    <row r="74" spans="3:13" x14ac:dyDescent="0.25">
      <c r="C74" s="15"/>
      <c r="D74" s="48"/>
      <c r="E74" s="15"/>
      <c r="F74" s="15"/>
      <c r="G74" s="25"/>
      <c r="H74" s="15"/>
      <c r="I74" s="24"/>
      <c r="J74" s="25"/>
      <c r="K74" s="15"/>
      <c r="L74" s="15"/>
    </row>
    <row r="75" spans="3:13" x14ac:dyDescent="0.25">
      <c r="C75" s="15"/>
      <c r="D75" s="48"/>
      <c r="E75" s="15"/>
      <c r="F75" s="15"/>
      <c r="G75" s="34"/>
      <c r="H75" s="52" t="s">
        <v>135</v>
      </c>
      <c r="I75" s="40">
        <v>1</v>
      </c>
      <c r="J75" s="25"/>
      <c r="K75" s="15"/>
      <c r="L75" s="15"/>
    </row>
    <row r="76" spans="3:13" x14ac:dyDescent="0.25">
      <c r="C76" s="15"/>
      <c r="D76" s="48"/>
      <c r="E76" s="15"/>
      <c r="F76" s="24"/>
      <c r="G76" s="25"/>
      <c r="H76" s="41"/>
      <c r="I76" s="27" t="s">
        <v>133</v>
      </c>
      <c r="J76" s="28" t="s">
        <v>137</v>
      </c>
      <c r="K76" s="18"/>
      <c r="L76" s="36">
        <f>J77*I75*H77*G78*F83*D77</f>
        <v>0.90249999999999997</v>
      </c>
      <c r="M76" s="20">
        <f>L76*C67</f>
        <v>9.0249999999999998E-5</v>
      </c>
    </row>
    <row r="77" spans="3:13" x14ac:dyDescent="0.25">
      <c r="C77" s="47" t="s">
        <v>140</v>
      </c>
      <c r="D77" s="26">
        <v>1</v>
      </c>
      <c r="E77" s="15"/>
      <c r="F77" s="25"/>
      <c r="G77" s="27" t="s">
        <v>135</v>
      </c>
      <c r="H77" s="26">
        <v>1</v>
      </c>
      <c r="I77" s="25"/>
      <c r="J77" s="40">
        <v>0.95</v>
      </c>
      <c r="K77" s="15"/>
      <c r="L77" s="15"/>
    </row>
    <row r="78" spans="3:13" x14ac:dyDescent="0.25">
      <c r="C78" s="15"/>
      <c r="D78" s="25"/>
      <c r="E78" s="15"/>
      <c r="F78" s="27" t="s">
        <v>133</v>
      </c>
      <c r="G78" s="35">
        <v>0.95</v>
      </c>
      <c r="H78" s="27" t="s">
        <v>138</v>
      </c>
      <c r="I78" s="26">
        <v>0</v>
      </c>
      <c r="J78" s="33" t="s">
        <v>129</v>
      </c>
      <c r="K78" s="18"/>
      <c r="L78" s="36">
        <f>J79*I78*H77*G78*F83*D77</f>
        <v>0</v>
      </c>
      <c r="M78" s="20">
        <f>L78*C67</f>
        <v>0</v>
      </c>
    </row>
    <row r="79" spans="3:13" x14ac:dyDescent="0.25">
      <c r="C79" s="15"/>
      <c r="D79" s="25"/>
      <c r="E79" s="15"/>
      <c r="F79" s="25"/>
      <c r="G79" s="15"/>
      <c r="H79" s="25"/>
      <c r="I79" s="27" t="s">
        <v>130</v>
      </c>
      <c r="J79" s="26">
        <v>0.05</v>
      </c>
      <c r="K79" s="15"/>
      <c r="L79" s="15"/>
    </row>
    <row r="80" spans="3:13" x14ac:dyDescent="0.25">
      <c r="C80" s="15"/>
      <c r="D80" s="25"/>
      <c r="E80" s="15"/>
      <c r="F80" s="27"/>
      <c r="G80" s="15"/>
      <c r="H80" s="25"/>
      <c r="I80" s="29"/>
      <c r="J80" s="25"/>
      <c r="K80" s="15"/>
      <c r="L80" s="15"/>
    </row>
    <row r="81" spans="3:13" x14ac:dyDescent="0.25">
      <c r="C81" s="15"/>
      <c r="D81" s="25"/>
      <c r="E81" s="15"/>
      <c r="F81" s="25"/>
      <c r="G81" s="15"/>
      <c r="H81" s="25"/>
      <c r="I81" s="15"/>
      <c r="J81" s="25"/>
      <c r="K81" s="15"/>
      <c r="L81" s="15"/>
    </row>
    <row r="82" spans="3:13" x14ac:dyDescent="0.25">
      <c r="C82" s="15"/>
      <c r="D82" s="25"/>
      <c r="E82" s="15"/>
      <c r="F82" s="25"/>
      <c r="G82" s="15"/>
      <c r="H82" s="25"/>
      <c r="I82" s="17" t="s">
        <v>133</v>
      </c>
      <c r="J82" s="28" t="s">
        <v>137</v>
      </c>
      <c r="K82" s="18"/>
      <c r="L82" s="36">
        <f>J83*I78*H77*G78*F83*D77</f>
        <v>0</v>
      </c>
      <c r="M82" s="20">
        <f>L82*C67</f>
        <v>0</v>
      </c>
    </row>
    <row r="83" spans="3:13" x14ac:dyDescent="0.25">
      <c r="C83" s="15"/>
      <c r="D83" s="25"/>
      <c r="E83" s="17" t="s">
        <v>135</v>
      </c>
      <c r="F83" s="26">
        <v>1</v>
      </c>
      <c r="G83" s="15"/>
      <c r="H83" s="25"/>
      <c r="I83" s="15"/>
      <c r="J83" s="40">
        <v>0.95</v>
      </c>
      <c r="K83" s="15"/>
      <c r="L83" s="15"/>
    </row>
    <row r="84" spans="3:13" x14ac:dyDescent="0.25">
      <c r="C84" s="15"/>
      <c r="D84" s="25"/>
      <c r="E84" s="15"/>
      <c r="F84" s="25"/>
      <c r="G84" s="15"/>
      <c r="H84" s="25"/>
      <c r="I84" s="15"/>
      <c r="J84" s="15"/>
      <c r="K84" s="15"/>
      <c r="L84" s="15"/>
    </row>
    <row r="85" spans="3:13" x14ac:dyDescent="0.25">
      <c r="C85" s="15"/>
      <c r="D85" s="25"/>
      <c r="E85" s="15"/>
      <c r="F85" s="25"/>
      <c r="G85" s="15"/>
      <c r="H85" s="25"/>
      <c r="I85" s="15"/>
      <c r="J85" s="33" t="s">
        <v>129</v>
      </c>
      <c r="K85" s="18"/>
      <c r="L85" s="36">
        <f>J86*I88*H86*G78*F83*D77</f>
        <v>0</v>
      </c>
      <c r="M85" s="20">
        <f>L85*C67</f>
        <v>0</v>
      </c>
    </row>
    <row r="86" spans="3:13" x14ac:dyDescent="0.25">
      <c r="C86" s="15"/>
      <c r="D86" s="25"/>
      <c r="E86" s="15"/>
      <c r="F86" s="25"/>
      <c r="G86" s="17" t="s">
        <v>138</v>
      </c>
      <c r="H86" s="26">
        <v>0</v>
      </c>
      <c r="I86" s="17" t="s">
        <v>130</v>
      </c>
      <c r="J86" s="21">
        <v>0.05</v>
      </c>
      <c r="K86" s="15"/>
      <c r="L86" s="15"/>
    </row>
    <row r="87" spans="3:13" x14ac:dyDescent="0.25">
      <c r="C87" s="15"/>
      <c r="D87" s="25"/>
      <c r="E87" s="15"/>
      <c r="F87" s="25"/>
      <c r="G87" s="15"/>
      <c r="H87" s="25"/>
      <c r="I87" s="24"/>
      <c r="J87" s="25"/>
      <c r="K87" s="15"/>
      <c r="L87" s="15"/>
    </row>
    <row r="88" spans="3:13" x14ac:dyDescent="0.25">
      <c r="C88" s="15"/>
      <c r="D88" s="25"/>
      <c r="E88" s="15"/>
      <c r="F88" s="25"/>
      <c r="G88" s="15"/>
      <c r="H88" s="31" t="s">
        <v>135</v>
      </c>
      <c r="I88" s="40">
        <v>1</v>
      </c>
      <c r="J88" s="25"/>
      <c r="K88" s="15"/>
      <c r="L88" s="15"/>
    </row>
    <row r="89" spans="3:13" x14ac:dyDescent="0.25">
      <c r="C89" s="15"/>
      <c r="D89" s="25"/>
      <c r="E89" s="15"/>
      <c r="F89" s="25"/>
      <c r="G89" s="15"/>
      <c r="H89" s="53"/>
      <c r="I89" s="27" t="s">
        <v>133</v>
      </c>
      <c r="J89" s="28" t="s">
        <v>137</v>
      </c>
      <c r="K89" s="18"/>
      <c r="L89" s="36">
        <f>J90*I88*H86*G78*F83*D77</f>
        <v>0</v>
      </c>
      <c r="M89" s="20">
        <f>L89*C67</f>
        <v>0</v>
      </c>
    </row>
    <row r="90" spans="3:13" x14ac:dyDescent="0.25">
      <c r="C90" s="15"/>
      <c r="D90" s="29"/>
      <c r="E90" s="24"/>
      <c r="F90" s="25"/>
      <c r="G90" s="15"/>
      <c r="H90" s="46"/>
      <c r="I90" s="25"/>
      <c r="J90" s="40">
        <v>0.95</v>
      </c>
      <c r="K90" s="15"/>
      <c r="L90" s="15"/>
    </row>
    <row r="91" spans="3:13" x14ac:dyDescent="0.25">
      <c r="C91" s="15"/>
      <c r="D91" s="15"/>
      <c r="E91" s="54"/>
      <c r="F91" s="15"/>
      <c r="G91" s="15"/>
      <c r="H91" s="17" t="s">
        <v>138</v>
      </c>
      <c r="I91" s="26">
        <v>0</v>
      </c>
      <c r="J91" s="33" t="s">
        <v>129</v>
      </c>
      <c r="K91" s="18"/>
      <c r="L91" s="36">
        <f>J92*I91*H86*G78*F83*D77</f>
        <v>0</v>
      </c>
      <c r="M91" s="20">
        <f>L91*C67</f>
        <v>0</v>
      </c>
    </row>
    <row r="92" spans="3:13" x14ac:dyDescent="0.25">
      <c r="C92" s="15"/>
      <c r="D92" s="15"/>
      <c r="E92" s="42"/>
      <c r="F92" s="15"/>
      <c r="G92" s="15"/>
      <c r="H92" s="15"/>
      <c r="I92" s="27" t="s">
        <v>130</v>
      </c>
      <c r="J92" s="26">
        <v>0.05</v>
      </c>
      <c r="K92" s="15"/>
      <c r="L92" s="15"/>
    </row>
    <row r="93" spans="3:13" x14ac:dyDescent="0.25">
      <c r="C93" s="15"/>
      <c r="D93" s="15"/>
      <c r="E93" s="42"/>
      <c r="F93" s="15"/>
      <c r="G93" s="15"/>
      <c r="H93" s="15"/>
      <c r="I93" s="29"/>
      <c r="J93" s="25"/>
      <c r="K93" s="15"/>
      <c r="L93" s="15"/>
    </row>
    <row r="94" spans="3:13" x14ac:dyDescent="0.25">
      <c r="C94" s="15"/>
      <c r="D94" s="15"/>
      <c r="E94" s="42"/>
      <c r="F94" s="15"/>
      <c r="G94" s="15"/>
      <c r="H94" s="15"/>
      <c r="I94" s="15"/>
      <c r="J94" s="25"/>
      <c r="K94" s="15"/>
      <c r="L94" s="15"/>
    </row>
    <row r="95" spans="3:13" x14ac:dyDescent="0.25">
      <c r="C95" s="15"/>
      <c r="D95" s="15"/>
      <c r="E95" s="42"/>
      <c r="F95" s="15"/>
      <c r="G95" s="15"/>
      <c r="H95" s="15"/>
      <c r="I95" s="17" t="s">
        <v>133</v>
      </c>
      <c r="J95" s="28" t="s">
        <v>137</v>
      </c>
      <c r="K95" s="18"/>
      <c r="L95" s="36">
        <f>J96*I91*H86*G78*F83*D77</f>
        <v>0</v>
      </c>
      <c r="M95" s="20">
        <f>L95*C67</f>
        <v>0</v>
      </c>
    </row>
    <row r="96" spans="3:13" x14ac:dyDescent="0.25">
      <c r="C96" s="15"/>
      <c r="D96" s="15"/>
      <c r="E96" s="42"/>
      <c r="F96" s="15"/>
      <c r="G96" s="15"/>
      <c r="H96" s="15"/>
      <c r="I96" s="15"/>
      <c r="J96" s="40">
        <v>0.95</v>
      </c>
      <c r="K96" s="15"/>
      <c r="L96" s="15"/>
    </row>
    <row r="97" spans="3:13" x14ac:dyDescent="0.25">
      <c r="C97" s="15"/>
      <c r="D97" s="15"/>
      <c r="E97" s="17" t="s">
        <v>138</v>
      </c>
      <c r="F97" s="34">
        <v>0</v>
      </c>
      <c r="G97" s="15"/>
      <c r="H97" s="15"/>
      <c r="I97" s="15"/>
      <c r="J97" s="15"/>
      <c r="K97" s="15"/>
      <c r="L97" s="15"/>
    </row>
    <row r="98" spans="3:13" x14ac:dyDescent="0.25">
      <c r="C98" s="15"/>
      <c r="D98" s="15"/>
      <c r="E98" s="42"/>
      <c r="F98" s="15"/>
      <c r="G98" s="15"/>
      <c r="H98" s="15"/>
      <c r="I98" s="15"/>
      <c r="J98" s="15"/>
      <c r="K98" s="15"/>
      <c r="L98" s="15"/>
    </row>
    <row r="99" spans="3:13" x14ac:dyDescent="0.25">
      <c r="C99" s="15"/>
      <c r="D99" s="15"/>
      <c r="E99" s="42"/>
      <c r="F99" s="15"/>
      <c r="G99" s="24"/>
      <c r="H99" s="24"/>
      <c r="I99" s="24"/>
      <c r="J99" s="43" t="s">
        <v>129</v>
      </c>
      <c r="K99" s="18"/>
      <c r="L99" s="36">
        <f>G102*F97*D77</f>
        <v>0</v>
      </c>
      <c r="M99" s="20">
        <f>L99*C67</f>
        <v>0</v>
      </c>
    </row>
    <row r="100" spans="3:13" x14ac:dyDescent="0.25">
      <c r="C100" s="15"/>
      <c r="D100" s="15"/>
      <c r="E100" s="42"/>
      <c r="F100" s="15"/>
      <c r="G100" s="25"/>
      <c r="H100" s="15"/>
      <c r="I100" s="15"/>
      <c r="J100" s="15"/>
      <c r="K100" s="15"/>
      <c r="L100" s="15"/>
    </row>
    <row r="101" spans="3:13" x14ac:dyDescent="0.25">
      <c r="C101" s="15"/>
      <c r="D101" s="15"/>
      <c r="E101" s="42"/>
      <c r="F101" s="15"/>
      <c r="G101" s="25"/>
      <c r="H101" s="15"/>
      <c r="I101" s="15"/>
      <c r="J101" s="15"/>
      <c r="K101" s="15"/>
      <c r="L101" s="15"/>
    </row>
    <row r="102" spans="3:13" x14ac:dyDescent="0.25">
      <c r="C102" s="15"/>
      <c r="D102" s="15"/>
      <c r="E102" s="42"/>
      <c r="F102" s="17" t="s">
        <v>130</v>
      </c>
      <c r="G102" s="26">
        <v>0.05</v>
      </c>
      <c r="H102" s="15"/>
      <c r="I102" s="15"/>
      <c r="J102" s="33" t="s">
        <v>156</v>
      </c>
      <c r="K102" s="18"/>
      <c r="L102" s="36">
        <f>J103*I105*H107*G108*F97*D77</f>
        <v>0</v>
      </c>
      <c r="M102" s="20">
        <f>L102*C67</f>
        <v>0</v>
      </c>
    </row>
    <row r="103" spans="3:13" x14ac:dyDescent="0.25">
      <c r="C103" s="15"/>
      <c r="D103" s="15"/>
      <c r="E103" s="42"/>
      <c r="F103" s="15"/>
      <c r="G103" s="25"/>
      <c r="H103" s="15"/>
      <c r="I103" s="17" t="s">
        <v>130</v>
      </c>
      <c r="J103" s="21">
        <v>0.05</v>
      </c>
      <c r="K103" s="15"/>
      <c r="L103" s="15"/>
    </row>
    <row r="104" spans="3:13" x14ac:dyDescent="0.25">
      <c r="C104" s="15"/>
      <c r="D104" s="15"/>
      <c r="E104" s="42"/>
      <c r="F104" s="15"/>
      <c r="G104" s="25"/>
      <c r="H104" s="15"/>
      <c r="I104" s="24"/>
      <c r="J104" s="25"/>
      <c r="K104" s="15"/>
      <c r="L104" s="15"/>
    </row>
    <row r="105" spans="3:13" x14ac:dyDescent="0.25">
      <c r="C105" s="15"/>
      <c r="D105" s="15"/>
      <c r="E105" s="42"/>
      <c r="F105" s="15"/>
      <c r="G105" s="34"/>
      <c r="H105" s="52" t="s">
        <v>135</v>
      </c>
      <c r="I105" s="40">
        <v>1</v>
      </c>
      <c r="J105" s="25"/>
      <c r="K105" s="15"/>
      <c r="L105" s="15"/>
    </row>
    <row r="106" spans="3:13" x14ac:dyDescent="0.25">
      <c r="C106" s="15"/>
      <c r="D106" s="15"/>
      <c r="E106" s="42"/>
      <c r="F106" s="24"/>
      <c r="G106" s="25"/>
      <c r="H106" s="41"/>
      <c r="I106" s="27" t="s">
        <v>133</v>
      </c>
      <c r="J106" s="28" t="s">
        <v>137</v>
      </c>
      <c r="K106" s="18"/>
      <c r="L106" s="36">
        <f>J107*I105*H107*G108*F97*D77</f>
        <v>0</v>
      </c>
      <c r="M106" s="20">
        <f>L106*C67</f>
        <v>0</v>
      </c>
    </row>
    <row r="107" spans="3:13" x14ac:dyDescent="0.25">
      <c r="C107" s="15"/>
      <c r="D107" s="15"/>
      <c r="E107" s="15"/>
      <c r="F107" s="15"/>
      <c r="G107" s="27" t="s">
        <v>135</v>
      </c>
      <c r="H107" s="26">
        <v>1</v>
      </c>
      <c r="I107" s="25"/>
      <c r="J107" s="40">
        <v>0.95</v>
      </c>
      <c r="K107" s="15"/>
      <c r="L107" s="15"/>
    </row>
    <row r="108" spans="3:13" x14ac:dyDescent="0.25">
      <c r="C108" s="15"/>
      <c r="D108" s="15"/>
      <c r="E108" s="15"/>
      <c r="F108" s="17" t="s">
        <v>133</v>
      </c>
      <c r="G108" s="35">
        <v>0.95</v>
      </c>
      <c r="H108" s="27" t="s">
        <v>138</v>
      </c>
      <c r="I108" s="26">
        <v>0</v>
      </c>
      <c r="J108" s="33" t="s">
        <v>129</v>
      </c>
      <c r="K108" s="18"/>
      <c r="L108" s="36">
        <f>J109*I108*H107*G108*F97*D77</f>
        <v>0</v>
      </c>
      <c r="M108" s="20">
        <f>L108*C67</f>
        <v>0</v>
      </c>
    </row>
    <row r="109" spans="3:13" x14ac:dyDescent="0.25">
      <c r="C109" s="15"/>
      <c r="D109" s="15"/>
      <c r="E109" s="15"/>
      <c r="F109" s="15"/>
      <c r="G109" s="15"/>
      <c r="H109" s="25"/>
      <c r="I109" s="27" t="s">
        <v>130</v>
      </c>
      <c r="J109" s="26">
        <v>0.05</v>
      </c>
      <c r="K109" s="15"/>
      <c r="L109" s="15"/>
    </row>
    <row r="110" spans="3:13" x14ac:dyDescent="0.25">
      <c r="C110" s="15"/>
      <c r="D110" s="15"/>
      <c r="E110" s="15"/>
      <c r="F110" s="17"/>
      <c r="G110" s="15"/>
      <c r="H110" s="25"/>
      <c r="I110" s="29"/>
      <c r="J110" s="25"/>
      <c r="K110" s="15"/>
      <c r="L110" s="15"/>
    </row>
    <row r="111" spans="3:13" x14ac:dyDescent="0.25">
      <c r="C111" s="15"/>
      <c r="D111" s="15"/>
      <c r="E111" s="15"/>
      <c r="F111" s="15"/>
      <c r="G111" s="15"/>
      <c r="H111" s="25"/>
      <c r="I111" s="15"/>
      <c r="J111" s="25"/>
      <c r="K111" s="15"/>
      <c r="L111" s="15"/>
    </row>
    <row r="112" spans="3:13" x14ac:dyDescent="0.25">
      <c r="C112" s="15"/>
      <c r="D112" s="15"/>
      <c r="E112" s="15"/>
      <c r="F112" s="15"/>
      <c r="G112" s="15"/>
      <c r="H112" s="25"/>
      <c r="I112" s="17" t="s">
        <v>133</v>
      </c>
      <c r="J112" s="28" t="s">
        <v>137</v>
      </c>
      <c r="K112" s="18"/>
      <c r="L112" s="36">
        <f>J113*I108*H107*G108*F97*D77</f>
        <v>0</v>
      </c>
      <c r="M112" s="20">
        <f>L112*C67</f>
        <v>0</v>
      </c>
    </row>
    <row r="113" spans="3:13" x14ac:dyDescent="0.25">
      <c r="C113" s="15"/>
      <c r="D113" s="15"/>
      <c r="E113" s="15"/>
      <c r="F113" s="46"/>
      <c r="G113" s="15"/>
      <c r="H113" s="25"/>
      <c r="I113" s="15"/>
      <c r="J113" s="40">
        <v>0.95</v>
      </c>
      <c r="K113" s="15"/>
      <c r="L113" s="15"/>
    </row>
    <row r="114" spans="3:13" x14ac:dyDescent="0.25">
      <c r="C114" s="15"/>
      <c r="D114" s="15"/>
      <c r="E114" s="15"/>
      <c r="F114" s="15"/>
      <c r="G114" s="15"/>
      <c r="H114" s="25"/>
      <c r="I114" s="15"/>
      <c r="J114" s="15"/>
      <c r="K114" s="15"/>
      <c r="L114" s="15"/>
    </row>
    <row r="115" spans="3:13" x14ac:dyDescent="0.25">
      <c r="C115" s="15"/>
      <c r="D115" s="15"/>
      <c r="E115" s="15"/>
      <c r="F115" s="15"/>
      <c r="G115" s="15"/>
      <c r="H115" s="25"/>
      <c r="I115" s="15"/>
      <c r="J115" s="33" t="s">
        <v>129</v>
      </c>
      <c r="K115" s="18"/>
      <c r="L115" s="36">
        <f>J116*I118*H116*G108*F97*D77</f>
        <v>0</v>
      </c>
      <c r="M115" s="20">
        <f>L115*C67</f>
        <v>0</v>
      </c>
    </row>
    <row r="116" spans="3:13" x14ac:dyDescent="0.25">
      <c r="C116" s="15"/>
      <c r="D116" s="15"/>
      <c r="E116" s="15"/>
      <c r="F116" s="15"/>
      <c r="G116" s="17" t="s">
        <v>138</v>
      </c>
      <c r="H116" s="26">
        <v>0</v>
      </c>
      <c r="I116" s="17" t="s">
        <v>130</v>
      </c>
      <c r="J116" s="21">
        <v>0.05</v>
      </c>
      <c r="K116" s="15"/>
      <c r="L116" s="15"/>
    </row>
    <row r="117" spans="3:13" x14ac:dyDescent="0.25">
      <c r="C117" s="15"/>
      <c r="D117" s="15"/>
      <c r="E117" s="15"/>
      <c r="F117" s="15"/>
      <c r="G117" s="15"/>
      <c r="H117" s="25"/>
      <c r="I117" s="24"/>
      <c r="J117" s="25"/>
      <c r="K117" s="15"/>
      <c r="L117" s="15"/>
    </row>
    <row r="118" spans="3:13" x14ac:dyDescent="0.25">
      <c r="C118" s="15"/>
      <c r="D118" s="15"/>
      <c r="E118" s="15"/>
      <c r="F118" s="15"/>
      <c r="G118" s="15"/>
      <c r="H118" s="31" t="s">
        <v>135</v>
      </c>
      <c r="I118" s="40">
        <v>1</v>
      </c>
      <c r="J118" s="25"/>
      <c r="K118" s="15"/>
      <c r="L118" s="15"/>
    </row>
    <row r="119" spans="3:13" x14ac:dyDescent="0.25">
      <c r="C119" s="15"/>
      <c r="D119" s="15"/>
      <c r="E119" s="15"/>
      <c r="F119" s="15"/>
      <c r="G119" s="15"/>
      <c r="H119" s="53"/>
      <c r="I119" s="27" t="s">
        <v>133</v>
      </c>
      <c r="J119" s="28" t="s">
        <v>137</v>
      </c>
      <c r="K119" s="18"/>
      <c r="L119" s="36">
        <f>J120*I118*H116*G108*F97*D77</f>
        <v>0</v>
      </c>
      <c r="M119" s="20">
        <f>L119*C67</f>
        <v>0</v>
      </c>
    </row>
    <row r="120" spans="3:13" x14ac:dyDescent="0.25">
      <c r="C120" s="15"/>
      <c r="D120" s="15"/>
      <c r="E120" s="15"/>
      <c r="F120" s="15"/>
      <c r="G120" s="15"/>
      <c r="H120" s="46"/>
      <c r="I120" s="25"/>
      <c r="J120" s="40">
        <v>0.95</v>
      </c>
      <c r="K120" s="15"/>
      <c r="L120" s="15"/>
    </row>
    <row r="121" spans="3:13" x14ac:dyDescent="0.25">
      <c r="C121" s="15"/>
      <c r="D121" s="15"/>
      <c r="E121" s="15"/>
      <c r="F121" s="15"/>
      <c r="G121" s="15"/>
      <c r="H121" s="17" t="s">
        <v>138</v>
      </c>
      <c r="I121" s="26">
        <v>0</v>
      </c>
      <c r="J121" s="33" t="s">
        <v>129</v>
      </c>
      <c r="K121" s="18"/>
      <c r="L121" s="36">
        <f>J122*I121*H116*G108*F97*D77</f>
        <v>0</v>
      </c>
      <c r="M121" s="20">
        <f>L121*C67</f>
        <v>0</v>
      </c>
    </row>
    <row r="122" spans="3:13" x14ac:dyDescent="0.25">
      <c r="C122" s="15"/>
      <c r="D122" s="15"/>
      <c r="E122" s="15"/>
      <c r="F122" s="15"/>
      <c r="G122" s="15"/>
      <c r="H122" s="15"/>
      <c r="I122" s="27" t="s">
        <v>130</v>
      </c>
      <c r="J122" s="26">
        <v>0.05</v>
      </c>
      <c r="K122" s="15"/>
      <c r="L122" s="15"/>
    </row>
    <row r="123" spans="3:13" x14ac:dyDescent="0.25">
      <c r="C123" s="15"/>
      <c r="D123" s="15"/>
      <c r="E123" s="15"/>
      <c r="F123" s="15"/>
      <c r="G123" s="15"/>
      <c r="H123" s="15"/>
      <c r="I123" s="29"/>
      <c r="J123" s="25"/>
      <c r="K123" s="15"/>
      <c r="L123" s="15"/>
    </row>
    <row r="124" spans="3:13" x14ac:dyDescent="0.25">
      <c r="C124" s="15"/>
      <c r="D124" s="15"/>
      <c r="E124" s="15"/>
      <c r="F124" s="15"/>
      <c r="G124" s="15"/>
      <c r="H124" s="15"/>
      <c r="I124" s="15"/>
      <c r="J124" s="25"/>
      <c r="K124" s="15"/>
      <c r="L124" s="15"/>
    </row>
    <row r="125" spans="3:13" x14ac:dyDescent="0.25">
      <c r="C125" s="15"/>
      <c r="D125" s="15"/>
      <c r="E125" s="15"/>
      <c r="F125" s="15"/>
      <c r="G125" s="15"/>
      <c r="H125" s="15"/>
      <c r="I125" s="17" t="s">
        <v>133</v>
      </c>
      <c r="J125" s="28" t="s">
        <v>137</v>
      </c>
      <c r="K125" s="18"/>
      <c r="L125" s="36">
        <f>J126*I121*H116*G108*F97*D77</f>
        <v>0</v>
      </c>
      <c r="M125" s="20">
        <f>L125*C67</f>
        <v>0</v>
      </c>
    </row>
    <row r="126" spans="3:13" x14ac:dyDescent="0.25">
      <c r="J126" s="55">
        <v>0.95</v>
      </c>
    </row>
  </sheetData>
  <conditionalFormatting sqref="M2:M125">
    <cfRule type="cellIs" dxfId="7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O34"/>
  <sheetViews>
    <sheetView workbookViewId="0">
      <pane ySplit="1" topLeftCell="A2" activePane="bottomLeft" state="frozen"/>
      <selection pane="bottomLeft" activeCell="B1" sqref="B1:I34"/>
    </sheetView>
  </sheetViews>
  <sheetFormatPr defaultColWidth="8.88671875" defaultRowHeight="14.4" x14ac:dyDescent="0.3"/>
  <cols>
    <col min="1" max="1" width="8.88671875" style="10"/>
    <col min="2" max="2" width="14" style="10" customWidth="1"/>
    <col min="3" max="3" width="17.6640625" style="10" customWidth="1"/>
    <col min="4" max="4" width="18.33203125" style="10" customWidth="1"/>
    <col min="5" max="5" width="21.6640625" style="10" customWidth="1"/>
    <col min="6" max="6" width="17.33203125" style="10" customWidth="1"/>
    <col min="7" max="7" width="28.44140625" style="10" customWidth="1"/>
    <col min="8" max="8" width="12" style="10" hidden="1" customWidth="1"/>
    <col min="9" max="9" width="12.109375" customWidth="1"/>
    <col min="10" max="10" width="16.6640625" style="10" customWidth="1"/>
    <col min="11" max="16384" width="8.88671875" style="10"/>
  </cols>
  <sheetData>
    <row r="1" spans="2:10" ht="58.95" customHeight="1" x14ac:dyDescent="0.25">
      <c r="B1" s="13" t="s">
        <v>122</v>
      </c>
      <c r="C1" s="13" t="s">
        <v>123</v>
      </c>
      <c r="D1" s="13" t="s">
        <v>124</v>
      </c>
      <c r="E1" s="13" t="s">
        <v>125</v>
      </c>
      <c r="F1" s="13" t="s">
        <v>126</v>
      </c>
      <c r="G1" s="13" t="s">
        <v>127</v>
      </c>
      <c r="H1" s="13" t="s">
        <v>39</v>
      </c>
      <c r="I1" s="13" t="s">
        <v>43</v>
      </c>
      <c r="J1" s="14" t="s">
        <v>128</v>
      </c>
    </row>
    <row r="2" spans="2:10" x14ac:dyDescent="0.3">
      <c r="B2" s="15"/>
      <c r="C2" s="15"/>
      <c r="D2" s="15"/>
      <c r="E2" s="15"/>
      <c r="F2" s="15"/>
      <c r="G2" s="15"/>
      <c r="H2" s="15"/>
      <c r="I2" s="16"/>
    </row>
    <row r="3" spans="2:10" x14ac:dyDescent="0.3">
      <c r="B3" s="15"/>
      <c r="C3" s="15"/>
      <c r="D3" s="15"/>
      <c r="E3" s="15"/>
      <c r="F3" s="15"/>
      <c r="G3" s="17" t="s">
        <v>129</v>
      </c>
      <c r="H3" s="18"/>
      <c r="I3" s="19">
        <f>C9*E4</f>
        <v>0.05</v>
      </c>
      <c r="J3" s="20">
        <f>B14*I3</f>
        <v>5.0000000000000008E-7</v>
      </c>
    </row>
    <row r="4" spans="2:10" x14ac:dyDescent="0.3">
      <c r="B4" s="15"/>
      <c r="C4" s="15"/>
      <c r="D4" s="17" t="s">
        <v>130</v>
      </c>
      <c r="E4" s="21">
        <v>0.05</v>
      </c>
      <c r="F4" s="22"/>
      <c r="G4" s="22"/>
      <c r="H4" s="15"/>
      <c r="I4" s="23"/>
    </row>
    <row r="5" spans="2:10" x14ac:dyDescent="0.3">
      <c r="B5" s="15"/>
      <c r="C5" s="24"/>
      <c r="D5" s="24"/>
      <c r="E5" s="25"/>
      <c r="F5" s="15"/>
      <c r="G5" s="17" t="s">
        <v>131</v>
      </c>
      <c r="H5" s="18"/>
      <c r="I5" s="19">
        <f>C9*E7*G6</f>
        <v>0.19</v>
      </c>
      <c r="J5" s="20">
        <f>B14*I5</f>
        <v>1.9000000000000002E-6</v>
      </c>
    </row>
    <row r="6" spans="2:10" x14ac:dyDescent="0.3">
      <c r="B6" s="15"/>
      <c r="C6" s="25"/>
      <c r="D6" s="15"/>
      <c r="E6" s="25"/>
      <c r="F6" s="17" t="s">
        <v>132</v>
      </c>
      <c r="G6" s="21">
        <v>0.2</v>
      </c>
      <c r="H6" s="15"/>
      <c r="I6" s="23"/>
      <c r="J6" s="12"/>
    </row>
    <row r="7" spans="2:10" x14ac:dyDescent="0.3">
      <c r="B7" s="15"/>
      <c r="C7" s="25"/>
      <c r="D7" s="17" t="s">
        <v>133</v>
      </c>
      <c r="E7" s="26">
        <v>0.95</v>
      </c>
      <c r="F7" s="15"/>
      <c r="G7" s="25"/>
      <c r="H7" s="15"/>
      <c r="I7" s="23"/>
      <c r="J7" s="12"/>
    </row>
    <row r="8" spans="2:10" x14ac:dyDescent="0.3">
      <c r="B8" s="15"/>
      <c r="C8" s="25"/>
      <c r="D8" s="15"/>
      <c r="E8" s="25"/>
      <c r="F8" s="21">
        <v>1</v>
      </c>
      <c r="G8" s="26">
        <v>0.8</v>
      </c>
      <c r="H8" s="15"/>
      <c r="I8" s="23"/>
      <c r="J8" s="12"/>
    </row>
    <row r="9" spans="2:10" x14ac:dyDescent="0.3">
      <c r="B9" s="17" t="s">
        <v>134</v>
      </c>
      <c r="C9" s="26">
        <v>1</v>
      </c>
      <c r="D9" s="15"/>
      <c r="E9" s="27" t="s">
        <v>135</v>
      </c>
      <c r="F9" s="27" t="s">
        <v>136</v>
      </c>
      <c r="G9" s="28" t="s">
        <v>137</v>
      </c>
      <c r="H9" s="18"/>
      <c r="I9" s="19">
        <f>C9*E7*F8*G8</f>
        <v>0.76</v>
      </c>
      <c r="J9" s="20">
        <f>B14*I9</f>
        <v>7.6000000000000009E-6</v>
      </c>
    </row>
    <row r="10" spans="2:10" x14ac:dyDescent="0.3">
      <c r="B10" s="15"/>
      <c r="C10" s="25"/>
      <c r="D10" s="15"/>
      <c r="E10" s="25"/>
      <c r="F10" s="25"/>
      <c r="G10" s="15"/>
      <c r="H10" s="15"/>
      <c r="I10" s="23"/>
      <c r="J10" s="12"/>
    </row>
    <row r="11" spans="2:10" x14ac:dyDescent="0.3">
      <c r="B11" s="15"/>
      <c r="C11" s="25"/>
      <c r="D11" s="15"/>
      <c r="E11" s="29"/>
      <c r="F11" s="25"/>
      <c r="G11" s="15"/>
      <c r="H11" s="15"/>
      <c r="I11" s="23"/>
      <c r="J11" s="12"/>
    </row>
    <row r="12" spans="2:10" x14ac:dyDescent="0.3">
      <c r="B12" s="15"/>
      <c r="C12" s="25"/>
      <c r="D12" s="15"/>
      <c r="E12" s="15"/>
      <c r="F12" s="25"/>
      <c r="G12" s="15"/>
      <c r="H12" s="15"/>
      <c r="I12" s="23"/>
      <c r="J12" s="12"/>
    </row>
    <row r="13" spans="2:10" x14ac:dyDescent="0.3">
      <c r="B13" s="15"/>
      <c r="C13" s="25"/>
      <c r="D13" s="15"/>
      <c r="E13" s="15"/>
      <c r="F13" s="26">
        <v>0</v>
      </c>
      <c r="G13" s="17" t="s">
        <v>129</v>
      </c>
      <c r="H13" s="18"/>
      <c r="I13" s="19">
        <f>G14*F13*E7*C9</f>
        <v>0</v>
      </c>
      <c r="J13" s="20">
        <f>I13*B14</f>
        <v>0</v>
      </c>
    </row>
    <row r="14" spans="2:10" x14ac:dyDescent="0.3">
      <c r="B14" s="30">
        <f>0.00001</f>
        <v>1.0000000000000001E-5</v>
      </c>
      <c r="C14" s="25"/>
      <c r="D14" s="15"/>
      <c r="E14" s="17" t="s">
        <v>138</v>
      </c>
      <c r="F14" s="31" t="s">
        <v>132</v>
      </c>
      <c r="G14" s="21">
        <v>0.2</v>
      </c>
      <c r="H14" s="15"/>
      <c r="I14" s="23"/>
      <c r="J14" s="12"/>
    </row>
    <row r="15" spans="2:10" x14ac:dyDescent="0.3">
      <c r="B15" s="32">
        <f>0.0001</f>
        <v>1E-4</v>
      </c>
      <c r="C15" s="25"/>
      <c r="D15" s="15"/>
      <c r="E15" s="15"/>
      <c r="F15" s="29"/>
      <c r="G15" s="25"/>
      <c r="H15" s="15"/>
      <c r="I15" s="23"/>
      <c r="J15" s="12"/>
    </row>
    <row r="16" spans="2:10" x14ac:dyDescent="0.3">
      <c r="B16" s="15"/>
      <c r="C16" s="25"/>
      <c r="D16" s="15"/>
      <c r="E16" s="15"/>
      <c r="F16" s="15"/>
      <c r="G16" s="26">
        <v>0.8</v>
      </c>
      <c r="H16" s="15"/>
      <c r="I16" s="23"/>
      <c r="J16" s="12"/>
    </row>
    <row r="17" spans="2:15" x14ac:dyDescent="0.3">
      <c r="B17" s="15"/>
      <c r="C17" s="25"/>
      <c r="D17" s="15"/>
      <c r="E17" s="15"/>
      <c r="F17" s="17" t="s">
        <v>136</v>
      </c>
      <c r="G17" s="28" t="s">
        <v>137</v>
      </c>
      <c r="H17" s="18"/>
      <c r="I17" s="19">
        <f>G16*F13*E7*C9</f>
        <v>0</v>
      </c>
      <c r="J17" s="20">
        <f>B14*I17</f>
        <v>0</v>
      </c>
    </row>
    <row r="18" spans="2:15" x14ac:dyDescent="0.3">
      <c r="B18" s="15"/>
      <c r="C18" s="25"/>
      <c r="D18" s="15"/>
      <c r="E18" s="15"/>
      <c r="F18" s="15"/>
      <c r="G18" s="15"/>
      <c r="H18" s="15"/>
      <c r="I18" s="23"/>
      <c r="J18" s="12"/>
    </row>
    <row r="19" spans="2:15" x14ac:dyDescent="0.3">
      <c r="B19" s="15"/>
      <c r="C19" s="25"/>
      <c r="D19" s="15"/>
      <c r="E19" s="15"/>
      <c r="F19" s="15"/>
      <c r="G19" s="15"/>
      <c r="H19" s="15"/>
      <c r="I19" s="23"/>
      <c r="J19" s="12"/>
      <c r="O19" s="10">
        <v>0.05</v>
      </c>
    </row>
    <row r="20" spans="2:15" x14ac:dyDescent="0.3">
      <c r="B20" s="15"/>
      <c r="C20" s="25"/>
      <c r="D20" s="15"/>
      <c r="E20" s="24"/>
      <c r="F20" s="24"/>
      <c r="G20" s="33" t="s">
        <v>139</v>
      </c>
      <c r="H20" s="18"/>
      <c r="I20" s="19">
        <f>E21*D25*C22</f>
        <v>4.0000000000000008E-2</v>
      </c>
      <c r="J20" s="20">
        <f>I20*B15</f>
        <v>4.0000000000000007E-6</v>
      </c>
      <c r="O20" s="10">
        <v>0.19</v>
      </c>
    </row>
    <row r="21" spans="2:15" x14ac:dyDescent="0.3">
      <c r="B21" s="15"/>
      <c r="C21" s="25"/>
      <c r="D21" s="17" t="s">
        <v>132</v>
      </c>
      <c r="E21" s="26">
        <v>0.2</v>
      </c>
      <c r="F21" s="15"/>
      <c r="G21" s="15"/>
      <c r="H21" s="15"/>
      <c r="I21" s="23"/>
      <c r="J21" s="12"/>
      <c r="O21" s="10">
        <v>0.76</v>
      </c>
    </row>
    <row r="22" spans="2:15" x14ac:dyDescent="0.3">
      <c r="B22" s="17" t="s">
        <v>140</v>
      </c>
      <c r="C22" s="26">
        <v>1</v>
      </c>
      <c r="D22" s="24"/>
      <c r="E22" s="34"/>
      <c r="F22" s="15"/>
      <c r="G22" s="15"/>
      <c r="H22" s="15"/>
      <c r="I22" s="23"/>
      <c r="J22" s="12"/>
      <c r="O22" s="10">
        <v>4.0000000000000008E-2</v>
      </c>
    </row>
    <row r="23" spans="2:15" x14ac:dyDescent="0.3">
      <c r="B23" s="15"/>
      <c r="C23" s="25"/>
      <c r="D23" s="25"/>
      <c r="E23" s="34"/>
      <c r="F23" s="15"/>
      <c r="G23" s="15"/>
      <c r="H23" s="15"/>
      <c r="I23" s="23"/>
      <c r="J23" s="12"/>
      <c r="O23" s="10">
        <v>0.16000000000000003</v>
      </c>
    </row>
    <row r="24" spans="2:15" x14ac:dyDescent="0.3">
      <c r="B24" s="15"/>
      <c r="C24" s="25"/>
      <c r="D24" s="31" t="s">
        <v>136</v>
      </c>
      <c r="E24" s="35">
        <v>0.8</v>
      </c>
      <c r="F24" s="24"/>
      <c r="G24" s="33" t="s">
        <v>137</v>
      </c>
      <c r="H24" s="18"/>
      <c r="I24" s="19">
        <f>E24*D25*C22</f>
        <v>0.16000000000000003</v>
      </c>
      <c r="J24" s="20">
        <f>I24*B15</f>
        <v>1.6000000000000003E-5</v>
      </c>
      <c r="O24" s="10">
        <v>4.0000000000000008E-2</v>
      </c>
    </row>
    <row r="25" spans="2:15" x14ac:dyDescent="0.3">
      <c r="B25" s="15"/>
      <c r="C25" s="31" t="s">
        <v>141</v>
      </c>
      <c r="D25" s="26">
        <v>0.2</v>
      </c>
      <c r="E25" s="15"/>
      <c r="F25" s="15"/>
      <c r="G25" s="15"/>
      <c r="H25" s="15"/>
      <c r="I25" s="23"/>
      <c r="J25" s="12"/>
      <c r="O25" s="10">
        <v>0.15200000000000002</v>
      </c>
    </row>
    <row r="26" spans="2:15" x14ac:dyDescent="0.3">
      <c r="B26" s="15"/>
      <c r="C26" s="25"/>
      <c r="D26" s="25"/>
      <c r="E26" s="15"/>
      <c r="F26" s="15"/>
      <c r="G26" s="15"/>
      <c r="H26" s="15"/>
      <c r="I26" s="23"/>
      <c r="J26" s="12"/>
      <c r="O26" s="10">
        <v>0.6080000000000001</v>
      </c>
    </row>
    <row r="27" spans="2:15" x14ac:dyDescent="0.3">
      <c r="B27" s="15"/>
      <c r="C27" s="29"/>
      <c r="D27" s="25"/>
      <c r="E27" s="15"/>
      <c r="F27" s="15"/>
      <c r="G27" s="15"/>
      <c r="H27" s="15"/>
      <c r="I27" s="23"/>
      <c r="J27" s="12"/>
    </row>
    <row r="28" spans="2:15" x14ac:dyDescent="0.3">
      <c r="B28" s="15"/>
      <c r="C28" s="15"/>
      <c r="D28" s="25"/>
      <c r="E28" s="15"/>
      <c r="F28" s="15"/>
      <c r="G28" s="17" t="s">
        <v>142</v>
      </c>
      <c r="H28" s="18"/>
      <c r="I28" s="19">
        <f>E29*D30*C22</f>
        <v>4.0000000000000008E-2</v>
      </c>
      <c r="J28" s="20">
        <f>I28*B15</f>
        <v>4.0000000000000007E-6</v>
      </c>
    </row>
    <row r="29" spans="2:15" x14ac:dyDescent="0.3">
      <c r="B29" s="15"/>
      <c r="C29" s="17" t="s">
        <v>143</v>
      </c>
      <c r="D29" s="27" t="s">
        <v>130</v>
      </c>
      <c r="E29" s="21">
        <v>0.05</v>
      </c>
      <c r="F29" s="22"/>
      <c r="G29" s="22"/>
      <c r="H29" s="15"/>
      <c r="I29" s="23"/>
      <c r="J29" s="12"/>
    </row>
    <row r="30" spans="2:15" x14ac:dyDescent="0.3">
      <c r="B30" s="15"/>
      <c r="C30" s="15"/>
      <c r="D30" s="35">
        <v>0.8</v>
      </c>
      <c r="E30" s="25"/>
      <c r="F30" s="15"/>
      <c r="G30" s="33" t="s">
        <v>144</v>
      </c>
      <c r="H30" s="18"/>
      <c r="I30" s="19">
        <f>G31*E32*D30*C22</f>
        <v>0.15200000000000002</v>
      </c>
      <c r="J30" s="20">
        <f>I30*B15</f>
        <v>1.5200000000000004E-5</v>
      </c>
    </row>
    <row r="31" spans="2:15" x14ac:dyDescent="0.3">
      <c r="B31" s="15"/>
      <c r="C31" s="15"/>
      <c r="D31" s="15"/>
      <c r="E31" s="25"/>
      <c r="F31" s="17" t="s">
        <v>132</v>
      </c>
      <c r="G31" s="21">
        <v>0.2</v>
      </c>
      <c r="H31" s="15"/>
      <c r="I31" s="23"/>
    </row>
    <row r="32" spans="2:15" x14ac:dyDescent="0.3">
      <c r="B32" s="15"/>
      <c r="C32" s="15"/>
      <c r="D32" s="17" t="s">
        <v>133</v>
      </c>
      <c r="E32" s="35">
        <v>0.95</v>
      </c>
      <c r="F32" s="24"/>
      <c r="G32" s="34"/>
      <c r="H32" s="15"/>
      <c r="I32" s="23"/>
    </row>
    <row r="33" spans="2:10" x14ac:dyDescent="0.3">
      <c r="B33" s="15"/>
      <c r="C33" s="15"/>
      <c r="D33" s="15"/>
      <c r="E33" s="15"/>
      <c r="F33" s="15"/>
      <c r="G33" s="26">
        <v>0.8</v>
      </c>
      <c r="H33" s="15"/>
      <c r="I33" s="23"/>
    </row>
    <row r="34" spans="2:10" x14ac:dyDescent="0.3">
      <c r="B34" s="15"/>
      <c r="C34" s="15"/>
      <c r="D34" s="15"/>
      <c r="E34" s="15"/>
      <c r="F34" s="17" t="s">
        <v>136</v>
      </c>
      <c r="G34" s="28" t="s">
        <v>137</v>
      </c>
      <c r="H34" s="18"/>
      <c r="I34" s="19">
        <f>G33*E32*D30*C22</f>
        <v>0.6080000000000001</v>
      </c>
      <c r="J34" s="20">
        <f>B15*I34</f>
        <v>6.0800000000000014E-5</v>
      </c>
    </row>
  </sheetData>
  <conditionalFormatting sqref="J3:J34">
    <cfRule type="cellIs" dxfId="6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U444"/>
  <sheetViews>
    <sheetView tabSelected="1" zoomScale="115" zoomScaleNormal="115" workbookViewId="0">
      <pane ySplit="1" topLeftCell="A2" activePane="bottomLeft" state="frozen"/>
      <selection pane="bottomLeft" activeCell="H1" sqref="E1:H1"/>
    </sheetView>
  </sheetViews>
  <sheetFormatPr defaultRowHeight="14.4" x14ac:dyDescent="0.3"/>
  <cols>
    <col min="1" max="1" width="12" style="10" customWidth="1"/>
    <col min="2" max="2" width="28.88671875" style="10" customWidth="1"/>
    <col min="3" max="3" width="34.6640625" style="11" customWidth="1"/>
    <col min="4" max="4" width="33.88671875" style="11" customWidth="1"/>
    <col min="5" max="5" width="16.5546875" style="310" customWidth="1"/>
    <col min="6" max="6" width="16.33203125" style="310" customWidth="1"/>
    <col min="7" max="7" width="11.5546875" style="310" customWidth="1"/>
    <col min="8" max="8" width="16.5546875" style="310" customWidth="1"/>
    <col min="9" max="9" width="14.6640625" style="10" customWidth="1"/>
    <col min="10" max="10" width="20.6640625" style="10" customWidth="1"/>
    <col min="11" max="11" width="8.88671875" customWidth="1"/>
    <col min="12" max="12" width="13.33203125" customWidth="1"/>
    <col min="13" max="13" width="35.5546875" customWidth="1"/>
    <col min="14" max="14" width="31" customWidth="1"/>
    <col min="15" max="34" width="8.88671875" customWidth="1"/>
    <col min="35" max="35" width="17" customWidth="1"/>
    <col min="36" max="36" width="17.88671875" customWidth="1"/>
    <col min="37" max="37" width="13.33203125" customWidth="1"/>
    <col min="38" max="40" width="8.88671875" customWidth="1"/>
    <col min="41" max="41" width="12.33203125" customWidth="1"/>
    <col min="42" max="42" width="11.88671875" customWidth="1"/>
    <col min="43" max="43" width="10.44140625" customWidth="1"/>
    <col min="44" max="44" width="11.44140625" customWidth="1"/>
    <col min="45" max="45" width="12" customWidth="1"/>
    <col min="47" max="47" width="13.6640625" customWidth="1"/>
  </cols>
  <sheetData>
    <row r="1" spans="1:47" ht="54" customHeight="1" x14ac:dyDescent="0.3">
      <c r="A1" s="8" t="s">
        <v>39</v>
      </c>
      <c r="B1" s="8" t="s">
        <v>0</v>
      </c>
      <c r="C1" s="9" t="s">
        <v>40</v>
      </c>
      <c r="D1" s="9" t="s">
        <v>157</v>
      </c>
      <c r="E1" s="345" t="s">
        <v>41</v>
      </c>
      <c r="F1" s="345" t="s">
        <v>42</v>
      </c>
      <c r="G1" s="345" t="s">
        <v>43</v>
      </c>
      <c r="H1" s="345" t="s">
        <v>44</v>
      </c>
      <c r="I1" s="9" t="s">
        <v>45</v>
      </c>
      <c r="J1" s="9" t="s">
        <v>46</v>
      </c>
      <c r="L1" s="1" t="str">
        <f>A1</f>
        <v>№ сценария</v>
      </c>
      <c r="M1" s="1" t="str">
        <f>B1</f>
        <v>Оборудование</v>
      </c>
      <c r="N1" s="1" t="str">
        <f>D1</f>
        <v>Кратко сценарий</v>
      </c>
      <c r="O1" s="104" t="s">
        <v>190</v>
      </c>
      <c r="P1" s="104" t="s">
        <v>191</v>
      </c>
      <c r="Q1" s="104" t="s">
        <v>192</v>
      </c>
      <c r="R1" s="104" t="s">
        <v>193</v>
      </c>
      <c r="S1" s="104" t="s">
        <v>194</v>
      </c>
      <c r="T1" s="104" t="s">
        <v>195</v>
      </c>
      <c r="U1" s="104" t="s">
        <v>196</v>
      </c>
      <c r="V1" s="104" t="s">
        <v>197</v>
      </c>
      <c r="W1" s="104" t="s">
        <v>198</v>
      </c>
      <c r="X1" s="104" t="s">
        <v>199</v>
      </c>
      <c r="Y1" s="104" t="s">
        <v>200</v>
      </c>
      <c r="Z1" s="104" t="s">
        <v>201</v>
      </c>
      <c r="AA1" s="8" t="s">
        <v>202</v>
      </c>
      <c r="AB1" s="8" t="s">
        <v>203</v>
      </c>
      <c r="AC1" s="104" t="s">
        <v>204</v>
      </c>
      <c r="AD1" s="104" t="s">
        <v>205</v>
      </c>
      <c r="AE1" s="104" t="s">
        <v>206</v>
      </c>
      <c r="AF1" s="104" t="s">
        <v>207</v>
      </c>
      <c r="AG1" s="9" t="s">
        <v>531</v>
      </c>
      <c r="AH1" s="9" t="s">
        <v>532</v>
      </c>
      <c r="AI1" s="193" t="s">
        <v>541</v>
      </c>
      <c r="AJ1" s="7" t="s">
        <v>542</v>
      </c>
      <c r="AK1" s="7" t="s">
        <v>543</v>
      </c>
      <c r="AN1" s="9" t="s">
        <v>533</v>
      </c>
      <c r="AO1" s="9" t="s">
        <v>534</v>
      </c>
      <c r="AP1" s="9" t="s">
        <v>535</v>
      </c>
      <c r="AQ1" s="9" t="s">
        <v>536</v>
      </c>
      <c r="AR1" s="9" t="s">
        <v>537</v>
      </c>
      <c r="AS1" s="9" t="s">
        <v>538</v>
      </c>
      <c r="AT1" s="9" t="s">
        <v>539</v>
      </c>
      <c r="AU1" s="9" t="s">
        <v>540</v>
      </c>
    </row>
    <row r="2" spans="1:47" s="329" customFormat="1" x14ac:dyDescent="0.3">
      <c r="A2" s="323" t="s">
        <v>47</v>
      </c>
      <c r="B2" s="324" t="s">
        <v>575</v>
      </c>
      <c r="C2" s="324" t="s">
        <v>576</v>
      </c>
      <c r="D2" s="324" t="s">
        <v>577</v>
      </c>
      <c r="E2" s="325">
        <v>9.9999999999999995E-8</v>
      </c>
      <c r="F2" s="326">
        <v>253</v>
      </c>
      <c r="G2" s="326">
        <v>0.2</v>
      </c>
      <c r="H2" s="325">
        <f>E2*F2*G2</f>
        <v>5.0599999999999998E-6</v>
      </c>
      <c r="I2" s="327">
        <v>0.45900000000000002</v>
      </c>
      <c r="J2" s="327">
        <f>I2</f>
        <v>0.45900000000000002</v>
      </c>
      <c r="K2" s="328">
        <f>I2*10000/300</f>
        <v>15.3</v>
      </c>
      <c r="L2" s="329" t="str">
        <f>A2</f>
        <v>С1</v>
      </c>
      <c r="M2" s="329" t="str">
        <f>B2</f>
        <v>Трубопровод сырого газа от БСГ до приема компрессоров</v>
      </c>
      <c r="N2" s="329" t="str">
        <f t="shared" ref="N2:N107" si="0">D2</f>
        <v>Полное-факел</v>
      </c>
      <c r="O2" s="329">
        <v>12</v>
      </c>
      <c r="P2" s="329">
        <v>16</v>
      </c>
      <c r="Q2" s="329">
        <v>21</v>
      </c>
      <c r="R2" s="329">
        <v>35</v>
      </c>
      <c r="S2" s="329" t="s">
        <v>209</v>
      </c>
      <c r="T2" s="329" t="s">
        <v>209</v>
      </c>
      <c r="U2" s="329" t="s">
        <v>209</v>
      </c>
      <c r="V2" s="329" t="s">
        <v>209</v>
      </c>
      <c r="W2" s="329" t="s">
        <v>209</v>
      </c>
      <c r="X2" s="329" t="s">
        <v>209</v>
      </c>
      <c r="Y2" s="329" t="s">
        <v>209</v>
      </c>
      <c r="Z2" s="329" t="s">
        <v>209</v>
      </c>
      <c r="AA2" s="329" t="s">
        <v>209</v>
      </c>
      <c r="AB2" s="329" t="s">
        <v>209</v>
      </c>
      <c r="AC2" s="329" t="s">
        <v>209</v>
      </c>
      <c r="AD2" s="329" t="s">
        <v>209</v>
      </c>
      <c r="AE2" s="329" t="s">
        <v>209</v>
      </c>
      <c r="AF2" s="329" t="s">
        <v>209</v>
      </c>
      <c r="AG2" s="330">
        <v>2</v>
      </c>
      <c r="AH2" s="330">
        <v>3</v>
      </c>
      <c r="AI2" s="329">
        <v>0.75</v>
      </c>
      <c r="AJ2" s="329">
        <v>2.5999999999999999E-2</v>
      </c>
      <c r="AK2" s="329">
        <v>21</v>
      </c>
      <c r="AN2" s="331">
        <f t="shared" ref="AN2:AN107" si="1">AJ2*J2+AI2</f>
        <v>0.761934</v>
      </c>
      <c r="AO2" s="331">
        <f>0.1*AN2</f>
        <v>7.6193400000000008E-2</v>
      </c>
      <c r="AP2" s="332">
        <f>AG2*1.72+115*0.012*AH2</f>
        <v>7.58</v>
      </c>
      <c r="AQ2" s="332">
        <f>AK2*0.1</f>
        <v>2.1</v>
      </c>
      <c r="AR2" s="331">
        <f>10068.2*J2*POWER(10,-6)</f>
        <v>4.6213038000000005E-3</v>
      </c>
      <c r="AS2" s="332">
        <f t="shared" ref="AS2:AS107" si="2">AR2+AQ2+AP2+AO2+AN2</f>
        <v>10.5227487038</v>
      </c>
      <c r="AT2" s="333">
        <f t="shared" ref="AT2:AT107" si="3">AR2*H2</f>
        <v>2.3383797228000002E-8</v>
      </c>
      <c r="AU2" s="333">
        <f t="shared" ref="AU2:AU107" si="4">H2*AS2</f>
        <v>5.3245108441227998E-5</v>
      </c>
    </row>
    <row r="3" spans="1:47" s="329" customFormat="1" x14ac:dyDescent="0.3">
      <c r="A3" s="323" t="s">
        <v>49</v>
      </c>
      <c r="B3" s="324" t="s">
        <v>575</v>
      </c>
      <c r="C3" s="324" t="s">
        <v>580</v>
      </c>
      <c r="D3" s="324" t="s">
        <v>161</v>
      </c>
      <c r="E3" s="325">
        <v>9.9999999999999995E-8</v>
      </c>
      <c r="F3" s="326">
        <v>253</v>
      </c>
      <c r="G3" s="326">
        <v>4.0000000000000008E-2</v>
      </c>
      <c r="H3" s="325">
        <f t="shared" ref="H3:H6" si="5">E3*F3*G3</f>
        <v>1.0120000000000002E-6</v>
      </c>
      <c r="I3" s="327">
        <v>0.45900000000000002</v>
      </c>
      <c r="J3" s="327">
        <f>I3*0.1</f>
        <v>4.5900000000000003E-2</v>
      </c>
      <c r="K3" s="328"/>
      <c r="L3" s="329" t="str">
        <f t="shared" ref="L3:L108" si="6">A3</f>
        <v>С2</v>
      </c>
      <c r="M3" s="329" t="str">
        <f t="shared" ref="M3:M108" si="7">B3</f>
        <v>Трубопровод сырого газа от БСГ до приема компрессоров</v>
      </c>
      <c r="N3" s="329" t="str">
        <f t="shared" si="0"/>
        <v>Полное-взрыв</v>
      </c>
      <c r="O3" s="329" t="s">
        <v>209</v>
      </c>
      <c r="P3" s="329" t="s">
        <v>209</v>
      </c>
      <c r="Q3" s="329" t="s">
        <v>209</v>
      </c>
      <c r="R3" s="329" t="s">
        <v>209</v>
      </c>
      <c r="S3" s="329">
        <v>44</v>
      </c>
      <c r="T3" s="329">
        <v>89</v>
      </c>
      <c r="U3" s="329">
        <v>242</v>
      </c>
      <c r="V3" s="329">
        <v>416</v>
      </c>
      <c r="W3" s="329" t="s">
        <v>209</v>
      </c>
      <c r="X3" s="329" t="s">
        <v>209</v>
      </c>
      <c r="Y3" s="329" t="s">
        <v>209</v>
      </c>
      <c r="Z3" s="329" t="s">
        <v>209</v>
      </c>
      <c r="AA3" s="329" t="s">
        <v>209</v>
      </c>
      <c r="AB3" s="329" t="s">
        <v>209</v>
      </c>
      <c r="AC3" s="329" t="s">
        <v>209</v>
      </c>
      <c r="AD3" s="329" t="s">
        <v>209</v>
      </c>
      <c r="AE3" s="329" t="s">
        <v>209</v>
      </c>
      <c r="AF3" s="329" t="s">
        <v>209</v>
      </c>
      <c r="AG3" s="330">
        <v>3</v>
      </c>
      <c r="AH3" s="330">
        <v>2</v>
      </c>
      <c r="AI3" s="329">
        <v>0.75</v>
      </c>
      <c r="AJ3" s="329">
        <v>2.5999999999999999E-2</v>
      </c>
      <c r="AK3" s="329">
        <v>21</v>
      </c>
      <c r="AN3" s="331">
        <f t="shared" ref="AN3:AN108" si="8">AJ3*I3+AI3</f>
        <v>0.761934</v>
      </c>
      <c r="AO3" s="331">
        <f t="shared" ref="AO3:AO108" si="9">0.1*AN3</f>
        <v>7.6193400000000008E-2</v>
      </c>
      <c r="AP3" s="332">
        <f t="shared" ref="AP3:AP88" si="10">AG3*1.72+115*0.012*AH3</f>
        <v>7.92</v>
      </c>
      <c r="AQ3" s="332">
        <f t="shared" ref="AQ3:AQ7" si="11">AK3*0.1</f>
        <v>2.1</v>
      </c>
      <c r="AR3" s="331">
        <f>10068.2*J3*POWER(10,-6)*10</f>
        <v>4.6213038000000005E-3</v>
      </c>
      <c r="AS3" s="332">
        <f t="shared" si="2"/>
        <v>10.862748703799999</v>
      </c>
      <c r="AT3" s="333">
        <f t="shared" si="3"/>
        <v>4.6767594456000019E-9</v>
      </c>
      <c r="AU3" s="333">
        <f t="shared" si="4"/>
        <v>1.0993101688245602E-5</v>
      </c>
    </row>
    <row r="4" spans="1:47" s="329" customFormat="1" x14ac:dyDescent="0.3">
      <c r="A4" s="323" t="s">
        <v>50</v>
      </c>
      <c r="B4" s="324" t="s">
        <v>575</v>
      </c>
      <c r="C4" s="324" t="s">
        <v>571</v>
      </c>
      <c r="D4" s="324" t="s">
        <v>159</v>
      </c>
      <c r="E4" s="325">
        <v>9.9999999999999995E-8</v>
      </c>
      <c r="F4" s="326">
        <v>253</v>
      </c>
      <c r="G4" s="326">
        <v>0.76</v>
      </c>
      <c r="H4" s="325">
        <f t="shared" si="5"/>
        <v>1.9228E-5</v>
      </c>
      <c r="I4" s="327">
        <v>0.45900000000000002</v>
      </c>
      <c r="J4" s="327">
        <v>0</v>
      </c>
      <c r="K4" s="328"/>
      <c r="L4" s="329" t="str">
        <f t="shared" si="6"/>
        <v>С3</v>
      </c>
      <c r="M4" s="329" t="str">
        <f t="shared" si="7"/>
        <v>Трубопровод сырого газа от БСГ до приема компрессоров</v>
      </c>
      <c r="N4" s="329" t="str">
        <f t="shared" si="0"/>
        <v>Полное-ликвидация</v>
      </c>
      <c r="O4" s="329" t="s">
        <v>209</v>
      </c>
      <c r="P4" s="329" t="s">
        <v>209</v>
      </c>
      <c r="Q4" s="329" t="s">
        <v>209</v>
      </c>
      <c r="R4" s="329" t="s">
        <v>209</v>
      </c>
      <c r="S4" s="329" t="s">
        <v>209</v>
      </c>
      <c r="T4" s="329" t="s">
        <v>209</v>
      </c>
      <c r="U4" s="329" t="s">
        <v>209</v>
      </c>
      <c r="V4" s="329" t="s">
        <v>209</v>
      </c>
      <c r="W4" s="329" t="s">
        <v>209</v>
      </c>
      <c r="X4" s="329" t="s">
        <v>209</v>
      </c>
      <c r="Y4" s="329" t="s">
        <v>209</v>
      </c>
      <c r="Z4" s="329" t="s">
        <v>209</v>
      </c>
      <c r="AA4" s="329" t="s">
        <v>209</v>
      </c>
      <c r="AB4" s="329" t="s">
        <v>209</v>
      </c>
      <c r="AC4" s="329" t="s">
        <v>209</v>
      </c>
      <c r="AD4" s="329" t="s">
        <v>209</v>
      </c>
      <c r="AE4" s="329" t="s">
        <v>209</v>
      </c>
      <c r="AF4" s="329" t="s">
        <v>209</v>
      </c>
      <c r="AG4" s="329">
        <v>0</v>
      </c>
      <c r="AH4" s="329">
        <v>0</v>
      </c>
      <c r="AI4" s="329">
        <v>0.75</v>
      </c>
      <c r="AJ4" s="329">
        <v>2.5999999999999999E-2</v>
      </c>
      <c r="AK4" s="329">
        <v>21</v>
      </c>
      <c r="AN4" s="331">
        <f t="shared" ref="AN4:AN101" si="12">AJ4*J4+AI4</f>
        <v>0.75</v>
      </c>
      <c r="AO4" s="331">
        <f t="shared" si="9"/>
        <v>7.5000000000000011E-2</v>
      </c>
      <c r="AP4" s="332">
        <f t="shared" si="10"/>
        <v>0</v>
      </c>
      <c r="AQ4" s="332">
        <f t="shared" si="11"/>
        <v>2.1</v>
      </c>
      <c r="AR4" s="331">
        <f>1333*J4*POWER(10,-6)</f>
        <v>0</v>
      </c>
      <c r="AS4" s="332">
        <f t="shared" si="2"/>
        <v>2.9250000000000003</v>
      </c>
      <c r="AT4" s="333">
        <f t="shared" si="3"/>
        <v>0</v>
      </c>
      <c r="AU4" s="333">
        <f t="shared" si="4"/>
        <v>5.6241900000000001E-5</v>
      </c>
    </row>
    <row r="5" spans="1:47" s="329" customFormat="1" x14ac:dyDescent="0.3">
      <c r="A5" s="323" t="s">
        <v>51</v>
      </c>
      <c r="B5" s="324" t="s">
        <v>575</v>
      </c>
      <c r="C5" s="324" t="s">
        <v>578</v>
      </c>
      <c r="D5" s="324" t="s">
        <v>163</v>
      </c>
      <c r="E5" s="325">
        <v>4.9999999999999998E-7</v>
      </c>
      <c r="F5" s="326">
        <v>253</v>
      </c>
      <c r="G5" s="326">
        <v>0.2</v>
      </c>
      <c r="H5" s="325">
        <f t="shared" si="5"/>
        <v>2.5299999999999998E-5</v>
      </c>
      <c r="I5" s="327">
        <f>I2*0.45</f>
        <v>0.20655000000000001</v>
      </c>
      <c r="J5" s="327">
        <f>I5</f>
        <v>0.20655000000000001</v>
      </c>
      <c r="K5" s="328">
        <f>I5*10000/300</f>
        <v>6.8849999999999998</v>
      </c>
      <c r="L5" s="329" t="str">
        <f t="shared" si="6"/>
        <v>С4</v>
      </c>
      <c r="M5" s="329" t="str">
        <f t="shared" si="7"/>
        <v>Трубопровод сырого газа от БСГ до приема компрессоров</v>
      </c>
      <c r="N5" s="329" t="str">
        <f t="shared" si="0"/>
        <v>Частичное-газ факел</v>
      </c>
      <c r="O5" s="329" t="s">
        <v>209</v>
      </c>
      <c r="P5" s="329" t="s">
        <v>209</v>
      </c>
      <c r="Q5" s="329" t="s">
        <v>209</v>
      </c>
      <c r="R5" s="329" t="s">
        <v>209</v>
      </c>
      <c r="S5" s="329" t="s">
        <v>209</v>
      </c>
      <c r="T5" s="329" t="s">
        <v>209</v>
      </c>
      <c r="U5" s="329" t="s">
        <v>209</v>
      </c>
      <c r="V5" s="329" t="s">
        <v>209</v>
      </c>
      <c r="W5" s="329">
        <v>4</v>
      </c>
      <c r="X5" s="329">
        <v>1</v>
      </c>
      <c r="Y5" s="329" t="s">
        <v>209</v>
      </c>
      <c r="Z5" s="329" t="s">
        <v>209</v>
      </c>
      <c r="AA5" s="329" t="s">
        <v>209</v>
      </c>
      <c r="AB5" s="329" t="s">
        <v>209</v>
      </c>
      <c r="AC5" s="329" t="s">
        <v>209</v>
      </c>
      <c r="AD5" s="329" t="s">
        <v>209</v>
      </c>
      <c r="AE5" s="329" t="s">
        <v>209</v>
      </c>
      <c r="AF5" s="329" t="s">
        <v>209</v>
      </c>
      <c r="AG5" s="329">
        <v>1</v>
      </c>
      <c r="AH5" s="329">
        <v>2</v>
      </c>
      <c r="AI5" s="329">
        <f t="shared" ref="AI5:AI7" si="13">0.1*$AI$4</f>
        <v>7.5000000000000011E-2</v>
      </c>
      <c r="AJ5" s="329">
        <v>2.5999999999999999E-2</v>
      </c>
      <c r="AK5" s="329">
        <v>7</v>
      </c>
      <c r="AN5" s="331">
        <f t="shared" ref="AN5:AN112" si="14">AJ5*J5+AI5</f>
        <v>8.0370300000000006E-2</v>
      </c>
      <c r="AO5" s="331">
        <f t="shared" si="9"/>
        <v>8.0370300000000006E-3</v>
      </c>
      <c r="AP5" s="332">
        <f t="shared" si="10"/>
        <v>4.4800000000000004</v>
      </c>
      <c r="AQ5" s="332">
        <f t="shared" si="11"/>
        <v>0.70000000000000007</v>
      </c>
      <c r="AR5" s="331">
        <f>10068.2*J5*POWER(10,-6)</f>
        <v>2.0795867099999998E-3</v>
      </c>
      <c r="AS5" s="332">
        <f t="shared" si="2"/>
        <v>5.2704869167100004</v>
      </c>
      <c r="AT5" s="333">
        <f t="shared" si="3"/>
        <v>5.2613543762999993E-8</v>
      </c>
      <c r="AU5" s="333">
        <f t="shared" si="4"/>
        <v>1.3334331899276299E-4</v>
      </c>
    </row>
    <row r="6" spans="1:47" s="329" customFormat="1" x14ac:dyDescent="0.3">
      <c r="A6" s="323" t="s">
        <v>53</v>
      </c>
      <c r="B6" s="324" t="s">
        <v>575</v>
      </c>
      <c r="C6" s="324" t="s">
        <v>579</v>
      </c>
      <c r="D6" s="324" t="s">
        <v>164</v>
      </c>
      <c r="E6" s="325">
        <v>4.9999999999999998E-7</v>
      </c>
      <c r="F6" s="326">
        <v>253</v>
      </c>
      <c r="G6" s="326">
        <v>4.0000000000000008E-2</v>
      </c>
      <c r="H6" s="325">
        <f t="shared" si="5"/>
        <v>5.0600000000000007E-6</v>
      </c>
      <c r="I6" s="327">
        <f t="shared" ref="I6:I7" si="15">I3*0.45</f>
        <v>0.20655000000000001</v>
      </c>
      <c r="J6" s="327">
        <f>I6</f>
        <v>0.20655000000000001</v>
      </c>
      <c r="K6" s="334"/>
      <c r="L6" s="329" t="str">
        <f t="shared" si="6"/>
        <v>С5</v>
      </c>
      <c r="M6" s="329" t="str">
        <f t="shared" si="7"/>
        <v>Трубопровод сырого газа от БСГ до приема компрессоров</v>
      </c>
      <c r="N6" s="329" t="str">
        <f t="shared" si="0"/>
        <v>Частичное-вспышка</v>
      </c>
      <c r="O6" s="329" t="s">
        <v>209</v>
      </c>
      <c r="P6" s="329" t="s">
        <v>209</v>
      </c>
      <c r="Q6" s="329" t="s">
        <v>209</v>
      </c>
      <c r="R6" s="329" t="s">
        <v>209</v>
      </c>
      <c r="S6" s="329" t="s">
        <v>209</v>
      </c>
      <c r="T6" s="329" t="s">
        <v>209</v>
      </c>
      <c r="U6" s="329" t="s">
        <v>209</v>
      </c>
      <c r="V6" s="329" t="s">
        <v>209</v>
      </c>
      <c r="W6" s="329" t="s">
        <v>209</v>
      </c>
      <c r="X6" s="329" t="s">
        <v>209</v>
      </c>
      <c r="Y6" s="329">
        <v>16</v>
      </c>
      <c r="Z6" s="329">
        <v>19</v>
      </c>
      <c r="AA6" s="329" t="s">
        <v>209</v>
      </c>
      <c r="AB6" s="329" t="s">
        <v>209</v>
      </c>
      <c r="AC6" s="329" t="s">
        <v>209</v>
      </c>
      <c r="AD6" s="329" t="s">
        <v>209</v>
      </c>
      <c r="AE6" s="329" t="s">
        <v>209</v>
      </c>
      <c r="AF6" s="329" t="s">
        <v>209</v>
      </c>
      <c r="AG6" s="329">
        <v>1</v>
      </c>
      <c r="AH6" s="329">
        <v>3</v>
      </c>
      <c r="AI6" s="329">
        <f t="shared" si="13"/>
        <v>7.5000000000000011E-2</v>
      </c>
      <c r="AJ6" s="329">
        <v>2.5999999999999999E-2</v>
      </c>
      <c r="AK6" s="329">
        <v>7</v>
      </c>
      <c r="AN6" s="331">
        <f t="shared" si="14"/>
        <v>8.0370300000000006E-2</v>
      </c>
      <c r="AO6" s="331">
        <f t="shared" si="9"/>
        <v>8.0370300000000006E-3</v>
      </c>
      <c r="AP6" s="332">
        <f t="shared" si="10"/>
        <v>5.86</v>
      </c>
      <c r="AQ6" s="332">
        <f t="shared" si="11"/>
        <v>0.70000000000000007</v>
      </c>
      <c r="AR6" s="331">
        <f>10068.2*J6*POWER(10,-6)</f>
        <v>2.0795867099999998E-3</v>
      </c>
      <c r="AS6" s="332">
        <f t="shared" si="2"/>
        <v>6.6504869167100003</v>
      </c>
      <c r="AT6" s="333">
        <f t="shared" si="3"/>
        <v>1.0522708752600001E-8</v>
      </c>
      <c r="AU6" s="333">
        <f t="shared" si="4"/>
        <v>3.3651463798552603E-5</v>
      </c>
    </row>
    <row r="7" spans="1:47" s="329" customFormat="1" x14ac:dyDescent="0.3">
      <c r="A7" s="323" t="s">
        <v>54</v>
      </c>
      <c r="B7" s="324" t="s">
        <v>575</v>
      </c>
      <c r="C7" s="324" t="s">
        <v>565</v>
      </c>
      <c r="D7" s="324" t="s">
        <v>160</v>
      </c>
      <c r="E7" s="325">
        <v>4.9999999999999998E-7</v>
      </c>
      <c r="F7" s="326">
        <v>253</v>
      </c>
      <c r="G7" s="326">
        <v>0.76</v>
      </c>
      <c r="H7" s="325">
        <f>E7*F7*G7</f>
        <v>9.6139999999999984E-5</v>
      </c>
      <c r="I7" s="327">
        <f t="shared" si="15"/>
        <v>0.20655000000000001</v>
      </c>
      <c r="J7" s="327">
        <v>0</v>
      </c>
      <c r="K7" s="334"/>
      <c r="L7" s="329" t="str">
        <f t="shared" si="6"/>
        <v>С6</v>
      </c>
      <c r="M7" s="329" t="str">
        <f t="shared" si="7"/>
        <v>Трубопровод сырого газа от БСГ до приема компрессоров</v>
      </c>
      <c r="N7" s="329" t="str">
        <f t="shared" si="0"/>
        <v>Частичное-ликвидация</v>
      </c>
      <c r="O7" s="329" t="s">
        <v>209</v>
      </c>
      <c r="P7" s="329" t="s">
        <v>209</v>
      </c>
      <c r="Q7" s="329" t="s">
        <v>209</v>
      </c>
      <c r="R7" s="329" t="s">
        <v>209</v>
      </c>
      <c r="S7" s="329" t="s">
        <v>209</v>
      </c>
      <c r="T7" s="329" t="s">
        <v>209</v>
      </c>
      <c r="U7" s="329" t="s">
        <v>209</v>
      </c>
      <c r="V7" s="329" t="s">
        <v>209</v>
      </c>
      <c r="W7" s="329" t="s">
        <v>209</v>
      </c>
      <c r="X7" s="329" t="s">
        <v>209</v>
      </c>
      <c r="Y7" s="329" t="s">
        <v>209</v>
      </c>
      <c r="Z7" s="329" t="s">
        <v>209</v>
      </c>
      <c r="AA7" s="329" t="s">
        <v>209</v>
      </c>
      <c r="AB7" s="329" t="s">
        <v>209</v>
      </c>
      <c r="AC7" s="329" t="s">
        <v>209</v>
      </c>
      <c r="AD7" s="329" t="s">
        <v>209</v>
      </c>
      <c r="AE7" s="329" t="s">
        <v>209</v>
      </c>
      <c r="AF7" s="329" t="s">
        <v>209</v>
      </c>
      <c r="AG7" s="329">
        <v>0</v>
      </c>
      <c r="AH7" s="329">
        <v>0</v>
      </c>
      <c r="AI7" s="329">
        <f t="shared" si="13"/>
        <v>7.5000000000000011E-2</v>
      </c>
      <c r="AJ7" s="329">
        <v>2.5999999999999999E-2</v>
      </c>
      <c r="AK7" s="329">
        <v>7</v>
      </c>
      <c r="AN7" s="331">
        <f t="shared" ref="AN7:AN114" si="16">AJ7*I7+AI7</f>
        <v>8.0370300000000006E-2</v>
      </c>
      <c r="AO7" s="331">
        <f t="shared" si="9"/>
        <v>8.0370300000000006E-3</v>
      </c>
      <c r="AP7" s="332">
        <f t="shared" si="10"/>
        <v>0</v>
      </c>
      <c r="AQ7" s="332">
        <f t="shared" si="11"/>
        <v>0.70000000000000007</v>
      </c>
      <c r="AR7" s="331">
        <f>1333*I7*POWER(10,-6)</f>
        <v>2.7533115000000002E-4</v>
      </c>
      <c r="AS7" s="332">
        <f t="shared" si="2"/>
        <v>0.78868266115000007</v>
      </c>
      <c r="AT7" s="333">
        <f t="shared" si="3"/>
        <v>2.6470336760999999E-8</v>
      </c>
      <c r="AU7" s="333">
        <f t="shared" si="4"/>
        <v>7.5823951042961E-5</v>
      </c>
    </row>
    <row r="8" spans="1:47" s="339" customFormat="1" x14ac:dyDescent="0.3">
      <c r="A8" s="323" t="s">
        <v>56</v>
      </c>
      <c r="B8" s="335" t="s">
        <v>581</v>
      </c>
      <c r="C8" s="335" t="s">
        <v>576</v>
      </c>
      <c r="D8" s="335" t="s">
        <v>577</v>
      </c>
      <c r="E8" s="336">
        <v>9.9999999999999995E-8</v>
      </c>
      <c r="F8" s="337">
        <v>47</v>
      </c>
      <c r="G8" s="337">
        <v>0.2</v>
      </c>
      <c r="H8" s="336">
        <f>E8*F8*G8</f>
        <v>9.4E-7</v>
      </c>
      <c r="I8" s="337">
        <v>0.35599999999999998</v>
      </c>
      <c r="J8" s="337">
        <f>I8</f>
        <v>0.35599999999999998</v>
      </c>
      <c r="K8" s="338">
        <f>I8*10000/300</f>
        <v>11.866666666666667</v>
      </c>
      <c r="L8" s="339" t="str">
        <f>A8</f>
        <v>С7</v>
      </c>
      <c r="M8" s="339" t="str">
        <f>B8</f>
        <v xml:space="preserve">Выкидной трубопровод от К-380от МО-10 до холодильников                                </v>
      </c>
      <c r="N8" s="339" t="str">
        <f t="shared" ref="N8:N13" si="17">D8</f>
        <v>Полное-факел</v>
      </c>
      <c r="O8" s="339">
        <v>12</v>
      </c>
      <c r="P8" s="339">
        <v>16</v>
      </c>
      <c r="Q8" s="339">
        <v>21</v>
      </c>
      <c r="R8" s="339">
        <v>35</v>
      </c>
      <c r="S8" s="339" t="s">
        <v>209</v>
      </c>
      <c r="T8" s="339" t="s">
        <v>209</v>
      </c>
      <c r="U8" s="339" t="s">
        <v>209</v>
      </c>
      <c r="V8" s="339" t="s">
        <v>209</v>
      </c>
      <c r="W8" s="339" t="s">
        <v>209</v>
      </c>
      <c r="X8" s="339" t="s">
        <v>209</v>
      </c>
      <c r="Y8" s="339" t="s">
        <v>209</v>
      </c>
      <c r="Z8" s="339" t="s">
        <v>209</v>
      </c>
      <c r="AA8" s="339" t="s">
        <v>209</v>
      </c>
      <c r="AB8" s="339" t="s">
        <v>209</v>
      </c>
      <c r="AC8" s="339" t="s">
        <v>209</v>
      </c>
      <c r="AD8" s="339" t="s">
        <v>209</v>
      </c>
      <c r="AE8" s="339" t="s">
        <v>209</v>
      </c>
      <c r="AF8" s="339" t="s">
        <v>209</v>
      </c>
      <c r="AG8" s="340">
        <v>2</v>
      </c>
      <c r="AH8" s="340">
        <v>3</v>
      </c>
      <c r="AI8" s="339">
        <v>0.75</v>
      </c>
      <c r="AJ8" s="339">
        <v>2.5999999999999999E-2</v>
      </c>
      <c r="AK8" s="339">
        <v>21</v>
      </c>
      <c r="AN8" s="341">
        <f t="shared" ref="AN8:AN13" si="18">AJ8*J8+AI8</f>
        <v>0.75925600000000004</v>
      </c>
      <c r="AO8" s="341">
        <f>0.1*AN8</f>
        <v>7.592560000000001E-2</v>
      </c>
      <c r="AP8" s="342">
        <f>AG8*1.72+115*0.012*AH8</f>
        <v>7.58</v>
      </c>
      <c r="AQ8" s="342">
        <f>AK8*0.1</f>
        <v>2.1</v>
      </c>
      <c r="AR8" s="341">
        <f>10068.2*J8*POWER(10,-6)</f>
        <v>3.5842791999999997E-3</v>
      </c>
      <c r="AS8" s="342">
        <f t="shared" ref="AS8:AS13" si="19">AR8+AQ8+AP8+AO8+AN8</f>
        <v>10.5187658792</v>
      </c>
      <c r="AT8" s="343">
        <f t="shared" ref="AT8:AT13" si="20">AR8*H8</f>
        <v>3.3692224479999997E-9</v>
      </c>
      <c r="AU8" s="343">
        <f t="shared" ref="AU8:AU13" si="21">H8*AS8</f>
        <v>9.8876399264480002E-6</v>
      </c>
    </row>
    <row r="9" spans="1:47" s="339" customFormat="1" x14ac:dyDescent="0.3">
      <c r="A9" s="323" t="s">
        <v>57</v>
      </c>
      <c r="B9" s="335" t="s">
        <v>581</v>
      </c>
      <c r="C9" s="335" t="s">
        <v>580</v>
      </c>
      <c r="D9" s="335" t="s">
        <v>161</v>
      </c>
      <c r="E9" s="336">
        <v>9.9999999999999995E-8</v>
      </c>
      <c r="F9" s="337">
        <v>47</v>
      </c>
      <c r="G9" s="337">
        <v>4.0000000000000008E-2</v>
      </c>
      <c r="H9" s="336">
        <f t="shared" ref="H9:H12" si="22">E9*F9*G9</f>
        <v>1.8800000000000004E-7</v>
      </c>
      <c r="I9" s="337">
        <v>0.35599999999999998</v>
      </c>
      <c r="J9" s="337">
        <f>I9*0.1</f>
        <v>3.56E-2</v>
      </c>
      <c r="K9" s="338"/>
      <c r="L9" s="339" t="str">
        <f t="shared" ref="L9:L13" si="23">A9</f>
        <v>С8</v>
      </c>
      <c r="M9" s="339" t="str">
        <f t="shared" ref="M9:M13" si="24">B9</f>
        <v xml:space="preserve">Выкидной трубопровод от К-380от МО-10 до холодильников                                </v>
      </c>
      <c r="N9" s="339" t="str">
        <f t="shared" si="17"/>
        <v>Полное-взрыв</v>
      </c>
      <c r="O9" s="339" t="s">
        <v>209</v>
      </c>
      <c r="P9" s="339" t="s">
        <v>209</v>
      </c>
      <c r="Q9" s="339" t="s">
        <v>209</v>
      </c>
      <c r="R9" s="339" t="s">
        <v>209</v>
      </c>
      <c r="S9" s="339">
        <v>44</v>
      </c>
      <c r="T9" s="339">
        <v>89</v>
      </c>
      <c r="U9" s="339">
        <v>242</v>
      </c>
      <c r="V9" s="339">
        <v>416</v>
      </c>
      <c r="W9" s="339" t="s">
        <v>209</v>
      </c>
      <c r="X9" s="339" t="s">
        <v>209</v>
      </c>
      <c r="Y9" s="339" t="s">
        <v>209</v>
      </c>
      <c r="Z9" s="339" t="s">
        <v>209</v>
      </c>
      <c r="AA9" s="339" t="s">
        <v>209</v>
      </c>
      <c r="AB9" s="339" t="s">
        <v>209</v>
      </c>
      <c r="AC9" s="339" t="s">
        <v>209</v>
      </c>
      <c r="AD9" s="339" t="s">
        <v>209</v>
      </c>
      <c r="AE9" s="339" t="s">
        <v>209</v>
      </c>
      <c r="AF9" s="339" t="s">
        <v>209</v>
      </c>
      <c r="AG9" s="340">
        <v>3</v>
      </c>
      <c r="AH9" s="340">
        <v>2</v>
      </c>
      <c r="AI9" s="339">
        <v>0.75</v>
      </c>
      <c r="AJ9" s="339">
        <v>2.5999999999999999E-2</v>
      </c>
      <c r="AK9" s="339">
        <v>21</v>
      </c>
      <c r="AN9" s="341">
        <f t="shared" ref="AN9:AN13" si="25">AJ9*I9+AI9</f>
        <v>0.75925600000000004</v>
      </c>
      <c r="AO9" s="341">
        <f t="shared" ref="AO9:AO13" si="26">0.1*AN9</f>
        <v>7.592560000000001E-2</v>
      </c>
      <c r="AP9" s="342">
        <f t="shared" ref="AP9:AP13" si="27">AG9*1.72+115*0.012*AH9</f>
        <v>7.92</v>
      </c>
      <c r="AQ9" s="342">
        <f t="shared" ref="AQ9:AQ13" si="28">AK9*0.1</f>
        <v>2.1</v>
      </c>
      <c r="AR9" s="341">
        <f>10068.2*J9*POWER(10,-6)*10</f>
        <v>3.5842792000000002E-3</v>
      </c>
      <c r="AS9" s="342">
        <f t="shared" si="19"/>
        <v>10.8587658792</v>
      </c>
      <c r="AT9" s="343">
        <f t="shared" si="20"/>
        <v>6.7384448960000024E-10</v>
      </c>
      <c r="AU9" s="343">
        <f t="shared" si="21"/>
        <v>2.0414479852896005E-6</v>
      </c>
    </row>
    <row r="10" spans="1:47" s="339" customFormat="1" x14ac:dyDescent="0.3">
      <c r="A10" s="323" t="s">
        <v>58</v>
      </c>
      <c r="B10" s="335" t="s">
        <v>581</v>
      </c>
      <c r="C10" s="335" t="s">
        <v>571</v>
      </c>
      <c r="D10" s="335" t="s">
        <v>159</v>
      </c>
      <c r="E10" s="336">
        <v>9.9999999999999995E-8</v>
      </c>
      <c r="F10" s="337">
        <v>47</v>
      </c>
      <c r="G10" s="337">
        <v>0.76</v>
      </c>
      <c r="H10" s="336">
        <f t="shared" si="22"/>
        <v>3.5719999999999999E-6</v>
      </c>
      <c r="I10" s="337">
        <v>0.35599999999999998</v>
      </c>
      <c r="J10" s="337">
        <v>0</v>
      </c>
      <c r="K10" s="338"/>
      <c r="L10" s="339" t="str">
        <f t="shared" si="23"/>
        <v>С9</v>
      </c>
      <c r="M10" s="339" t="str">
        <f t="shared" si="24"/>
        <v xml:space="preserve">Выкидной трубопровод от К-380от МО-10 до холодильников                                </v>
      </c>
      <c r="N10" s="339" t="str">
        <f t="shared" si="17"/>
        <v>Полное-ликвидация</v>
      </c>
      <c r="O10" s="339" t="s">
        <v>209</v>
      </c>
      <c r="P10" s="339" t="s">
        <v>209</v>
      </c>
      <c r="Q10" s="339" t="s">
        <v>209</v>
      </c>
      <c r="R10" s="339" t="s">
        <v>209</v>
      </c>
      <c r="S10" s="339" t="s">
        <v>209</v>
      </c>
      <c r="T10" s="339" t="s">
        <v>209</v>
      </c>
      <c r="U10" s="339" t="s">
        <v>209</v>
      </c>
      <c r="V10" s="339" t="s">
        <v>209</v>
      </c>
      <c r="W10" s="339" t="s">
        <v>209</v>
      </c>
      <c r="X10" s="339" t="s">
        <v>209</v>
      </c>
      <c r="Y10" s="339" t="s">
        <v>209</v>
      </c>
      <c r="Z10" s="339" t="s">
        <v>209</v>
      </c>
      <c r="AA10" s="339" t="s">
        <v>209</v>
      </c>
      <c r="AB10" s="339" t="s">
        <v>209</v>
      </c>
      <c r="AC10" s="339" t="s">
        <v>209</v>
      </c>
      <c r="AD10" s="339" t="s">
        <v>209</v>
      </c>
      <c r="AE10" s="339" t="s">
        <v>209</v>
      </c>
      <c r="AF10" s="339" t="s">
        <v>209</v>
      </c>
      <c r="AG10" s="339">
        <v>0</v>
      </c>
      <c r="AH10" s="339">
        <v>0</v>
      </c>
      <c r="AI10" s="339">
        <v>0.75</v>
      </c>
      <c r="AJ10" s="339">
        <v>2.5999999999999999E-2</v>
      </c>
      <c r="AK10" s="339">
        <v>21</v>
      </c>
      <c r="AN10" s="341">
        <f t="shared" ref="AN10:AN13" si="29">AJ10*J10+AI10</f>
        <v>0.75</v>
      </c>
      <c r="AO10" s="341">
        <f t="shared" si="26"/>
        <v>7.5000000000000011E-2</v>
      </c>
      <c r="AP10" s="342">
        <f t="shared" si="27"/>
        <v>0</v>
      </c>
      <c r="AQ10" s="342">
        <f t="shared" si="28"/>
        <v>2.1</v>
      </c>
      <c r="AR10" s="341">
        <f>1333*J10*POWER(10,-6)</f>
        <v>0</v>
      </c>
      <c r="AS10" s="342">
        <f t="shared" si="19"/>
        <v>2.9250000000000003</v>
      </c>
      <c r="AT10" s="343">
        <f t="shared" si="20"/>
        <v>0</v>
      </c>
      <c r="AU10" s="343">
        <f t="shared" si="21"/>
        <v>1.0448100000000001E-5</v>
      </c>
    </row>
    <row r="11" spans="1:47" s="339" customFormat="1" x14ac:dyDescent="0.3">
      <c r="A11" s="323" t="s">
        <v>59</v>
      </c>
      <c r="B11" s="335" t="s">
        <v>581</v>
      </c>
      <c r="C11" s="335" t="s">
        <v>578</v>
      </c>
      <c r="D11" s="335" t="s">
        <v>163</v>
      </c>
      <c r="E11" s="336">
        <v>4.9999999999999998E-7</v>
      </c>
      <c r="F11" s="337">
        <v>47</v>
      </c>
      <c r="G11" s="337">
        <v>0.2</v>
      </c>
      <c r="H11" s="336">
        <f t="shared" si="22"/>
        <v>4.6999999999999999E-6</v>
      </c>
      <c r="I11" s="337">
        <f>I8*0.45</f>
        <v>0.16020000000000001</v>
      </c>
      <c r="J11" s="337">
        <f>I11</f>
        <v>0.16020000000000001</v>
      </c>
      <c r="K11" s="338">
        <f>I11*10000/300</f>
        <v>5.34</v>
      </c>
      <c r="L11" s="339" t="str">
        <f t="shared" si="23"/>
        <v>С10</v>
      </c>
      <c r="M11" s="339" t="str">
        <f t="shared" si="24"/>
        <v xml:space="preserve">Выкидной трубопровод от К-380от МО-10 до холодильников                                </v>
      </c>
      <c r="N11" s="339" t="str">
        <f t="shared" si="17"/>
        <v>Частичное-газ факел</v>
      </c>
      <c r="O11" s="339" t="s">
        <v>209</v>
      </c>
      <c r="P11" s="339" t="s">
        <v>209</v>
      </c>
      <c r="Q11" s="339" t="s">
        <v>209</v>
      </c>
      <c r="R11" s="339" t="s">
        <v>209</v>
      </c>
      <c r="S11" s="339" t="s">
        <v>209</v>
      </c>
      <c r="T11" s="339" t="s">
        <v>209</v>
      </c>
      <c r="U11" s="339" t="s">
        <v>209</v>
      </c>
      <c r="V11" s="339" t="s">
        <v>209</v>
      </c>
      <c r="W11" s="339">
        <v>4</v>
      </c>
      <c r="X11" s="339">
        <v>1</v>
      </c>
      <c r="Y11" s="339" t="s">
        <v>209</v>
      </c>
      <c r="Z11" s="339" t="s">
        <v>209</v>
      </c>
      <c r="AA11" s="339" t="s">
        <v>209</v>
      </c>
      <c r="AB11" s="339" t="s">
        <v>209</v>
      </c>
      <c r="AC11" s="339" t="s">
        <v>209</v>
      </c>
      <c r="AD11" s="339" t="s">
        <v>209</v>
      </c>
      <c r="AE11" s="339" t="s">
        <v>209</v>
      </c>
      <c r="AF11" s="339" t="s">
        <v>209</v>
      </c>
      <c r="AG11" s="339">
        <v>1</v>
      </c>
      <c r="AH11" s="339">
        <v>2</v>
      </c>
      <c r="AI11" s="339">
        <f t="shared" ref="AI11:AI13" si="30">0.1*$AI$4</f>
        <v>7.5000000000000011E-2</v>
      </c>
      <c r="AJ11" s="339">
        <v>2.5999999999999999E-2</v>
      </c>
      <c r="AK11" s="339">
        <v>7</v>
      </c>
      <c r="AN11" s="341">
        <f t="shared" si="29"/>
        <v>7.9165200000000005E-2</v>
      </c>
      <c r="AO11" s="341">
        <f t="shared" si="26"/>
        <v>7.9165200000000015E-3</v>
      </c>
      <c r="AP11" s="342">
        <f t="shared" si="27"/>
        <v>4.4800000000000004</v>
      </c>
      <c r="AQ11" s="342">
        <f t="shared" si="28"/>
        <v>0.70000000000000007</v>
      </c>
      <c r="AR11" s="341">
        <f>10068.2*J11*POWER(10,-6)</f>
        <v>1.6129256400000001E-3</v>
      </c>
      <c r="AS11" s="342">
        <f t="shared" si="19"/>
        <v>5.268694645640001</v>
      </c>
      <c r="AT11" s="343">
        <f t="shared" si="20"/>
        <v>7.5807505079999996E-9</v>
      </c>
      <c r="AU11" s="343">
        <f t="shared" si="21"/>
        <v>2.4762864834508004E-5</v>
      </c>
    </row>
    <row r="12" spans="1:47" s="339" customFormat="1" x14ac:dyDescent="0.3">
      <c r="A12" s="323" t="s">
        <v>60</v>
      </c>
      <c r="B12" s="335" t="s">
        <v>581</v>
      </c>
      <c r="C12" s="335" t="s">
        <v>579</v>
      </c>
      <c r="D12" s="335" t="s">
        <v>164</v>
      </c>
      <c r="E12" s="336">
        <v>4.9999999999999998E-7</v>
      </c>
      <c r="F12" s="337">
        <v>47</v>
      </c>
      <c r="G12" s="337">
        <v>4.0000000000000008E-2</v>
      </c>
      <c r="H12" s="336">
        <f t="shared" si="22"/>
        <v>9.4000000000000011E-7</v>
      </c>
      <c r="I12" s="337">
        <f t="shared" ref="I12:I13" si="31">I9*0.45</f>
        <v>0.16020000000000001</v>
      </c>
      <c r="J12" s="337">
        <f>I12</f>
        <v>0.16020000000000001</v>
      </c>
      <c r="K12" s="344"/>
      <c r="L12" s="339" t="str">
        <f t="shared" si="23"/>
        <v>С11</v>
      </c>
      <c r="M12" s="339" t="str">
        <f t="shared" si="24"/>
        <v xml:space="preserve">Выкидной трубопровод от К-380от МО-10 до холодильников                                </v>
      </c>
      <c r="N12" s="339" t="str">
        <f t="shared" si="17"/>
        <v>Частичное-вспышка</v>
      </c>
      <c r="O12" s="339" t="s">
        <v>209</v>
      </c>
      <c r="P12" s="339" t="s">
        <v>209</v>
      </c>
      <c r="Q12" s="339" t="s">
        <v>209</v>
      </c>
      <c r="R12" s="339" t="s">
        <v>209</v>
      </c>
      <c r="S12" s="339" t="s">
        <v>209</v>
      </c>
      <c r="T12" s="339" t="s">
        <v>209</v>
      </c>
      <c r="U12" s="339" t="s">
        <v>209</v>
      </c>
      <c r="V12" s="339" t="s">
        <v>209</v>
      </c>
      <c r="W12" s="339" t="s">
        <v>209</v>
      </c>
      <c r="X12" s="339" t="s">
        <v>209</v>
      </c>
      <c r="Y12" s="339">
        <v>16</v>
      </c>
      <c r="Z12" s="339">
        <v>19</v>
      </c>
      <c r="AA12" s="339" t="s">
        <v>209</v>
      </c>
      <c r="AB12" s="339" t="s">
        <v>209</v>
      </c>
      <c r="AC12" s="339" t="s">
        <v>209</v>
      </c>
      <c r="AD12" s="339" t="s">
        <v>209</v>
      </c>
      <c r="AE12" s="339" t="s">
        <v>209</v>
      </c>
      <c r="AF12" s="339" t="s">
        <v>209</v>
      </c>
      <c r="AG12" s="339">
        <v>1</v>
      </c>
      <c r="AH12" s="339">
        <v>3</v>
      </c>
      <c r="AI12" s="339">
        <f t="shared" si="30"/>
        <v>7.5000000000000011E-2</v>
      </c>
      <c r="AJ12" s="339">
        <v>2.5999999999999999E-2</v>
      </c>
      <c r="AK12" s="339">
        <v>7</v>
      </c>
      <c r="AN12" s="341">
        <f t="shared" si="29"/>
        <v>7.9165200000000005E-2</v>
      </c>
      <c r="AO12" s="341">
        <f t="shared" si="26"/>
        <v>7.9165200000000015E-3</v>
      </c>
      <c r="AP12" s="342">
        <f t="shared" si="27"/>
        <v>5.86</v>
      </c>
      <c r="AQ12" s="342">
        <f t="shared" si="28"/>
        <v>0.70000000000000007</v>
      </c>
      <c r="AR12" s="341">
        <f>10068.2*J12*POWER(10,-6)</f>
        <v>1.6129256400000001E-3</v>
      </c>
      <c r="AS12" s="342">
        <f t="shared" si="19"/>
        <v>6.6486946456400009</v>
      </c>
      <c r="AT12" s="343">
        <f t="shared" si="20"/>
        <v>1.5161501016000004E-9</v>
      </c>
      <c r="AU12" s="343">
        <f t="shared" si="21"/>
        <v>6.2497729669016016E-6</v>
      </c>
    </row>
    <row r="13" spans="1:47" s="339" customFormat="1" x14ac:dyDescent="0.3">
      <c r="A13" s="323" t="s">
        <v>61</v>
      </c>
      <c r="B13" s="335" t="s">
        <v>581</v>
      </c>
      <c r="C13" s="335" t="s">
        <v>565</v>
      </c>
      <c r="D13" s="335" t="s">
        <v>160</v>
      </c>
      <c r="E13" s="336">
        <v>4.9999999999999998E-7</v>
      </c>
      <c r="F13" s="337">
        <v>47</v>
      </c>
      <c r="G13" s="337">
        <v>0.76</v>
      </c>
      <c r="H13" s="336">
        <f>E13*F13*G13</f>
        <v>1.7859999999999998E-5</v>
      </c>
      <c r="I13" s="337">
        <f t="shared" si="31"/>
        <v>0.16020000000000001</v>
      </c>
      <c r="J13" s="337">
        <v>0</v>
      </c>
      <c r="K13" s="344"/>
      <c r="L13" s="339" t="str">
        <f t="shared" si="23"/>
        <v>С12</v>
      </c>
      <c r="M13" s="339" t="str">
        <f t="shared" si="24"/>
        <v xml:space="preserve">Выкидной трубопровод от К-380от МО-10 до холодильников                                </v>
      </c>
      <c r="N13" s="339" t="str">
        <f t="shared" si="17"/>
        <v>Частичное-ликвидация</v>
      </c>
      <c r="O13" s="339" t="s">
        <v>209</v>
      </c>
      <c r="P13" s="339" t="s">
        <v>209</v>
      </c>
      <c r="Q13" s="339" t="s">
        <v>209</v>
      </c>
      <c r="R13" s="339" t="s">
        <v>209</v>
      </c>
      <c r="S13" s="339" t="s">
        <v>209</v>
      </c>
      <c r="T13" s="339" t="s">
        <v>209</v>
      </c>
      <c r="U13" s="339" t="s">
        <v>209</v>
      </c>
      <c r="V13" s="339" t="s">
        <v>209</v>
      </c>
      <c r="W13" s="339" t="s">
        <v>209</v>
      </c>
      <c r="X13" s="339" t="s">
        <v>209</v>
      </c>
      <c r="Y13" s="339" t="s">
        <v>209</v>
      </c>
      <c r="Z13" s="339" t="s">
        <v>209</v>
      </c>
      <c r="AA13" s="339" t="s">
        <v>209</v>
      </c>
      <c r="AB13" s="339" t="s">
        <v>209</v>
      </c>
      <c r="AC13" s="339" t="s">
        <v>209</v>
      </c>
      <c r="AD13" s="339" t="s">
        <v>209</v>
      </c>
      <c r="AE13" s="339" t="s">
        <v>209</v>
      </c>
      <c r="AF13" s="339" t="s">
        <v>209</v>
      </c>
      <c r="AG13" s="339">
        <v>0</v>
      </c>
      <c r="AH13" s="339">
        <v>0</v>
      </c>
      <c r="AI13" s="339">
        <f t="shared" si="30"/>
        <v>7.5000000000000011E-2</v>
      </c>
      <c r="AJ13" s="339">
        <v>2.5999999999999999E-2</v>
      </c>
      <c r="AK13" s="339">
        <v>7</v>
      </c>
      <c r="AN13" s="341">
        <f t="shared" ref="AN13" si="32">AJ13*I13+AI13</f>
        <v>7.9165200000000005E-2</v>
      </c>
      <c r="AO13" s="341">
        <f t="shared" si="26"/>
        <v>7.9165200000000015E-3</v>
      </c>
      <c r="AP13" s="342">
        <f t="shared" si="27"/>
        <v>0</v>
      </c>
      <c r="AQ13" s="342">
        <f t="shared" si="28"/>
        <v>0.70000000000000007</v>
      </c>
      <c r="AR13" s="341">
        <f>1333*I13*POWER(10,-6)</f>
        <v>2.1354659999999999E-4</v>
      </c>
      <c r="AS13" s="342">
        <f t="shared" si="19"/>
        <v>0.78729526660000004</v>
      </c>
      <c r="AT13" s="343">
        <f t="shared" si="20"/>
        <v>3.8139422759999998E-9</v>
      </c>
      <c r="AU13" s="343">
        <f t="shared" si="21"/>
        <v>1.4061093461476E-5</v>
      </c>
    </row>
    <row r="14" spans="1:47" s="6" customFormat="1" ht="43.2" x14ac:dyDescent="0.3">
      <c r="A14" s="252" t="s">
        <v>62</v>
      </c>
      <c r="B14" s="69" t="s">
        <v>581</v>
      </c>
      <c r="C14" s="69" t="s">
        <v>576</v>
      </c>
      <c r="D14" s="69" t="s">
        <v>577</v>
      </c>
      <c r="E14" s="320">
        <v>9.9999999999999995E-8</v>
      </c>
      <c r="F14" s="319">
        <v>47</v>
      </c>
      <c r="G14" s="319">
        <v>0.2</v>
      </c>
      <c r="H14" s="320">
        <f>E14*F14*G14</f>
        <v>9.4E-7</v>
      </c>
      <c r="I14" s="319">
        <v>0.35599999999999998</v>
      </c>
      <c r="J14" s="319">
        <f>I14</f>
        <v>0.35599999999999998</v>
      </c>
      <c r="K14" s="321">
        <f>I14*10000/300</f>
        <v>11.866666666666667</v>
      </c>
      <c r="L14" s="6" t="str">
        <f>A14</f>
        <v>С13</v>
      </c>
      <c r="M14" s="6" t="str">
        <f>B14</f>
        <v xml:space="preserve">Выкидной трубопровод от К-380от МО-10 до холодильников                                </v>
      </c>
      <c r="N14" s="6" t="str">
        <f t="shared" ref="N14:N19" si="33">D14</f>
        <v>Полное-факел</v>
      </c>
      <c r="O14" s="6">
        <v>12</v>
      </c>
      <c r="P14" s="6">
        <v>16</v>
      </c>
      <c r="Q14" s="6">
        <v>21</v>
      </c>
      <c r="R14" s="6">
        <v>35</v>
      </c>
      <c r="S14" s="6" t="s">
        <v>209</v>
      </c>
      <c r="T14" s="6" t="s">
        <v>209</v>
      </c>
      <c r="U14" s="6" t="s">
        <v>209</v>
      </c>
      <c r="V14" s="6" t="s">
        <v>209</v>
      </c>
      <c r="W14" s="6" t="s">
        <v>209</v>
      </c>
      <c r="X14" s="6" t="s">
        <v>209</v>
      </c>
      <c r="Y14" s="6" t="s">
        <v>209</v>
      </c>
      <c r="Z14" s="6" t="s">
        <v>209</v>
      </c>
      <c r="AA14" s="6" t="s">
        <v>209</v>
      </c>
      <c r="AB14" s="6" t="s">
        <v>209</v>
      </c>
      <c r="AC14" s="6" t="s">
        <v>209</v>
      </c>
      <c r="AD14" s="6" t="s">
        <v>209</v>
      </c>
      <c r="AE14" s="6" t="s">
        <v>209</v>
      </c>
      <c r="AF14" s="6" t="s">
        <v>209</v>
      </c>
      <c r="AG14" s="213">
        <v>2</v>
      </c>
      <c r="AH14" s="213">
        <v>3</v>
      </c>
      <c r="AI14" s="6">
        <v>0.75</v>
      </c>
      <c r="AJ14" s="6">
        <v>2.5999999999999999E-2</v>
      </c>
      <c r="AK14" s="6">
        <v>21</v>
      </c>
      <c r="AN14" s="214">
        <f t="shared" ref="AN14:AN19" si="34">AJ14*J14+AI14</f>
        <v>0.75925600000000004</v>
      </c>
      <c r="AO14" s="214">
        <f>0.1*AN14</f>
        <v>7.592560000000001E-2</v>
      </c>
      <c r="AP14" s="215">
        <f>AG14*1.72+115*0.012*AH14</f>
        <v>7.58</v>
      </c>
      <c r="AQ14" s="215">
        <f>AK14*0.1</f>
        <v>2.1</v>
      </c>
      <c r="AR14" s="214">
        <f>10068.2*J14*POWER(10,-6)</f>
        <v>3.5842791999999997E-3</v>
      </c>
      <c r="AS14" s="215">
        <f t="shared" ref="AS14:AS19" si="35">AR14+AQ14+AP14+AO14+AN14</f>
        <v>10.5187658792</v>
      </c>
      <c r="AT14" s="241">
        <f t="shared" ref="AT14:AT19" si="36">AR14*H14</f>
        <v>3.3692224479999997E-9</v>
      </c>
      <c r="AU14" s="241">
        <f t="shared" ref="AU14:AU19" si="37">H14*AS14</f>
        <v>9.8876399264480002E-6</v>
      </c>
    </row>
    <row r="15" spans="1:47" s="6" customFormat="1" ht="43.2" x14ac:dyDescent="0.3">
      <c r="A15" s="252" t="s">
        <v>63</v>
      </c>
      <c r="B15" s="69" t="s">
        <v>581</v>
      </c>
      <c r="C15" s="69" t="s">
        <v>580</v>
      </c>
      <c r="D15" s="69" t="s">
        <v>161</v>
      </c>
      <c r="E15" s="320">
        <v>9.9999999999999995E-8</v>
      </c>
      <c r="F15" s="319">
        <v>47</v>
      </c>
      <c r="G15" s="319">
        <v>4.0000000000000008E-2</v>
      </c>
      <c r="H15" s="320">
        <f t="shared" ref="H15:H18" si="38">E15*F15*G15</f>
        <v>1.8800000000000004E-7</v>
      </c>
      <c r="I15" s="319">
        <v>0.35599999999999998</v>
      </c>
      <c r="J15" s="319">
        <f>I15*0.1</f>
        <v>3.56E-2</v>
      </c>
      <c r="K15" s="321"/>
      <c r="L15" s="6" t="str">
        <f t="shared" ref="L15:L19" si="39">A15</f>
        <v>С14</v>
      </c>
      <c r="M15" s="6" t="str">
        <f t="shared" ref="M15:M19" si="40">B15</f>
        <v xml:space="preserve">Выкидной трубопровод от К-380от МО-10 до холодильников                                </v>
      </c>
      <c r="N15" s="6" t="str">
        <f t="shared" si="33"/>
        <v>Полное-взрыв</v>
      </c>
      <c r="O15" s="6" t="s">
        <v>209</v>
      </c>
      <c r="P15" s="6" t="s">
        <v>209</v>
      </c>
      <c r="Q15" s="6" t="s">
        <v>209</v>
      </c>
      <c r="R15" s="6" t="s">
        <v>209</v>
      </c>
      <c r="S15" s="6">
        <v>44</v>
      </c>
      <c r="T15" s="6">
        <v>89</v>
      </c>
      <c r="U15" s="6">
        <v>242</v>
      </c>
      <c r="V15" s="6">
        <v>416</v>
      </c>
      <c r="W15" s="6" t="s">
        <v>209</v>
      </c>
      <c r="X15" s="6" t="s">
        <v>209</v>
      </c>
      <c r="Y15" s="6" t="s">
        <v>209</v>
      </c>
      <c r="Z15" s="6" t="s">
        <v>209</v>
      </c>
      <c r="AA15" s="6" t="s">
        <v>209</v>
      </c>
      <c r="AB15" s="6" t="s">
        <v>209</v>
      </c>
      <c r="AC15" s="6" t="s">
        <v>209</v>
      </c>
      <c r="AD15" s="6" t="s">
        <v>209</v>
      </c>
      <c r="AE15" s="6" t="s">
        <v>209</v>
      </c>
      <c r="AF15" s="6" t="s">
        <v>209</v>
      </c>
      <c r="AG15" s="213">
        <v>3</v>
      </c>
      <c r="AH15" s="213">
        <v>2</v>
      </c>
      <c r="AI15" s="6">
        <v>0.75</v>
      </c>
      <c r="AJ15" s="6">
        <v>2.5999999999999999E-2</v>
      </c>
      <c r="AK15" s="6">
        <v>21</v>
      </c>
      <c r="AN15" s="214">
        <f t="shared" ref="AN15:AN19" si="41">AJ15*I15+AI15</f>
        <v>0.75925600000000004</v>
      </c>
      <c r="AO15" s="214">
        <f t="shared" ref="AO15:AO19" si="42">0.1*AN15</f>
        <v>7.592560000000001E-2</v>
      </c>
      <c r="AP15" s="215">
        <f t="shared" ref="AP15:AP19" si="43">AG15*1.72+115*0.012*AH15</f>
        <v>7.92</v>
      </c>
      <c r="AQ15" s="215">
        <f t="shared" ref="AQ15:AQ19" si="44">AK15*0.1</f>
        <v>2.1</v>
      </c>
      <c r="AR15" s="214">
        <f>10068.2*J15*POWER(10,-6)*10</f>
        <v>3.5842792000000002E-3</v>
      </c>
      <c r="AS15" s="215">
        <f t="shared" si="35"/>
        <v>10.8587658792</v>
      </c>
      <c r="AT15" s="241">
        <f t="shared" si="36"/>
        <v>6.7384448960000024E-10</v>
      </c>
      <c r="AU15" s="241">
        <f t="shared" si="37"/>
        <v>2.0414479852896005E-6</v>
      </c>
    </row>
    <row r="16" spans="1:47" s="6" customFormat="1" ht="72" x14ac:dyDescent="0.3">
      <c r="A16" s="252" t="s">
        <v>64</v>
      </c>
      <c r="B16" s="69" t="s">
        <v>581</v>
      </c>
      <c r="C16" s="69" t="s">
        <v>571</v>
      </c>
      <c r="D16" s="69" t="s">
        <v>159</v>
      </c>
      <c r="E16" s="320">
        <v>9.9999999999999995E-8</v>
      </c>
      <c r="F16" s="319">
        <v>47</v>
      </c>
      <c r="G16" s="319">
        <v>0.76</v>
      </c>
      <c r="H16" s="320">
        <f t="shared" si="38"/>
        <v>3.5719999999999999E-6</v>
      </c>
      <c r="I16" s="319">
        <v>0.35599999999999998</v>
      </c>
      <c r="J16" s="319">
        <v>0</v>
      </c>
      <c r="K16" s="321"/>
      <c r="L16" s="6" t="str">
        <f t="shared" si="39"/>
        <v>С15</v>
      </c>
      <c r="M16" s="6" t="str">
        <f t="shared" si="40"/>
        <v xml:space="preserve">Выкидной трубопровод от К-380от МО-10 до холодильников                                </v>
      </c>
      <c r="N16" s="6" t="str">
        <f t="shared" si="33"/>
        <v>Полное-ликвидация</v>
      </c>
      <c r="O16" s="6" t="s">
        <v>209</v>
      </c>
      <c r="P16" s="6" t="s">
        <v>209</v>
      </c>
      <c r="Q16" s="6" t="s">
        <v>209</v>
      </c>
      <c r="R16" s="6" t="s">
        <v>209</v>
      </c>
      <c r="S16" s="6" t="s">
        <v>209</v>
      </c>
      <c r="T16" s="6" t="s">
        <v>209</v>
      </c>
      <c r="U16" s="6" t="s">
        <v>209</v>
      </c>
      <c r="V16" s="6" t="s">
        <v>209</v>
      </c>
      <c r="W16" s="6" t="s">
        <v>209</v>
      </c>
      <c r="X16" s="6" t="s">
        <v>209</v>
      </c>
      <c r="Y16" s="6" t="s">
        <v>209</v>
      </c>
      <c r="Z16" s="6" t="s">
        <v>209</v>
      </c>
      <c r="AA16" s="6" t="s">
        <v>209</v>
      </c>
      <c r="AB16" s="6" t="s">
        <v>209</v>
      </c>
      <c r="AC16" s="6" t="s">
        <v>209</v>
      </c>
      <c r="AD16" s="6" t="s">
        <v>209</v>
      </c>
      <c r="AE16" s="6" t="s">
        <v>209</v>
      </c>
      <c r="AF16" s="6" t="s">
        <v>209</v>
      </c>
      <c r="AG16" s="6">
        <v>0</v>
      </c>
      <c r="AH16" s="6">
        <v>0</v>
      </c>
      <c r="AI16" s="6">
        <v>0.75</v>
      </c>
      <c r="AJ16" s="6">
        <v>2.5999999999999999E-2</v>
      </c>
      <c r="AK16" s="6">
        <v>21</v>
      </c>
      <c r="AN16" s="214">
        <f t="shared" ref="AN16:AN19" si="45">AJ16*J16+AI16</f>
        <v>0.75</v>
      </c>
      <c r="AO16" s="214">
        <f t="shared" si="42"/>
        <v>7.5000000000000011E-2</v>
      </c>
      <c r="AP16" s="215">
        <f t="shared" si="43"/>
        <v>0</v>
      </c>
      <c r="AQ16" s="215">
        <f t="shared" si="44"/>
        <v>2.1</v>
      </c>
      <c r="AR16" s="214">
        <f>1333*J16*POWER(10,-6)</f>
        <v>0</v>
      </c>
      <c r="AS16" s="215">
        <f t="shared" si="35"/>
        <v>2.9250000000000003</v>
      </c>
      <c r="AT16" s="241">
        <f t="shared" si="36"/>
        <v>0</v>
      </c>
      <c r="AU16" s="241">
        <f t="shared" si="37"/>
        <v>1.0448100000000001E-5</v>
      </c>
    </row>
    <row r="17" spans="1:47" s="6" customFormat="1" ht="43.2" x14ac:dyDescent="0.3">
      <c r="A17" s="252" t="s">
        <v>65</v>
      </c>
      <c r="B17" s="69" t="s">
        <v>581</v>
      </c>
      <c r="C17" s="69" t="s">
        <v>578</v>
      </c>
      <c r="D17" s="69" t="s">
        <v>163</v>
      </c>
      <c r="E17" s="320">
        <v>4.9999999999999998E-7</v>
      </c>
      <c r="F17" s="319">
        <v>47</v>
      </c>
      <c r="G17" s="319">
        <v>0.2</v>
      </c>
      <c r="H17" s="320">
        <f t="shared" si="38"/>
        <v>4.6999999999999999E-6</v>
      </c>
      <c r="I17" s="319">
        <f>I14*0.45</f>
        <v>0.16020000000000001</v>
      </c>
      <c r="J17" s="319">
        <f>I17</f>
        <v>0.16020000000000001</v>
      </c>
      <c r="K17" s="321">
        <f>I17*10000/300</f>
        <v>5.34</v>
      </c>
      <c r="L17" s="6" t="str">
        <f t="shared" si="39"/>
        <v>С16</v>
      </c>
      <c r="M17" s="6" t="str">
        <f t="shared" si="40"/>
        <v xml:space="preserve">Выкидной трубопровод от К-380от МО-10 до холодильников                                </v>
      </c>
      <c r="N17" s="6" t="str">
        <f t="shared" si="33"/>
        <v>Частичное-газ факел</v>
      </c>
      <c r="O17" s="6" t="s">
        <v>209</v>
      </c>
      <c r="P17" s="6" t="s">
        <v>209</v>
      </c>
      <c r="Q17" s="6" t="s">
        <v>209</v>
      </c>
      <c r="R17" s="6" t="s">
        <v>209</v>
      </c>
      <c r="S17" s="6" t="s">
        <v>209</v>
      </c>
      <c r="T17" s="6" t="s">
        <v>209</v>
      </c>
      <c r="U17" s="6" t="s">
        <v>209</v>
      </c>
      <c r="V17" s="6" t="s">
        <v>209</v>
      </c>
      <c r="W17" s="6">
        <v>4</v>
      </c>
      <c r="X17" s="6">
        <v>1</v>
      </c>
      <c r="Y17" s="6" t="s">
        <v>209</v>
      </c>
      <c r="Z17" s="6" t="s">
        <v>209</v>
      </c>
      <c r="AA17" s="6" t="s">
        <v>209</v>
      </c>
      <c r="AB17" s="6" t="s">
        <v>209</v>
      </c>
      <c r="AC17" s="6" t="s">
        <v>209</v>
      </c>
      <c r="AD17" s="6" t="s">
        <v>209</v>
      </c>
      <c r="AE17" s="6" t="s">
        <v>209</v>
      </c>
      <c r="AF17" s="6" t="s">
        <v>209</v>
      </c>
      <c r="AG17" s="6">
        <v>1</v>
      </c>
      <c r="AH17" s="6">
        <v>2</v>
      </c>
      <c r="AI17" s="6">
        <f t="shared" ref="AI17:AI19" si="46">0.1*$AI$4</f>
        <v>7.5000000000000011E-2</v>
      </c>
      <c r="AJ17" s="6">
        <v>2.5999999999999999E-2</v>
      </c>
      <c r="AK17" s="6">
        <v>7</v>
      </c>
      <c r="AN17" s="214">
        <f t="shared" si="45"/>
        <v>7.9165200000000005E-2</v>
      </c>
      <c r="AO17" s="214">
        <f t="shared" si="42"/>
        <v>7.9165200000000015E-3</v>
      </c>
      <c r="AP17" s="215">
        <f t="shared" si="43"/>
        <v>4.4800000000000004</v>
      </c>
      <c r="AQ17" s="215">
        <f t="shared" si="44"/>
        <v>0.70000000000000007</v>
      </c>
      <c r="AR17" s="214">
        <f>10068.2*J17*POWER(10,-6)</f>
        <v>1.6129256400000001E-3</v>
      </c>
      <c r="AS17" s="215">
        <f t="shared" si="35"/>
        <v>5.268694645640001</v>
      </c>
      <c r="AT17" s="241">
        <f t="shared" si="36"/>
        <v>7.5807505079999996E-9</v>
      </c>
      <c r="AU17" s="241">
        <f t="shared" si="37"/>
        <v>2.4762864834508004E-5</v>
      </c>
    </row>
    <row r="18" spans="1:47" s="6" customFormat="1" ht="57.6" x14ac:dyDescent="0.3">
      <c r="A18" s="252" t="s">
        <v>66</v>
      </c>
      <c r="B18" s="69" t="s">
        <v>581</v>
      </c>
      <c r="C18" s="69" t="s">
        <v>579</v>
      </c>
      <c r="D18" s="69" t="s">
        <v>164</v>
      </c>
      <c r="E18" s="320">
        <v>4.9999999999999998E-7</v>
      </c>
      <c r="F18" s="319">
        <v>47</v>
      </c>
      <c r="G18" s="319">
        <v>4.0000000000000008E-2</v>
      </c>
      <c r="H18" s="320">
        <f t="shared" si="38"/>
        <v>9.4000000000000011E-7</v>
      </c>
      <c r="I18" s="319">
        <f t="shared" ref="I18:I19" si="47">I15*0.45</f>
        <v>0.16020000000000001</v>
      </c>
      <c r="J18" s="319">
        <f>I18</f>
        <v>0.16020000000000001</v>
      </c>
      <c r="K18" s="322"/>
      <c r="L18" s="6" t="str">
        <f t="shared" si="39"/>
        <v>С17</v>
      </c>
      <c r="M18" s="6" t="str">
        <f t="shared" si="40"/>
        <v xml:space="preserve">Выкидной трубопровод от К-380от МО-10 до холодильников                                </v>
      </c>
      <c r="N18" s="6" t="str">
        <f t="shared" si="33"/>
        <v>Частичное-вспышка</v>
      </c>
      <c r="O18" s="6" t="s">
        <v>209</v>
      </c>
      <c r="P18" s="6" t="s">
        <v>209</v>
      </c>
      <c r="Q18" s="6" t="s">
        <v>209</v>
      </c>
      <c r="R18" s="6" t="s">
        <v>209</v>
      </c>
      <c r="S18" s="6" t="s">
        <v>209</v>
      </c>
      <c r="T18" s="6" t="s">
        <v>209</v>
      </c>
      <c r="U18" s="6" t="s">
        <v>209</v>
      </c>
      <c r="V18" s="6" t="s">
        <v>209</v>
      </c>
      <c r="W18" s="6" t="s">
        <v>209</v>
      </c>
      <c r="X18" s="6" t="s">
        <v>209</v>
      </c>
      <c r="Y18" s="6">
        <v>16</v>
      </c>
      <c r="Z18" s="6">
        <v>19</v>
      </c>
      <c r="AA18" s="6" t="s">
        <v>209</v>
      </c>
      <c r="AB18" s="6" t="s">
        <v>209</v>
      </c>
      <c r="AC18" s="6" t="s">
        <v>209</v>
      </c>
      <c r="AD18" s="6" t="s">
        <v>209</v>
      </c>
      <c r="AE18" s="6" t="s">
        <v>209</v>
      </c>
      <c r="AF18" s="6" t="s">
        <v>209</v>
      </c>
      <c r="AG18" s="6">
        <v>1</v>
      </c>
      <c r="AH18" s="6">
        <v>3</v>
      </c>
      <c r="AI18" s="6">
        <f t="shared" si="46"/>
        <v>7.5000000000000011E-2</v>
      </c>
      <c r="AJ18" s="6">
        <v>2.5999999999999999E-2</v>
      </c>
      <c r="AK18" s="6">
        <v>7</v>
      </c>
      <c r="AN18" s="214">
        <f t="shared" si="45"/>
        <v>7.9165200000000005E-2</v>
      </c>
      <c r="AO18" s="214">
        <f t="shared" si="42"/>
        <v>7.9165200000000015E-3</v>
      </c>
      <c r="AP18" s="215">
        <f t="shared" si="43"/>
        <v>5.86</v>
      </c>
      <c r="AQ18" s="215">
        <f t="shared" si="44"/>
        <v>0.70000000000000007</v>
      </c>
      <c r="AR18" s="214">
        <f>10068.2*J18*POWER(10,-6)</f>
        <v>1.6129256400000001E-3</v>
      </c>
      <c r="AS18" s="215">
        <f t="shared" si="35"/>
        <v>6.6486946456400009</v>
      </c>
      <c r="AT18" s="241">
        <f t="shared" si="36"/>
        <v>1.5161501016000004E-9</v>
      </c>
      <c r="AU18" s="241">
        <f t="shared" si="37"/>
        <v>6.2497729669016016E-6</v>
      </c>
    </row>
    <row r="19" spans="1:47" s="6" customFormat="1" ht="72" x14ac:dyDescent="0.3">
      <c r="A19" s="252" t="s">
        <v>67</v>
      </c>
      <c r="B19" s="69" t="s">
        <v>581</v>
      </c>
      <c r="C19" s="69" t="s">
        <v>565</v>
      </c>
      <c r="D19" s="69" t="s">
        <v>160</v>
      </c>
      <c r="E19" s="320">
        <v>4.9999999999999998E-7</v>
      </c>
      <c r="F19" s="319">
        <v>47</v>
      </c>
      <c r="G19" s="319">
        <v>0.76</v>
      </c>
      <c r="H19" s="320">
        <f>E19*F19*G19</f>
        <v>1.7859999999999998E-5</v>
      </c>
      <c r="I19" s="319">
        <f t="shared" si="47"/>
        <v>0.16020000000000001</v>
      </c>
      <c r="J19" s="319">
        <v>0</v>
      </c>
      <c r="K19" s="322"/>
      <c r="L19" s="6" t="str">
        <f t="shared" si="39"/>
        <v>С18</v>
      </c>
      <c r="M19" s="6" t="str">
        <f t="shared" si="40"/>
        <v xml:space="preserve">Выкидной трубопровод от К-380от МО-10 до холодильников                                </v>
      </c>
      <c r="N19" s="6" t="str">
        <f t="shared" si="33"/>
        <v>Частичное-ликвидация</v>
      </c>
      <c r="O19" s="6" t="s">
        <v>209</v>
      </c>
      <c r="P19" s="6" t="s">
        <v>209</v>
      </c>
      <c r="Q19" s="6" t="s">
        <v>209</v>
      </c>
      <c r="R19" s="6" t="s">
        <v>209</v>
      </c>
      <c r="S19" s="6" t="s">
        <v>209</v>
      </c>
      <c r="T19" s="6" t="s">
        <v>209</v>
      </c>
      <c r="U19" s="6" t="s">
        <v>209</v>
      </c>
      <c r="V19" s="6" t="s">
        <v>209</v>
      </c>
      <c r="W19" s="6" t="s">
        <v>209</v>
      </c>
      <c r="X19" s="6" t="s">
        <v>209</v>
      </c>
      <c r="Y19" s="6" t="s">
        <v>209</v>
      </c>
      <c r="Z19" s="6" t="s">
        <v>209</v>
      </c>
      <c r="AA19" s="6" t="s">
        <v>209</v>
      </c>
      <c r="AB19" s="6" t="s">
        <v>209</v>
      </c>
      <c r="AC19" s="6" t="s">
        <v>209</v>
      </c>
      <c r="AD19" s="6" t="s">
        <v>209</v>
      </c>
      <c r="AE19" s="6" t="s">
        <v>209</v>
      </c>
      <c r="AF19" s="6" t="s">
        <v>209</v>
      </c>
      <c r="AG19" s="6">
        <v>0</v>
      </c>
      <c r="AH19" s="6">
        <v>0</v>
      </c>
      <c r="AI19" s="6">
        <f t="shared" si="46"/>
        <v>7.5000000000000011E-2</v>
      </c>
      <c r="AJ19" s="6">
        <v>2.5999999999999999E-2</v>
      </c>
      <c r="AK19" s="6">
        <v>7</v>
      </c>
      <c r="AN19" s="214">
        <f t="shared" ref="AN19" si="48">AJ19*I19+AI19</f>
        <v>7.9165200000000005E-2</v>
      </c>
      <c r="AO19" s="214">
        <f t="shared" si="42"/>
        <v>7.9165200000000015E-3</v>
      </c>
      <c r="AP19" s="215">
        <f t="shared" si="43"/>
        <v>0</v>
      </c>
      <c r="AQ19" s="215">
        <f t="shared" si="44"/>
        <v>0.70000000000000007</v>
      </c>
      <c r="AR19" s="214">
        <f>1333*I19*POWER(10,-6)</f>
        <v>2.1354659999999999E-4</v>
      </c>
      <c r="AS19" s="215">
        <f t="shared" si="35"/>
        <v>0.78729526660000004</v>
      </c>
      <c r="AT19" s="241">
        <f t="shared" si="36"/>
        <v>3.8139422759999998E-9</v>
      </c>
      <c r="AU19" s="241">
        <f t="shared" si="37"/>
        <v>1.4061093461476E-5</v>
      </c>
    </row>
    <row r="20" spans="1:47" x14ac:dyDescent="0.3">
      <c r="A20" s="252"/>
      <c r="B20" s="107"/>
      <c r="C20" s="57"/>
      <c r="D20" s="57"/>
      <c r="E20" s="257"/>
      <c r="F20" s="258"/>
      <c r="G20" s="258"/>
      <c r="H20" s="257"/>
      <c r="I20" s="56"/>
      <c r="J20" s="56"/>
      <c r="K20" s="65"/>
      <c r="L20" s="209"/>
      <c r="M20" s="209"/>
      <c r="N20" s="209"/>
      <c r="O20" s="209"/>
      <c r="P20" s="209"/>
      <c r="Q20" s="209"/>
      <c r="R20" s="209"/>
      <c r="S20" s="209"/>
      <c r="T20" s="209"/>
      <c r="U20" s="209"/>
      <c r="V20" s="209"/>
      <c r="W20" s="209"/>
      <c r="X20" s="209"/>
      <c r="Y20" s="209"/>
      <c r="Z20" s="209"/>
      <c r="AA20" s="209"/>
      <c r="AB20" s="209"/>
      <c r="AC20" s="209"/>
      <c r="AD20" s="209"/>
      <c r="AE20" s="209"/>
      <c r="AF20" s="209"/>
      <c r="AG20" s="209"/>
      <c r="AH20" s="209"/>
      <c r="AI20" s="209"/>
      <c r="AJ20" s="209"/>
      <c r="AK20" s="209"/>
      <c r="AL20" s="209"/>
      <c r="AM20" s="209"/>
      <c r="AN20" s="210"/>
      <c r="AO20" s="210"/>
      <c r="AP20" s="211"/>
      <c r="AQ20" s="211"/>
      <c r="AR20" s="210"/>
      <c r="AS20" s="211"/>
      <c r="AT20" s="212"/>
      <c r="AU20" s="212"/>
    </row>
    <row r="21" spans="1:47" x14ac:dyDescent="0.3">
      <c r="A21" s="252"/>
      <c r="B21" s="107"/>
      <c r="C21" s="57"/>
      <c r="D21" s="57"/>
      <c r="E21" s="257"/>
      <c r="F21" s="258"/>
      <c r="G21" s="258"/>
      <c r="H21" s="257"/>
      <c r="I21" s="56"/>
      <c r="J21" s="56"/>
      <c r="K21" s="65"/>
      <c r="L21" s="209"/>
      <c r="M21" s="209"/>
      <c r="N21" s="209"/>
      <c r="O21" s="209"/>
      <c r="P21" s="209"/>
      <c r="Q21" s="209"/>
      <c r="R21" s="209"/>
      <c r="S21" s="209"/>
      <c r="T21" s="209"/>
      <c r="U21" s="209"/>
      <c r="V21" s="209"/>
      <c r="W21" s="209"/>
      <c r="X21" s="209"/>
      <c r="Y21" s="209"/>
      <c r="Z21" s="209"/>
      <c r="AA21" s="209"/>
      <c r="AB21" s="209"/>
      <c r="AC21" s="209"/>
      <c r="AD21" s="209"/>
      <c r="AE21" s="209"/>
      <c r="AF21" s="209"/>
      <c r="AG21" s="209"/>
      <c r="AH21" s="209"/>
      <c r="AI21" s="209"/>
      <c r="AJ21" s="209"/>
      <c r="AK21" s="209"/>
      <c r="AL21" s="209"/>
      <c r="AM21" s="209"/>
      <c r="AN21" s="210"/>
      <c r="AO21" s="210"/>
      <c r="AP21" s="211"/>
      <c r="AQ21" s="211"/>
      <c r="AR21" s="210"/>
      <c r="AS21" s="211"/>
      <c r="AT21" s="212"/>
      <c r="AU21" s="212"/>
    </row>
    <row r="22" spans="1:47" x14ac:dyDescent="0.3">
      <c r="A22" s="252"/>
      <c r="B22" s="107"/>
      <c r="C22" s="57"/>
      <c r="D22" s="57"/>
      <c r="E22" s="257"/>
      <c r="F22" s="258"/>
      <c r="G22" s="258"/>
      <c r="H22" s="257"/>
      <c r="I22" s="56"/>
      <c r="J22" s="56"/>
      <c r="K22" s="65"/>
      <c r="L22" s="209"/>
      <c r="M22" s="209"/>
      <c r="N22" s="209"/>
      <c r="O22" s="209"/>
      <c r="P22" s="209"/>
      <c r="Q22" s="209"/>
      <c r="R22" s="209"/>
      <c r="S22" s="209"/>
      <c r="T22" s="209"/>
      <c r="U22" s="209"/>
      <c r="V22" s="209"/>
      <c r="W22" s="209"/>
      <c r="X22" s="209"/>
      <c r="Y22" s="209"/>
      <c r="Z22" s="209"/>
      <c r="AA22" s="209"/>
      <c r="AB22" s="209"/>
      <c r="AC22" s="209"/>
      <c r="AD22" s="209"/>
      <c r="AE22" s="209"/>
      <c r="AF22" s="209"/>
      <c r="AG22" s="209"/>
      <c r="AH22" s="209"/>
      <c r="AI22" s="209"/>
      <c r="AJ22" s="209"/>
      <c r="AK22" s="209"/>
      <c r="AL22" s="209"/>
      <c r="AM22" s="209"/>
      <c r="AN22" s="210"/>
      <c r="AO22" s="210"/>
      <c r="AP22" s="211"/>
      <c r="AQ22" s="211"/>
      <c r="AR22" s="210"/>
      <c r="AS22" s="211"/>
      <c r="AT22" s="212"/>
      <c r="AU22" s="212"/>
    </row>
    <row r="23" spans="1:47" x14ac:dyDescent="0.3">
      <c r="A23" s="252"/>
      <c r="B23" s="107"/>
      <c r="C23" s="57"/>
      <c r="D23" s="57"/>
      <c r="E23" s="257"/>
      <c r="F23" s="258"/>
      <c r="G23" s="258"/>
      <c r="H23" s="257"/>
      <c r="I23" s="56"/>
      <c r="J23" s="56"/>
      <c r="K23" s="65"/>
      <c r="L23" s="209"/>
      <c r="M23" s="209"/>
      <c r="N23" s="209"/>
      <c r="O23" s="209"/>
      <c r="P23" s="209"/>
      <c r="Q23" s="209"/>
      <c r="R23" s="209"/>
      <c r="S23" s="209"/>
      <c r="T23" s="209"/>
      <c r="U23" s="209"/>
      <c r="V23" s="209"/>
      <c r="W23" s="209"/>
      <c r="X23" s="209"/>
      <c r="Y23" s="209"/>
      <c r="Z23" s="209"/>
      <c r="AA23" s="209"/>
      <c r="AB23" s="209"/>
      <c r="AC23" s="209"/>
      <c r="AD23" s="209"/>
      <c r="AE23" s="209"/>
      <c r="AF23" s="209"/>
      <c r="AG23" s="209"/>
      <c r="AH23" s="209"/>
      <c r="AI23" s="209"/>
      <c r="AJ23" s="209"/>
      <c r="AK23" s="209"/>
      <c r="AL23" s="209"/>
      <c r="AM23" s="209"/>
      <c r="AN23" s="210"/>
      <c r="AO23" s="210"/>
      <c r="AP23" s="211"/>
      <c r="AQ23" s="211"/>
      <c r="AR23" s="210"/>
      <c r="AS23" s="211"/>
      <c r="AT23" s="212"/>
      <c r="AU23" s="212"/>
    </row>
    <row r="24" spans="1:47" x14ac:dyDescent="0.3">
      <c r="A24" s="252"/>
      <c r="B24" s="107"/>
      <c r="C24" s="57"/>
      <c r="D24" s="57"/>
      <c r="E24" s="257"/>
      <c r="F24" s="258"/>
      <c r="G24" s="258"/>
      <c r="H24" s="257"/>
      <c r="I24" s="56"/>
      <c r="J24" s="56"/>
      <c r="K24" s="65"/>
      <c r="L24" s="209"/>
      <c r="M24" s="209"/>
      <c r="N24" s="209"/>
      <c r="O24" s="209"/>
      <c r="P24" s="209"/>
      <c r="Q24" s="209"/>
      <c r="R24" s="209"/>
      <c r="S24" s="209"/>
      <c r="T24" s="209"/>
      <c r="U24" s="209"/>
      <c r="V24" s="209"/>
      <c r="W24" s="209"/>
      <c r="X24" s="209"/>
      <c r="Y24" s="209"/>
      <c r="Z24" s="209"/>
      <c r="AA24" s="209"/>
      <c r="AB24" s="209"/>
      <c r="AC24" s="209"/>
      <c r="AD24" s="209"/>
      <c r="AE24" s="209"/>
      <c r="AF24" s="209"/>
      <c r="AG24" s="209"/>
      <c r="AH24" s="209"/>
      <c r="AI24" s="209"/>
      <c r="AJ24" s="209"/>
      <c r="AK24" s="209"/>
      <c r="AL24" s="209"/>
      <c r="AM24" s="209"/>
      <c r="AN24" s="210"/>
      <c r="AO24" s="210"/>
      <c r="AP24" s="211"/>
      <c r="AQ24" s="211"/>
      <c r="AR24" s="210"/>
      <c r="AS24" s="211"/>
      <c r="AT24" s="212"/>
      <c r="AU24" s="212"/>
    </row>
    <row r="25" spans="1:47" x14ac:dyDescent="0.3">
      <c r="A25" s="252"/>
      <c r="B25" s="107"/>
      <c r="C25" s="57"/>
      <c r="D25" s="57"/>
      <c r="E25" s="257"/>
      <c r="F25" s="258"/>
      <c r="G25" s="258"/>
      <c r="H25" s="257"/>
      <c r="I25" s="56"/>
      <c r="J25" s="56"/>
      <c r="K25" s="65"/>
      <c r="L25" s="209"/>
      <c r="M25" s="209"/>
      <c r="N25" s="209"/>
      <c r="O25" s="209"/>
      <c r="P25" s="209"/>
      <c r="Q25" s="209"/>
      <c r="R25" s="209"/>
      <c r="S25" s="209"/>
      <c r="T25" s="209"/>
      <c r="U25" s="209"/>
      <c r="V25" s="209"/>
      <c r="W25" s="209"/>
      <c r="X25" s="209"/>
      <c r="Y25" s="209"/>
      <c r="Z25" s="209"/>
      <c r="AA25" s="209"/>
      <c r="AB25" s="209"/>
      <c r="AC25" s="209"/>
      <c r="AD25" s="209"/>
      <c r="AE25" s="209"/>
      <c r="AF25" s="209"/>
      <c r="AG25" s="209"/>
      <c r="AH25" s="209"/>
      <c r="AI25" s="209"/>
      <c r="AJ25" s="209"/>
      <c r="AK25" s="209"/>
      <c r="AL25" s="209"/>
      <c r="AM25" s="209"/>
      <c r="AN25" s="210"/>
      <c r="AO25" s="210"/>
      <c r="AP25" s="211"/>
      <c r="AQ25" s="211"/>
      <c r="AR25" s="210"/>
      <c r="AS25" s="211"/>
      <c r="AT25" s="212"/>
      <c r="AU25" s="212"/>
    </row>
    <row r="26" spans="1:47" x14ac:dyDescent="0.3">
      <c r="A26" s="252"/>
      <c r="B26" s="107"/>
      <c r="C26" s="57"/>
      <c r="D26" s="57"/>
      <c r="E26" s="257"/>
      <c r="F26" s="258"/>
      <c r="G26" s="258"/>
      <c r="H26" s="257"/>
      <c r="I26" s="56"/>
      <c r="J26" s="56"/>
      <c r="K26" s="65"/>
      <c r="L26" s="209"/>
      <c r="M26" s="209"/>
      <c r="N26" s="209"/>
      <c r="O26" s="209"/>
      <c r="P26" s="209"/>
      <c r="Q26" s="209"/>
      <c r="R26" s="209"/>
      <c r="S26" s="209"/>
      <c r="T26" s="209"/>
      <c r="U26" s="209"/>
      <c r="V26" s="209"/>
      <c r="W26" s="209"/>
      <c r="X26" s="209"/>
      <c r="Y26" s="209"/>
      <c r="Z26" s="209"/>
      <c r="AA26" s="209"/>
      <c r="AB26" s="209"/>
      <c r="AC26" s="209"/>
      <c r="AD26" s="209"/>
      <c r="AE26" s="209"/>
      <c r="AF26" s="209"/>
      <c r="AG26" s="209"/>
      <c r="AH26" s="209"/>
      <c r="AI26" s="209"/>
      <c r="AJ26" s="209"/>
      <c r="AK26" s="209"/>
      <c r="AL26" s="209"/>
      <c r="AM26" s="209"/>
      <c r="AN26" s="210"/>
      <c r="AO26" s="210"/>
      <c r="AP26" s="211"/>
      <c r="AQ26" s="211"/>
      <c r="AR26" s="210"/>
      <c r="AS26" s="211"/>
      <c r="AT26" s="212"/>
      <c r="AU26" s="212"/>
    </row>
    <row r="27" spans="1:47" x14ac:dyDescent="0.3">
      <c r="A27" s="252"/>
      <c r="B27" s="107"/>
      <c r="C27" s="57"/>
      <c r="D27" s="57"/>
      <c r="E27" s="257"/>
      <c r="F27" s="258"/>
      <c r="G27" s="258"/>
      <c r="H27" s="257"/>
      <c r="I27" s="56"/>
      <c r="J27" s="56"/>
      <c r="K27" s="65"/>
      <c r="L27" s="209"/>
      <c r="M27" s="209"/>
      <c r="N27" s="209"/>
      <c r="O27" s="209"/>
      <c r="P27" s="209"/>
      <c r="Q27" s="209"/>
      <c r="R27" s="209"/>
      <c r="S27" s="209"/>
      <c r="T27" s="209"/>
      <c r="U27" s="209"/>
      <c r="V27" s="209"/>
      <c r="W27" s="209"/>
      <c r="X27" s="209"/>
      <c r="Y27" s="209"/>
      <c r="Z27" s="209"/>
      <c r="AA27" s="209"/>
      <c r="AB27" s="209"/>
      <c r="AC27" s="209"/>
      <c r="AD27" s="209"/>
      <c r="AE27" s="209"/>
      <c r="AF27" s="209"/>
      <c r="AG27" s="209"/>
      <c r="AH27" s="209"/>
      <c r="AI27" s="209"/>
      <c r="AJ27" s="209"/>
      <c r="AK27" s="209"/>
      <c r="AL27" s="209"/>
      <c r="AM27" s="209"/>
      <c r="AN27" s="210"/>
      <c r="AO27" s="210"/>
      <c r="AP27" s="211"/>
      <c r="AQ27" s="211"/>
      <c r="AR27" s="210"/>
      <c r="AS27" s="211"/>
      <c r="AT27" s="212"/>
      <c r="AU27" s="212"/>
    </row>
    <row r="28" spans="1:47" x14ac:dyDescent="0.3">
      <c r="A28" s="252"/>
      <c r="B28" s="107"/>
      <c r="C28" s="57"/>
      <c r="D28" s="57"/>
      <c r="E28" s="257"/>
      <c r="F28" s="258"/>
      <c r="G28" s="258"/>
      <c r="H28" s="257"/>
      <c r="I28" s="56"/>
      <c r="J28" s="56"/>
      <c r="K28" s="65"/>
      <c r="L28" s="209"/>
      <c r="M28" s="209"/>
      <c r="N28" s="209"/>
      <c r="O28" s="209"/>
      <c r="P28" s="209"/>
      <c r="Q28" s="209"/>
      <c r="R28" s="209"/>
      <c r="S28" s="209"/>
      <c r="T28" s="209"/>
      <c r="U28" s="209"/>
      <c r="V28" s="209"/>
      <c r="W28" s="209"/>
      <c r="X28" s="209"/>
      <c r="Y28" s="209"/>
      <c r="Z28" s="209"/>
      <c r="AA28" s="209"/>
      <c r="AB28" s="209"/>
      <c r="AC28" s="209"/>
      <c r="AD28" s="209"/>
      <c r="AE28" s="209"/>
      <c r="AF28" s="209"/>
      <c r="AG28" s="209"/>
      <c r="AH28" s="209"/>
      <c r="AI28" s="209"/>
      <c r="AJ28" s="209"/>
      <c r="AK28" s="209"/>
      <c r="AL28" s="209"/>
      <c r="AM28" s="209"/>
      <c r="AN28" s="210"/>
      <c r="AO28" s="210"/>
      <c r="AP28" s="211"/>
      <c r="AQ28" s="211"/>
      <c r="AR28" s="210"/>
      <c r="AS28" s="211"/>
      <c r="AT28" s="212"/>
      <c r="AU28" s="212"/>
    </row>
    <row r="29" spans="1:47" x14ac:dyDescent="0.3">
      <c r="A29" s="252"/>
      <c r="B29" s="107"/>
      <c r="C29" s="57"/>
      <c r="D29" s="57"/>
      <c r="E29" s="257"/>
      <c r="F29" s="258"/>
      <c r="G29" s="258"/>
      <c r="H29" s="257"/>
      <c r="I29" s="56"/>
      <c r="J29" s="56"/>
      <c r="K29" s="65"/>
      <c r="L29" s="209"/>
      <c r="M29" s="209"/>
      <c r="N29" s="209"/>
      <c r="O29" s="209"/>
      <c r="P29" s="209"/>
      <c r="Q29" s="209"/>
      <c r="R29" s="209"/>
      <c r="S29" s="209"/>
      <c r="T29" s="209"/>
      <c r="U29" s="209"/>
      <c r="V29" s="209"/>
      <c r="W29" s="209"/>
      <c r="X29" s="209"/>
      <c r="Y29" s="209"/>
      <c r="Z29" s="209"/>
      <c r="AA29" s="209"/>
      <c r="AB29" s="209"/>
      <c r="AC29" s="209"/>
      <c r="AD29" s="209"/>
      <c r="AE29" s="209"/>
      <c r="AF29" s="209"/>
      <c r="AG29" s="209"/>
      <c r="AH29" s="209"/>
      <c r="AI29" s="209"/>
      <c r="AJ29" s="209"/>
      <c r="AK29" s="209"/>
      <c r="AL29" s="209"/>
      <c r="AM29" s="209"/>
      <c r="AN29" s="210"/>
      <c r="AO29" s="210"/>
      <c r="AP29" s="211"/>
      <c r="AQ29" s="211"/>
      <c r="AR29" s="210"/>
      <c r="AS29" s="211"/>
      <c r="AT29" s="212"/>
      <c r="AU29" s="212"/>
    </row>
    <row r="30" spans="1:47" x14ac:dyDescent="0.3">
      <c r="A30" s="252"/>
      <c r="B30" s="107"/>
      <c r="C30" s="57"/>
      <c r="D30" s="57"/>
      <c r="E30" s="257"/>
      <c r="F30" s="258"/>
      <c r="G30" s="258"/>
      <c r="H30" s="257"/>
      <c r="I30" s="56"/>
      <c r="J30" s="56"/>
      <c r="K30" s="65"/>
      <c r="L30" s="209"/>
      <c r="M30" s="209"/>
      <c r="N30" s="209"/>
      <c r="O30" s="209"/>
      <c r="P30" s="209"/>
      <c r="Q30" s="209"/>
      <c r="R30" s="209"/>
      <c r="S30" s="209"/>
      <c r="T30" s="209"/>
      <c r="U30" s="209"/>
      <c r="V30" s="209"/>
      <c r="W30" s="209"/>
      <c r="X30" s="209"/>
      <c r="Y30" s="209"/>
      <c r="Z30" s="209"/>
      <c r="AA30" s="209"/>
      <c r="AB30" s="209"/>
      <c r="AC30" s="209"/>
      <c r="AD30" s="209"/>
      <c r="AE30" s="209"/>
      <c r="AF30" s="209"/>
      <c r="AG30" s="209"/>
      <c r="AH30" s="209"/>
      <c r="AI30" s="209"/>
      <c r="AJ30" s="209"/>
      <c r="AK30" s="209"/>
      <c r="AL30" s="209"/>
      <c r="AM30" s="209"/>
      <c r="AN30" s="210"/>
      <c r="AO30" s="210"/>
      <c r="AP30" s="211"/>
      <c r="AQ30" s="211"/>
      <c r="AR30" s="210"/>
      <c r="AS30" s="211"/>
      <c r="AT30" s="212"/>
      <c r="AU30" s="212"/>
    </row>
    <row r="31" spans="1:47" x14ac:dyDescent="0.3">
      <c r="A31" s="252"/>
      <c r="B31" s="107"/>
      <c r="C31" s="57"/>
      <c r="D31" s="57"/>
      <c r="E31" s="257"/>
      <c r="F31" s="258"/>
      <c r="G31" s="258"/>
      <c r="H31" s="257"/>
      <c r="I31" s="56"/>
      <c r="J31" s="56"/>
      <c r="K31" s="65"/>
      <c r="L31" s="209"/>
      <c r="M31" s="209"/>
      <c r="N31" s="209"/>
      <c r="O31" s="209"/>
      <c r="P31" s="209"/>
      <c r="Q31" s="209"/>
      <c r="R31" s="209"/>
      <c r="S31" s="209"/>
      <c r="T31" s="209"/>
      <c r="U31" s="209"/>
      <c r="V31" s="209"/>
      <c r="W31" s="209"/>
      <c r="X31" s="209"/>
      <c r="Y31" s="209"/>
      <c r="Z31" s="209"/>
      <c r="AA31" s="209"/>
      <c r="AB31" s="209"/>
      <c r="AC31" s="209"/>
      <c r="AD31" s="209"/>
      <c r="AE31" s="209"/>
      <c r="AF31" s="209"/>
      <c r="AG31" s="209"/>
      <c r="AH31" s="209"/>
      <c r="AI31" s="209"/>
      <c r="AJ31" s="209"/>
      <c r="AK31" s="209"/>
      <c r="AL31" s="209"/>
      <c r="AM31" s="209"/>
      <c r="AN31" s="210"/>
      <c r="AO31" s="210"/>
      <c r="AP31" s="211"/>
      <c r="AQ31" s="211"/>
      <c r="AR31" s="210"/>
      <c r="AS31" s="211"/>
      <c r="AT31" s="212"/>
      <c r="AU31" s="212"/>
    </row>
    <row r="32" spans="1:47" x14ac:dyDescent="0.3">
      <c r="A32" s="252"/>
      <c r="B32" s="107"/>
      <c r="C32" s="57"/>
      <c r="D32" s="57"/>
      <c r="E32" s="257"/>
      <c r="F32" s="258"/>
      <c r="G32" s="258"/>
      <c r="H32" s="257"/>
      <c r="I32" s="56"/>
      <c r="J32" s="56"/>
      <c r="K32" s="65"/>
      <c r="L32" s="209"/>
      <c r="M32" s="209"/>
      <c r="N32" s="209"/>
      <c r="O32" s="209"/>
      <c r="P32" s="209"/>
      <c r="Q32" s="209"/>
      <c r="R32" s="209"/>
      <c r="S32" s="209"/>
      <c r="T32" s="209"/>
      <c r="U32" s="209"/>
      <c r="V32" s="209"/>
      <c r="W32" s="209"/>
      <c r="X32" s="209"/>
      <c r="Y32" s="209"/>
      <c r="Z32" s="209"/>
      <c r="AA32" s="209"/>
      <c r="AB32" s="209"/>
      <c r="AC32" s="209"/>
      <c r="AD32" s="209"/>
      <c r="AE32" s="209"/>
      <c r="AF32" s="209"/>
      <c r="AG32" s="209"/>
      <c r="AH32" s="209"/>
      <c r="AI32" s="209"/>
      <c r="AJ32" s="209"/>
      <c r="AK32" s="209"/>
      <c r="AL32" s="209"/>
      <c r="AM32" s="209"/>
      <c r="AN32" s="210"/>
      <c r="AO32" s="210"/>
      <c r="AP32" s="211"/>
      <c r="AQ32" s="211"/>
      <c r="AR32" s="210"/>
      <c r="AS32" s="211"/>
      <c r="AT32" s="212"/>
      <c r="AU32" s="212"/>
    </row>
    <row r="33" spans="1:47" x14ac:dyDescent="0.3">
      <c r="A33" s="252"/>
      <c r="B33" s="107"/>
      <c r="C33" s="57"/>
      <c r="D33" s="57"/>
      <c r="E33" s="257"/>
      <c r="F33" s="258"/>
      <c r="G33" s="258"/>
      <c r="H33" s="257"/>
      <c r="I33" s="56"/>
      <c r="J33" s="56"/>
      <c r="K33" s="65"/>
      <c r="L33" s="209"/>
      <c r="M33" s="209"/>
      <c r="N33" s="209"/>
      <c r="O33" s="209"/>
      <c r="P33" s="209"/>
      <c r="Q33" s="209"/>
      <c r="R33" s="209"/>
      <c r="S33" s="209"/>
      <c r="T33" s="209"/>
      <c r="U33" s="209"/>
      <c r="V33" s="209"/>
      <c r="W33" s="209"/>
      <c r="X33" s="209"/>
      <c r="Y33" s="209"/>
      <c r="Z33" s="209"/>
      <c r="AA33" s="209"/>
      <c r="AB33" s="209"/>
      <c r="AC33" s="209"/>
      <c r="AD33" s="209"/>
      <c r="AE33" s="209"/>
      <c r="AF33" s="209"/>
      <c r="AG33" s="209"/>
      <c r="AH33" s="209"/>
      <c r="AI33" s="209"/>
      <c r="AJ33" s="209"/>
      <c r="AK33" s="209"/>
      <c r="AL33" s="209"/>
      <c r="AM33" s="209"/>
      <c r="AN33" s="210"/>
      <c r="AO33" s="210"/>
      <c r="AP33" s="211"/>
      <c r="AQ33" s="211"/>
      <c r="AR33" s="210"/>
      <c r="AS33" s="211"/>
      <c r="AT33" s="212"/>
      <c r="AU33" s="212"/>
    </row>
    <row r="34" spans="1:47" x14ac:dyDescent="0.3">
      <c r="A34" s="252"/>
      <c r="B34" s="107"/>
      <c r="C34" s="57"/>
      <c r="D34" s="57"/>
      <c r="E34" s="257"/>
      <c r="F34" s="258"/>
      <c r="G34" s="258"/>
      <c r="H34" s="257"/>
      <c r="I34" s="56"/>
      <c r="J34" s="56"/>
      <c r="K34" s="65"/>
      <c r="L34" s="209"/>
      <c r="M34" s="209"/>
      <c r="N34" s="209"/>
      <c r="O34" s="209"/>
      <c r="P34" s="209"/>
      <c r="Q34" s="209"/>
      <c r="R34" s="209"/>
      <c r="S34" s="209"/>
      <c r="T34" s="209"/>
      <c r="U34" s="209"/>
      <c r="V34" s="209"/>
      <c r="W34" s="209"/>
      <c r="X34" s="209"/>
      <c r="Y34" s="209"/>
      <c r="Z34" s="209"/>
      <c r="AA34" s="209"/>
      <c r="AB34" s="209"/>
      <c r="AC34" s="209"/>
      <c r="AD34" s="209"/>
      <c r="AE34" s="209"/>
      <c r="AF34" s="209"/>
      <c r="AG34" s="209"/>
      <c r="AH34" s="209"/>
      <c r="AI34" s="209"/>
      <c r="AJ34" s="209"/>
      <c r="AK34" s="209"/>
      <c r="AL34" s="209"/>
      <c r="AM34" s="209"/>
      <c r="AN34" s="210"/>
      <c r="AO34" s="210"/>
      <c r="AP34" s="211"/>
      <c r="AQ34" s="211"/>
      <c r="AR34" s="210"/>
      <c r="AS34" s="211"/>
      <c r="AT34" s="212"/>
      <c r="AU34" s="212"/>
    </row>
    <row r="35" spans="1:47" x14ac:dyDescent="0.3">
      <c r="A35" s="252"/>
      <c r="B35" s="107"/>
      <c r="C35" s="57"/>
      <c r="D35" s="57"/>
      <c r="E35" s="257"/>
      <c r="F35" s="258"/>
      <c r="G35" s="258"/>
      <c r="H35" s="257"/>
      <c r="I35" s="56"/>
      <c r="J35" s="56"/>
      <c r="K35" s="65"/>
      <c r="L35" s="209"/>
      <c r="M35" s="209"/>
      <c r="N35" s="209"/>
      <c r="O35" s="209"/>
      <c r="P35" s="209"/>
      <c r="Q35" s="209"/>
      <c r="R35" s="209"/>
      <c r="S35" s="209"/>
      <c r="T35" s="209"/>
      <c r="U35" s="209"/>
      <c r="V35" s="209"/>
      <c r="W35" s="209"/>
      <c r="X35" s="209"/>
      <c r="Y35" s="209"/>
      <c r="Z35" s="209"/>
      <c r="AA35" s="209"/>
      <c r="AB35" s="209"/>
      <c r="AC35" s="209"/>
      <c r="AD35" s="209"/>
      <c r="AE35" s="209"/>
      <c r="AF35" s="209"/>
      <c r="AG35" s="209"/>
      <c r="AH35" s="209"/>
      <c r="AI35" s="209"/>
      <c r="AJ35" s="209"/>
      <c r="AK35" s="209"/>
      <c r="AL35" s="209"/>
      <c r="AM35" s="209"/>
      <c r="AN35" s="210"/>
      <c r="AO35" s="210"/>
      <c r="AP35" s="211"/>
      <c r="AQ35" s="211"/>
      <c r="AR35" s="210"/>
      <c r="AS35" s="211"/>
      <c r="AT35" s="212"/>
      <c r="AU35" s="212"/>
    </row>
    <row r="36" spans="1:47" x14ac:dyDescent="0.3">
      <c r="A36" s="252"/>
      <c r="B36" s="107"/>
      <c r="C36" s="57"/>
      <c r="D36" s="57"/>
      <c r="E36" s="257"/>
      <c r="F36" s="258"/>
      <c r="G36" s="258"/>
      <c r="H36" s="257"/>
      <c r="I36" s="56"/>
      <c r="J36" s="56"/>
      <c r="K36" s="65"/>
      <c r="L36" s="209"/>
      <c r="M36" s="209"/>
      <c r="N36" s="209"/>
      <c r="O36" s="209"/>
      <c r="P36" s="209"/>
      <c r="Q36" s="209"/>
      <c r="R36" s="209"/>
      <c r="S36" s="209"/>
      <c r="T36" s="209"/>
      <c r="U36" s="209"/>
      <c r="V36" s="209"/>
      <c r="W36" s="209"/>
      <c r="X36" s="209"/>
      <c r="Y36" s="209"/>
      <c r="Z36" s="209"/>
      <c r="AA36" s="209"/>
      <c r="AB36" s="209"/>
      <c r="AC36" s="209"/>
      <c r="AD36" s="209"/>
      <c r="AE36" s="209"/>
      <c r="AF36" s="209"/>
      <c r="AG36" s="209"/>
      <c r="AH36" s="209"/>
      <c r="AI36" s="209"/>
      <c r="AJ36" s="209"/>
      <c r="AK36" s="209"/>
      <c r="AL36" s="209"/>
      <c r="AM36" s="209"/>
      <c r="AN36" s="210"/>
      <c r="AO36" s="210"/>
      <c r="AP36" s="211"/>
      <c r="AQ36" s="211"/>
      <c r="AR36" s="210"/>
      <c r="AS36" s="211"/>
      <c r="AT36" s="212"/>
      <c r="AU36" s="212"/>
    </row>
    <row r="37" spans="1:47" x14ac:dyDescent="0.3">
      <c r="A37" s="252"/>
      <c r="B37" s="107"/>
      <c r="C37" s="57"/>
      <c r="D37" s="57"/>
      <c r="E37" s="257"/>
      <c r="F37" s="258"/>
      <c r="G37" s="258"/>
      <c r="H37" s="257"/>
      <c r="I37" s="56"/>
      <c r="J37" s="56"/>
      <c r="K37" s="65"/>
      <c r="L37" s="209"/>
      <c r="M37" s="209"/>
      <c r="N37" s="209"/>
      <c r="O37" s="209"/>
      <c r="P37" s="209"/>
      <c r="Q37" s="209"/>
      <c r="R37" s="209"/>
      <c r="S37" s="209"/>
      <c r="T37" s="209"/>
      <c r="U37" s="209"/>
      <c r="V37" s="209"/>
      <c r="W37" s="209"/>
      <c r="X37" s="209"/>
      <c r="Y37" s="209"/>
      <c r="Z37" s="209"/>
      <c r="AA37" s="209"/>
      <c r="AB37" s="209"/>
      <c r="AC37" s="209"/>
      <c r="AD37" s="209"/>
      <c r="AE37" s="209"/>
      <c r="AF37" s="209"/>
      <c r="AG37" s="209"/>
      <c r="AH37" s="209"/>
      <c r="AI37" s="209"/>
      <c r="AJ37" s="209"/>
      <c r="AK37" s="209"/>
      <c r="AL37" s="209"/>
      <c r="AM37" s="209"/>
      <c r="AN37" s="210"/>
      <c r="AO37" s="210"/>
      <c r="AP37" s="211"/>
      <c r="AQ37" s="211"/>
      <c r="AR37" s="210"/>
      <c r="AS37" s="211"/>
      <c r="AT37" s="212"/>
      <c r="AU37" s="212"/>
    </row>
    <row r="38" spans="1:47" x14ac:dyDescent="0.3">
      <c r="A38" s="252"/>
      <c r="B38" s="107"/>
      <c r="C38" s="57"/>
      <c r="D38" s="57"/>
      <c r="E38" s="257"/>
      <c r="F38" s="258"/>
      <c r="G38" s="258"/>
      <c r="H38" s="257"/>
      <c r="I38" s="56"/>
      <c r="J38" s="56"/>
      <c r="K38" s="65"/>
      <c r="L38" s="209"/>
      <c r="M38" s="209"/>
      <c r="N38" s="209"/>
      <c r="O38" s="209"/>
      <c r="P38" s="209"/>
      <c r="Q38" s="209"/>
      <c r="R38" s="209"/>
      <c r="S38" s="209"/>
      <c r="T38" s="209"/>
      <c r="U38" s="209"/>
      <c r="V38" s="209"/>
      <c r="W38" s="209"/>
      <c r="X38" s="209"/>
      <c r="Y38" s="209"/>
      <c r="Z38" s="209"/>
      <c r="AA38" s="209"/>
      <c r="AB38" s="209"/>
      <c r="AC38" s="209"/>
      <c r="AD38" s="209"/>
      <c r="AE38" s="209"/>
      <c r="AF38" s="209"/>
      <c r="AG38" s="209"/>
      <c r="AH38" s="209"/>
      <c r="AI38" s="209"/>
      <c r="AJ38" s="209"/>
      <c r="AK38" s="209"/>
      <c r="AL38" s="209"/>
      <c r="AM38" s="209"/>
      <c r="AN38" s="210"/>
      <c r="AO38" s="210"/>
      <c r="AP38" s="211"/>
      <c r="AQ38" s="211"/>
      <c r="AR38" s="210"/>
      <c r="AS38" s="211"/>
      <c r="AT38" s="212"/>
      <c r="AU38" s="212"/>
    </row>
    <row r="39" spans="1:47" x14ac:dyDescent="0.3">
      <c r="A39" s="252"/>
      <c r="B39" s="107"/>
      <c r="C39" s="57"/>
      <c r="D39" s="57"/>
      <c r="E39" s="257"/>
      <c r="F39" s="258"/>
      <c r="G39" s="258"/>
      <c r="H39" s="257"/>
      <c r="I39" s="56"/>
      <c r="J39" s="56"/>
      <c r="K39" s="65"/>
      <c r="L39" s="209"/>
      <c r="M39" s="209"/>
      <c r="N39" s="209"/>
      <c r="O39" s="209"/>
      <c r="P39" s="209"/>
      <c r="Q39" s="209"/>
      <c r="R39" s="209"/>
      <c r="S39" s="209"/>
      <c r="T39" s="209"/>
      <c r="U39" s="209"/>
      <c r="V39" s="209"/>
      <c r="W39" s="209"/>
      <c r="X39" s="209"/>
      <c r="Y39" s="209"/>
      <c r="Z39" s="209"/>
      <c r="AA39" s="209"/>
      <c r="AB39" s="209"/>
      <c r="AC39" s="209"/>
      <c r="AD39" s="209"/>
      <c r="AE39" s="209"/>
      <c r="AF39" s="209"/>
      <c r="AG39" s="209"/>
      <c r="AH39" s="209"/>
      <c r="AI39" s="209"/>
      <c r="AJ39" s="209"/>
      <c r="AK39" s="209"/>
      <c r="AL39" s="209"/>
      <c r="AM39" s="209"/>
      <c r="AN39" s="210"/>
      <c r="AO39" s="210"/>
      <c r="AP39" s="211"/>
      <c r="AQ39" s="211"/>
      <c r="AR39" s="210"/>
      <c r="AS39" s="211"/>
      <c r="AT39" s="212"/>
      <c r="AU39" s="212"/>
    </row>
    <row r="40" spans="1:47" x14ac:dyDescent="0.3">
      <c r="A40" s="252"/>
      <c r="B40" s="107"/>
      <c r="C40" s="57"/>
      <c r="D40" s="57"/>
      <c r="E40" s="257"/>
      <c r="F40" s="258"/>
      <c r="G40" s="258"/>
      <c r="H40" s="257"/>
      <c r="I40" s="56"/>
      <c r="J40" s="56"/>
      <c r="K40" s="65"/>
      <c r="L40" s="209"/>
      <c r="M40" s="209"/>
      <c r="N40" s="209"/>
      <c r="O40" s="209"/>
      <c r="P40" s="209"/>
      <c r="Q40" s="209"/>
      <c r="R40" s="209"/>
      <c r="S40" s="209"/>
      <c r="T40" s="209"/>
      <c r="U40" s="209"/>
      <c r="V40" s="209"/>
      <c r="W40" s="209"/>
      <c r="X40" s="209"/>
      <c r="Y40" s="209"/>
      <c r="Z40" s="209"/>
      <c r="AA40" s="209"/>
      <c r="AB40" s="209"/>
      <c r="AC40" s="209"/>
      <c r="AD40" s="209"/>
      <c r="AE40" s="209"/>
      <c r="AF40" s="209"/>
      <c r="AG40" s="209"/>
      <c r="AH40" s="209"/>
      <c r="AI40" s="209"/>
      <c r="AJ40" s="209"/>
      <c r="AK40" s="209"/>
      <c r="AL40" s="209"/>
      <c r="AM40" s="209"/>
      <c r="AN40" s="210"/>
      <c r="AO40" s="210"/>
      <c r="AP40" s="211"/>
      <c r="AQ40" s="211"/>
      <c r="AR40" s="210"/>
      <c r="AS40" s="211"/>
      <c r="AT40" s="212"/>
      <c r="AU40" s="212"/>
    </row>
    <row r="41" spans="1:47" x14ac:dyDescent="0.3">
      <c r="A41" s="252"/>
      <c r="B41" s="107"/>
      <c r="C41" s="57"/>
      <c r="D41" s="57"/>
      <c r="E41" s="257"/>
      <c r="F41" s="258"/>
      <c r="G41" s="258"/>
      <c r="H41" s="257"/>
      <c r="I41" s="56"/>
      <c r="J41" s="56"/>
      <c r="K41" s="65"/>
      <c r="L41" s="209"/>
      <c r="M41" s="209"/>
      <c r="N41" s="209"/>
      <c r="O41" s="209"/>
      <c r="P41" s="209"/>
      <c r="Q41" s="209"/>
      <c r="R41" s="209"/>
      <c r="S41" s="209"/>
      <c r="T41" s="209"/>
      <c r="U41" s="209"/>
      <c r="V41" s="209"/>
      <c r="W41" s="209"/>
      <c r="X41" s="209"/>
      <c r="Y41" s="209"/>
      <c r="Z41" s="209"/>
      <c r="AA41" s="209"/>
      <c r="AB41" s="209"/>
      <c r="AC41" s="209"/>
      <c r="AD41" s="209"/>
      <c r="AE41" s="209"/>
      <c r="AF41" s="209"/>
      <c r="AG41" s="209"/>
      <c r="AH41" s="209"/>
      <c r="AI41" s="209"/>
      <c r="AJ41" s="209"/>
      <c r="AK41" s="209"/>
      <c r="AL41" s="209"/>
      <c r="AM41" s="209"/>
      <c r="AN41" s="210"/>
      <c r="AO41" s="210"/>
      <c r="AP41" s="211"/>
      <c r="AQ41" s="211"/>
      <c r="AR41" s="210"/>
      <c r="AS41" s="211"/>
      <c r="AT41" s="212"/>
      <c r="AU41" s="212"/>
    </row>
    <row r="42" spans="1:47" x14ac:dyDescent="0.3">
      <c r="A42" s="252"/>
      <c r="B42" s="107"/>
      <c r="C42" s="57"/>
      <c r="D42" s="57"/>
      <c r="E42" s="257"/>
      <c r="F42" s="258"/>
      <c r="G42" s="258"/>
      <c r="H42" s="257"/>
      <c r="I42" s="56"/>
      <c r="J42" s="56"/>
      <c r="K42" s="65"/>
      <c r="L42" s="209"/>
      <c r="M42" s="209"/>
      <c r="N42" s="209"/>
      <c r="O42" s="209"/>
      <c r="P42" s="209"/>
      <c r="Q42" s="209"/>
      <c r="R42" s="209"/>
      <c r="S42" s="209"/>
      <c r="T42" s="209"/>
      <c r="U42" s="209"/>
      <c r="V42" s="209"/>
      <c r="W42" s="209"/>
      <c r="X42" s="209"/>
      <c r="Y42" s="209"/>
      <c r="Z42" s="209"/>
      <c r="AA42" s="209"/>
      <c r="AB42" s="209"/>
      <c r="AC42" s="209"/>
      <c r="AD42" s="209"/>
      <c r="AE42" s="209"/>
      <c r="AF42" s="209"/>
      <c r="AG42" s="209"/>
      <c r="AH42" s="209"/>
      <c r="AI42" s="209"/>
      <c r="AJ42" s="209"/>
      <c r="AK42" s="209"/>
      <c r="AL42" s="209"/>
      <c r="AM42" s="209"/>
      <c r="AN42" s="210"/>
      <c r="AO42" s="210"/>
      <c r="AP42" s="211"/>
      <c r="AQ42" s="211"/>
      <c r="AR42" s="210"/>
      <c r="AS42" s="211"/>
      <c r="AT42" s="212"/>
      <c r="AU42" s="212"/>
    </row>
    <row r="43" spans="1:47" x14ac:dyDescent="0.3">
      <c r="A43" s="252"/>
      <c r="B43" s="107"/>
      <c r="C43" s="57"/>
      <c r="D43" s="57"/>
      <c r="E43" s="257"/>
      <c r="F43" s="258"/>
      <c r="G43" s="258"/>
      <c r="H43" s="257"/>
      <c r="I43" s="56"/>
      <c r="J43" s="56"/>
      <c r="K43" s="65"/>
      <c r="L43" s="209"/>
      <c r="M43" s="209"/>
      <c r="N43" s="209"/>
      <c r="O43" s="209"/>
      <c r="P43" s="209"/>
      <c r="Q43" s="209"/>
      <c r="R43" s="209"/>
      <c r="S43" s="209"/>
      <c r="T43" s="209"/>
      <c r="U43" s="209"/>
      <c r="V43" s="209"/>
      <c r="W43" s="209"/>
      <c r="X43" s="209"/>
      <c r="Y43" s="209"/>
      <c r="Z43" s="209"/>
      <c r="AA43" s="209"/>
      <c r="AB43" s="209"/>
      <c r="AC43" s="209"/>
      <c r="AD43" s="209"/>
      <c r="AE43" s="209"/>
      <c r="AF43" s="209"/>
      <c r="AG43" s="209"/>
      <c r="AH43" s="209"/>
      <c r="AI43" s="209"/>
      <c r="AJ43" s="209"/>
      <c r="AK43" s="209"/>
      <c r="AL43" s="209"/>
      <c r="AM43" s="209"/>
      <c r="AN43" s="210"/>
      <c r="AO43" s="210"/>
      <c r="AP43" s="211"/>
      <c r="AQ43" s="211"/>
      <c r="AR43" s="210"/>
      <c r="AS43" s="211"/>
      <c r="AT43" s="212"/>
      <c r="AU43" s="212"/>
    </row>
    <row r="44" spans="1:47" x14ac:dyDescent="0.3">
      <c r="A44" s="252"/>
      <c r="B44" s="107"/>
      <c r="C44" s="57"/>
      <c r="D44" s="57"/>
      <c r="E44" s="257"/>
      <c r="F44" s="258"/>
      <c r="G44" s="258"/>
      <c r="H44" s="257"/>
      <c r="I44" s="56"/>
      <c r="J44" s="56"/>
      <c r="K44" s="65"/>
      <c r="L44" s="209"/>
      <c r="M44" s="209"/>
      <c r="N44" s="209"/>
      <c r="O44" s="209"/>
      <c r="P44" s="209"/>
      <c r="Q44" s="209"/>
      <c r="R44" s="209"/>
      <c r="S44" s="209"/>
      <c r="T44" s="209"/>
      <c r="U44" s="209"/>
      <c r="V44" s="209"/>
      <c r="W44" s="209"/>
      <c r="X44" s="209"/>
      <c r="Y44" s="209"/>
      <c r="Z44" s="209"/>
      <c r="AA44" s="209"/>
      <c r="AB44" s="209"/>
      <c r="AC44" s="209"/>
      <c r="AD44" s="209"/>
      <c r="AE44" s="209"/>
      <c r="AF44" s="209"/>
      <c r="AG44" s="209"/>
      <c r="AH44" s="209"/>
      <c r="AI44" s="209"/>
      <c r="AJ44" s="209"/>
      <c r="AK44" s="209"/>
      <c r="AL44" s="209"/>
      <c r="AM44" s="209"/>
      <c r="AN44" s="210"/>
      <c r="AO44" s="210"/>
      <c r="AP44" s="211"/>
      <c r="AQ44" s="211"/>
      <c r="AR44" s="210"/>
      <c r="AS44" s="211"/>
      <c r="AT44" s="212"/>
      <c r="AU44" s="212"/>
    </row>
    <row r="45" spans="1:47" x14ac:dyDescent="0.3">
      <c r="A45" s="252"/>
      <c r="B45" s="107"/>
      <c r="C45" s="57"/>
      <c r="D45" s="57"/>
      <c r="E45" s="257"/>
      <c r="F45" s="258"/>
      <c r="G45" s="258"/>
      <c r="H45" s="257"/>
      <c r="I45" s="56"/>
      <c r="J45" s="56"/>
      <c r="K45" s="65"/>
      <c r="L45" s="209"/>
      <c r="M45" s="209"/>
      <c r="N45" s="209"/>
      <c r="O45" s="209"/>
      <c r="P45" s="209"/>
      <c r="Q45" s="209"/>
      <c r="R45" s="209"/>
      <c r="S45" s="209"/>
      <c r="T45" s="209"/>
      <c r="U45" s="209"/>
      <c r="V45" s="209"/>
      <c r="W45" s="209"/>
      <c r="X45" s="209"/>
      <c r="Y45" s="209"/>
      <c r="Z45" s="209"/>
      <c r="AA45" s="209"/>
      <c r="AB45" s="209"/>
      <c r="AC45" s="209"/>
      <c r="AD45" s="209"/>
      <c r="AE45" s="209"/>
      <c r="AF45" s="209"/>
      <c r="AG45" s="209"/>
      <c r="AH45" s="209"/>
      <c r="AI45" s="209"/>
      <c r="AJ45" s="209"/>
      <c r="AK45" s="209"/>
      <c r="AL45" s="209"/>
      <c r="AM45" s="209"/>
      <c r="AN45" s="210"/>
      <c r="AO45" s="210"/>
      <c r="AP45" s="211"/>
      <c r="AQ45" s="211"/>
      <c r="AR45" s="210"/>
      <c r="AS45" s="211"/>
      <c r="AT45" s="212"/>
      <c r="AU45" s="212"/>
    </row>
    <row r="46" spans="1:47" x14ac:dyDescent="0.3">
      <c r="A46" s="252"/>
      <c r="B46" s="107"/>
      <c r="C46" s="57"/>
      <c r="D46" s="57"/>
      <c r="E46" s="257"/>
      <c r="F46" s="258"/>
      <c r="G46" s="258"/>
      <c r="H46" s="257"/>
      <c r="I46" s="56"/>
      <c r="J46" s="56"/>
      <c r="K46" s="65"/>
      <c r="L46" s="209"/>
      <c r="M46" s="209"/>
      <c r="N46" s="209"/>
      <c r="O46" s="209"/>
      <c r="P46" s="209"/>
      <c r="Q46" s="209"/>
      <c r="R46" s="209"/>
      <c r="S46" s="209"/>
      <c r="T46" s="209"/>
      <c r="U46" s="209"/>
      <c r="V46" s="209"/>
      <c r="W46" s="209"/>
      <c r="X46" s="209"/>
      <c r="Y46" s="209"/>
      <c r="Z46" s="209"/>
      <c r="AA46" s="209"/>
      <c r="AB46" s="209"/>
      <c r="AC46" s="209"/>
      <c r="AD46" s="209"/>
      <c r="AE46" s="209"/>
      <c r="AF46" s="209"/>
      <c r="AG46" s="209"/>
      <c r="AH46" s="209"/>
      <c r="AI46" s="209"/>
      <c r="AJ46" s="209"/>
      <c r="AK46" s="209"/>
      <c r="AL46" s="209"/>
      <c r="AM46" s="209"/>
      <c r="AN46" s="210"/>
      <c r="AO46" s="210"/>
      <c r="AP46" s="211"/>
      <c r="AQ46" s="211"/>
      <c r="AR46" s="210"/>
      <c r="AS46" s="211"/>
      <c r="AT46" s="212"/>
      <c r="AU46" s="212"/>
    </row>
    <row r="47" spans="1:47" x14ac:dyDescent="0.3">
      <c r="A47" s="252"/>
      <c r="B47" s="107"/>
      <c r="C47" s="57"/>
      <c r="D47" s="57"/>
      <c r="E47" s="257"/>
      <c r="F47" s="258"/>
      <c r="G47" s="258"/>
      <c r="H47" s="257"/>
      <c r="I47" s="56"/>
      <c r="J47" s="56"/>
      <c r="K47" s="65"/>
      <c r="L47" s="209"/>
      <c r="M47" s="209"/>
      <c r="N47" s="209"/>
      <c r="O47" s="209"/>
      <c r="P47" s="209"/>
      <c r="Q47" s="209"/>
      <c r="R47" s="209"/>
      <c r="S47" s="209"/>
      <c r="T47" s="209"/>
      <c r="U47" s="209"/>
      <c r="V47" s="209"/>
      <c r="W47" s="209"/>
      <c r="X47" s="209"/>
      <c r="Y47" s="209"/>
      <c r="Z47" s="209"/>
      <c r="AA47" s="209"/>
      <c r="AB47" s="209"/>
      <c r="AC47" s="209"/>
      <c r="AD47" s="209"/>
      <c r="AE47" s="209"/>
      <c r="AF47" s="209"/>
      <c r="AG47" s="209"/>
      <c r="AH47" s="209"/>
      <c r="AI47" s="209"/>
      <c r="AJ47" s="209"/>
      <c r="AK47" s="209"/>
      <c r="AL47" s="209"/>
      <c r="AM47" s="209"/>
      <c r="AN47" s="210"/>
      <c r="AO47" s="210"/>
      <c r="AP47" s="211"/>
      <c r="AQ47" s="211"/>
      <c r="AR47" s="210"/>
      <c r="AS47" s="211"/>
      <c r="AT47" s="212"/>
      <c r="AU47" s="212"/>
    </row>
    <row r="48" spans="1:47" x14ac:dyDescent="0.3">
      <c r="A48" s="252"/>
      <c r="B48" s="107"/>
      <c r="C48" s="57"/>
      <c r="D48" s="57"/>
      <c r="E48" s="257"/>
      <c r="F48" s="258"/>
      <c r="G48" s="258"/>
      <c r="H48" s="257"/>
      <c r="I48" s="56"/>
      <c r="J48" s="56"/>
      <c r="K48" s="65"/>
      <c r="L48" s="209"/>
      <c r="M48" s="209"/>
      <c r="N48" s="209"/>
      <c r="O48" s="209"/>
      <c r="P48" s="209"/>
      <c r="Q48" s="209"/>
      <c r="R48" s="209"/>
      <c r="S48" s="209"/>
      <c r="T48" s="209"/>
      <c r="U48" s="209"/>
      <c r="V48" s="209"/>
      <c r="W48" s="209"/>
      <c r="X48" s="209"/>
      <c r="Y48" s="209"/>
      <c r="Z48" s="209"/>
      <c r="AA48" s="209"/>
      <c r="AB48" s="209"/>
      <c r="AC48" s="209"/>
      <c r="AD48" s="209"/>
      <c r="AE48" s="209"/>
      <c r="AF48" s="209"/>
      <c r="AG48" s="209"/>
      <c r="AH48" s="209"/>
      <c r="AI48" s="209"/>
      <c r="AJ48" s="209"/>
      <c r="AK48" s="209"/>
      <c r="AL48" s="209"/>
      <c r="AM48" s="209"/>
      <c r="AN48" s="210"/>
      <c r="AO48" s="210"/>
      <c r="AP48" s="211"/>
      <c r="AQ48" s="211"/>
      <c r="AR48" s="210"/>
      <c r="AS48" s="211"/>
      <c r="AT48" s="212"/>
      <c r="AU48" s="212"/>
    </row>
    <row r="49" spans="1:47" x14ac:dyDescent="0.3">
      <c r="A49" s="252"/>
      <c r="B49" s="107"/>
      <c r="C49" s="57"/>
      <c r="D49" s="57"/>
      <c r="E49" s="257"/>
      <c r="F49" s="258"/>
      <c r="G49" s="258"/>
      <c r="H49" s="257"/>
      <c r="I49" s="56"/>
      <c r="J49" s="56"/>
      <c r="K49" s="65"/>
      <c r="L49" s="209"/>
      <c r="M49" s="209"/>
      <c r="N49" s="209"/>
      <c r="O49" s="209"/>
      <c r="P49" s="209"/>
      <c r="Q49" s="209"/>
      <c r="R49" s="209"/>
      <c r="S49" s="209"/>
      <c r="T49" s="209"/>
      <c r="U49" s="209"/>
      <c r="V49" s="209"/>
      <c r="W49" s="209"/>
      <c r="X49" s="209"/>
      <c r="Y49" s="209"/>
      <c r="Z49" s="209"/>
      <c r="AA49" s="209"/>
      <c r="AB49" s="209"/>
      <c r="AC49" s="209"/>
      <c r="AD49" s="209"/>
      <c r="AE49" s="209"/>
      <c r="AF49" s="209"/>
      <c r="AG49" s="209"/>
      <c r="AH49" s="209"/>
      <c r="AI49" s="209"/>
      <c r="AJ49" s="209"/>
      <c r="AK49" s="209"/>
      <c r="AL49" s="209"/>
      <c r="AM49" s="209"/>
      <c r="AN49" s="210"/>
      <c r="AO49" s="210"/>
      <c r="AP49" s="211"/>
      <c r="AQ49" s="211"/>
      <c r="AR49" s="210"/>
      <c r="AS49" s="211"/>
      <c r="AT49" s="212"/>
      <c r="AU49" s="212"/>
    </row>
    <row r="50" spans="1:47" x14ac:dyDescent="0.3">
      <c r="A50" s="252"/>
      <c r="B50" s="107"/>
      <c r="C50" s="57"/>
      <c r="D50" s="57"/>
      <c r="E50" s="257"/>
      <c r="F50" s="258"/>
      <c r="G50" s="258"/>
      <c r="H50" s="257"/>
      <c r="I50" s="56"/>
      <c r="J50" s="56"/>
      <c r="K50" s="65"/>
      <c r="L50" s="209"/>
      <c r="M50" s="209"/>
      <c r="N50" s="209"/>
      <c r="O50" s="209"/>
      <c r="P50" s="209"/>
      <c r="Q50" s="209"/>
      <c r="R50" s="209"/>
      <c r="S50" s="209"/>
      <c r="T50" s="209"/>
      <c r="U50" s="209"/>
      <c r="V50" s="209"/>
      <c r="W50" s="209"/>
      <c r="X50" s="209"/>
      <c r="Y50" s="209"/>
      <c r="Z50" s="209"/>
      <c r="AA50" s="209"/>
      <c r="AB50" s="209"/>
      <c r="AC50" s="209"/>
      <c r="AD50" s="209"/>
      <c r="AE50" s="209"/>
      <c r="AF50" s="209"/>
      <c r="AG50" s="209"/>
      <c r="AH50" s="209"/>
      <c r="AI50" s="209"/>
      <c r="AJ50" s="209"/>
      <c r="AK50" s="209"/>
      <c r="AL50" s="209"/>
      <c r="AM50" s="209"/>
      <c r="AN50" s="210"/>
      <c r="AO50" s="210"/>
      <c r="AP50" s="211"/>
      <c r="AQ50" s="211"/>
      <c r="AR50" s="210"/>
      <c r="AS50" s="211"/>
      <c r="AT50" s="212"/>
      <c r="AU50" s="212"/>
    </row>
    <row r="51" spans="1:47" x14ac:dyDescent="0.3">
      <c r="A51" s="252"/>
      <c r="B51" s="107"/>
      <c r="C51" s="57"/>
      <c r="D51" s="57"/>
      <c r="E51" s="257"/>
      <c r="F51" s="258"/>
      <c r="G51" s="258"/>
      <c r="H51" s="257"/>
      <c r="I51" s="56"/>
      <c r="J51" s="56"/>
      <c r="K51" s="65"/>
      <c r="L51" s="209"/>
      <c r="M51" s="209"/>
      <c r="N51" s="209"/>
      <c r="O51" s="209"/>
      <c r="P51" s="209"/>
      <c r="Q51" s="209"/>
      <c r="R51" s="209"/>
      <c r="S51" s="209"/>
      <c r="T51" s="209"/>
      <c r="U51" s="209"/>
      <c r="V51" s="209"/>
      <c r="W51" s="209"/>
      <c r="X51" s="209"/>
      <c r="Y51" s="209"/>
      <c r="Z51" s="209"/>
      <c r="AA51" s="209"/>
      <c r="AB51" s="209"/>
      <c r="AC51" s="209"/>
      <c r="AD51" s="209"/>
      <c r="AE51" s="209"/>
      <c r="AF51" s="209"/>
      <c r="AG51" s="209"/>
      <c r="AH51" s="209"/>
      <c r="AI51" s="209"/>
      <c r="AJ51" s="209"/>
      <c r="AK51" s="209"/>
      <c r="AL51" s="209"/>
      <c r="AM51" s="209"/>
      <c r="AN51" s="210"/>
      <c r="AO51" s="210"/>
      <c r="AP51" s="211"/>
      <c r="AQ51" s="211"/>
      <c r="AR51" s="210"/>
      <c r="AS51" s="211"/>
      <c r="AT51" s="212"/>
      <c r="AU51" s="212"/>
    </row>
    <row r="52" spans="1:47" x14ac:dyDescent="0.3">
      <c r="A52" s="252"/>
      <c r="B52" s="107"/>
      <c r="C52" s="57"/>
      <c r="D52" s="57"/>
      <c r="E52" s="257"/>
      <c r="F52" s="258"/>
      <c r="G52" s="258"/>
      <c r="H52" s="257"/>
      <c r="I52" s="56"/>
      <c r="J52" s="56"/>
      <c r="K52" s="65"/>
      <c r="L52" s="209"/>
      <c r="M52" s="209"/>
      <c r="N52" s="209"/>
      <c r="O52" s="209"/>
      <c r="P52" s="209"/>
      <c r="Q52" s="209"/>
      <c r="R52" s="209"/>
      <c r="S52" s="209"/>
      <c r="T52" s="209"/>
      <c r="U52" s="209"/>
      <c r="V52" s="209"/>
      <c r="W52" s="209"/>
      <c r="X52" s="209"/>
      <c r="Y52" s="209"/>
      <c r="Z52" s="209"/>
      <c r="AA52" s="209"/>
      <c r="AB52" s="209"/>
      <c r="AC52" s="209"/>
      <c r="AD52" s="209"/>
      <c r="AE52" s="209"/>
      <c r="AF52" s="209"/>
      <c r="AG52" s="209"/>
      <c r="AH52" s="209"/>
      <c r="AI52" s="209"/>
      <c r="AJ52" s="209"/>
      <c r="AK52" s="209"/>
      <c r="AL52" s="209"/>
      <c r="AM52" s="209"/>
      <c r="AN52" s="210"/>
      <c r="AO52" s="210"/>
      <c r="AP52" s="211"/>
      <c r="AQ52" s="211"/>
      <c r="AR52" s="210"/>
      <c r="AS52" s="211"/>
      <c r="AT52" s="212"/>
      <c r="AU52" s="212"/>
    </row>
    <row r="53" spans="1:47" x14ac:dyDescent="0.3">
      <c r="A53" s="56" t="s">
        <v>59</v>
      </c>
      <c r="B53" s="59" t="s">
        <v>189</v>
      </c>
      <c r="C53" s="62" t="s">
        <v>48</v>
      </c>
      <c r="D53" s="60" t="s">
        <v>158</v>
      </c>
      <c r="E53" s="255">
        <v>1E-4</v>
      </c>
      <c r="F53" s="256">
        <v>3</v>
      </c>
      <c r="G53" s="256">
        <v>0.05</v>
      </c>
      <c r="H53" s="255">
        <f>E53*F53*G53</f>
        <v>1.5000000000000002E-5</v>
      </c>
      <c r="I53" s="59">
        <v>1.58</v>
      </c>
      <c r="J53" s="59">
        <v>1.58</v>
      </c>
      <c r="K53" s="63">
        <v>7</v>
      </c>
      <c r="L53" s="3" t="str">
        <f t="shared" si="6"/>
        <v>С10</v>
      </c>
      <c r="M53" s="3" t="str">
        <f t="shared" si="7"/>
        <v>Теплообменник Е-105А/В/С</v>
      </c>
      <c r="N53" s="3" t="str">
        <f t="shared" si="0"/>
        <v>Полное-пожар</v>
      </c>
      <c r="O53" s="3">
        <v>9</v>
      </c>
      <c r="P53" s="3">
        <v>12</v>
      </c>
      <c r="Q53" s="3">
        <v>15</v>
      </c>
      <c r="R53" s="3">
        <v>24</v>
      </c>
      <c r="S53" s="3" t="s">
        <v>209</v>
      </c>
      <c r="T53" s="3" t="s">
        <v>209</v>
      </c>
      <c r="U53" s="3" t="s">
        <v>209</v>
      </c>
      <c r="V53" s="3" t="s">
        <v>209</v>
      </c>
      <c r="W53" s="3" t="s">
        <v>209</v>
      </c>
      <c r="X53" s="3" t="s">
        <v>209</v>
      </c>
      <c r="Y53" s="3" t="s">
        <v>209</v>
      </c>
      <c r="Z53" s="3" t="s">
        <v>209</v>
      </c>
      <c r="AA53" s="3" t="s">
        <v>209</v>
      </c>
      <c r="AB53" s="3" t="s">
        <v>209</v>
      </c>
      <c r="AC53" s="3" t="s">
        <v>209</v>
      </c>
      <c r="AD53" s="3" t="s">
        <v>209</v>
      </c>
      <c r="AE53" s="3" t="s">
        <v>209</v>
      </c>
      <c r="AF53" s="3" t="s">
        <v>209</v>
      </c>
      <c r="AG53" s="206">
        <v>1</v>
      </c>
      <c r="AH53" s="206">
        <v>1</v>
      </c>
      <c r="AI53" s="3">
        <v>0.45</v>
      </c>
      <c r="AJ53" s="3">
        <v>2.5999999999999999E-2</v>
      </c>
      <c r="AK53" s="3">
        <v>21</v>
      </c>
      <c r="AL53" s="3"/>
      <c r="AM53" s="3"/>
      <c r="AN53" s="207">
        <f t="shared" si="1"/>
        <v>0.49108000000000002</v>
      </c>
      <c r="AO53" s="207">
        <f>0.1*AN53</f>
        <v>4.9108000000000006E-2</v>
      </c>
      <c r="AP53" s="211">
        <f t="shared" si="10"/>
        <v>3.1</v>
      </c>
      <c r="AQ53" s="208">
        <f>AK53*0.1</f>
        <v>2.1</v>
      </c>
      <c r="AR53" s="207">
        <v>8.8096750000000001E-2</v>
      </c>
      <c r="AS53" s="208">
        <f t="shared" si="2"/>
        <v>5.8282847500000008</v>
      </c>
      <c r="AT53" s="212">
        <f t="shared" si="3"/>
        <v>1.3214512500000002E-6</v>
      </c>
      <c r="AU53" s="212">
        <f t="shared" si="4"/>
        <v>8.7424271250000023E-5</v>
      </c>
    </row>
    <row r="54" spans="1:47" x14ac:dyDescent="0.3">
      <c r="A54" s="56" t="s">
        <v>60</v>
      </c>
      <c r="B54" s="59" t="s">
        <v>189</v>
      </c>
      <c r="C54" s="62" t="s">
        <v>570</v>
      </c>
      <c r="D54" s="60" t="s">
        <v>161</v>
      </c>
      <c r="E54" s="255">
        <v>1E-4</v>
      </c>
      <c r="F54" s="256">
        <v>3</v>
      </c>
      <c r="G54" s="256">
        <v>0.19</v>
      </c>
      <c r="H54" s="255">
        <f t="shared" ref="H54:H59" si="49">E54*F54*G54</f>
        <v>5.7000000000000003E-5</v>
      </c>
      <c r="I54" s="59">
        <v>1.58</v>
      </c>
      <c r="J54" s="59">
        <v>0.15</v>
      </c>
      <c r="K54" s="63">
        <v>0</v>
      </c>
      <c r="L54" s="3" t="str">
        <f t="shared" si="6"/>
        <v>С11</v>
      </c>
      <c r="M54" s="3" t="str">
        <f t="shared" si="7"/>
        <v>Теплообменник Е-105А/В/С</v>
      </c>
      <c r="N54" s="3" t="str">
        <f t="shared" si="0"/>
        <v>Полное-взрыв</v>
      </c>
      <c r="O54" s="3" t="s">
        <v>209</v>
      </c>
      <c r="P54" s="3" t="s">
        <v>209</v>
      </c>
      <c r="Q54" s="3" t="s">
        <v>209</v>
      </c>
      <c r="R54" s="3" t="s">
        <v>209</v>
      </c>
      <c r="S54" s="3">
        <v>24</v>
      </c>
      <c r="T54" s="3">
        <v>49</v>
      </c>
      <c r="U54" s="3">
        <v>134</v>
      </c>
      <c r="V54" s="3">
        <v>231</v>
      </c>
      <c r="W54" s="3" t="s">
        <v>209</v>
      </c>
      <c r="X54" s="3" t="s">
        <v>209</v>
      </c>
      <c r="Y54" s="3" t="s">
        <v>209</v>
      </c>
      <c r="Z54" s="3" t="s">
        <v>209</v>
      </c>
      <c r="AA54" s="3" t="s">
        <v>209</v>
      </c>
      <c r="AB54" s="3" t="s">
        <v>209</v>
      </c>
      <c r="AC54" s="3" t="s">
        <v>209</v>
      </c>
      <c r="AD54" s="3" t="s">
        <v>209</v>
      </c>
      <c r="AE54" s="3" t="s">
        <v>209</v>
      </c>
      <c r="AF54" s="3" t="s">
        <v>209</v>
      </c>
      <c r="AG54" s="206">
        <v>1</v>
      </c>
      <c r="AH54" s="206">
        <v>1</v>
      </c>
      <c r="AI54" s="3">
        <v>0.45</v>
      </c>
      <c r="AJ54" s="3">
        <v>2.5999999999999999E-2</v>
      </c>
      <c r="AK54" s="3">
        <v>21</v>
      </c>
      <c r="AL54" s="3"/>
      <c r="AM54" s="3"/>
      <c r="AN54" s="207">
        <f t="shared" si="8"/>
        <v>0.49108000000000002</v>
      </c>
      <c r="AO54" s="207">
        <f t="shared" si="9"/>
        <v>4.9108000000000006E-2</v>
      </c>
      <c r="AP54" s="211">
        <f t="shared" si="10"/>
        <v>3.1</v>
      </c>
      <c r="AQ54" s="208">
        <f t="shared" ref="AQ54:AQ61" si="50">AK54*0.1</f>
        <v>2.1</v>
      </c>
      <c r="AR54" s="207">
        <v>8.8096750000000015E-2</v>
      </c>
      <c r="AS54" s="208">
        <f t="shared" si="2"/>
        <v>5.8282847500000008</v>
      </c>
      <c r="AT54" s="212">
        <f t="shared" si="3"/>
        <v>5.0215147500000013E-6</v>
      </c>
      <c r="AU54" s="212">
        <f t="shared" si="4"/>
        <v>3.3221223075000008E-4</v>
      </c>
    </row>
    <row r="55" spans="1:47" x14ac:dyDescent="0.3">
      <c r="A55" s="56" t="s">
        <v>61</v>
      </c>
      <c r="B55" s="59" t="s">
        <v>189</v>
      </c>
      <c r="C55" s="62" t="s">
        <v>571</v>
      </c>
      <c r="D55" s="60" t="s">
        <v>159</v>
      </c>
      <c r="E55" s="255">
        <v>1E-4</v>
      </c>
      <c r="F55" s="256">
        <v>3</v>
      </c>
      <c r="G55" s="256">
        <v>0.76</v>
      </c>
      <c r="H55" s="255">
        <f t="shared" si="49"/>
        <v>2.2800000000000001E-4</v>
      </c>
      <c r="I55" s="59">
        <v>1.58</v>
      </c>
      <c r="J55" s="59">
        <v>0</v>
      </c>
      <c r="K55" s="66">
        <v>0</v>
      </c>
      <c r="L55" s="3" t="str">
        <f t="shared" si="6"/>
        <v>С12</v>
      </c>
      <c r="M55" s="3" t="str">
        <f t="shared" si="7"/>
        <v>Теплообменник Е-105А/В/С</v>
      </c>
      <c r="N55" s="3" t="str">
        <f t="shared" si="0"/>
        <v>Полное-ликвидация</v>
      </c>
      <c r="O55" s="3" t="s">
        <v>209</v>
      </c>
      <c r="P55" s="3" t="s">
        <v>209</v>
      </c>
      <c r="Q55" s="3" t="s">
        <v>209</v>
      </c>
      <c r="R55" s="3" t="s">
        <v>209</v>
      </c>
      <c r="S55" s="3" t="s">
        <v>209</v>
      </c>
      <c r="T55" s="3" t="s">
        <v>209</v>
      </c>
      <c r="U55" s="3" t="s">
        <v>209</v>
      </c>
      <c r="V55" s="3" t="s">
        <v>209</v>
      </c>
      <c r="W55" s="3" t="s">
        <v>209</v>
      </c>
      <c r="X55" s="3" t="s">
        <v>209</v>
      </c>
      <c r="Y55" s="3" t="s">
        <v>209</v>
      </c>
      <c r="Z55" s="3" t="s">
        <v>209</v>
      </c>
      <c r="AA55" s="3" t="s">
        <v>209</v>
      </c>
      <c r="AB55" s="3" t="s">
        <v>209</v>
      </c>
      <c r="AC55" s="3" t="s">
        <v>209</v>
      </c>
      <c r="AD55" s="3" t="s">
        <v>209</v>
      </c>
      <c r="AE55" s="3" t="s">
        <v>209</v>
      </c>
      <c r="AF55" s="3" t="s">
        <v>209</v>
      </c>
      <c r="AG55" s="3">
        <v>0</v>
      </c>
      <c r="AH55" s="3">
        <v>0</v>
      </c>
      <c r="AI55" s="3">
        <v>0.45</v>
      </c>
      <c r="AJ55" s="3">
        <v>2.5999999999999999E-2</v>
      </c>
      <c r="AK55" s="3">
        <v>21</v>
      </c>
      <c r="AL55" s="3"/>
      <c r="AM55" s="3"/>
      <c r="AN55" s="207">
        <f t="shared" ref="AN55" si="51">AJ55*J55+AI55</f>
        <v>0.45</v>
      </c>
      <c r="AO55" s="207">
        <f t="shared" si="9"/>
        <v>4.5000000000000005E-2</v>
      </c>
      <c r="AP55" s="211">
        <f t="shared" si="10"/>
        <v>0</v>
      </c>
      <c r="AQ55" s="208">
        <f t="shared" si="50"/>
        <v>2.1</v>
      </c>
      <c r="AR55" s="207">
        <v>0</v>
      </c>
      <c r="AS55" s="208">
        <f t="shared" si="2"/>
        <v>2.5950000000000002</v>
      </c>
      <c r="AT55" s="212">
        <f t="shared" si="3"/>
        <v>0</v>
      </c>
      <c r="AU55" s="212">
        <f t="shared" si="4"/>
        <v>5.9166000000000004E-4</v>
      </c>
    </row>
    <row r="56" spans="1:47" x14ac:dyDescent="0.3">
      <c r="A56" s="56" t="s">
        <v>62</v>
      </c>
      <c r="B56" s="59" t="s">
        <v>189</v>
      </c>
      <c r="C56" s="62" t="s">
        <v>52</v>
      </c>
      <c r="D56" s="60" t="s">
        <v>162</v>
      </c>
      <c r="E56" s="255">
        <v>1E-3</v>
      </c>
      <c r="F56" s="256">
        <v>3</v>
      </c>
      <c r="G56" s="256">
        <v>4.0000000000000008E-2</v>
      </c>
      <c r="H56" s="255">
        <f t="shared" si="49"/>
        <v>1.2000000000000003E-4</v>
      </c>
      <c r="I56" s="59">
        <f>K56*300/1000</f>
        <v>1.23</v>
      </c>
      <c r="J56" s="59">
        <f>I56</f>
        <v>1.23</v>
      </c>
      <c r="K56" s="63">
        <v>4.0999999999999996</v>
      </c>
      <c r="L56" s="3" t="str">
        <f t="shared" si="6"/>
        <v>С13</v>
      </c>
      <c r="M56" s="3" t="str">
        <f t="shared" si="7"/>
        <v>Теплообменник Е-105А/В/С</v>
      </c>
      <c r="N56" s="3" t="str">
        <f t="shared" si="0"/>
        <v>Частичное-жидкостной факел</v>
      </c>
      <c r="O56" s="3" t="s">
        <v>209</v>
      </c>
      <c r="P56" s="3" t="s">
        <v>209</v>
      </c>
      <c r="Q56" s="3" t="s">
        <v>209</v>
      </c>
      <c r="R56" s="3" t="s">
        <v>209</v>
      </c>
      <c r="S56" s="3" t="s">
        <v>209</v>
      </c>
      <c r="T56" s="3" t="s">
        <v>209</v>
      </c>
      <c r="U56" s="3" t="s">
        <v>209</v>
      </c>
      <c r="V56" s="3" t="s">
        <v>209</v>
      </c>
      <c r="W56" s="3">
        <v>26</v>
      </c>
      <c r="X56" s="3">
        <v>4</v>
      </c>
      <c r="Y56" s="3" t="s">
        <v>209</v>
      </c>
      <c r="Z56" s="3" t="s">
        <v>209</v>
      </c>
      <c r="AA56" s="3" t="s">
        <v>209</v>
      </c>
      <c r="AB56" s="3" t="s">
        <v>209</v>
      </c>
      <c r="AC56" s="3" t="s">
        <v>209</v>
      </c>
      <c r="AD56" s="3" t="s">
        <v>209</v>
      </c>
      <c r="AE56" s="3" t="s">
        <v>209</v>
      </c>
      <c r="AF56" s="3" t="s">
        <v>209</v>
      </c>
      <c r="AG56" s="3">
        <v>1</v>
      </c>
      <c r="AH56" s="3">
        <v>1</v>
      </c>
      <c r="AI56" s="3">
        <f>0.1*AI55</f>
        <v>4.5000000000000005E-2</v>
      </c>
      <c r="AJ56" s="3">
        <v>2.5999999999999999E-2</v>
      </c>
      <c r="AK56" s="3">
        <v>7</v>
      </c>
      <c r="AL56" s="3"/>
      <c r="AM56" s="3"/>
      <c r="AN56" s="207">
        <f t="shared" si="12"/>
        <v>7.6980000000000007E-2</v>
      </c>
      <c r="AO56" s="207">
        <f t="shared" si="9"/>
        <v>7.6980000000000008E-3</v>
      </c>
      <c r="AP56" s="211">
        <f t="shared" si="10"/>
        <v>3.1</v>
      </c>
      <c r="AQ56" s="208">
        <f t="shared" si="50"/>
        <v>0.70000000000000007</v>
      </c>
      <c r="AR56" s="207">
        <v>3.6245520000000001E-3</v>
      </c>
      <c r="AS56" s="208">
        <f t="shared" si="2"/>
        <v>3.8883025519999999</v>
      </c>
      <c r="AT56" s="212">
        <f t="shared" si="3"/>
        <v>4.3494624000000014E-7</v>
      </c>
      <c r="AU56" s="212">
        <f t="shared" si="4"/>
        <v>4.665963062400001E-4</v>
      </c>
    </row>
    <row r="57" spans="1:47" x14ac:dyDescent="0.3">
      <c r="A57" s="56" t="s">
        <v>63</v>
      </c>
      <c r="B57" s="59" t="s">
        <v>189</v>
      </c>
      <c r="C57" s="62" t="s">
        <v>563</v>
      </c>
      <c r="D57" s="60" t="s">
        <v>160</v>
      </c>
      <c r="E57" s="255">
        <v>1E-3</v>
      </c>
      <c r="F57" s="256">
        <v>3</v>
      </c>
      <c r="G57" s="256">
        <v>0.16000000000000003</v>
      </c>
      <c r="H57" s="255">
        <f t="shared" si="49"/>
        <v>4.8000000000000012E-4</v>
      </c>
      <c r="I57" s="59">
        <f>K56*300/1000</f>
        <v>1.23</v>
      </c>
      <c r="J57" s="59">
        <v>0</v>
      </c>
      <c r="K57" s="66">
        <v>0</v>
      </c>
      <c r="L57" s="3" t="str">
        <f t="shared" si="6"/>
        <v>С14</v>
      </c>
      <c r="M57" s="3" t="str">
        <f t="shared" si="7"/>
        <v>Теплообменник Е-105А/В/С</v>
      </c>
      <c r="N57" s="3" t="str">
        <f t="shared" si="0"/>
        <v>Частичное-ликвидация</v>
      </c>
      <c r="O57" s="3" t="s">
        <v>209</v>
      </c>
      <c r="P57" s="3" t="s">
        <v>209</v>
      </c>
      <c r="Q57" s="3" t="s">
        <v>209</v>
      </c>
      <c r="R57" s="3" t="s">
        <v>209</v>
      </c>
      <c r="S57" s="3" t="s">
        <v>209</v>
      </c>
      <c r="T57" s="3" t="s">
        <v>209</v>
      </c>
      <c r="U57" s="3" t="s">
        <v>209</v>
      </c>
      <c r="V57" s="3" t="s">
        <v>209</v>
      </c>
      <c r="W57" s="3" t="s">
        <v>209</v>
      </c>
      <c r="X57" s="3" t="s">
        <v>209</v>
      </c>
      <c r="Y57" s="3" t="s">
        <v>209</v>
      </c>
      <c r="Z57" s="3" t="s">
        <v>209</v>
      </c>
      <c r="AA57" s="3" t="s">
        <v>209</v>
      </c>
      <c r="AB57" s="3" t="s">
        <v>209</v>
      </c>
      <c r="AC57" s="3" t="s">
        <v>209</v>
      </c>
      <c r="AD57" s="3" t="s">
        <v>209</v>
      </c>
      <c r="AE57" s="3" t="s">
        <v>209</v>
      </c>
      <c r="AF57" s="3" t="s">
        <v>209</v>
      </c>
      <c r="AG57" s="3">
        <v>0</v>
      </c>
      <c r="AH57" s="3">
        <v>0</v>
      </c>
      <c r="AI57" s="3">
        <f>0.1*AI55</f>
        <v>4.5000000000000005E-2</v>
      </c>
      <c r="AJ57" s="3">
        <v>2.5999999999999999E-2</v>
      </c>
      <c r="AK57" s="3">
        <v>7</v>
      </c>
      <c r="AL57" s="3"/>
      <c r="AM57" s="3"/>
      <c r="AN57" s="207">
        <f t="shared" ref="AN57:AN111" si="52">AJ57*I57+AI57</f>
        <v>7.6980000000000007E-2</v>
      </c>
      <c r="AO57" s="207">
        <f t="shared" si="9"/>
        <v>7.6980000000000008E-3</v>
      </c>
      <c r="AP57" s="211">
        <f t="shared" si="10"/>
        <v>0</v>
      </c>
      <c r="AQ57" s="208">
        <f t="shared" si="50"/>
        <v>0.70000000000000007</v>
      </c>
      <c r="AR57" s="207">
        <v>4.7987999999999997E-4</v>
      </c>
      <c r="AS57" s="208">
        <f t="shared" si="2"/>
        <v>0.78515788000000009</v>
      </c>
      <c r="AT57" s="212">
        <f t="shared" si="3"/>
        <v>2.3034240000000003E-7</v>
      </c>
      <c r="AU57" s="212">
        <f t="shared" si="4"/>
        <v>3.7687578240000013E-4</v>
      </c>
    </row>
    <row r="58" spans="1:47" x14ac:dyDescent="0.3">
      <c r="A58" s="56" t="s">
        <v>64</v>
      </c>
      <c r="B58" s="59" t="s">
        <v>189</v>
      </c>
      <c r="C58" s="62" t="s">
        <v>55</v>
      </c>
      <c r="D58" s="60" t="s">
        <v>163</v>
      </c>
      <c r="E58" s="255">
        <v>1E-3</v>
      </c>
      <c r="F58" s="256">
        <v>3</v>
      </c>
      <c r="G58" s="256">
        <v>4.0000000000000008E-2</v>
      </c>
      <c r="H58" s="255">
        <f t="shared" si="49"/>
        <v>1.2000000000000003E-4</v>
      </c>
      <c r="I58" s="59">
        <f>K58*1800/1000</f>
        <v>0.36</v>
      </c>
      <c r="J58" s="59">
        <f>I58</f>
        <v>0.36</v>
      </c>
      <c r="K58" s="63">
        <v>0.2</v>
      </c>
      <c r="L58" s="3" t="str">
        <f t="shared" si="6"/>
        <v>С15</v>
      </c>
      <c r="M58" s="3" t="str">
        <f t="shared" si="7"/>
        <v>Теплообменник Е-105А/В/С</v>
      </c>
      <c r="N58" s="3" t="str">
        <f t="shared" si="0"/>
        <v>Частичное-газ факел</v>
      </c>
      <c r="O58" s="3" t="s">
        <v>209</v>
      </c>
      <c r="P58" s="3" t="s">
        <v>209</v>
      </c>
      <c r="Q58" s="3" t="s">
        <v>209</v>
      </c>
      <c r="R58" s="3" t="s">
        <v>209</v>
      </c>
      <c r="S58" s="3" t="s">
        <v>209</v>
      </c>
      <c r="T58" s="3" t="s">
        <v>209</v>
      </c>
      <c r="U58" s="3" t="s">
        <v>209</v>
      </c>
      <c r="V58" s="3" t="s">
        <v>209</v>
      </c>
      <c r="W58" s="3">
        <v>6</v>
      </c>
      <c r="X58" s="3">
        <v>1</v>
      </c>
      <c r="Y58" s="3" t="s">
        <v>209</v>
      </c>
      <c r="Z58" s="3" t="s">
        <v>209</v>
      </c>
      <c r="AA58" s="3" t="s">
        <v>209</v>
      </c>
      <c r="AB58" s="3" t="s">
        <v>209</v>
      </c>
      <c r="AC58" s="3" t="s">
        <v>209</v>
      </c>
      <c r="AD58" s="3" t="s">
        <v>209</v>
      </c>
      <c r="AE58" s="3" t="s">
        <v>209</v>
      </c>
      <c r="AF58" s="3" t="s">
        <v>209</v>
      </c>
      <c r="AG58" s="3">
        <v>1</v>
      </c>
      <c r="AH58" s="3">
        <v>1</v>
      </c>
      <c r="AI58" s="3">
        <f>0.1*AI55</f>
        <v>4.5000000000000005E-2</v>
      </c>
      <c r="AJ58" s="3">
        <v>2.5999999999999999E-2</v>
      </c>
      <c r="AK58" s="3">
        <v>7</v>
      </c>
      <c r="AL58" s="3"/>
      <c r="AM58" s="3"/>
      <c r="AN58" s="207">
        <f t="shared" si="14"/>
        <v>5.4360000000000006E-2</v>
      </c>
      <c r="AO58" s="207">
        <f t="shared" si="9"/>
        <v>5.4360000000000007E-3</v>
      </c>
      <c r="AP58" s="211">
        <f t="shared" si="10"/>
        <v>3.1</v>
      </c>
      <c r="AQ58" s="208">
        <f t="shared" si="50"/>
        <v>0.70000000000000007</v>
      </c>
      <c r="AR58" s="207">
        <v>1.2685932E-3</v>
      </c>
      <c r="AS58" s="208">
        <f t="shared" si="2"/>
        <v>3.8610645932000001</v>
      </c>
      <c r="AT58" s="212">
        <f t="shared" si="3"/>
        <v>1.5223118400000004E-7</v>
      </c>
      <c r="AU58" s="212">
        <f t="shared" si="4"/>
        <v>4.6332775118400013E-4</v>
      </c>
    </row>
    <row r="59" spans="1:47" x14ac:dyDescent="0.3">
      <c r="A59" s="56" t="s">
        <v>65</v>
      </c>
      <c r="B59" s="59" t="s">
        <v>189</v>
      </c>
      <c r="C59" s="62" t="s">
        <v>564</v>
      </c>
      <c r="D59" s="60" t="s">
        <v>164</v>
      </c>
      <c r="E59" s="255">
        <v>1E-3</v>
      </c>
      <c r="F59" s="256">
        <v>3</v>
      </c>
      <c r="G59" s="256">
        <v>0.15200000000000002</v>
      </c>
      <c r="H59" s="255">
        <f t="shared" si="49"/>
        <v>4.5600000000000008E-4</v>
      </c>
      <c r="I59" s="59">
        <f>K58*1800/1000</f>
        <v>0.36</v>
      </c>
      <c r="J59" s="59">
        <f>I59</f>
        <v>0.36</v>
      </c>
      <c r="K59" s="66">
        <v>0</v>
      </c>
      <c r="L59" s="3" t="str">
        <f t="shared" si="6"/>
        <v>С16</v>
      </c>
      <c r="M59" s="3" t="str">
        <f t="shared" si="7"/>
        <v>Теплообменник Е-105А/В/С</v>
      </c>
      <c r="N59" s="3" t="str">
        <f t="shared" si="0"/>
        <v>Частичное-вспышка</v>
      </c>
      <c r="O59" s="3" t="s">
        <v>209</v>
      </c>
      <c r="P59" s="3" t="s">
        <v>209</v>
      </c>
      <c r="Q59" s="3" t="s">
        <v>209</v>
      </c>
      <c r="R59" s="3" t="s">
        <v>209</v>
      </c>
      <c r="S59" s="3" t="s">
        <v>209</v>
      </c>
      <c r="T59" s="3" t="s">
        <v>209</v>
      </c>
      <c r="U59" s="3" t="s">
        <v>209</v>
      </c>
      <c r="V59" s="3" t="s">
        <v>209</v>
      </c>
      <c r="W59" s="3" t="s">
        <v>209</v>
      </c>
      <c r="X59" s="3" t="s">
        <v>209</v>
      </c>
      <c r="Y59" s="3">
        <v>23</v>
      </c>
      <c r="Z59" s="3">
        <v>27</v>
      </c>
      <c r="AA59" s="3" t="s">
        <v>209</v>
      </c>
      <c r="AB59" s="3" t="s">
        <v>209</v>
      </c>
      <c r="AC59" s="3" t="s">
        <v>209</v>
      </c>
      <c r="AD59" s="3" t="s">
        <v>209</v>
      </c>
      <c r="AE59" s="3" t="s">
        <v>209</v>
      </c>
      <c r="AF59" s="3" t="s">
        <v>209</v>
      </c>
      <c r="AG59" s="3">
        <v>1</v>
      </c>
      <c r="AH59" s="3">
        <v>1</v>
      </c>
      <c r="AI59" s="3">
        <f>0.1*AI55</f>
        <v>4.5000000000000005E-2</v>
      </c>
      <c r="AJ59" s="3">
        <v>2.5999999999999999E-2</v>
      </c>
      <c r="AK59" s="3">
        <v>7</v>
      </c>
      <c r="AL59" s="3"/>
      <c r="AM59" s="3"/>
      <c r="AN59" s="207">
        <f t="shared" si="14"/>
        <v>5.4360000000000006E-2</v>
      </c>
      <c r="AO59" s="207">
        <f t="shared" si="9"/>
        <v>5.4360000000000007E-3</v>
      </c>
      <c r="AP59" s="211">
        <f t="shared" si="10"/>
        <v>3.1</v>
      </c>
      <c r="AQ59" s="208">
        <f t="shared" si="50"/>
        <v>0.70000000000000007</v>
      </c>
      <c r="AR59" s="207">
        <v>1.2685932E-3</v>
      </c>
      <c r="AS59" s="208">
        <f t="shared" si="2"/>
        <v>3.8610645932000001</v>
      </c>
      <c r="AT59" s="212">
        <f t="shared" si="3"/>
        <v>5.7847849920000013E-7</v>
      </c>
      <c r="AU59" s="212">
        <f t="shared" si="4"/>
        <v>1.7606454544992003E-3</v>
      </c>
    </row>
    <row r="60" spans="1:47" x14ac:dyDescent="0.3">
      <c r="A60" s="56" t="s">
        <v>66</v>
      </c>
      <c r="B60" s="59" t="s">
        <v>189</v>
      </c>
      <c r="C60" s="62" t="s">
        <v>565</v>
      </c>
      <c r="D60" s="60" t="s">
        <v>160</v>
      </c>
      <c r="E60" s="255">
        <v>1E-3</v>
      </c>
      <c r="F60" s="256">
        <v>3</v>
      </c>
      <c r="G60" s="256">
        <v>0.6080000000000001</v>
      </c>
      <c r="H60" s="255">
        <f>E60*F60*G60</f>
        <v>1.8240000000000003E-3</v>
      </c>
      <c r="I60" s="59">
        <f>K58*1800/1000</f>
        <v>0.36</v>
      </c>
      <c r="J60" s="59">
        <v>0</v>
      </c>
      <c r="K60" s="66">
        <v>0</v>
      </c>
      <c r="L60" s="3" t="str">
        <f t="shared" si="6"/>
        <v>С17</v>
      </c>
      <c r="M60" s="3" t="str">
        <f t="shared" si="7"/>
        <v>Теплообменник Е-105А/В/С</v>
      </c>
      <c r="N60" s="3" t="str">
        <f t="shared" si="0"/>
        <v>Частичное-ликвидация</v>
      </c>
      <c r="O60" s="3" t="s">
        <v>209</v>
      </c>
      <c r="P60" s="3" t="s">
        <v>209</v>
      </c>
      <c r="Q60" s="3" t="s">
        <v>209</v>
      </c>
      <c r="R60" s="3" t="s">
        <v>209</v>
      </c>
      <c r="S60" s="3" t="s">
        <v>209</v>
      </c>
      <c r="T60" s="3" t="s">
        <v>209</v>
      </c>
      <c r="U60" s="3" t="s">
        <v>209</v>
      </c>
      <c r="V60" s="3" t="s">
        <v>209</v>
      </c>
      <c r="W60" s="3" t="s">
        <v>209</v>
      </c>
      <c r="X60" s="3" t="s">
        <v>209</v>
      </c>
      <c r="Y60" s="3" t="s">
        <v>209</v>
      </c>
      <c r="Z60" s="3" t="s">
        <v>209</v>
      </c>
      <c r="AA60" s="3" t="s">
        <v>209</v>
      </c>
      <c r="AB60" s="3" t="s">
        <v>209</v>
      </c>
      <c r="AC60" s="3" t="s">
        <v>209</v>
      </c>
      <c r="AD60" s="3" t="s">
        <v>209</v>
      </c>
      <c r="AE60" s="3" t="s">
        <v>209</v>
      </c>
      <c r="AF60" s="3" t="s">
        <v>209</v>
      </c>
      <c r="AG60" s="3">
        <v>0</v>
      </c>
      <c r="AH60" s="3">
        <v>0</v>
      </c>
      <c r="AI60" s="3">
        <f>0.1*AI55</f>
        <v>4.5000000000000005E-2</v>
      </c>
      <c r="AJ60" s="3">
        <v>2.5999999999999999E-2</v>
      </c>
      <c r="AK60" s="3">
        <v>7</v>
      </c>
      <c r="AL60" s="3"/>
      <c r="AM60" s="3"/>
      <c r="AN60" s="207">
        <f t="shared" si="16"/>
        <v>5.4360000000000006E-2</v>
      </c>
      <c r="AO60" s="207">
        <f t="shared" si="9"/>
        <v>5.4360000000000007E-3</v>
      </c>
      <c r="AP60" s="211">
        <f t="shared" si="10"/>
        <v>0</v>
      </c>
      <c r="AQ60" s="208">
        <f t="shared" si="50"/>
        <v>0.70000000000000007</v>
      </c>
      <c r="AR60" s="207">
        <v>1.6795799999999998E-4</v>
      </c>
      <c r="AS60" s="208">
        <f t="shared" si="2"/>
        <v>0.75996395800000005</v>
      </c>
      <c r="AT60" s="212">
        <f t="shared" si="3"/>
        <v>3.0635539200000001E-7</v>
      </c>
      <c r="AU60" s="212">
        <f t="shared" si="4"/>
        <v>1.3861742593920003E-3</v>
      </c>
    </row>
    <row r="61" spans="1:47" x14ac:dyDescent="0.3">
      <c r="A61" s="56" t="s">
        <v>67</v>
      </c>
      <c r="B61" s="59" t="s">
        <v>189</v>
      </c>
      <c r="C61" s="62" t="s">
        <v>165</v>
      </c>
      <c r="D61" s="60" t="s">
        <v>166</v>
      </c>
      <c r="E61" s="255">
        <v>2.5000000000000001E-5</v>
      </c>
      <c r="F61" s="256">
        <v>3</v>
      </c>
      <c r="G61" s="256">
        <v>1</v>
      </c>
      <c r="H61" s="255">
        <f>E61*F61*G61</f>
        <v>7.5000000000000007E-5</v>
      </c>
      <c r="I61" s="59">
        <v>1.58</v>
      </c>
      <c r="J61" s="59">
        <f>I61</f>
        <v>1.58</v>
      </c>
      <c r="K61" s="66">
        <v>0</v>
      </c>
      <c r="L61" s="3" t="str">
        <f t="shared" si="6"/>
        <v>С18</v>
      </c>
      <c r="M61" s="3" t="str">
        <f t="shared" si="7"/>
        <v>Теплообменник Е-105А/В/С</v>
      </c>
      <c r="N61" s="3" t="str">
        <f t="shared" si="0"/>
        <v>Полное-огненный шар</v>
      </c>
      <c r="O61" s="3" t="s">
        <v>209</v>
      </c>
      <c r="P61" s="3" t="s">
        <v>209</v>
      </c>
      <c r="Q61" s="3" t="s">
        <v>209</v>
      </c>
      <c r="R61" s="3" t="s">
        <v>209</v>
      </c>
      <c r="S61" s="3" t="s">
        <v>209</v>
      </c>
      <c r="T61" s="3" t="s">
        <v>209</v>
      </c>
      <c r="U61" s="3" t="s">
        <v>209</v>
      </c>
      <c r="V61" s="3" t="s">
        <v>209</v>
      </c>
      <c r="W61" s="3" t="s">
        <v>209</v>
      </c>
      <c r="X61" s="3" t="s">
        <v>209</v>
      </c>
      <c r="Y61" s="3" t="s">
        <v>209</v>
      </c>
      <c r="Z61" s="3" t="s">
        <v>209</v>
      </c>
      <c r="AA61" s="3" t="s">
        <v>209</v>
      </c>
      <c r="AB61" s="3" t="s">
        <v>209</v>
      </c>
      <c r="AC61" s="3">
        <v>35</v>
      </c>
      <c r="AD61" s="3">
        <v>60</v>
      </c>
      <c r="AE61" s="3">
        <v>75</v>
      </c>
      <c r="AF61" s="3">
        <v>100</v>
      </c>
      <c r="AG61" s="3">
        <v>1</v>
      </c>
      <c r="AH61" s="3">
        <v>1</v>
      </c>
      <c r="AI61" s="3">
        <f>AI53</f>
        <v>0.45</v>
      </c>
      <c r="AJ61" s="3">
        <v>2.5999999999999999E-2</v>
      </c>
      <c r="AK61" s="3">
        <v>21</v>
      </c>
      <c r="AL61" s="3"/>
      <c r="AM61" s="3"/>
      <c r="AN61" s="207">
        <f t="shared" ref="AN61:AN115" si="53">AJ61*J61+AI61</f>
        <v>0.49108000000000002</v>
      </c>
      <c r="AO61" s="207">
        <f t="shared" si="9"/>
        <v>4.9108000000000006E-2</v>
      </c>
      <c r="AP61" s="211">
        <f t="shared" si="10"/>
        <v>3.1</v>
      </c>
      <c r="AQ61" s="208">
        <f t="shared" si="50"/>
        <v>2.1</v>
      </c>
      <c r="AR61" s="207">
        <v>8.8096750000000001E-2</v>
      </c>
      <c r="AS61" s="208">
        <f t="shared" si="2"/>
        <v>5.8282847500000008</v>
      </c>
      <c r="AT61" s="212">
        <f t="shared" si="3"/>
        <v>6.6072562500000006E-6</v>
      </c>
      <c r="AU61" s="212">
        <f t="shared" si="4"/>
        <v>4.371213562500001E-4</v>
      </c>
    </row>
    <row r="62" spans="1:47" x14ac:dyDescent="0.3">
      <c r="A62" s="56" t="s">
        <v>68</v>
      </c>
      <c r="B62" s="67" t="s">
        <v>1</v>
      </c>
      <c r="C62" s="68" t="s">
        <v>48</v>
      </c>
      <c r="D62" s="69" t="s">
        <v>158</v>
      </c>
      <c r="E62" s="253">
        <v>1.0000000000000001E-5</v>
      </c>
      <c r="F62" s="254">
        <v>1</v>
      </c>
      <c r="G62" s="254">
        <v>0.05</v>
      </c>
      <c r="H62" s="253">
        <f>E62*F62*G62</f>
        <v>5.0000000000000008E-7</v>
      </c>
      <c r="I62" s="67">
        <v>6.25</v>
      </c>
      <c r="J62" s="67">
        <v>6.25</v>
      </c>
      <c r="K62" s="70">
        <v>26</v>
      </c>
      <c r="L62" s="6" t="str">
        <f t="shared" si="6"/>
        <v>С19</v>
      </c>
      <c r="M62" s="6" t="str">
        <f t="shared" si="7"/>
        <v>Колонна Т-100/1</v>
      </c>
      <c r="N62" s="6" t="str">
        <f t="shared" si="0"/>
        <v>Полное-пожар</v>
      </c>
      <c r="O62">
        <v>13</v>
      </c>
      <c r="P62">
        <v>16</v>
      </c>
      <c r="Q62">
        <v>21</v>
      </c>
      <c r="R62">
        <v>36</v>
      </c>
      <c r="S62" t="s">
        <v>209</v>
      </c>
      <c r="T62" t="s">
        <v>209</v>
      </c>
      <c r="U62" t="s">
        <v>209</v>
      </c>
      <c r="V62" t="s">
        <v>209</v>
      </c>
      <c r="W62" t="s">
        <v>209</v>
      </c>
      <c r="X62" t="s">
        <v>209</v>
      </c>
      <c r="Y62" t="s">
        <v>209</v>
      </c>
      <c r="Z62" t="s">
        <v>209</v>
      </c>
      <c r="AA62" t="s">
        <v>209</v>
      </c>
      <c r="AB62" t="s">
        <v>209</v>
      </c>
      <c r="AC62" t="s">
        <v>209</v>
      </c>
      <c r="AD62" t="s">
        <v>209</v>
      </c>
      <c r="AE62" t="s">
        <v>209</v>
      </c>
      <c r="AF62" t="s">
        <v>209</v>
      </c>
      <c r="AG62" s="213">
        <v>1</v>
      </c>
      <c r="AH62" s="213">
        <v>2</v>
      </c>
      <c r="AI62" s="6">
        <v>0.65</v>
      </c>
      <c r="AJ62" s="6">
        <v>2.5999999999999999E-2</v>
      </c>
      <c r="AK62" s="6">
        <v>21</v>
      </c>
      <c r="AL62" s="6"/>
      <c r="AM62" s="6"/>
      <c r="AN62" s="214">
        <f t="shared" si="1"/>
        <v>0.8125</v>
      </c>
      <c r="AO62" s="214">
        <f>0.1*AN62</f>
        <v>8.1250000000000003E-2</v>
      </c>
      <c r="AP62" s="211">
        <f t="shared" si="10"/>
        <v>4.4800000000000004</v>
      </c>
      <c r="AQ62" s="215">
        <f>AK62*0.1</f>
        <v>2.1</v>
      </c>
      <c r="AR62" s="214">
        <f>10068.2*J62*POWER(10,-6)+0.0012*K62</f>
        <v>9.4126249999999995E-2</v>
      </c>
      <c r="AS62" s="215">
        <f t="shared" si="2"/>
        <v>7.5678762500000003</v>
      </c>
      <c r="AT62" s="212">
        <f t="shared" si="3"/>
        <v>4.7063125000000006E-8</v>
      </c>
      <c r="AU62" s="212">
        <f t="shared" si="4"/>
        <v>3.7839381250000009E-6</v>
      </c>
    </row>
    <row r="63" spans="1:47" x14ac:dyDescent="0.3">
      <c r="A63" s="56" t="s">
        <v>69</v>
      </c>
      <c r="B63" s="67" t="s">
        <v>1</v>
      </c>
      <c r="C63" s="68" t="s">
        <v>570</v>
      </c>
      <c r="D63" s="69" t="s">
        <v>161</v>
      </c>
      <c r="E63" s="253">
        <v>1.0000000000000001E-5</v>
      </c>
      <c r="F63" s="254">
        <v>1</v>
      </c>
      <c r="G63" s="254">
        <v>0.19</v>
      </c>
      <c r="H63" s="253">
        <f t="shared" ref="H63:H68" si="54">E63*F63*G63</f>
        <v>1.9000000000000002E-6</v>
      </c>
      <c r="I63" s="67">
        <v>6.25</v>
      </c>
      <c r="J63" s="67">
        <v>0.62</v>
      </c>
      <c r="K63" s="70">
        <v>0</v>
      </c>
      <c r="L63" s="6" t="str">
        <f t="shared" si="6"/>
        <v>С20</v>
      </c>
      <c r="M63" s="6" t="str">
        <f t="shared" si="7"/>
        <v>Колонна Т-100/1</v>
      </c>
      <c r="N63" s="6" t="str">
        <f t="shared" si="0"/>
        <v>Полное-взрыв</v>
      </c>
      <c r="O63" t="s">
        <v>209</v>
      </c>
      <c r="P63" t="s">
        <v>209</v>
      </c>
      <c r="Q63" t="s">
        <v>209</v>
      </c>
      <c r="R63" t="s">
        <v>209</v>
      </c>
      <c r="S63">
        <v>39</v>
      </c>
      <c r="T63">
        <v>79</v>
      </c>
      <c r="U63">
        <v>216</v>
      </c>
      <c r="V63">
        <v>371</v>
      </c>
      <c r="W63" t="s">
        <v>209</v>
      </c>
      <c r="X63" t="s">
        <v>209</v>
      </c>
      <c r="Y63" t="s">
        <v>209</v>
      </c>
      <c r="Z63" t="s">
        <v>209</v>
      </c>
      <c r="AA63" t="s">
        <v>209</v>
      </c>
      <c r="AB63" t="s">
        <v>209</v>
      </c>
      <c r="AC63" t="s">
        <v>209</v>
      </c>
      <c r="AD63" t="s">
        <v>209</v>
      </c>
      <c r="AE63" t="s">
        <v>209</v>
      </c>
      <c r="AF63" t="s">
        <v>209</v>
      </c>
      <c r="AG63" s="213">
        <v>2</v>
      </c>
      <c r="AH63" s="213">
        <v>1</v>
      </c>
      <c r="AI63" s="6">
        <v>0.65</v>
      </c>
      <c r="AJ63" s="6">
        <v>2.5999999999999999E-2</v>
      </c>
      <c r="AK63" s="6">
        <v>21</v>
      </c>
      <c r="AL63" s="6"/>
      <c r="AM63" s="6"/>
      <c r="AN63" s="214">
        <f t="shared" si="8"/>
        <v>0.8125</v>
      </c>
      <c r="AO63" s="214">
        <f t="shared" si="9"/>
        <v>8.1250000000000003E-2</v>
      </c>
      <c r="AP63" s="211">
        <f t="shared" si="10"/>
        <v>4.82</v>
      </c>
      <c r="AQ63" s="215">
        <f t="shared" ref="AQ63:AQ70" si="55">AK63*0.1</f>
        <v>2.1</v>
      </c>
      <c r="AR63" s="214">
        <f>10068.2*J63*POWER(10,-6)*10+0.0012*K62</f>
        <v>9.3622839999999999E-2</v>
      </c>
      <c r="AS63" s="215">
        <f t="shared" si="2"/>
        <v>7.9073728399999998</v>
      </c>
      <c r="AT63" s="212">
        <f t="shared" si="3"/>
        <v>1.7788339600000001E-7</v>
      </c>
      <c r="AU63" s="212">
        <f t="shared" si="4"/>
        <v>1.5024008396000001E-5</v>
      </c>
    </row>
    <row r="64" spans="1:47" x14ac:dyDescent="0.3">
      <c r="A64" s="56" t="s">
        <v>70</v>
      </c>
      <c r="B64" s="67" t="s">
        <v>1</v>
      </c>
      <c r="C64" s="68" t="s">
        <v>571</v>
      </c>
      <c r="D64" s="69" t="s">
        <v>159</v>
      </c>
      <c r="E64" s="253">
        <v>1.0000000000000001E-5</v>
      </c>
      <c r="F64" s="254">
        <v>1</v>
      </c>
      <c r="G64" s="254">
        <v>0.76</v>
      </c>
      <c r="H64" s="253">
        <f t="shared" si="54"/>
        <v>7.6000000000000009E-6</v>
      </c>
      <c r="I64" s="67">
        <v>6.25</v>
      </c>
      <c r="J64" s="67">
        <v>0</v>
      </c>
      <c r="K64" s="71">
        <v>0</v>
      </c>
      <c r="L64" s="6" t="str">
        <f t="shared" si="6"/>
        <v>С21</v>
      </c>
      <c r="M64" s="6" t="str">
        <f t="shared" si="7"/>
        <v>Колонна Т-100/1</v>
      </c>
      <c r="N64" s="6" t="str">
        <f t="shared" si="0"/>
        <v>Полное-ликвидация</v>
      </c>
      <c r="O64" t="s">
        <v>209</v>
      </c>
      <c r="P64" t="s">
        <v>209</v>
      </c>
      <c r="Q64" t="s">
        <v>209</v>
      </c>
      <c r="R64" t="s">
        <v>209</v>
      </c>
      <c r="S64" t="s">
        <v>209</v>
      </c>
      <c r="T64" t="s">
        <v>209</v>
      </c>
      <c r="U64" t="s">
        <v>209</v>
      </c>
      <c r="V64" t="s">
        <v>209</v>
      </c>
      <c r="W64" t="s">
        <v>209</v>
      </c>
      <c r="X64" t="s">
        <v>209</v>
      </c>
      <c r="Y64" t="s">
        <v>209</v>
      </c>
      <c r="Z64" t="s">
        <v>209</v>
      </c>
      <c r="AA64" t="s">
        <v>209</v>
      </c>
      <c r="AB64" t="s">
        <v>209</v>
      </c>
      <c r="AC64" t="s">
        <v>209</v>
      </c>
      <c r="AD64" t="s">
        <v>209</v>
      </c>
      <c r="AE64" t="s">
        <v>209</v>
      </c>
      <c r="AF64" t="s">
        <v>209</v>
      </c>
      <c r="AG64" s="6">
        <v>0</v>
      </c>
      <c r="AH64" s="6">
        <v>0</v>
      </c>
      <c r="AI64" s="6">
        <v>0.65</v>
      </c>
      <c r="AJ64" s="6">
        <v>2.5999999999999999E-2</v>
      </c>
      <c r="AK64" s="6">
        <v>21</v>
      </c>
      <c r="AL64" s="6"/>
      <c r="AM64" s="6"/>
      <c r="AN64" s="214">
        <f t="shared" ref="AN64" si="56">AJ64*J64+AI64</f>
        <v>0.65</v>
      </c>
      <c r="AO64" s="214">
        <f t="shared" si="9"/>
        <v>6.5000000000000002E-2</v>
      </c>
      <c r="AP64" s="211">
        <f t="shared" si="10"/>
        <v>0</v>
      </c>
      <c r="AQ64" s="215">
        <f t="shared" si="55"/>
        <v>2.1</v>
      </c>
      <c r="AR64" s="214">
        <f>1333*J64*POWER(10,-6)+0.0012*K62</f>
        <v>3.1199999999999999E-2</v>
      </c>
      <c r="AS64" s="215">
        <f t="shared" si="2"/>
        <v>2.8462000000000001</v>
      </c>
      <c r="AT64" s="212">
        <f t="shared" si="3"/>
        <v>2.3712000000000002E-7</v>
      </c>
      <c r="AU64" s="212">
        <f t="shared" si="4"/>
        <v>2.1631120000000002E-5</v>
      </c>
    </row>
    <row r="65" spans="1:47" x14ac:dyDescent="0.3">
      <c r="A65" s="56" t="s">
        <v>71</v>
      </c>
      <c r="B65" s="67" t="s">
        <v>1</v>
      </c>
      <c r="C65" s="68" t="s">
        <v>52</v>
      </c>
      <c r="D65" s="69" t="s">
        <v>162</v>
      </c>
      <c r="E65" s="253">
        <v>1E-4</v>
      </c>
      <c r="F65" s="254">
        <v>1</v>
      </c>
      <c r="G65" s="254">
        <v>4.0000000000000008E-2</v>
      </c>
      <c r="H65" s="253">
        <f t="shared" si="54"/>
        <v>4.0000000000000007E-6</v>
      </c>
      <c r="I65" s="67">
        <f>K65*300/1000</f>
        <v>1.05</v>
      </c>
      <c r="J65" s="67">
        <f>I65</f>
        <v>1.05</v>
      </c>
      <c r="K65" s="70">
        <v>3.5</v>
      </c>
      <c r="L65" s="6" t="str">
        <f t="shared" si="6"/>
        <v>С22</v>
      </c>
      <c r="M65" s="6" t="str">
        <f t="shared" si="7"/>
        <v>Колонна Т-100/1</v>
      </c>
      <c r="N65" s="6" t="str">
        <f t="shared" si="0"/>
        <v>Частичное-жидкостной факел</v>
      </c>
      <c r="O65" t="s">
        <v>209</v>
      </c>
      <c r="P65" t="s">
        <v>209</v>
      </c>
      <c r="Q65" t="s">
        <v>209</v>
      </c>
      <c r="R65" t="s">
        <v>209</v>
      </c>
      <c r="S65" t="s">
        <v>209</v>
      </c>
      <c r="T65" t="s">
        <v>209</v>
      </c>
      <c r="U65" t="s">
        <v>209</v>
      </c>
      <c r="V65" t="s">
        <v>209</v>
      </c>
      <c r="W65">
        <v>24</v>
      </c>
      <c r="X65">
        <v>4</v>
      </c>
      <c r="Y65" t="s">
        <v>209</v>
      </c>
      <c r="Z65" t="s">
        <v>209</v>
      </c>
      <c r="AA65" t="s">
        <v>209</v>
      </c>
      <c r="AB65" t="s">
        <v>209</v>
      </c>
      <c r="AC65" t="s">
        <v>209</v>
      </c>
      <c r="AD65" t="s">
        <v>209</v>
      </c>
      <c r="AE65" t="s">
        <v>209</v>
      </c>
      <c r="AF65" t="s">
        <v>209</v>
      </c>
      <c r="AG65" s="6">
        <v>1</v>
      </c>
      <c r="AH65" s="6">
        <v>2</v>
      </c>
      <c r="AI65" s="6">
        <f>0.1*AI64</f>
        <v>6.5000000000000002E-2</v>
      </c>
      <c r="AJ65" s="6">
        <v>2.5999999999999999E-2</v>
      </c>
      <c r="AK65" s="6">
        <v>7</v>
      </c>
      <c r="AL65" s="6"/>
      <c r="AM65" s="6"/>
      <c r="AN65" s="214">
        <f t="shared" si="12"/>
        <v>9.2300000000000007E-2</v>
      </c>
      <c r="AO65" s="214">
        <f t="shared" si="9"/>
        <v>9.2300000000000004E-3</v>
      </c>
      <c r="AP65" s="211">
        <f t="shared" si="10"/>
        <v>4.4800000000000004</v>
      </c>
      <c r="AQ65" s="215">
        <f t="shared" si="55"/>
        <v>0.70000000000000007</v>
      </c>
      <c r="AR65" s="214">
        <f>10068.2*J65*POWER(10,-6)+0.0012*J65*20</f>
        <v>3.5771609999999995E-2</v>
      </c>
      <c r="AS65" s="215">
        <f t="shared" si="2"/>
        <v>5.3173016100000003</v>
      </c>
      <c r="AT65" s="212">
        <f t="shared" si="3"/>
        <v>1.4308644E-7</v>
      </c>
      <c r="AU65" s="212">
        <f t="shared" si="4"/>
        <v>2.1269206440000005E-5</v>
      </c>
    </row>
    <row r="66" spans="1:47" x14ac:dyDescent="0.3">
      <c r="A66" s="56" t="s">
        <v>72</v>
      </c>
      <c r="B66" s="67" t="s">
        <v>1</v>
      </c>
      <c r="C66" s="68" t="s">
        <v>563</v>
      </c>
      <c r="D66" s="69" t="s">
        <v>160</v>
      </c>
      <c r="E66" s="253">
        <v>1E-4</v>
      </c>
      <c r="F66" s="254">
        <v>1</v>
      </c>
      <c r="G66" s="254">
        <v>0.16000000000000003</v>
      </c>
      <c r="H66" s="253">
        <f t="shared" si="54"/>
        <v>1.6000000000000003E-5</v>
      </c>
      <c r="I66" s="67">
        <f>K65*300/1000</f>
        <v>1.05</v>
      </c>
      <c r="J66" s="67">
        <v>0</v>
      </c>
      <c r="K66" s="71">
        <v>0</v>
      </c>
      <c r="L66" s="6" t="str">
        <f t="shared" si="6"/>
        <v>С23</v>
      </c>
      <c r="M66" s="6" t="str">
        <f t="shared" si="7"/>
        <v>Колонна Т-100/1</v>
      </c>
      <c r="N66" s="6" t="str">
        <f t="shared" si="0"/>
        <v>Частичное-ликвидация</v>
      </c>
      <c r="O66" t="s">
        <v>209</v>
      </c>
      <c r="P66" t="s">
        <v>209</v>
      </c>
      <c r="Q66" t="s">
        <v>209</v>
      </c>
      <c r="R66" t="s">
        <v>209</v>
      </c>
      <c r="S66" t="s">
        <v>209</v>
      </c>
      <c r="T66" t="s">
        <v>209</v>
      </c>
      <c r="U66" t="s">
        <v>209</v>
      </c>
      <c r="V66" t="s">
        <v>209</v>
      </c>
      <c r="W66" t="s">
        <v>209</v>
      </c>
      <c r="X66" t="s">
        <v>209</v>
      </c>
      <c r="Y66" t="s">
        <v>209</v>
      </c>
      <c r="Z66" t="s">
        <v>209</v>
      </c>
      <c r="AA66" t="s">
        <v>209</v>
      </c>
      <c r="AB66" t="s">
        <v>209</v>
      </c>
      <c r="AC66" t="s">
        <v>209</v>
      </c>
      <c r="AD66" t="s">
        <v>209</v>
      </c>
      <c r="AE66" t="s">
        <v>209</v>
      </c>
      <c r="AF66" t="s">
        <v>209</v>
      </c>
      <c r="AG66" s="6">
        <v>0</v>
      </c>
      <c r="AH66" s="6">
        <v>0</v>
      </c>
      <c r="AI66" s="6">
        <f>0.1*AI64</f>
        <v>6.5000000000000002E-2</v>
      </c>
      <c r="AJ66" s="6">
        <v>2.5999999999999999E-2</v>
      </c>
      <c r="AK66" s="6">
        <v>7</v>
      </c>
      <c r="AL66" s="6"/>
      <c r="AM66" s="6"/>
      <c r="AN66" s="214">
        <f t="shared" si="52"/>
        <v>9.2300000000000007E-2</v>
      </c>
      <c r="AO66" s="214">
        <f t="shared" si="9"/>
        <v>9.2300000000000004E-3</v>
      </c>
      <c r="AP66" s="211">
        <f t="shared" si="10"/>
        <v>0</v>
      </c>
      <c r="AQ66" s="215">
        <f t="shared" si="55"/>
        <v>0.70000000000000007</v>
      </c>
      <c r="AR66" s="214">
        <f>1333*I66*POWER(10,-6)+0.0012*I66*20</f>
        <v>2.6599649999999996E-2</v>
      </c>
      <c r="AS66" s="215">
        <f t="shared" si="2"/>
        <v>0.82812965000000005</v>
      </c>
      <c r="AT66" s="212">
        <f t="shared" si="3"/>
        <v>4.2559440000000001E-7</v>
      </c>
      <c r="AU66" s="212">
        <f t="shared" si="4"/>
        <v>1.3250074400000002E-5</v>
      </c>
    </row>
    <row r="67" spans="1:47" x14ac:dyDescent="0.3">
      <c r="A67" s="56" t="s">
        <v>73</v>
      </c>
      <c r="B67" s="67" t="s">
        <v>1</v>
      </c>
      <c r="C67" s="68" t="s">
        <v>55</v>
      </c>
      <c r="D67" s="69" t="s">
        <v>163</v>
      </c>
      <c r="E67" s="253">
        <v>1E-4</v>
      </c>
      <c r="F67" s="254">
        <v>1</v>
      </c>
      <c r="G67" s="254">
        <v>4.0000000000000008E-2</v>
      </c>
      <c r="H67" s="253">
        <f t="shared" si="54"/>
        <v>4.0000000000000007E-6</v>
      </c>
      <c r="I67" s="67">
        <f>K67*1800/1000</f>
        <v>0.28799999999999998</v>
      </c>
      <c r="J67" s="67">
        <f>I67</f>
        <v>0.28799999999999998</v>
      </c>
      <c r="K67" s="70">
        <v>0.16</v>
      </c>
      <c r="L67" s="6" t="str">
        <f t="shared" si="6"/>
        <v>С24</v>
      </c>
      <c r="M67" s="6" t="str">
        <f t="shared" si="7"/>
        <v>Колонна Т-100/1</v>
      </c>
      <c r="N67" s="6" t="str">
        <f t="shared" si="0"/>
        <v>Частичное-газ факел</v>
      </c>
      <c r="O67" t="s">
        <v>209</v>
      </c>
      <c r="P67" t="s">
        <v>209</v>
      </c>
      <c r="Q67" t="s">
        <v>209</v>
      </c>
      <c r="R67" t="s">
        <v>209</v>
      </c>
      <c r="S67" t="s">
        <v>209</v>
      </c>
      <c r="T67" t="s">
        <v>209</v>
      </c>
      <c r="U67" t="s">
        <v>209</v>
      </c>
      <c r="V67" t="s">
        <v>209</v>
      </c>
      <c r="W67">
        <v>6</v>
      </c>
      <c r="X67">
        <v>1</v>
      </c>
      <c r="Y67" t="s">
        <v>209</v>
      </c>
      <c r="Z67" t="s">
        <v>209</v>
      </c>
      <c r="AA67" t="s">
        <v>209</v>
      </c>
      <c r="AB67" t="s">
        <v>209</v>
      </c>
      <c r="AC67" t="s">
        <v>209</v>
      </c>
      <c r="AD67" t="s">
        <v>209</v>
      </c>
      <c r="AE67" t="s">
        <v>209</v>
      </c>
      <c r="AF67" t="s">
        <v>209</v>
      </c>
      <c r="AG67" s="6">
        <v>1</v>
      </c>
      <c r="AH67" s="6">
        <v>2</v>
      </c>
      <c r="AI67" s="6">
        <f>0.1*AI64</f>
        <v>6.5000000000000002E-2</v>
      </c>
      <c r="AJ67" s="6">
        <v>2.5999999999999999E-2</v>
      </c>
      <c r="AK67" s="6">
        <v>7</v>
      </c>
      <c r="AL67" s="6"/>
      <c r="AM67" s="6"/>
      <c r="AN67" s="214">
        <f t="shared" si="14"/>
        <v>7.2487999999999997E-2</v>
      </c>
      <c r="AO67" s="214">
        <f t="shared" si="9"/>
        <v>7.2487999999999997E-3</v>
      </c>
      <c r="AP67" s="211">
        <f t="shared" si="10"/>
        <v>4.4800000000000004</v>
      </c>
      <c r="AQ67" s="215">
        <f t="shared" si="55"/>
        <v>0.70000000000000007</v>
      </c>
      <c r="AR67" s="214">
        <f>10068.2*J67*POWER(10,-6)</f>
        <v>2.8996415999999999E-3</v>
      </c>
      <c r="AS67" s="215">
        <f t="shared" si="2"/>
        <v>5.2626364416000007</v>
      </c>
      <c r="AT67" s="212">
        <f t="shared" si="3"/>
        <v>1.1598566400000001E-8</v>
      </c>
      <c r="AU67" s="212">
        <f t="shared" si="4"/>
        <v>2.1050545766400006E-5</v>
      </c>
    </row>
    <row r="68" spans="1:47" x14ac:dyDescent="0.3">
      <c r="A68" s="56" t="s">
        <v>74</v>
      </c>
      <c r="B68" s="67" t="s">
        <v>1</v>
      </c>
      <c r="C68" s="68" t="s">
        <v>564</v>
      </c>
      <c r="D68" s="69" t="s">
        <v>164</v>
      </c>
      <c r="E68" s="253">
        <v>1E-4</v>
      </c>
      <c r="F68" s="254">
        <v>1</v>
      </c>
      <c r="G68" s="254">
        <v>0.15200000000000002</v>
      </c>
      <c r="H68" s="253">
        <f t="shared" si="54"/>
        <v>1.5200000000000004E-5</v>
      </c>
      <c r="I68" s="67">
        <f>K67*1800/1000</f>
        <v>0.28799999999999998</v>
      </c>
      <c r="J68" s="67">
        <f>I68</f>
        <v>0.28799999999999998</v>
      </c>
      <c r="K68" s="71">
        <v>0</v>
      </c>
      <c r="L68" s="6" t="str">
        <f t="shared" si="6"/>
        <v>С25</v>
      </c>
      <c r="M68" s="6" t="str">
        <f t="shared" si="7"/>
        <v>Колонна Т-100/1</v>
      </c>
      <c r="N68" s="6" t="str">
        <f t="shared" si="0"/>
        <v>Частичное-вспышка</v>
      </c>
      <c r="O68" t="s">
        <v>209</v>
      </c>
      <c r="P68" t="s">
        <v>209</v>
      </c>
      <c r="Q68" t="s">
        <v>209</v>
      </c>
      <c r="R68" t="s">
        <v>209</v>
      </c>
      <c r="S68" t="s">
        <v>209</v>
      </c>
      <c r="T68" t="s">
        <v>209</v>
      </c>
      <c r="U68" t="s">
        <v>209</v>
      </c>
      <c r="V68" t="s">
        <v>209</v>
      </c>
      <c r="W68" t="s">
        <v>209</v>
      </c>
      <c r="X68" t="s">
        <v>209</v>
      </c>
      <c r="Y68">
        <v>21</v>
      </c>
      <c r="Z68">
        <v>25</v>
      </c>
      <c r="AA68" t="s">
        <v>209</v>
      </c>
      <c r="AB68" t="s">
        <v>209</v>
      </c>
      <c r="AC68" t="s">
        <v>209</v>
      </c>
      <c r="AD68" t="s">
        <v>209</v>
      </c>
      <c r="AE68" t="s">
        <v>209</v>
      </c>
      <c r="AF68" t="s">
        <v>209</v>
      </c>
      <c r="AG68" s="6">
        <v>1</v>
      </c>
      <c r="AH68" s="6">
        <v>2</v>
      </c>
      <c r="AI68" s="6">
        <f>0.1*AI64</f>
        <v>6.5000000000000002E-2</v>
      </c>
      <c r="AJ68" s="6">
        <v>2.5999999999999999E-2</v>
      </c>
      <c r="AK68" s="6">
        <v>7</v>
      </c>
      <c r="AL68" s="6"/>
      <c r="AM68" s="6"/>
      <c r="AN68" s="214">
        <f t="shared" si="14"/>
        <v>7.2487999999999997E-2</v>
      </c>
      <c r="AO68" s="214">
        <f t="shared" si="9"/>
        <v>7.2487999999999997E-3</v>
      </c>
      <c r="AP68" s="211">
        <f t="shared" si="10"/>
        <v>4.4800000000000004</v>
      </c>
      <c r="AQ68" s="215">
        <f t="shared" si="55"/>
        <v>0.70000000000000007</v>
      </c>
      <c r="AR68" s="214">
        <f>10068.2*J68*POWER(10,-6)</f>
        <v>2.8996415999999999E-3</v>
      </c>
      <c r="AS68" s="215">
        <f t="shared" si="2"/>
        <v>5.2626364416000007</v>
      </c>
      <c r="AT68" s="212">
        <f t="shared" si="3"/>
        <v>4.4074552320000007E-8</v>
      </c>
      <c r="AU68" s="212">
        <f t="shared" si="4"/>
        <v>7.9992073912320033E-5</v>
      </c>
    </row>
    <row r="69" spans="1:47" x14ac:dyDescent="0.3">
      <c r="A69" s="56" t="s">
        <v>75</v>
      </c>
      <c r="B69" s="67" t="s">
        <v>1</v>
      </c>
      <c r="C69" s="68" t="s">
        <v>565</v>
      </c>
      <c r="D69" s="69" t="s">
        <v>160</v>
      </c>
      <c r="E69" s="253">
        <v>1E-4</v>
      </c>
      <c r="F69" s="254">
        <v>1</v>
      </c>
      <c r="G69" s="254">
        <v>0.6080000000000001</v>
      </c>
      <c r="H69" s="253">
        <f>E69*F69*G69</f>
        <v>6.0800000000000014E-5</v>
      </c>
      <c r="I69" s="67">
        <f>K67*1800/1000</f>
        <v>0.28799999999999998</v>
      </c>
      <c r="J69" s="67">
        <v>0</v>
      </c>
      <c r="K69" s="71">
        <v>0</v>
      </c>
      <c r="L69" s="6" t="str">
        <f t="shared" si="6"/>
        <v>С26</v>
      </c>
      <c r="M69" s="6" t="str">
        <f t="shared" si="7"/>
        <v>Колонна Т-100/1</v>
      </c>
      <c r="N69" s="6" t="str">
        <f t="shared" si="0"/>
        <v>Частичное-ликвидация</v>
      </c>
      <c r="O69" t="s">
        <v>209</v>
      </c>
      <c r="P69" t="s">
        <v>209</v>
      </c>
      <c r="Q69" t="s">
        <v>209</v>
      </c>
      <c r="R69" t="s">
        <v>209</v>
      </c>
      <c r="S69" t="s">
        <v>209</v>
      </c>
      <c r="T69" t="s">
        <v>209</v>
      </c>
      <c r="U69" t="s">
        <v>209</v>
      </c>
      <c r="V69" t="s">
        <v>209</v>
      </c>
      <c r="W69" t="s">
        <v>209</v>
      </c>
      <c r="X69" t="s">
        <v>209</v>
      </c>
      <c r="Y69" t="s">
        <v>209</v>
      </c>
      <c r="Z69" t="s">
        <v>209</v>
      </c>
      <c r="AA69" t="s">
        <v>209</v>
      </c>
      <c r="AB69" t="s">
        <v>209</v>
      </c>
      <c r="AC69" t="s">
        <v>209</v>
      </c>
      <c r="AD69" t="s">
        <v>209</v>
      </c>
      <c r="AE69" t="s">
        <v>209</v>
      </c>
      <c r="AF69" t="s">
        <v>209</v>
      </c>
      <c r="AG69" s="6">
        <v>0</v>
      </c>
      <c r="AH69" s="6">
        <v>0</v>
      </c>
      <c r="AI69" s="6">
        <f>0.1*AI64</f>
        <v>6.5000000000000002E-2</v>
      </c>
      <c r="AJ69" s="6">
        <v>2.5999999999999999E-2</v>
      </c>
      <c r="AK69" s="6">
        <v>7</v>
      </c>
      <c r="AL69" s="6"/>
      <c r="AM69" s="6"/>
      <c r="AN69" s="214">
        <f t="shared" si="16"/>
        <v>7.2487999999999997E-2</v>
      </c>
      <c r="AO69" s="214">
        <f t="shared" si="9"/>
        <v>7.2487999999999997E-3</v>
      </c>
      <c r="AP69" s="211">
        <f t="shared" si="10"/>
        <v>0</v>
      </c>
      <c r="AQ69" s="215">
        <f t="shared" si="55"/>
        <v>0.70000000000000007</v>
      </c>
      <c r="AR69" s="214">
        <f>1333*I69*POWER(10,-6)</f>
        <v>3.8390399999999996E-4</v>
      </c>
      <c r="AS69" s="215">
        <f t="shared" si="2"/>
        <v>0.78012070400000011</v>
      </c>
      <c r="AT69" s="212">
        <f t="shared" si="3"/>
        <v>2.3341363200000004E-8</v>
      </c>
      <c r="AU69" s="212">
        <f t="shared" si="4"/>
        <v>4.7431338803200021E-5</v>
      </c>
    </row>
    <row r="70" spans="1:47" x14ac:dyDescent="0.3">
      <c r="A70" s="56" t="s">
        <v>76</v>
      </c>
      <c r="B70" s="67" t="s">
        <v>1</v>
      </c>
      <c r="C70" s="68" t="s">
        <v>165</v>
      </c>
      <c r="D70" s="69" t="s">
        <v>166</v>
      </c>
      <c r="E70" s="253">
        <v>2.5000000000000001E-5</v>
      </c>
      <c r="F70" s="254">
        <v>1</v>
      </c>
      <c r="G70" s="254">
        <v>1</v>
      </c>
      <c r="H70" s="253">
        <f>E70*F70*G70</f>
        <v>2.5000000000000001E-5</v>
      </c>
      <c r="I70" s="67">
        <v>6.25</v>
      </c>
      <c r="J70" s="67">
        <f>I70</f>
        <v>6.25</v>
      </c>
      <c r="K70" s="71">
        <v>0</v>
      </c>
      <c r="L70" s="6" t="str">
        <f t="shared" si="6"/>
        <v>С27</v>
      </c>
      <c r="M70" s="6" t="str">
        <f t="shared" si="7"/>
        <v>Колонна Т-100/1</v>
      </c>
      <c r="N70" s="6" t="str">
        <f t="shared" si="0"/>
        <v>Полное-огненный шар</v>
      </c>
      <c r="O70" t="s">
        <v>209</v>
      </c>
      <c r="P70" t="s">
        <v>209</v>
      </c>
      <c r="Q70" t="s">
        <v>209</v>
      </c>
      <c r="R70" t="s">
        <v>209</v>
      </c>
      <c r="S70" t="s">
        <v>209</v>
      </c>
      <c r="T70" t="s">
        <v>209</v>
      </c>
      <c r="U70" t="s">
        <v>209</v>
      </c>
      <c r="V70" t="s">
        <v>209</v>
      </c>
      <c r="W70" t="s">
        <v>209</v>
      </c>
      <c r="X70" t="s">
        <v>209</v>
      </c>
      <c r="Y70" t="s">
        <v>209</v>
      </c>
      <c r="Z70" t="s">
        <v>209</v>
      </c>
      <c r="AA70" t="s">
        <v>209</v>
      </c>
      <c r="AB70" t="s">
        <v>209</v>
      </c>
      <c r="AC70">
        <v>81</v>
      </c>
      <c r="AD70">
        <v>119</v>
      </c>
      <c r="AE70">
        <v>143</v>
      </c>
      <c r="AF70">
        <v>184</v>
      </c>
      <c r="AG70" s="6">
        <v>1</v>
      </c>
      <c r="AH70" s="6">
        <v>1</v>
      </c>
      <c r="AI70" s="6">
        <f>AI62</f>
        <v>0.65</v>
      </c>
      <c r="AJ70" s="6">
        <v>2.5999999999999999E-2</v>
      </c>
      <c r="AK70" s="6">
        <v>21</v>
      </c>
      <c r="AL70" s="6"/>
      <c r="AM70" s="6"/>
      <c r="AN70" s="214">
        <f t="shared" si="53"/>
        <v>0.8125</v>
      </c>
      <c r="AO70" s="214">
        <f t="shared" si="9"/>
        <v>8.1250000000000003E-2</v>
      </c>
      <c r="AP70" s="211">
        <f t="shared" si="10"/>
        <v>3.1</v>
      </c>
      <c r="AQ70" s="215">
        <f t="shared" si="55"/>
        <v>2.1</v>
      </c>
      <c r="AR70" s="214">
        <f t="shared" ref="AR70" si="57">10068.2*J70*POWER(10,-6)</f>
        <v>6.2926250000000003E-2</v>
      </c>
      <c r="AS70" s="215">
        <f t="shared" si="2"/>
        <v>6.1566762499999994</v>
      </c>
      <c r="AT70" s="212">
        <f t="shared" si="3"/>
        <v>1.5731562500000001E-6</v>
      </c>
      <c r="AU70" s="212">
        <f t="shared" si="4"/>
        <v>1.5391690624999999E-4</v>
      </c>
    </row>
    <row r="71" spans="1:47" x14ac:dyDescent="0.3">
      <c r="A71" s="56" t="s">
        <v>77</v>
      </c>
      <c r="B71" s="72" t="s">
        <v>2</v>
      </c>
      <c r="C71" s="73" t="s">
        <v>48</v>
      </c>
      <c r="D71" s="74" t="s">
        <v>158</v>
      </c>
      <c r="E71" s="259">
        <v>1.0000000000000001E-5</v>
      </c>
      <c r="F71" s="260">
        <v>1</v>
      </c>
      <c r="G71" s="260">
        <v>0.05</v>
      </c>
      <c r="H71" s="259">
        <f>E71*F71*G71</f>
        <v>5.0000000000000008E-7</v>
      </c>
      <c r="I71" s="72">
        <v>4.5</v>
      </c>
      <c r="J71" s="72">
        <v>4.5</v>
      </c>
      <c r="K71" s="75">
        <v>72</v>
      </c>
      <c r="L71" s="4" t="str">
        <f t="shared" si="6"/>
        <v>С28</v>
      </c>
      <c r="M71" s="4" t="str">
        <f t="shared" si="7"/>
        <v>Аппарат V-100/2</v>
      </c>
      <c r="N71" s="4" t="str">
        <f t="shared" si="0"/>
        <v>Полное-пожар</v>
      </c>
      <c r="O71" s="4">
        <v>13</v>
      </c>
      <c r="P71" s="4">
        <v>18</v>
      </c>
      <c r="Q71" s="4">
        <v>25</v>
      </c>
      <c r="R71" s="4">
        <v>45</v>
      </c>
      <c r="S71" s="4" t="s">
        <v>209</v>
      </c>
      <c r="T71" s="4" t="s">
        <v>209</v>
      </c>
      <c r="U71" s="4" t="s">
        <v>209</v>
      </c>
      <c r="V71" s="4" t="s">
        <v>209</v>
      </c>
      <c r="W71" s="4" t="s">
        <v>209</v>
      </c>
      <c r="X71" s="4" t="s">
        <v>209</v>
      </c>
      <c r="Y71" s="4" t="s">
        <v>209</v>
      </c>
      <c r="Z71" s="4" t="s">
        <v>209</v>
      </c>
      <c r="AA71" s="4" t="s">
        <v>209</v>
      </c>
      <c r="AB71" s="4" t="s">
        <v>209</v>
      </c>
      <c r="AC71" s="4" t="s">
        <v>209</v>
      </c>
      <c r="AD71" s="4" t="s">
        <v>209</v>
      </c>
      <c r="AE71" s="4" t="s">
        <v>209</v>
      </c>
      <c r="AF71" s="4" t="s">
        <v>209</v>
      </c>
      <c r="AG71" s="216">
        <v>1</v>
      </c>
      <c r="AH71" s="216">
        <v>2</v>
      </c>
      <c r="AI71" s="4">
        <v>0.28000000000000003</v>
      </c>
      <c r="AJ71" s="4">
        <v>2.5999999999999999E-2</v>
      </c>
      <c r="AK71" s="4">
        <v>21</v>
      </c>
      <c r="AL71" s="4"/>
      <c r="AM71" s="4"/>
      <c r="AN71" s="217">
        <f t="shared" si="1"/>
        <v>0.39700000000000002</v>
      </c>
      <c r="AO71" s="217">
        <f>0.1*AN71</f>
        <v>3.9700000000000006E-2</v>
      </c>
      <c r="AP71" s="211">
        <f t="shared" si="10"/>
        <v>4.4800000000000004</v>
      </c>
      <c r="AQ71" s="218">
        <f>AK71*0.1</f>
        <v>2.1</v>
      </c>
      <c r="AR71" s="217">
        <f>10068.2*J71*POWER(10,-6)+0.0012*K71</f>
        <v>0.13170689999999999</v>
      </c>
      <c r="AS71" s="218">
        <f t="shared" si="2"/>
        <v>7.1484069000000012</v>
      </c>
      <c r="AT71" s="212">
        <f t="shared" si="3"/>
        <v>6.5853450000000005E-8</v>
      </c>
      <c r="AU71" s="212">
        <f t="shared" si="4"/>
        <v>3.5742034500000013E-6</v>
      </c>
    </row>
    <row r="72" spans="1:47" x14ac:dyDescent="0.3">
      <c r="A72" s="56" t="s">
        <v>78</v>
      </c>
      <c r="B72" s="72" t="s">
        <v>2</v>
      </c>
      <c r="C72" s="73" t="s">
        <v>570</v>
      </c>
      <c r="D72" s="74" t="s">
        <v>161</v>
      </c>
      <c r="E72" s="259">
        <v>1.0000000000000001E-5</v>
      </c>
      <c r="F72" s="260">
        <v>1</v>
      </c>
      <c r="G72" s="260">
        <v>0.19</v>
      </c>
      <c r="H72" s="259">
        <f t="shared" ref="H72:H77" si="58">E72*F72*G72</f>
        <v>1.9000000000000002E-6</v>
      </c>
      <c r="I72" s="72">
        <v>4.5</v>
      </c>
      <c r="J72" s="72">
        <v>0.03</v>
      </c>
      <c r="K72" s="75">
        <v>0</v>
      </c>
      <c r="L72" s="4" t="str">
        <f t="shared" si="6"/>
        <v>С29</v>
      </c>
      <c r="M72" s="4" t="str">
        <f t="shared" si="7"/>
        <v>Аппарат V-100/2</v>
      </c>
      <c r="N72" s="4" t="str">
        <f t="shared" si="0"/>
        <v>Полное-взрыв</v>
      </c>
      <c r="O72" s="4" t="s">
        <v>209</v>
      </c>
      <c r="P72" s="4" t="s">
        <v>209</v>
      </c>
      <c r="Q72" s="4" t="s">
        <v>209</v>
      </c>
      <c r="R72" s="4" t="s">
        <v>209</v>
      </c>
      <c r="S72" s="4">
        <v>14</v>
      </c>
      <c r="T72" s="4">
        <v>29</v>
      </c>
      <c r="U72" s="4">
        <v>78</v>
      </c>
      <c r="V72" s="4">
        <v>135</v>
      </c>
      <c r="W72" s="4" t="s">
        <v>209</v>
      </c>
      <c r="X72" s="4" t="s">
        <v>209</v>
      </c>
      <c r="Y72" s="4" t="s">
        <v>209</v>
      </c>
      <c r="Z72" s="4" t="s">
        <v>209</v>
      </c>
      <c r="AA72" s="4" t="s">
        <v>209</v>
      </c>
      <c r="AB72" s="4" t="s">
        <v>209</v>
      </c>
      <c r="AC72" s="4" t="s">
        <v>209</v>
      </c>
      <c r="AD72" s="4" t="s">
        <v>209</v>
      </c>
      <c r="AE72" s="4" t="s">
        <v>209</v>
      </c>
      <c r="AF72" s="4" t="s">
        <v>209</v>
      </c>
      <c r="AG72" s="216">
        <v>2</v>
      </c>
      <c r="AH72" s="216">
        <v>1</v>
      </c>
      <c r="AI72" s="4">
        <v>0.28000000000000003</v>
      </c>
      <c r="AJ72" s="4">
        <v>2.5999999999999999E-2</v>
      </c>
      <c r="AK72" s="4">
        <v>21</v>
      </c>
      <c r="AL72" s="4"/>
      <c r="AM72" s="4"/>
      <c r="AN72" s="217">
        <f t="shared" si="8"/>
        <v>0.39700000000000002</v>
      </c>
      <c r="AO72" s="217">
        <f t="shared" si="9"/>
        <v>3.9700000000000006E-2</v>
      </c>
      <c r="AP72" s="211">
        <f t="shared" si="10"/>
        <v>4.82</v>
      </c>
      <c r="AQ72" s="218">
        <f t="shared" ref="AQ72:AQ79" si="59">AK72*0.1</f>
        <v>2.1</v>
      </c>
      <c r="AR72" s="217">
        <f>10068.2*J72*POWER(10,-6)*10+0.0012*K71</f>
        <v>8.9420459999999993E-2</v>
      </c>
      <c r="AS72" s="218">
        <f t="shared" si="2"/>
        <v>7.4461204600000004</v>
      </c>
      <c r="AT72" s="212">
        <f t="shared" si="3"/>
        <v>1.69898874E-7</v>
      </c>
      <c r="AU72" s="212">
        <f t="shared" si="4"/>
        <v>1.4147628874000003E-5</v>
      </c>
    </row>
    <row r="73" spans="1:47" x14ac:dyDescent="0.3">
      <c r="A73" s="56" t="s">
        <v>79</v>
      </c>
      <c r="B73" s="72" t="s">
        <v>2</v>
      </c>
      <c r="C73" s="73" t="s">
        <v>571</v>
      </c>
      <c r="D73" s="74" t="s">
        <v>159</v>
      </c>
      <c r="E73" s="259">
        <v>1.0000000000000001E-5</v>
      </c>
      <c r="F73" s="260">
        <v>1</v>
      </c>
      <c r="G73" s="260">
        <v>0.76</v>
      </c>
      <c r="H73" s="259">
        <f t="shared" si="58"/>
        <v>7.6000000000000009E-6</v>
      </c>
      <c r="I73" s="72">
        <v>4.5</v>
      </c>
      <c r="J73" s="72">
        <v>0</v>
      </c>
      <c r="K73" s="76">
        <v>0</v>
      </c>
      <c r="L73" s="4" t="str">
        <f t="shared" si="6"/>
        <v>С30</v>
      </c>
      <c r="M73" s="4" t="str">
        <f t="shared" si="7"/>
        <v>Аппарат V-100/2</v>
      </c>
      <c r="N73" s="4" t="str">
        <f t="shared" si="0"/>
        <v>Полное-ликвидация</v>
      </c>
      <c r="O73" s="4" t="s">
        <v>209</v>
      </c>
      <c r="P73" s="4" t="s">
        <v>209</v>
      </c>
      <c r="Q73" s="4" t="s">
        <v>209</v>
      </c>
      <c r="R73" s="4" t="s">
        <v>209</v>
      </c>
      <c r="S73" s="4" t="s">
        <v>209</v>
      </c>
      <c r="T73" s="4" t="s">
        <v>209</v>
      </c>
      <c r="U73" s="4" t="s">
        <v>209</v>
      </c>
      <c r="V73" s="4" t="s">
        <v>209</v>
      </c>
      <c r="W73" s="4" t="s">
        <v>209</v>
      </c>
      <c r="X73" s="4" t="s">
        <v>209</v>
      </c>
      <c r="Y73" s="4" t="s">
        <v>209</v>
      </c>
      <c r="Z73" s="4" t="s">
        <v>209</v>
      </c>
      <c r="AA73" s="4" t="s">
        <v>209</v>
      </c>
      <c r="AB73" s="4" t="s">
        <v>209</v>
      </c>
      <c r="AC73" s="4" t="s">
        <v>209</v>
      </c>
      <c r="AD73" s="4" t="s">
        <v>209</v>
      </c>
      <c r="AE73" s="4" t="s">
        <v>209</v>
      </c>
      <c r="AF73" s="4" t="s">
        <v>209</v>
      </c>
      <c r="AG73" s="4">
        <v>0</v>
      </c>
      <c r="AH73" s="4">
        <v>0</v>
      </c>
      <c r="AI73" s="4">
        <v>0.28000000000000003</v>
      </c>
      <c r="AJ73" s="4">
        <v>2.5999999999999999E-2</v>
      </c>
      <c r="AK73" s="4">
        <v>21</v>
      </c>
      <c r="AL73" s="4"/>
      <c r="AM73" s="4"/>
      <c r="AN73" s="217">
        <f t="shared" ref="AN73" si="60">AJ73*J73+AI73</f>
        <v>0.28000000000000003</v>
      </c>
      <c r="AO73" s="217">
        <f t="shared" si="9"/>
        <v>2.8000000000000004E-2</v>
      </c>
      <c r="AP73" s="211">
        <f t="shared" si="10"/>
        <v>0</v>
      </c>
      <c r="AQ73" s="218">
        <f t="shared" si="59"/>
        <v>2.1</v>
      </c>
      <c r="AR73" s="217">
        <f>1333*J73*POWER(10,-6)+0.0012*K71</f>
        <v>8.6399999999999991E-2</v>
      </c>
      <c r="AS73" s="218">
        <f t="shared" si="2"/>
        <v>2.4943999999999997</v>
      </c>
      <c r="AT73" s="212">
        <f t="shared" si="3"/>
        <v>6.5664000000000004E-7</v>
      </c>
      <c r="AU73" s="212">
        <f t="shared" si="4"/>
        <v>1.8957440000000002E-5</v>
      </c>
    </row>
    <row r="74" spans="1:47" x14ac:dyDescent="0.3">
      <c r="A74" s="56" t="s">
        <v>80</v>
      </c>
      <c r="B74" s="72" t="s">
        <v>2</v>
      </c>
      <c r="C74" s="73" t="s">
        <v>52</v>
      </c>
      <c r="D74" s="74" t="s">
        <v>162</v>
      </c>
      <c r="E74" s="259">
        <v>1E-4</v>
      </c>
      <c r="F74" s="260">
        <v>1</v>
      </c>
      <c r="G74" s="260">
        <v>4.0000000000000008E-2</v>
      </c>
      <c r="H74" s="259">
        <f t="shared" si="58"/>
        <v>4.0000000000000007E-6</v>
      </c>
      <c r="I74" s="72">
        <f>K74*300/1000</f>
        <v>1.08</v>
      </c>
      <c r="J74" s="72">
        <f>I74</f>
        <v>1.08</v>
      </c>
      <c r="K74" s="75">
        <v>3.6</v>
      </c>
      <c r="L74" s="4" t="str">
        <f t="shared" si="6"/>
        <v>С31</v>
      </c>
      <c r="M74" s="4" t="str">
        <f t="shared" si="7"/>
        <v>Аппарат V-100/2</v>
      </c>
      <c r="N74" s="4" t="str">
        <f t="shared" si="0"/>
        <v>Частичное-жидкостной факел</v>
      </c>
      <c r="O74" s="4" t="s">
        <v>209</v>
      </c>
      <c r="P74" s="4" t="s">
        <v>209</v>
      </c>
      <c r="Q74" s="4" t="s">
        <v>209</v>
      </c>
      <c r="R74" s="4" t="s">
        <v>209</v>
      </c>
      <c r="S74" s="4" t="s">
        <v>209</v>
      </c>
      <c r="T74" s="4" t="s">
        <v>209</v>
      </c>
      <c r="U74" s="4" t="s">
        <v>209</v>
      </c>
      <c r="V74" s="4" t="s">
        <v>209</v>
      </c>
      <c r="W74" s="4">
        <v>25</v>
      </c>
      <c r="X74" s="4">
        <v>4</v>
      </c>
      <c r="Y74" s="4" t="s">
        <v>209</v>
      </c>
      <c r="Z74" s="4" t="s">
        <v>209</v>
      </c>
      <c r="AA74" s="4" t="s">
        <v>209</v>
      </c>
      <c r="AB74" s="4" t="s">
        <v>209</v>
      </c>
      <c r="AC74" s="4" t="s">
        <v>209</v>
      </c>
      <c r="AD74" s="4" t="s">
        <v>209</v>
      </c>
      <c r="AE74" s="4" t="s">
        <v>209</v>
      </c>
      <c r="AF74" s="4" t="s">
        <v>209</v>
      </c>
      <c r="AG74" s="4">
        <v>1</v>
      </c>
      <c r="AH74" s="4">
        <v>2</v>
      </c>
      <c r="AI74" s="4">
        <f>0.1*AI73</f>
        <v>2.8000000000000004E-2</v>
      </c>
      <c r="AJ74" s="4">
        <v>2.5999999999999999E-2</v>
      </c>
      <c r="AK74" s="4">
        <v>7</v>
      </c>
      <c r="AL74" s="4"/>
      <c r="AM74" s="4"/>
      <c r="AN74" s="217">
        <f t="shared" si="12"/>
        <v>5.6080000000000005E-2</v>
      </c>
      <c r="AO74" s="217">
        <f t="shared" si="9"/>
        <v>5.608000000000001E-3</v>
      </c>
      <c r="AP74" s="211">
        <f t="shared" si="10"/>
        <v>4.4800000000000004</v>
      </c>
      <c r="AQ74" s="218">
        <f t="shared" si="59"/>
        <v>0.70000000000000007</v>
      </c>
      <c r="AR74" s="217">
        <f>10068.2*J74*POWER(10,-6)+0.0012*J74*20</f>
        <v>3.6793656000000001E-2</v>
      </c>
      <c r="AS74" s="218">
        <f t="shared" si="2"/>
        <v>5.2784816559999994</v>
      </c>
      <c r="AT74" s="212">
        <f t="shared" si="3"/>
        <v>1.4717462400000003E-7</v>
      </c>
      <c r="AU74" s="212">
        <f t="shared" si="4"/>
        <v>2.1113926624E-5</v>
      </c>
    </row>
    <row r="75" spans="1:47" x14ac:dyDescent="0.3">
      <c r="A75" s="56" t="s">
        <v>81</v>
      </c>
      <c r="B75" s="72" t="s">
        <v>2</v>
      </c>
      <c r="C75" s="73" t="s">
        <v>563</v>
      </c>
      <c r="D75" s="74" t="s">
        <v>160</v>
      </c>
      <c r="E75" s="259">
        <v>1E-4</v>
      </c>
      <c r="F75" s="260">
        <v>1</v>
      </c>
      <c r="G75" s="260">
        <v>0.16000000000000003</v>
      </c>
      <c r="H75" s="259">
        <f t="shared" si="58"/>
        <v>1.6000000000000003E-5</v>
      </c>
      <c r="I75" s="72">
        <f>K74*300/1000</f>
        <v>1.08</v>
      </c>
      <c r="J75" s="72">
        <v>0</v>
      </c>
      <c r="K75" s="76">
        <v>0</v>
      </c>
      <c r="L75" s="4" t="str">
        <f t="shared" si="6"/>
        <v>С32</v>
      </c>
      <c r="M75" s="4" t="str">
        <f t="shared" si="7"/>
        <v>Аппарат V-100/2</v>
      </c>
      <c r="N75" s="4" t="str">
        <f t="shared" si="0"/>
        <v>Частичное-ликвидация</v>
      </c>
      <c r="O75" s="4" t="s">
        <v>209</v>
      </c>
      <c r="P75" s="4" t="s">
        <v>209</v>
      </c>
      <c r="Q75" s="4" t="s">
        <v>209</v>
      </c>
      <c r="R75" s="4" t="s">
        <v>209</v>
      </c>
      <c r="S75" s="4" t="s">
        <v>209</v>
      </c>
      <c r="T75" s="4" t="s">
        <v>209</v>
      </c>
      <c r="U75" s="4" t="s">
        <v>209</v>
      </c>
      <c r="V75" s="4" t="s">
        <v>209</v>
      </c>
      <c r="W75" s="4" t="s">
        <v>209</v>
      </c>
      <c r="X75" s="4" t="s">
        <v>209</v>
      </c>
      <c r="Y75" s="4" t="s">
        <v>209</v>
      </c>
      <c r="Z75" s="4" t="s">
        <v>209</v>
      </c>
      <c r="AA75" s="4" t="s">
        <v>209</v>
      </c>
      <c r="AB75" s="4" t="s">
        <v>209</v>
      </c>
      <c r="AC75" s="4" t="s">
        <v>209</v>
      </c>
      <c r="AD75" s="4" t="s">
        <v>209</v>
      </c>
      <c r="AE75" s="4" t="s">
        <v>209</v>
      </c>
      <c r="AF75" s="4" t="s">
        <v>209</v>
      </c>
      <c r="AG75" s="4">
        <v>0</v>
      </c>
      <c r="AH75" s="4">
        <v>0</v>
      </c>
      <c r="AI75" s="4">
        <f>0.1*AI73</f>
        <v>2.8000000000000004E-2</v>
      </c>
      <c r="AJ75" s="4">
        <v>2.5999999999999999E-2</v>
      </c>
      <c r="AK75" s="4">
        <v>7</v>
      </c>
      <c r="AL75" s="4"/>
      <c r="AM75" s="4"/>
      <c r="AN75" s="217">
        <f t="shared" si="52"/>
        <v>5.6080000000000005E-2</v>
      </c>
      <c r="AO75" s="217">
        <f t="shared" si="9"/>
        <v>5.608000000000001E-3</v>
      </c>
      <c r="AP75" s="211">
        <f t="shared" si="10"/>
        <v>0</v>
      </c>
      <c r="AQ75" s="218">
        <f t="shared" si="59"/>
        <v>0.70000000000000007</v>
      </c>
      <c r="AR75" s="217">
        <f>1333*I75*POWER(10,-6)+0.0012*I75*20</f>
        <v>2.7359640000000001E-2</v>
      </c>
      <c r="AS75" s="218">
        <f t="shared" si="2"/>
        <v>0.78904764000000005</v>
      </c>
      <c r="AT75" s="212">
        <f t="shared" si="3"/>
        <v>4.3775424000000009E-7</v>
      </c>
      <c r="AU75" s="212">
        <f t="shared" si="4"/>
        <v>1.2624762240000003E-5</v>
      </c>
    </row>
    <row r="76" spans="1:47" x14ac:dyDescent="0.3">
      <c r="A76" s="56" t="s">
        <v>82</v>
      </c>
      <c r="B76" s="72" t="s">
        <v>2</v>
      </c>
      <c r="C76" s="73" t="s">
        <v>55</v>
      </c>
      <c r="D76" s="74" t="s">
        <v>163</v>
      </c>
      <c r="E76" s="259">
        <v>1E-4</v>
      </c>
      <c r="F76" s="260">
        <v>1</v>
      </c>
      <c r="G76" s="260">
        <v>4.0000000000000008E-2</v>
      </c>
      <c r="H76" s="259">
        <f t="shared" si="58"/>
        <v>4.0000000000000007E-6</v>
      </c>
      <c r="I76" s="72">
        <f>K76*1800/1000</f>
        <v>0.30599999999999999</v>
      </c>
      <c r="J76" s="72">
        <f>I76</f>
        <v>0.30599999999999999</v>
      </c>
      <c r="K76" s="75">
        <v>0.17</v>
      </c>
      <c r="L76" s="4" t="str">
        <f t="shared" si="6"/>
        <v>С33</v>
      </c>
      <c r="M76" s="4" t="str">
        <f t="shared" si="7"/>
        <v>Аппарат V-100/2</v>
      </c>
      <c r="N76" s="4" t="str">
        <f t="shared" si="0"/>
        <v>Частичное-газ факел</v>
      </c>
      <c r="O76" s="4" t="s">
        <v>209</v>
      </c>
      <c r="P76" s="4" t="s">
        <v>209</v>
      </c>
      <c r="Q76" s="4" t="s">
        <v>209</v>
      </c>
      <c r="R76" s="4" t="s">
        <v>209</v>
      </c>
      <c r="S76" s="4" t="s">
        <v>209</v>
      </c>
      <c r="T76" s="4" t="s">
        <v>209</v>
      </c>
      <c r="U76" s="4" t="s">
        <v>209</v>
      </c>
      <c r="V76" s="4" t="s">
        <v>209</v>
      </c>
      <c r="W76" s="4">
        <v>6</v>
      </c>
      <c r="X76" s="4">
        <v>1</v>
      </c>
      <c r="Y76" s="4" t="s">
        <v>209</v>
      </c>
      <c r="Z76" s="4" t="s">
        <v>209</v>
      </c>
      <c r="AA76" s="4" t="s">
        <v>209</v>
      </c>
      <c r="AB76" s="4" t="s">
        <v>209</v>
      </c>
      <c r="AC76" s="4" t="s">
        <v>209</v>
      </c>
      <c r="AD76" s="4" t="s">
        <v>209</v>
      </c>
      <c r="AE76" s="4" t="s">
        <v>209</v>
      </c>
      <c r="AF76" s="4" t="s">
        <v>209</v>
      </c>
      <c r="AG76" s="4">
        <v>1</v>
      </c>
      <c r="AH76" s="4">
        <v>2</v>
      </c>
      <c r="AI76" s="4">
        <f>0.1*AI73</f>
        <v>2.8000000000000004E-2</v>
      </c>
      <c r="AJ76" s="4">
        <v>2.5999999999999999E-2</v>
      </c>
      <c r="AK76" s="4">
        <v>7</v>
      </c>
      <c r="AL76" s="4"/>
      <c r="AM76" s="4"/>
      <c r="AN76" s="217">
        <f t="shared" si="14"/>
        <v>3.5956000000000002E-2</v>
      </c>
      <c r="AO76" s="217">
        <f t="shared" si="9"/>
        <v>3.5956000000000004E-3</v>
      </c>
      <c r="AP76" s="211">
        <f t="shared" si="10"/>
        <v>4.4800000000000004</v>
      </c>
      <c r="AQ76" s="218">
        <f t="shared" si="59"/>
        <v>0.70000000000000007</v>
      </c>
      <c r="AR76" s="217">
        <f>10068.2*J76*POWER(10,-6)</f>
        <v>3.0808692E-3</v>
      </c>
      <c r="AS76" s="218">
        <f t="shared" si="2"/>
        <v>5.2226324691999997</v>
      </c>
      <c r="AT76" s="212">
        <f t="shared" si="3"/>
        <v>1.2323476800000002E-8</v>
      </c>
      <c r="AU76" s="212">
        <f t="shared" si="4"/>
        <v>2.0890529876800001E-5</v>
      </c>
    </row>
    <row r="77" spans="1:47" x14ac:dyDescent="0.3">
      <c r="A77" s="56" t="s">
        <v>83</v>
      </c>
      <c r="B77" s="72" t="s">
        <v>2</v>
      </c>
      <c r="C77" s="73" t="s">
        <v>564</v>
      </c>
      <c r="D77" s="74" t="s">
        <v>164</v>
      </c>
      <c r="E77" s="259">
        <v>1E-4</v>
      </c>
      <c r="F77" s="260">
        <v>1</v>
      </c>
      <c r="G77" s="260">
        <v>0.15200000000000002</v>
      </c>
      <c r="H77" s="259">
        <f t="shared" si="58"/>
        <v>1.5200000000000004E-5</v>
      </c>
      <c r="I77" s="72">
        <f>K76*1800/1000</f>
        <v>0.30599999999999999</v>
      </c>
      <c r="J77" s="72">
        <f>I77</f>
        <v>0.30599999999999999</v>
      </c>
      <c r="K77" s="76">
        <v>0</v>
      </c>
      <c r="L77" s="4" t="str">
        <f t="shared" si="6"/>
        <v>С34</v>
      </c>
      <c r="M77" s="4" t="str">
        <f t="shared" si="7"/>
        <v>Аппарат V-100/2</v>
      </c>
      <c r="N77" s="4" t="str">
        <f t="shared" si="0"/>
        <v>Частичное-вспышка</v>
      </c>
      <c r="O77" s="4" t="s">
        <v>209</v>
      </c>
      <c r="P77" s="4" t="s">
        <v>209</v>
      </c>
      <c r="Q77" s="4" t="s">
        <v>209</v>
      </c>
      <c r="R77" s="4" t="s">
        <v>209</v>
      </c>
      <c r="S77" s="4" t="s">
        <v>209</v>
      </c>
      <c r="T77" s="4" t="s">
        <v>209</v>
      </c>
      <c r="U77" s="4" t="s">
        <v>209</v>
      </c>
      <c r="V77" s="4" t="s">
        <v>209</v>
      </c>
      <c r="W77" s="4" t="s">
        <v>209</v>
      </c>
      <c r="X77" s="4" t="s">
        <v>209</v>
      </c>
      <c r="Y77" s="4">
        <v>21</v>
      </c>
      <c r="Z77" s="4">
        <v>25</v>
      </c>
      <c r="AA77" s="4" t="s">
        <v>209</v>
      </c>
      <c r="AB77" s="4" t="s">
        <v>209</v>
      </c>
      <c r="AC77" s="4" t="s">
        <v>209</v>
      </c>
      <c r="AD77" s="4" t="s">
        <v>209</v>
      </c>
      <c r="AE77" s="4" t="s">
        <v>209</v>
      </c>
      <c r="AF77" s="4" t="s">
        <v>209</v>
      </c>
      <c r="AG77" s="4">
        <v>1</v>
      </c>
      <c r="AH77" s="4">
        <v>2</v>
      </c>
      <c r="AI77" s="4">
        <f>0.1*AI73</f>
        <v>2.8000000000000004E-2</v>
      </c>
      <c r="AJ77" s="4">
        <v>2.5999999999999999E-2</v>
      </c>
      <c r="AK77" s="4">
        <v>7</v>
      </c>
      <c r="AL77" s="4"/>
      <c r="AM77" s="4"/>
      <c r="AN77" s="217">
        <f t="shared" si="14"/>
        <v>3.5956000000000002E-2</v>
      </c>
      <c r="AO77" s="217">
        <f t="shared" si="9"/>
        <v>3.5956000000000004E-3</v>
      </c>
      <c r="AP77" s="211">
        <f t="shared" si="10"/>
        <v>4.4800000000000004</v>
      </c>
      <c r="AQ77" s="218">
        <f t="shared" si="59"/>
        <v>0.70000000000000007</v>
      </c>
      <c r="AR77" s="217">
        <f>10068.2*J77*POWER(10,-6)</f>
        <v>3.0808692E-3</v>
      </c>
      <c r="AS77" s="218">
        <f t="shared" si="2"/>
        <v>5.2226324691999997</v>
      </c>
      <c r="AT77" s="212">
        <f t="shared" si="3"/>
        <v>4.6829211840000013E-8</v>
      </c>
      <c r="AU77" s="212">
        <f t="shared" si="4"/>
        <v>7.9384013531840007E-5</v>
      </c>
    </row>
    <row r="78" spans="1:47" x14ac:dyDescent="0.3">
      <c r="A78" s="56" t="s">
        <v>84</v>
      </c>
      <c r="B78" s="72" t="s">
        <v>2</v>
      </c>
      <c r="C78" s="73" t="s">
        <v>565</v>
      </c>
      <c r="D78" s="74" t="s">
        <v>160</v>
      </c>
      <c r="E78" s="259">
        <v>1E-4</v>
      </c>
      <c r="F78" s="260">
        <v>1</v>
      </c>
      <c r="G78" s="260">
        <v>0.6080000000000001</v>
      </c>
      <c r="H78" s="259">
        <f>E78*F78*G78</f>
        <v>6.0800000000000014E-5</v>
      </c>
      <c r="I78" s="72">
        <f>K76*1800/1000</f>
        <v>0.30599999999999999</v>
      </c>
      <c r="J78" s="72">
        <v>0</v>
      </c>
      <c r="K78" s="76">
        <v>0</v>
      </c>
      <c r="L78" s="4" t="str">
        <f t="shared" si="6"/>
        <v>С35</v>
      </c>
      <c r="M78" s="4" t="str">
        <f t="shared" si="7"/>
        <v>Аппарат V-100/2</v>
      </c>
      <c r="N78" s="4" t="str">
        <f t="shared" si="0"/>
        <v>Частичное-ликвидация</v>
      </c>
      <c r="O78" s="4" t="s">
        <v>209</v>
      </c>
      <c r="P78" s="4" t="s">
        <v>209</v>
      </c>
      <c r="Q78" s="4" t="s">
        <v>209</v>
      </c>
      <c r="R78" s="4" t="s">
        <v>209</v>
      </c>
      <c r="S78" s="4" t="s">
        <v>209</v>
      </c>
      <c r="T78" s="4" t="s">
        <v>209</v>
      </c>
      <c r="U78" s="4" t="s">
        <v>209</v>
      </c>
      <c r="V78" s="4" t="s">
        <v>209</v>
      </c>
      <c r="W78" s="4" t="s">
        <v>209</v>
      </c>
      <c r="X78" s="4" t="s">
        <v>209</v>
      </c>
      <c r="Y78" s="4" t="s">
        <v>209</v>
      </c>
      <c r="Z78" s="4" t="s">
        <v>209</v>
      </c>
      <c r="AA78" s="4" t="s">
        <v>209</v>
      </c>
      <c r="AB78" s="4" t="s">
        <v>209</v>
      </c>
      <c r="AC78" s="4" t="s">
        <v>209</v>
      </c>
      <c r="AD78" s="4" t="s">
        <v>209</v>
      </c>
      <c r="AE78" s="4" t="s">
        <v>209</v>
      </c>
      <c r="AF78" s="4" t="s">
        <v>209</v>
      </c>
      <c r="AG78" s="4">
        <v>0</v>
      </c>
      <c r="AH78" s="4">
        <v>0</v>
      </c>
      <c r="AI78" s="4">
        <f>0.1*AI73</f>
        <v>2.8000000000000004E-2</v>
      </c>
      <c r="AJ78" s="4">
        <v>2.5999999999999999E-2</v>
      </c>
      <c r="AK78" s="4">
        <v>7</v>
      </c>
      <c r="AL78" s="4"/>
      <c r="AM78" s="4"/>
      <c r="AN78" s="217">
        <f t="shared" si="16"/>
        <v>3.5956000000000002E-2</v>
      </c>
      <c r="AO78" s="217">
        <f t="shared" si="9"/>
        <v>3.5956000000000004E-3</v>
      </c>
      <c r="AP78" s="211">
        <f t="shared" si="10"/>
        <v>0</v>
      </c>
      <c r="AQ78" s="218">
        <f t="shared" si="59"/>
        <v>0.70000000000000007</v>
      </c>
      <c r="AR78" s="217">
        <f>1333*I78*POWER(10,-6)</f>
        <v>4.0789799999999996E-4</v>
      </c>
      <c r="AS78" s="218">
        <f t="shared" si="2"/>
        <v>0.73995949800000005</v>
      </c>
      <c r="AT78" s="212">
        <f t="shared" si="3"/>
        <v>2.4800198400000004E-8</v>
      </c>
      <c r="AU78" s="212">
        <f t="shared" si="4"/>
        <v>4.4989537478400015E-5</v>
      </c>
    </row>
    <row r="79" spans="1:47" x14ac:dyDescent="0.3">
      <c r="A79" s="56" t="s">
        <v>85</v>
      </c>
      <c r="B79" s="72" t="s">
        <v>2</v>
      </c>
      <c r="C79" s="73" t="s">
        <v>165</v>
      </c>
      <c r="D79" s="74" t="s">
        <v>166</v>
      </c>
      <c r="E79" s="259">
        <v>2.5000000000000001E-5</v>
      </c>
      <c r="F79" s="260">
        <v>1</v>
      </c>
      <c r="G79" s="260">
        <v>1</v>
      </c>
      <c r="H79" s="259">
        <f>E79*F79*G79</f>
        <v>2.5000000000000001E-5</v>
      </c>
      <c r="I79" s="72">
        <v>4.5</v>
      </c>
      <c r="J79" s="72">
        <f>I79</f>
        <v>4.5</v>
      </c>
      <c r="K79" s="76">
        <v>0</v>
      </c>
      <c r="L79" s="4" t="str">
        <f t="shared" si="6"/>
        <v>С36</v>
      </c>
      <c r="M79" s="4" t="str">
        <f t="shared" si="7"/>
        <v>Аппарат V-100/2</v>
      </c>
      <c r="N79" s="4" t="str">
        <f t="shared" si="0"/>
        <v>Полное-огненный шар</v>
      </c>
      <c r="O79" s="4" t="s">
        <v>209</v>
      </c>
      <c r="P79" s="4" t="s">
        <v>209</v>
      </c>
      <c r="Q79" s="4" t="s">
        <v>209</v>
      </c>
      <c r="R79" s="4" t="s">
        <v>209</v>
      </c>
      <c r="S79" s="4" t="s">
        <v>209</v>
      </c>
      <c r="T79" s="4" t="s">
        <v>209</v>
      </c>
      <c r="U79" s="4" t="s">
        <v>209</v>
      </c>
      <c r="V79" s="4" t="s">
        <v>209</v>
      </c>
      <c r="W79" s="4" t="s">
        <v>209</v>
      </c>
      <c r="X79" s="4" t="s">
        <v>209</v>
      </c>
      <c r="Y79" s="4" t="s">
        <v>209</v>
      </c>
      <c r="Z79" s="4" t="s">
        <v>209</v>
      </c>
      <c r="AA79" s="4" t="s">
        <v>209</v>
      </c>
      <c r="AB79" s="4" t="s">
        <v>209</v>
      </c>
      <c r="AC79" s="4">
        <v>68</v>
      </c>
      <c r="AD79" s="4">
        <v>102</v>
      </c>
      <c r="AE79" s="4">
        <v>123</v>
      </c>
      <c r="AF79" s="4">
        <v>160</v>
      </c>
      <c r="AG79" s="4">
        <v>1</v>
      </c>
      <c r="AH79" s="4">
        <v>1</v>
      </c>
      <c r="AI79" s="4">
        <f>AI71</f>
        <v>0.28000000000000003</v>
      </c>
      <c r="AJ79" s="4">
        <v>2.5999999999999999E-2</v>
      </c>
      <c r="AK79" s="4">
        <v>21</v>
      </c>
      <c r="AL79" s="4"/>
      <c r="AM79" s="4"/>
      <c r="AN79" s="217">
        <f t="shared" si="53"/>
        <v>0.39700000000000002</v>
      </c>
      <c r="AO79" s="217">
        <f t="shared" si="9"/>
        <v>3.9700000000000006E-2</v>
      </c>
      <c r="AP79" s="211">
        <f t="shared" si="10"/>
        <v>3.1</v>
      </c>
      <c r="AQ79" s="218">
        <f t="shared" si="59"/>
        <v>2.1</v>
      </c>
      <c r="AR79" s="217">
        <f t="shared" ref="AR79" si="61">10068.2*J79*POWER(10,-6)</f>
        <v>4.5306899999999997E-2</v>
      </c>
      <c r="AS79" s="218">
        <f t="shared" si="2"/>
        <v>5.6820069000000002</v>
      </c>
      <c r="AT79" s="212">
        <f t="shared" si="3"/>
        <v>1.1326725E-6</v>
      </c>
      <c r="AU79" s="212">
        <f t="shared" si="4"/>
        <v>1.420501725E-4</v>
      </c>
    </row>
    <row r="80" spans="1:47" x14ac:dyDescent="0.3">
      <c r="A80" s="56" t="s">
        <v>86</v>
      </c>
      <c r="B80" s="77" t="s">
        <v>3</v>
      </c>
      <c r="C80" s="78" t="s">
        <v>48</v>
      </c>
      <c r="D80" s="79" t="s">
        <v>158</v>
      </c>
      <c r="E80" s="261">
        <v>1.0000000000000001E-5</v>
      </c>
      <c r="F80" s="262">
        <v>1</v>
      </c>
      <c r="G80" s="262">
        <v>0.05</v>
      </c>
      <c r="H80" s="261">
        <f>E80*F80*G80</f>
        <v>5.0000000000000008E-7</v>
      </c>
      <c r="I80" s="77">
        <v>8.3000000000000007</v>
      </c>
      <c r="J80" s="77">
        <v>8.3000000000000007</v>
      </c>
      <c r="K80" s="80">
        <v>140</v>
      </c>
      <c r="L80" s="209" t="str">
        <f t="shared" si="6"/>
        <v>С37</v>
      </c>
      <c r="M80" s="209" t="str">
        <f t="shared" si="7"/>
        <v>Разделитель V-100/1</v>
      </c>
      <c r="N80" s="209" t="str">
        <f t="shared" si="0"/>
        <v>Полное-пожар</v>
      </c>
      <c r="O80">
        <v>15</v>
      </c>
      <c r="P80">
        <v>20</v>
      </c>
      <c r="Q80">
        <v>28</v>
      </c>
      <c r="R80">
        <v>52</v>
      </c>
      <c r="S80" t="s">
        <v>209</v>
      </c>
      <c r="T80" t="s">
        <v>209</v>
      </c>
      <c r="U80" t="s">
        <v>209</v>
      </c>
      <c r="V80" t="s">
        <v>209</v>
      </c>
      <c r="W80" t="s">
        <v>209</v>
      </c>
      <c r="X80" t="s">
        <v>209</v>
      </c>
      <c r="Y80" t="s">
        <v>209</v>
      </c>
      <c r="Z80" t="s">
        <v>209</v>
      </c>
      <c r="AA80" t="s">
        <v>209</v>
      </c>
      <c r="AB80" t="s">
        <v>209</v>
      </c>
      <c r="AC80" t="s">
        <v>209</v>
      </c>
      <c r="AD80" t="s">
        <v>209</v>
      </c>
      <c r="AE80" t="s">
        <v>209</v>
      </c>
      <c r="AF80" t="s">
        <v>209</v>
      </c>
      <c r="AG80" s="64">
        <v>2</v>
      </c>
      <c r="AH80" s="64">
        <v>2</v>
      </c>
      <c r="AI80" s="209">
        <v>0.48</v>
      </c>
      <c r="AJ80" s="209">
        <v>2.5999999999999999E-2</v>
      </c>
      <c r="AK80" s="209">
        <v>21</v>
      </c>
      <c r="AL80" s="209"/>
      <c r="AM80" s="209"/>
      <c r="AN80" s="210">
        <f t="shared" si="1"/>
        <v>0.69579999999999997</v>
      </c>
      <c r="AO80" s="210">
        <f>0.1*AN80</f>
        <v>6.9580000000000003E-2</v>
      </c>
      <c r="AP80" s="211">
        <f t="shared" si="10"/>
        <v>6.2</v>
      </c>
      <c r="AQ80" s="211">
        <f>AK80*0.1</f>
        <v>2.1</v>
      </c>
      <c r="AR80" s="210">
        <v>6.6585249999999985E-2</v>
      </c>
      <c r="AS80" s="211">
        <f t="shared" si="2"/>
        <v>9.1319652500000004</v>
      </c>
      <c r="AT80" s="212">
        <f t="shared" si="3"/>
        <v>3.3292624999999995E-8</v>
      </c>
      <c r="AU80" s="212">
        <f t="shared" si="4"/>
        <v>4.5659826250000008E-6</v>
      </c>
    </row>
    <row r="81" spans="1:47" x14ac:dyDescent="0.3">
      <c r="A81" s="56" t="s">
        <v>87</v>
      </c>
      <c r="B81" s="77" t="s">
        <v>3</v>
      </c>
      <c r="C81" s="78" t="s">
        <v>570</v>
      </c>
      <c r="D81" s="79" t="s">
        <v>161</v>
      </c>
      <c r="E81" s="261">
        <v>1.0000000000000001E-5</v>
      </c>
      <c r="F81" s="262">
        <v>1</v>
      </c>
      <c r="G81" s="262">
        <v>0.19</v>
      </c>
      <c r="H81" s="261">
        <f t="shared" ref="H81:H86" si="62">E81*F81*G81</f>
        <v>1.9000000000000002E-6</v>
      </c>
      <c r="I81" s="77">
        <v>8.3000000000000007</v>
      </c>
      <c r="J81" s="77">
        <v>7.0000000000000007E-2</v>
      </c>
      <c r="K81" s="80">
        <v>0</v>
      </c>
      <c r="L81" s="209" t="str">
        <f t="shared" si="6"/>
        <v>С38</v>
      </c>
      <c r="M81" s="209" t="str">
        <f t="shared" si="7"/>
        <v>Разделитель V-100/1</v>
      </c>
      <c r="N81" s="209" t="str">
        <f t="shared" si="0"/>
        <v>Полное-взрыв</v>
      </c>
      <c r="O81" t="s">
        <v>209</v>
      </c>
      <c r="P81" t="s">
        <v>209</v>
      </c>
      <c r="Q81" t="s">
        <v>209</v>
      </c>
      <c r="R81" t="s">
        <v>209</v>
      </c>
      <c r="S81">
        <v>19</v>
      </c>
      <c r="T81">
        <v>38</v>
      </c>
      <c r="U81">
        <v>104</v>
      </c>
      <c r="V81">
        <v>179</v>
      </c>
      <c r="W81" t="s">
        <v>209</v>
      </c>
      <c r="X81" t="s">
        <v>209</v>
      </c>
      <c r="Y81" t="s">
        <v>209</v>
      </c>
      <c r="Z81" t="s">
        <v>209</v>
      </c>
      <c r="AA81" t="s">
        <v>209</v>
      </c>
      <c r="AB81" t="s">
        <v>209</v>
      </c>
      <c r="AC81" t="s">
        <v>209</v>
      </c>
      <c r="AD81" t="s">
        <v>209</v>
      </c>
      <c r="AE81" t="s">
        <v>209</v>
      </c>
      <c r="AF81" t="s">
        <v>209</v>
      </c>
      <c r="AG81" s="64">
        <v>2</v>
      </c>
      <c r="AH81" s="64">
        <v>2</v>
      </c>
      <c r="AI81" s="209">
        <v>0.48</v>
      </c>
      <c r="AJ81" s="209">
        <v>2.5999999999999999E-2</v>
      </c>
      <c r="AK81" s="209">
        <v>21</v>
      </c>
      <c r="AL81" s="209"/>
      <c r="AM81" s="209"/>
      <c r="AN81" s="210">
        <f t="shared" si="8"/>
        <v>0.69579999999999997</v>
      </c>
      <c r="AO81" s="210">
        <f t="shared" si="9"/>
        <v>6.9580000000000003E-2</v>
      </c>
      <c r="AP81" s="211">
        <f t="shared" si="10"/>
        <v>6.2</v>
      </c>
      <c r="AQ81" s="211">
        <f t="shared" ref="AQ81:AQ88" si="63">AK81*0.1</f>
        <v>2.1</v>
      </c>
      <c r="AR81" s="210">
        <v>5.601363999999999E-2</v>
      </c>
      <c r="AS81" s="211">
        <f t="shared" si="2"/>
        <v>9.1213936400000009</v>
      </c>
      <c r="AT81" s="212">
        <f t="shared" si="3"/>
        <v>1.0642591599999999E-7</v>
      </c>
      <c r="AU81" s="212">
        <f t="shared" si="4"/>
        <v>1.7330647916000005E-5</v>
      </c>
    </row>
    <row r="82" spans="1:47" x14ac:dyDescent="0.3">
      <c r="A82" s="56" t="s">
        <v>88</v>
      </c>
      <c r="B82" s="77" t="s">
        <v>3</v>
      </c>
      <c r="C82" s="78" t="s">
        <v>571</v>
      </c>
      <c r="D82" s="79" t="s">
        <v>159</v>
      </c>
      <c r="E82" s="261">
        <v>1.0000000000000001E-5</v>
      </c>
      <c r="F82" s="262">
        <v>1</v>
      </c>
      <c r="G82" s="262">
        <v>0.76</v>
      </c>
      <c r="H82" s="261">
        <f t="shared" si="62"/>
        <v>7.6000000000000009E-6</v>
      </c>
      <c r="I82" s="77">
        <v>8.3000000000000007</v>
      </c>
      <c r="J82" s="77">
        <v>0</v>
      </c>
      <c r="K82" s="81">
        <v>0</v>
      </c>
      <c r="L82" s="209" t="str">
        <f t="shared" si="6"/>
        <v>С39</v>
      </c>
      <c r="M82" s="209" t="str">
        <f t="shared" si="7"/>
        <v>Разделитель V-100/1</v>
      </c>
      <c r="N82" s="209" t="str">
        <f t="shared" si="0"/>
        <v>Полное-ликвидация</v>
      </c>
      <c r="O82" t="s">
        <v>209</v>
      </c>
      <c r="P82" t="s">
        <v>209</v>
      </c>
      <c r="Q82" t="s">
        <v>209</v>
      </c>
      <c r="R82" t="s">
        <v>209</v>
      </c>
      <c r="S82" t="s">
        <v>209</v>
      </c>
      <c r="T82" t="s">
        <v>209</v>
      </c>
      <c r="U82" t="s">
        <v>209</v>
      </c>
      <c r="V82" t="s">
        <v>209</v>
      </c>
      <c r="W82" t="s">
        <v>209</v>
      </c>
      <c r="X82" t="s">
        <v>209</v>
      </c>
      <c r="Y82" t="s">
        <v>209</v>
      </c>
      <c r="Z82" t="s">
        <v>209</v>
      </c>
      <c r="AA82" t="s">
        <v>209</v>
      </c>
      <c r="AB82" t="s">
        <v>209</v>
      </c>
      <c r="AC82" t="s">
        <v>209</v>
      </c>
      <c r="AD82" t="s">
        <v>209</v>
      </c>
      <c r="AE82" t="s">
        <v>209</v>
      </c>
      <c r="AF82" t="s">
        <v>209</v>
      </c>
      <c r="AG82" s="209">
        <v>0</v>
      </c>
      <c r="AH82" s="209">
        <v>0</v>
      </c>
      <c r="AI82" s="209">
        <v>0.48</v>
      </c>
      <c r="AJ82" s="209">
        <v>2.5999999999999999E-2</v>
      </c>
      <c r="AK82" s="209">
        <v>21</v>
      </c>
      <c r="AL82" s="209"/>
      <c r="AM82" s="209"/>
      <c r="AN82" s="210">
        <f t="shared" ref="AN82" si="64">AJ82*J82+AI82</f>
        <v>0.48</v>
      </c>
      <c r="AO82" s="210">
        <f t="shared" si="9"/>
        <v>4.8000000000000001E-2</v>
      </c>
      <c r="AP82" s="211">
        <f t="shared" si="10"/>
        <v>0</v>
      </c>
      <c r="AQ82" s="211">
        <f t="shared" si="63"/>
        <v>2.1</v>
      </c>
      <c r="AR82" s="210">
        <v>5.3999999999999992E-2</v>
      </c>
      <c r="AS82" s="211">
        <f t="shared" si="2"/>
        <v>2.6819999999999999</v>
      </c>
      <c r="AT82" s="212">
        <f t="shared" si="3"/>
        <v>4.1039999999999997E-7</v>
      </c>
      <c r="AU82" s="212">
        <f t="shared" si="4"/>
        <v>2.0383200000000002E-5</v>
      </c>
    </row>
    <row r="83" spans="1:47" x14ac:dyDescent="0.3">
      <c r="A83" s="56" t="s">
        <v>89</v>
      </c>
      <c r="B83" s="77" t="s">
        <v>3</v>
      </c>
      <c r="C83" s="78" t="s">
        <v>52</v>
      </c>
      <c r="D83" s="79" t="s">
        <v>162</v>
      </c>
      <c r="E83" s="261">
        <v>1E-4</v>
      </c>
      <c r="F83" s="262">
        <v>1</v>
      </c>
      <c r="G83" s="262">
        <v>4.0000000000000008E-2</v>
      </c>
      <c r="H83" s="261">
        <f t="shared" si="62"/>
        <v>4.0000000000000007E-6</v>
      </c>
      <c r="I83" s="77">
        <f>K83*300/1000</f>
        <v>1.35</v>
      </c>
      <c r="J83" s="77">
        <f>I83</f>
        <v>1.35</v>
      </c>
      <c r="K83" s="80">
        <v>4.5</v>
      </c>
      <c r="L83" s="209" t="str">
        <f t="shared" si="6"/>
        <v>С40</v>
      </c>
      <c r="M83" s="209" t="str">
        <f t="shared" si="7"/>
        <v>Разделитель V-100/1</v>
      </c>
      <c r="N83" s="209" t="str">
        <f t="shared" si="0"/>
        <v>Частичное-жидкостной факел</v>
      </c>
      <c r="O83" t="s">
        <v>209</v>
      </c>
      <c r="P83" t="s">
        <v>209</v>
      </c>
      <c r="Q83" t="s">
        <v>209</v>
      </c>
      <c r="R83" t="s">
        <v>209</v>
      </c>
      <c r="S83" t="s">
        <v>209</v>
      </c>
      <c r="T83" t="s">
        <v>209</v>
      </c>
      <c r="U83" t="s">
        <v>209</v>
      </c>
      <c r="V83" t="s">
        <v>209</v>
      </c>
      <c r="W83">
        <v>27</v>
      </c>
      <c r="X83">
        <v>5</v>
      </c>
      <c r="Y83" t="s">
        <v>209</v>
      </c>
      <c r="Z83" t="s">
        <v>209</v>
      </c>
      <c r="AA83" t="s">
        <v>209</v>
      </c>
      <c r="AB83" t="s">
        <v>209</v>
      </c>
      <c r="AC83" t="s">
        <v>209</v>
      </c>
      <c r="AD83" t="s">
        <v>209</v>
      </c>
      <c r="AE83" t="s">
        <v>209</v>
      </c>
      <c r="AF83" t="s">
        <v>209</v>
      </c>
      <c r="AG83" s="209">
        <v>1</v>
      </c>
      <c r="AH83" s="209">
        <v>2</v>
      </c>
      <c r="AI83" s="209">
        <f>0.1*AI82</f>
        <v>4.8000000000000001E-2</v>
      </c>
      <c r="AJ83" s="209">
        <v>2.5999999999999999E-2</v>
      </c>
      <c r="AK83" s="209">
        <v>7</v>
      </c>
      <c r="AL83" s="209"/>
      <c r="AM83" s="209"/>
      <c r="AN83" s="210">
        <f t="shared" si="12"/>
        <v>8.3100000000000007E-2</v>
      </c>
      <c r="AO83" s="210">
        <f t="shared" si="9"/>
        <v>8.3100000000000014E-3</v>
      </c>
      <c r="AP83" s="211">
        <f t="shared" si="10"/>
        <v>4.4800000000000004</v>
      </c>
      <c r="AQ83" s="211">
        <f t="shared" si="63"/>
        <v>0.70000000000000007</v>
      </c>
      <c r="AR83" s="210">
        <v>2.2485011999999999E-2</v>
      </c>
      <c r="AS83" s="211">
        <f t="shared" si="2"/>
        <v>5.2938950120000001</v>
      </c>
      <c r="AT83" s="212">
        <f t="shared" si="3"/>
        <v>8.9940048000000012E-8</v>
      </c>
      <c r="AU83" s="212">
        <f t="shared" si="4"/>
        <v>2.1175580048000005E-5</v>
      </c>
    </row>
    <row r="84" spans="1:47" x14ac:dyDescent="0.3">
      <c r="A84" s="56" t="s">
        <v>90</v>
      </c>
      <c r="B84" s="77" t="s">
        <v>3</v>
      </c>
      <c r="C84" s="78" t="s">
        <v>563</v>
      </c>
      <c r="D84" s="79" t="s">
        <v>160</v>
      </c>
      <c r="E84" s="261">
        <v>1E-4</v>
      </c>
      <c r="F84" s="262">
        <v>1</v>
      </c>
      <c r="G84" s="262">
        <v>0.16000000000000003</v>
      </c>
      <c r="H84" s="261">
        <f t="shared" si="62"/>
        <v>1.6000000000000003E-5</v>
      </c>
      <c r="I84" s="77">
        <f>K83*300/1000</f>
        <v>1.35</v>
      </c>
      <c r="J84" s="77">
        <v>0</v>
      </c>
      <c r="K84" s="81">
        <v>0</v>
      </c>
      <c r="L84" s="209" t="str">
        <f t="shared" si="6"/>
        <v>С41</v>
      </c>
      <c r="M84" s="209" t="str">
        <f t="shared" si="7"/>
        <v>Разделитель V-100/1</v>
      </c>
      <c r="N84" s="209" t="str">
        <f t="shared" si="0"/>
        <v>Частичное-ликвидация</v>
      </c>
      <c r="O84" t="s">
        <v>209</v>
      </c>
      <c r="P84" t="s">
        <v>209</v>
      </c>
      <c r="Q84" t="s">
        <v>209</v>
      </c>
      <c r="R84" t="s">
        <v>209</v>
      </c>
      <c r="S84" t="s">
        <v>209</v>
      </c>
      <c r="T84" t="s">
        <v>209</v>
      </c>
      <c r="U84" t="s">
        <v>209</v>
      </c>
      <c r="V84" t="s">
        <v>209</v>
      </c>
      <c r="W84" t="s">
        <v>209</v>
      </c>
      <c r="X84" t="s">
        <v>209</v>
      </c>
      <c r="Y84" t="s">
        <v>209</v>
      </c>
      <c r="Z84" t="s">
        <v>209</v>
      </c>
      <c r="AA84" t="s">
        <v>209</v>
      </c>
      <c r="AB84" t="s">
        <v>209</v>
      </c>
      <c r="AC84" t="s">
        <v>209</v>
      </c>
      <c r="AD84" t="s">
        <v>209</v>
      </c>
      <c r="AE84" t="s">
        <v>209</v>
      </c>
      <c r="AF84" t="s">
        <v>209</v>
      </c>
      <c r="AG84" s="209">
        <v>0</v>
      </c>
      <c r="AH84" s="209">
        <v>0</v>
      </c>
      <c r="AI84" s="209">
        <f>0.1*AI82</f>
        <v>4.8000000000000001E-2</v>
      </c>
      <c r="AJ84" s="209">
        <v>2.5999999999999999E-2</v>
      </c>
      <c r="AK84" s="209">
        <v>7</v>
      </c>
      <c r="AL84" s="209"/>
      <c r="AM84" s="209"/>
      <c r="AN84" s="210">
        <f t="shared" si="52"/>
        <v>8.3100000000000007E-2</v>
      </c>
      <c r="AO84" s="210">
        <f t="shared" si="9"/>
        <v>8.3100000000000014E-3</v>
      </c>
      <c r="AP84" s="211">
        <f t="shared" si="10"/>
        <v>0</v>
      </c>
      <c r="AQ84" s="211">
        <f t="shared" si="63"/>
        <v>0.70000000000000007</v>
      </c>
      <c r="AR84" s="210">
        <v>1.671978E-2</v>
      </c>
      <c r="AS84" s="211">
        <f t="shared" si="2"/>
        <v>0.80812978000000002</v>
      </c>
      <c r="AT84" s="212">
        <f t="shared" si="3"/>
        <v>2.6751648000000005E-7</v>
      </c>
      <c r="AU84" s="212">
        <f t="shared" si="4"/>
        <v>1.2930076480000003E-5</v>
      </c>
    </row>
    <row r="85" spans="1:47" x14ac:dyDescent="0.3">
      <c r="A85" s="56" t="s">
        <v>91</v>
      </c>
      <c r="B85" s="77" t="s">
        <v>3</v>
      </c>
      <c r="C85" s="78" t="s">
        <v>55</v>
      </c>
      <c r="D85" s="79" t="s">
        <v>163</v>
      </c>
      <c r="E85" s="261">
        <v>1E-4</v>
      </c>
      <c r="F85" s="262">
        <v>1</v>
      </c>
      <c r="G85" s="262">
        <v>4.0000000000000008E-2</v>
      </c>
      <c r="H85" s="261">
        <f t="shared" si="62"/>
        <v>4.0000000000000007E-6</v>
      </c>
      <c r="I85" s="77">
        <f>K85*1800/1000</f>
        <v>0.378</v>
      </c>
      <c r="J85" s="77">
        <f>I85</f>
        <v>0.378</v>
      </c>
      <c r="K85" s="80">
        <v>0.21</v>
      </c>
      <c r="L85" s="209" t="str">
        <f t="shared" si="6"/>
        <v>С42</v>
      </c>
      <c r="M85" s="209" t="str">
        <f t="shared" si="7"/>
        <v>Разделитель V-100/1</v>
      </c>
      <c r="N85" s="209" t="str">
        <f t="shared" si="0"/>
        <v>Частичное-газ факел</v>
      </c>
      <c r="O85" t="s">
        <v>209</v>
      </c>
      <c r="P85" t="s">
        <v>209</v>
      </c>
      <c r="Q85" t="s">
        <v>209</v>
      </c>
      <c r="R85" t="s">
        <v>209</v>
      </c>
      <c r="S85" t="s">
        <v>209</v>
      </c>
      <c r="T85" t="s">
        <v>209</v>
      </c>
      <c r="U85" t="s">
        <v>209</v>
      </c>
      <c r="V85" t="s">
        <v>209</v>
      </c>
      <c r="W85">
        <v>6</v>
      </c>
      <c r="X85">
        <v>1</v>
      </c>
      <c r="Y85" t="s">
        <v>209</v>
      </c>
      <c r="Z85" t="s">
        <v>209</v>
      </c>
      <c r="AA85" t="s">
        <v>209</v>
      </c>
      <c r="AB85" t="s">
        <v>209</v>
      </c>
      <c r="AC85" t="s">
        <v>209</v>
      </c>
      <c r="AD85" t="s">
        <v>209</v>
      </c>
      <c r="AE85" t="s">
        <v>209</v>
      </c>
      <c r="AF85" t="s">
        <v>209</v>
      </c>
      <c r="AG85" s="209">
        <v>1</v>
      </c>
      <c r="AH85" s="209">
        <v>2</v>
      </c>
      <c r="AI85" s="209">
        <f>0.1*AI82</f>
        <v>4.8000000000000001E-2</v>
      </c>
      <c r="AJ85" s="209">
        <v>2.5999999999999999E-2</v>
      </c>
      <c r="AK85" s="209">
        <v>7</v>
      </c>
      <c r="AL85" s="209"/>
      <c r="AM85" s="209"/>
      <c r="AN85" s="210">
        <f t="shared" si="14"/>
        <v>5.7828000000000004E-2</v>
      </c>
      <c r="AO85" s="210">
        <f t="shared" si="9"/>
        <v>5.7828000000000011E-3</v>
      </c>
      <c r="AP85" s="211">
        <f t="shared" si="10"/>
        <v>4.4800000000000004</v>
      </c>
      <c r="AQ85" s="211">
        <f t="shared" si="63"/>
        <v>0.70000000000000007</v>
      </c>
      <c r="AR85" s="210">
        <v>2.7184140000000002E-3</v>
      </c>
      <c r="AS85" s="211">
        <f t="shared" si="2"/>
        <v>5.2463292140000002</v>
      </c>
      <c r="AT85" s="212">
        <f t="shared" si="3"/>
        <v>1.0873656000000003E-8</v>
      </c>
      <c r="AU85" s="212">
        <f t="shared" si="4"/>
        <v>2.0985316856000005E-5</v>
      </c>
    </row>
    <row r="86" spans="1:47" x14ac:dyDescent="0.3">
      <c r="A86" s="56" t="s">
        <v>92</v>
      </c>
      <c r="B86" s="77" t="s">
        <v>3</v>
      </c>
      <c r="C86" s="78" t="s">
        <v>564</v>
      </c>
      <c r="D86" s="79" t="s">
        <v>164</v>
      </c>
      <c r="E86" s="261">
        <v>1E-4</v>
      </c>
      <c r="F86" s="262">
        <v>1</v>
      </c>
      <c r="G86" s="262">
        <v>0.15200000000000002</v>
      </c>
      <c r="H86" s="261">
        <f t="shared" si="62"/>
        <v>1.5200000000000004E-5</v>
      </c>
      <c r="I86" s="77">
        <f>K85*1800/1000</f>
        <v>0.378</v>
      </c>
      <c r="J86" s="77">
        <f>I86</f>
        <v>0.378</v>
      </c>
      <c r="K86" s="81">
        <v>0</v>
      </c>
      <c r="L86" s="209" t="str">
        <f t="shared" si="6"/>
        <v>С43</v>
      </c>
      <c r="M86" s="209" t="str">
        <f t="shared" si="7"/>
        <v>Разделитель V-100/1</v>
      </c>
      <c r="N86" s="209" t="str">
        <f t="shared" si="0"/>
        <v>Частичное-вспышка</v>
      </c>
      <c r="O86" t="s">
        <v>209</v>
      </c>
      <c r="P86" t="s">
        <v>209</v>
      </c>
      <c r="Q86" t="s">
        <v>209</v>
      </c>
      <c r="R86" t="s">
        <v>209</v>
      </c>
      <c r="S86" t="s">
        <v>209</v>
      </c>
      <c r="T86" t="s">
        <v>209</v>
      </c>
      <c r="U86" t="s">
        <v>209</v>
      </c>
      <c r="V86" t="s">
        <v>209</v>
      </c>
      <c r="W86" t="s">
        <v>209</v>
      </c>
      <c r="X86" t="s">
        <v>209</v>
      </c>
      <c r="Y86">
        <v>23</v>
      </c>
      <c r="Z86">
        <v>27</v>
      </c>
      <c r="AA86" t="s">
        <v>209</v>
      </c>
      <c r="AB86" t="s">
        <v>209</v>
      </c>
      <c r="AC86" t="s">
        <v>209</v>
      </c>
      <c r="AD86" t="s">
        <v>209</v>
      </c>
      <c r="AE86" t="s">
        <v>209</v>
      </c>
      <c r="AF86" t="s">
        <v>209</v>
      </c>
      <c r="AG86" s="209">
        <v>1</v>
      </c>
      <c r="AH86" s="209">
        <v>3</v>
      </c>
      <c r="AI86" s="209">
        <f>0.1*AI82</f>
        <v>4.8000000000000001E-2</v>
      </c>
      <c r="AJ86" s="209">
        <v>2.5999999999999999E-2</v>
      </c>
      <c r="AK86" s="209">
        <v>7</v>
      </c>
      <c r="AL86" s="209"/>
      <c r="AM86" s="209"/>
      <c r="AN86" s="210">
        <f t="shared" si="14"/>
        <v>5.7828000000000004E-2</v>
      </c>
      <c r="AO86" s="210">
        <f t="shared" si="9"/>
        <v>5.7828000000000011E-3</v>
      </c>
      <c r="AP86" s="211">
        <f t="shared" si="10"/>
        <v>5.86</v>
      </c>
      <c r="AQ86" s="211">
        <f t="shared" si="63"/>
        <v>0.70000000000000007</v>
      </c>
      <c r="AR86" s="210">
        <v>2.7184140000000002E-3</v>
      </c>
      <c r="AS86" s="211">
        <f t="shared" si="2"/>
        <v>6.626329214000001</v>
      </c>
      <c r="AT86" s="212">
        <f t="shared" si="3"/>
        <v>4.1319892800000014E-8</v>
      </c>
      <c r="AU86" s="212">
        <f t="shared" si="4"/>
        <v>1.0072020405280003E-4</v>
      </c>
    </row>
    <row r="87" spans="1:47" x14ac:dyDescent="0.3">
      <c r="A87" s="56" t="s">
        <v>93</v>
      </c>
      <c r="B87" s="77" t="s">
        <v>3</v>
      </c>
      <c r="C87" s="78" t="s">
        <v>565</v>
      </c>
      <c r="D87" s="79" t="s">
        <v>160</v>
      </c>
      <c r="E87" s="261">
        <v>1E-4</v>
      </c>
      <c r="F87" s="262">
        <v>1</v>
      </c>
      <c r="G87" s="262">
        <v>0.6080000000000001</v>
      </c>
      <c r="H87" s="261">
        <f>E87*F87*G87</f>
        <v>6.0800000000000014E-5</v>
      </c>
      <c r="I87" s="77">
        <f>K85*1800/1000</f>
        <v>0.378</v>
      </c>
      <c r="J87" s="77">
        <v>0</v>
      </c>
      <c r="K87" s="81">
        <v>0</v>
      </c>
      <c r="L87" s="209" t="str">
        <f t="shared" si="6"/>
        <v>С44</v>
      </c>
      <c r="M87" s="209" t="str">
        <f t="shared" si="7"/>
        <v>Разделитель V-100/1</v>
      </c>
      <c r="N87" s="209" t="str">
        <f t="shared" si="0"/>
        <v>Частичное-ликвидация</v>
      </c>
      <c r="O87" t="s">
        <v>209</v>
      </c>
      <c r="P87" t="s">
        <v>209</v>
      </c>
      <c r="Q87" t="s">
        <v>209</v>
      </c>
      <c r="R87" t="s">
        <v>209</v>
      </c>
      <c r="S87" t="s">
        <v>209</v>
      </c>
      <c r="T87" t="s">
        <v>209</v>
      </c>
      <c r="U87" t="s">
        <v>209</v>
      </c>
      <c r="V87" t="s">
        <v>209</v>
      </c>
      <c r="W87" t="s">
        <v>209</v>
      </c>
      <c r="X87" t="s">
        <v>209</v>
      </c>
      <c r="Y87" t="s">
        <v>209</v>
      </c>
      <c r="Z87" t="s">
        <v>209</v>
      </c>
      <c r="AA87" t="s">
        <v>209</v>
      </c>
      <c r="AB87" t="s">
        <v>209</v>
      </c>
      <c r="AC87" t="s">
        <v>209</v>
      </c>
      <c r="AD87" t="s">
        <v>209</v>
      </c>
      <c r="AE87" t="s">
        <v>209</v>
      </c>
      <c r="AF87" t="s">
        <v>209</v>
      </c>
      <c r="AG87" s="209">
        <v>0</v>
      </c>
      <c r="AH87" s="209">
        <v>0</v>
      </c>
      <c r="AI87" s="209">
        <f>0.1*AI82</f>
        <v>4.8000000000000001E-2</v>
      </c>
      <c r="AJ87" s="209">
        <v>2.5999999999999999E-2</v>
      </c>
      <c r="AK87" s="209">
        <v>7</v>
      </c>
      <c r="AL87" s="209"/>
      <c r="AM87" s="209"/>
      <c r="AN87" s="210">
        <f t="shared" si="16"/>
        <v>5.7828000000000004E-2</v>
      </c>
      <c r="AO87" s="210">
        <f t="shared" si="9"/>
        <v>5.7828000000000011E-3</v>
      </c>
      <c r="AP87" s="211">
        <f t="shared" si="10"/>
        <v>0</v>
      </c>
      <c r="AQ87" s="211">
        <f t="shared" si="63"/>
        <v>0.70000000000000007</v>
      </c>
      <c r="AR87" s="210">
        <v>3.5991000000000002E-4</v>
      </c>
      <c r="AS87" s="211">
        <f t="shared" si="2"/>
        <v>0.76397071000000005</v>
      </c>
      <c r="AT87" s="212">
        <f t="shared" si="3"/>
        <v>2.1882528000000007E-8</v>
      </c>
      <c r="AU87" s="212">
        <f t="shared" si="4"/>
        <v>4.6449419168000015E-5</v>
      </c>
    </row>
    <row r="88" spans="1:47" x14ac:dyDescent="0.3">
      <c r="A88" s="56" t="s">
        <v>94</v>
      </c>
      <c r="B88" s="77" t="s">
        <v>3</v>
      </c>
      <c r="C88" s="78" t="s">
        <v>165</v>
      </c>
      <c r="D88" s="79" t="s">
        <v>166</v>
      </c>
      <c r="E88" s="261">
        <v>2.5000000000000001E-5</v>
      </c>
      <c r="F88" s="262">
        <v>1</v>
      </c>
      <c r="G88" s="262">
        <v>1</v>
      </c>
      <c r="H88" s="261">
        <f>E88*F88*G88</f>
        <v>2.5000000000000001E-5</v>
      </c>
      <c r="I88" s="77">
        <v>8.3000000000000007</v>
      </c>
      <c r="J88" s="77">
        <f>I88</f>
        <v>8.3000000000000007</v>
      </c>
      <c r="K88" s="81">
        <v>0</v>
      </c>
      <c r="L88" s="209" t="str">
        <f t="shared" si="6"/>
        <v>С45</v>
      </c>
      <c r="M88" s="209" t="str">
        <f t="shared" si="7"/>
        <v>Разделитель V-100/1</v>
      </c>
      <c r="N88" s="209" t="str">
        <f t="shared" si="0"/>
        <v>Полное-огненный шар</v>
      </c>
      <c r="O88" t="s">
        <v>209</v>
      </c>
      <c r="P88" t="s">
        <v>209</v>
      </c>
      <c r="Q88" t="s">
        <v>209</v>
      </c>
      <c r="R88" t="s">
        <v>209</v>
      </c>
      <c r="S88" t="s">
        <v>209</v>
      </c>
      <c r="T88" t="s">
        <v>209</v>
      </c>
      <c r="U88" t="s">
        <v>209</v>
      </c>
      <c r="V88" t="s">
        <v>209</v>
      </c>
      <c r="W88" t="s">
        <v>209</v>
      </c>
      <c r="X88" t="s">
        <v>209</v>
      </c>
      <c r="Y88" t="s">
        <v>209</v>
      </c>
      <c r="Z88" t="s">
        <v>209</v>
      </c>
      <c r="AA88" t="s">
        <v>209</v>
      </c>
      <c r="AB88" t="s">
        <v>209</v>
      </c>
      <c r="AC88">
        <v>95</v>
      </c>
      <c r="AD88">
        <v>136</v>
      </c>
      <c r="AE88">
        <v>162</v>
      </c>
      <c r="AF88">
        <v>209</v>
      </c>
      <c r="AG88" s="209">
        <v>1</v>
      </c>
      <c r="AH88" s="209">
        <v>1</v>
      </c>
      <c r="AI88" s="209">
        <f>AI80</f>
        <v>0.48</v>
      </c>
      <c r="AJ88" s="209">
        <v>2.5999999999999999E-2</v>
      </c>
      <c r="AK88" s="209">
        <v>21</v>
      </c>
      <c r="AL88" s="209"/>
      <c r="AM88" s="209"/>
      <c r="AN88" s="210">
        <f t="shared" si="53"/>
        <v>0.69579999999999997</v>
      </c>
      <c r="AO88" s="210">
        <f t="shared" si="9"/>
        <v>6.9580000000000003E-2</v>
      </c>
      <c r="AP88" s="211">
        <f t="shared" si="10"/>
        <v>3.1</v>
      </c>
      <c r="AQ88" s="211">
        <f t="shared" si="63"/>
        <v>2.1</v>
      </c>
      <c r="AR88" s="210">
        <v>1.2585249999999999E-2</v>
      </c>
      <c r="AS88" s="211">
        <f t="shared" si="2"/>
        <v>5.9779652500000005</v>
      </c>
      <c r="AT88" s="212">
        <f t="shared" si="3"/>
        <v>3.1463124999999999E-7</v>
      </c>
      <c r="AU88" s="212">
        <f t="shared" si="4"/>
        <v>1.4944913125000003E-4</v>
      </c>
    </row>
    <row r="89" spans="1:47" x14ac:dyDescent="0.3">
      <c r="A89" s="56" t="s">
        <v>95</v>
      </c>
      <c r="B89" s="82" t="s">
        <v>4</v>
      </c>
      <c r="C89" s="83" t="s">
        <v>48</v>
      </c>
      <c r="D89" s="84" t="s">
        <v>158</v>
      </c>
      <c r="E89" s="263">
        <v>1.0000000000000001E-5</v>
      </c>
      <c r="F89" s="264">
        <v>1</v>
      </c>
      <c r="G89" s="264">
        <v>0.05</v>
      </c>
      <c r="H89" s="263">
        <f>E89*F89*G89</f>
        <v>5.0000000000000008E-7</v>
      </c>
      <c r="I89" s="82">
        <v>7.38</v>
      </c>
      <c r="J89" s="82">
        <f>I89</f>
        <v>7.38</v>
      </c>
      <c r="K89" s="85">
        <v>118</v>
      </c>
      <c r="L89" t="str">
        <f t="shared" si="6"/>
        <v>С46</v>
      </c>
      <c r="M89" t="str">
        <f t="shared" si="7"/>
        <v>Аппарат V-100/3</v>
      </c>
      <c r="N89" t="str">
        <f t="shared" si="0"/>
        <v>Полное-пожар</v>
      </c>
      <c r="O89">
        <v>15</v>
      </c>
      <c r="P89">
        <v>20</v>
      </c>
      <c r="Q89">
        <v>28</v>
      </c>
      <c r="R89">
        <v>50</v>
      </c>
      <c r="S89" t="s">
        <v>209</v>
      </c>
      <c r="T89" t="s">
        <v>209</v>
      </c>
      <c r="U89" t="s">
        <v>209</v>
      </c>
      <c r="V89" t="s">
        <v>209</v>
      </c>
      <c r="W89" t="s">
        <v>209</v>
      </c>
      <c r="X89" t="s">
        <v>209</v>
      </c>
      <c r="Y89" t="s">
        <v>209</v>
      </c>
      <c r="Z89" t="s">
        <v>209</v>
      </c>
      <c r="AA89" t="s">
        <v>209</v>
      </c>
      <c r="AB89" t="s">
        <v>209</v>
      </c>
      <c r="AC89" t="s">
        <v>209</v>
      </c>
      <c r="AD89" t="s">
        <v>209</v>
      </c>
      <c r="AE89" t="s">
        <v>209</v>
      </c>
      <c r="AF89" t="s">
        <v>209</v>
      </c>
      <c r="AG89" s="219">
        <v>1</v>
      </c>
      <c r="AH89" s="219">
        <v>2</v>
      </c>
      <c r="AI89" s="5">
        <v>0.32</v>
      </c>
      <c r="AJ89" s="5">
        <v>2.5999999999999999E-2</v>
      </c>
      <c r="AK89" s="5">
        <v>21</v>
      </c>
      <c r="AL89" s="5"/>
      <c r="AM89" s="5"/>
      <c r="AN89" s="220">
        <f t="shared" si="1"/>
        <v>0.51188</v>
      </c>
      <c r="AO89" s="220">
        <f>0.1*AN89</f>
        <v>5.1188000000000004E-2</v>
      </c>
      <c r="AP89" s="221">
        <f t="shared" ref="AP89:AP97" si="65">AG89*1.72+115*0.012*AH89</f>
        <v>4.4800000000000004</v>
      </c>
      <c r="AQ89" s="221">
        <f>AK89*0.1</f>
        <v>2.1</v>
      </c>
      <c r="AR89" s="220">
        <f>10068.2*J89*POWER(10,-6)+0.0012*K89</f>
        <v>0.21590331599999998</v>
      </c>
      <c r="AS89" s="221">
        <f t="shared" si="2"/>
        <v>7.3589713159999999</v>
      </c>
      <c r="AT89" s="212">
        <f t="shared" si="3"/>
        <v>1.0795165800000002E-7</v>
      </c>
      <c r="AU89" s="212">
        <f t="shared" si="4"/>
        <v>3.6794856580000004E-6</v>
      </c>
    </row>
    <row r="90" spans="1:47" x14ac:dyDescent="0.3">
      <c r="A90" s="56" t="s">
        <v>96</v>
      </c>
      <c r="B90" s="82" t="s">
        <v>4</v>
      </c>
      <c r="C90" s="83" t="s">
        <v>570</v>
      </c>
      <c r="D90" s="84" t="s">
        <v>161</v>
      </c>
      <c r="E90" s="263">
        <v>1.0000000000000001E-5</v>
      </c>
      <c r="F90" s="264">
        <v>1</v>
      </c>
      <c r="G90" s="264">
        <v>0.19</v>
      </c>
      <c r="H90" s="263">
        <f t="shared" ref="H90:H95" si="66">E90*F90*G90</f>
        <v>1.9000000000000002E-6</v>
      </c>
      <c r="I90" s="82">
        <v>7.38</v>
      </c>
      <c r="J90" s="82">
        <v>0.06</v>
      </c>
      <c r="K90" s="85">
        <v>0</v>
      </c>
      <c r="L90" t="str">
        <f t="shared" si="6"/>
        <v>С47</v>
      </c>
      <c r="M90" t="str">
        <f t="shared" si="7"/>
        <v>Аппарат V-100/3</v>
      </c>
      <c r="N90" t="str">
        <f t="shared" si="0"/>
        <v>Полное-взрыв</v>
      </c>
      <c r="O90" t="s">
        <v>209</v>
      </c>
      <c r="P90" t="s">
        <v>209</v>
      </c>
      <c r="Q90" t="s">
        <v>209</v>
      </c>
      <c r="R90" t="s">
        <v>209</v>
      </c>
      <c r="S90">
        <v>18</v>
      </c>
      <c r="T90">
        <v>36</v>
      </c>
      <c r="U90">
        <v>99</v>
      </c>
      <c r="V90">
        <v>170</v>
      </c>
      <c r="W90" t="s">
        <v>209</v>
      </c>
      <c r="X90" t="s">
        <v>209</v>
      </c>
      <c r="Y90" t="s">
        <v>209</v>
      </c>
      <c r="Z90" t="s">
        <v>209</v>
      </c>
      <c r="AA90" t="s">
        <v>209</v>
      </c>
      <c r="AB90" t="s">
        <v>209</v>
      </c>
      <c r="AC90" t="s">
        <v>209</v>
      </c>
      <c r="AD90" t="s">
        <v>209</v>
      </c>
      <c r="AE90" t="s">
        <v>209</v>
      </c>
      <c r="AF90" t="s">
        <v>209</v>
      </c>
      <c r="AG90" s="219">
        <v>2</v>
      </c>
      <c r="AH90" s="219">
        <v>1</v>
      </c>
      <c r="AI90" s="5">
        <v>0.32</v>
      </c>
      <c r="AJ90" s="5">
        <v>2.5999999999999999E-2</v>
      </c>
      <c r="AK90" s="5">
        <v>21</v>
      </c>
      <c r="AL90" s="5"/>
      <c r="AM90" s="5"/>
      <c r="AN90" s="220">
        <f t="shared" si="8"/>
        <v>0.51188</v>
      </c>
      <c r="AO90" s="220">
        <f t="shared" si="9"/>
        <v>5.1188000000000004E-2</v>
      </c>
      <c r="AP90" s="221">
        <f t="shared" si="65"/>
        <v>4.82</v>
      </c>
      <c r="AQ90" s="221">
        <f t="shared" ref="AQ90:AQ97" si="67">AK90*0.1</f>
        <v>2.1</v>
      </c>
      <c r="AR90" s="220">
        <f>10068.2*J90*POWER(10,-6)*10+0.0012*K89</f>
        <v>0.14764091999999998</v>
      </c>
      <c r="AS90" s="221">
        <f t="shared" si="2"/>
        <v>7.63070892</v>
      </c>
      <c r="AT90" s="212">
        <f t="shared" si="3"/>
        <v>2.8051774800000001E-7</v>
      </c>
      <c r="AU90" s="212">
        <f t="shared" si="4"/>
        <v>1.4498346948000002E-5</v>
      </c>
    </row>
    <row r="91" spans="1:47" x14ac:dyDescent="0.3">
      <c r="A91" s="56" t="s">
        <v>97</v>
      </c>
      <c r="B91" s="82" t="s">
        <v>4</v>
      </c>
      <c r="C91" s="83" t="s">
        <v>571</v>
      </c>
      <c r="D91" s="84" t="s">
        <v>159</v>
      </c>
      <c r="E91" s="263">
        <v>1.0000000000000001E-5</v>
      </c>
      <c r="F91" s="264">
        <v>1</v>
      </c>
      <c r="G91" s="264">
        <v>0.76</v>
      </c>
      <c r="H91" s="263">
        <f t="shared" si="66"/>
        <v>7.6000000000000009E-6</v>
      </c>
      <c r="I91" s="82">
        <v>7.38</v>
      </c>
      <c r="J91" s="82">
        <v>0</v>
      </c>
      <c r="K91" s="86">
        <v>0</v>
      </c>
      <c r="L91" t="str">
        <f t="shared" si="6"/>
        <v>С48</v>
      </c>
      <c r="M91" t="str">
        <f t="shared" si="7"/>
        <v>Аппарат V-100/3</v>
      </c>
      <c r="N91" t="str">
        <f t="shared" si="0"/>
        <v>Полное-ликвидация</v>
      </c>
      <c r="O91" t="s">
        <v>209</v>
      </c>
      <c r="P91" t="s">
        <v>209</v>
      </c>
      <c r="Q91" t="s">
        <v>209</v>
      </c>
      <c r="R91" t="s">
        <v>209</v>
      </c>
      <c r="S91" t="s">
        <v>209</v>
      </c>
      <c r="T91" t="s">
        <v>209</v>
      </c>
      <c r="U91" t="s">
        <v>209</v>
      </c>
      <c r="V91" t="s">
        <v>209</v>
      </c>
      <c r="W91" t="s">
        <v>209</v>
      </c>
      <c r="X91" t="s">
        <v>209</v>
      </c>
      <c r="Y91" t="s">
        <v>209</v>
      </c>
      <c r="Z91" t="s">
        <v>209</v>
      </c>
      <c r="AA91" t="s">
        <v>209</v>
      </c>
      <c r="AB91" t="s">
        <v>209</v>
      </c>
      <c r="AC91" t="s">
        <v>209</v>
      </c>
      <c r="AD91" t="s">
        <v>209</v>
      </c>
      <c r="AE91" t="s">
        <v>209</v>
      </c>
      <c r="AF91" t="s">
        <v>209</v>
      </c>
      <c r="AG91" s="5">
        <v>0</v>
      </c>
      <c r="AH91" s="5">
        <v>0</v>
      </c>
      <c r="AI91" s="5">
        <v>0.32</v>
      </c>
      <c r="AJ91" s="5">
        <v>2.5999999999999999E-2</v>
      </c>
      <c r="AK91" s="5">
        <v>21</v>
      </c>
      <c r="AL91" s="5"/>
      <c r="AM91" s="5"/>
      <c r="AN91" s="220">
        <f t="shared" ref="AN91" si="68">AJ91*J91+AI91</f>
        <v>0.32</v>
      </c>
      <c r="AO91" s="220">
        <f t="shared" si="9"/>
        <v>3.2000000000000001E-2</v>
      </c>
      <c r="AP91" s="221">
        <f t="shared" si="65"/>
        <v>0</v>
      </c>
      <c r="AQ91" s="221">
        <f t="shared" si="67"/>
        <v>2.1</v>
      </c>
      <c r="AR91" s="220">
        <f>1333*J91*POWER(10,-6)+0.0012*K89</f>
        <v>0.14159999999999998</v>
      </c>
      <c r="AS91" s="221">
        <f t="shared" si="2"/>
        <v>2.5935999999999999</v>
      </c>
      <c r="AT91" s="212">
        <f t="shared" si="3"/>
        <v>1.0761599999999999E-6</v>
      </c>
      <c r="AU91" s="212">
        <f t="shared" si="4"/>
        <v>1.9711360000000003E-5</v>
      </c>
    </row>
    <row r="92" spans="1:47" x14ac:dyDescent="0.3">
      <c r="A92" s="56" t="s">
        <v>98</v>
      </c>
      <c r="B92" s="82" t="s">
        <v>4</v>
      </c>
      <c r="C92" s="83" t="s">
        <v>52</v>
      </c>
      <c r="D92" s="84" t="s">
        <v>162</v>
      </c>
      <c r="E92" s="263">
        <v>1E-4</v>
      </c>
      <c r="F92" s="264">
        <v>1</v>
      </c>
      <c r="G92" s="264">
        <v>4.0000000000000008E-2</v>
      </c>
      <c r="H92" s="263">
        <f t="shared" si="66"/>
        <v>4.0000000000000007E-6</v>
      </c>
      <c r="I92" s="82">
        <f>K92*300/1000</f>
        <v>1.05</v>
      </c>
      <c r="J92" s="82">
        <f>I92</f>
        <v>1.05</v>
      </c>
      <c r="K92" s="85">
        <v>3.5</v>
      </c>
      <c r="L92" t="str">
        <f t="shared" si="6"/>
        <v>С49</v>
      </c>
      <c r="M92" t="str">
        <f t="shared" si="7"/>
        <v>Аппарат V-100/3</v>
      </c>
      <c r="N92" t="str">
        <f t="shared" si="0"/>
        <v>Частичное-жидкостной факел</v>
      </c>
      <c r="O92" t="s">
        <v>209</v>
      </c>
      <c r="P92" t="s">
        <v>209</v>
      </c>
      <c r="Q92" t="s">
        <v>209</v>
      </c>
      <c r="R92" t="s">
        <v>209</v>
      </c>
      <c r="S92" t="s">
        <v>209</v>
      </c>
      <c r="T92" t="s">
        <v>209</v>
      </c>
      <c r="U92" t="s">
        <v>209</v>
      </c>
      <c r="V92" t="s">
        <v>209</v>
      </c>
      <c r="W92">
        <v>24</v>
      </c>
      <c r="X92">
        <v>4</v>
      </c>
      <c r="Y92" t="s">
        <v>209</v>
      </c>
      <c r="Z92" t="s">
        <v>209</v>
      </c>
      <c r="AA92" t="s">
        <v>209</v>
      </c>
      <c r="AB92" t="s">
        <v>209</v>
      </c>
      <c r="AC92" t="s">
        <v>209</v>
      </c>
      <c r="AD92" t="s">
        <v>209</v>
      </c>
      <c r="AE92" t="s">
        <v>209</v>
      </c>
      <c r="AF92" t="s">
        <v>209</v>
      </c>
      <c r="AG92" s="5">
        <v>1</v>
      </c>
      <c r="AH92" s="5">
        <v>2</v>
      </c>
      <c r="AI92" s="5">
        <f>0.1*AI91</f>
        <v>3.2000000000000001E-2</v>
      </c>
      <c r="AJ92" s="5">
        <v>2.5999999999999999E-2</v>
      </c>
      <c r="AK92" s="5">
        <v>7</v>
      </c>
      <c r="AL92" s="5"/>
      <c r="AM92" s="5"/>
      <c r="AN92" s="220">
        <f t="shared" si="12"/>
        <v>5.9300000000000005E-2</v>
      </c>
      <c r="AO92" s="220">
        <f t="shared" si="9"/>
        <v>5.9300000000000012E-3</v>
      </c>
      <c r="AP92" s="221">
        <f t="shared" si="65"/>
        <v>4.4800000000000004</v>
      </c>
      <c r="AQ92" s="221">
        <f t="shared" si="67"/>
        <v>0.70000000000000007</v>
      </c>
      <c r="AR92" s="220">
        <f>10068.2*J92*POWER(10,-6)+0.0012*J92*20</f>
        <v>3.5771609999999995E-2</v>
      </c>
      <c r="AS92" s="221">
        <f t="shared" si="2"/>
        <v>5.2810016100000015</v>
      </c>
      <c r="AT92" s="212">
        <f t="shared" si="3"/>
        <v>1.4308644E-7</v>
      </c>
      <c r="AU92" s="212">
        <f t="shared" si="4"/>
        <v>2.1124006440000009E-5</v>
      </c>
    </row>
    <row r="93" spans="1:47" x14ac:dyDescent="0.3">
      <c r="A93" s="56" t="s">
        <v>99</v>
      </c>
      <c r="B93" s="82" t="s">
        <v>4</v>
      </c>
      <c r="C93" s="83" t="s">
        <v>563</v>
      </c>
      <c r="D93" s="84" t="s">
        <v>160</v>
      </c>
      <c r="E93" s="263">
        <v>1E-4</v>
      </c>
      <c r="F93" s="264">
        <v>1</v>
      </c>
      <c r="G93" s="264">
        <v>0.16000000000000003</v>
      </c>
      <c r="H93" s="263">
        <f t="shared" si="66"/>
        <v>1.6000000000000003E-5</v>
      </c>
      <c r="I93" s="82">
        <f>K92*300/1000</f>
        <v>1.05</v>
      </c>
      <c r="J93" s="82">
        <v>0</v>
      </c>
      <c r="K93" s="86">
        <v>0</v>
      </c>
      <c r="L93" t="str">
        <f t="shared" si="6"/>
        <v>С50</v>
      </c>
      <c r="M93" t="str">
        <f t="shared" si="7"/>
        <v>Аппарат V-100/3</v>
      </c>
      <c r="N93" t="str">
        <f t="shared" si="0"/>
        <v>Частичное-ликвидация</v>
      </c>
      <c r="O93" t="s">
        <v>209</v>
      </c>
      <c r="P93" t="s">
        <v>209</v>
      </c>
      <c r="Q93" t="s">
        <v>209</v>
      </c>
      <c r="R93" t="s">
        <v>209</v>
      </c>
      <c r="S93" t="s">
        <v>209</v>
      </c>
      <c r="T93" t="s">
        <v>209</v>
      </c>
      <c r="U93" t="s">
        <v>209</v>
      </c>
      <c r="V93" t="s">
        <v>209</v>
      </c>
      <c r="W93" t="s">
        <v>209</v>
      </c>
      <c r="X93" t="s">
        <v>209</v>
      </c>
      <c r="Y93" t="s">
        <v>209</v>
      </c>
      <c r="Z93" t="s">
        <v>209</v>
      </c>
      <c r="AA93" t="s">
        <v>209</v>
      </c>
      <c r="AB93" t="s">
        <v>209</v>
      </c>
      <c r="AC93" t="s">
        <v>209</v>
      </c>
      <c r="AD93" t="s">
        <v>209</v>
      </c>
      <c r="AE93" t="s">
        <v>209</v>
      </c>
      <c r="AF93" t="s">
        <v>209</v>
      </c>
      <c r="AG93" s="5">
        <v>0</v>
      </c>
      <c r="AH93" s="5">
        <v>0</v>
      </c>
      <c r="AI93" s="5">
        <f>0.1*AI91</f>
        <v>3.2000000000000001E-2</v>
      </c>
      <c r="AJ93" s="5">
        <v>2.5999999999999999E-2</v>
      </c>
      <c r="AK93" s="5">
        <v>7</v>
      </c>
      <c r="AL93" s="5"/>
      <c r="AM93" s="5"/>
      <c r="AN93" s="220">
        <f t="shared" si="52"/>
        <v>5.9300000000000005E-2</v>
      </c>
      <c r="AO93" s="220">
        <f t="shared" si="9"/>
        <v>5.9300000000000012E-3</v>
      </c>
      <c r="AP93" s="221">
        <f t="shared" si="65"/>
        <v>0</v>
      </c>
      <c r="AQ93" s="221">
        <f t="shared" si="67"/>
        <v>0.70000000000000007</v>
      </c>
      <c r="AR93" s="220">
        <f>1333*I93*POWER(10,-6)+0.0012*I93*20</f>
        <v>2.6599649999999996E-2</v>
      </c>
      <c r="AS93" s="221">
        <f t="shared" si="2"/>
        <v>0.79182965000000005</v>
      </c>
      <c r="AT93" s="212">
        <f t="shared" si="3"/>
        <v>4.2559440000000001E-7</v>
      </c>
      <c r="AU93" s="212">
        <f t="shared" si="4"/>
        <v>1.2669274400000003E-5</v>
      </c>
    </row>
    <row r="94" spans="1:47" x14ac:dyDescent="0.3">
      <c r="A94" s="56" t="s">
        <v>100</v>
      </c>
      <c r="B94" s="82" t="s">
        <v>4</v>
      </c>
      <c r="C94" s="83" t="s">
        <v>55</v>
      </c>
      <c r="D94" s="84" t="s">
        <v>163</v>
      </c>
      <c r="E94" s="263">
        <v>1E-4</v>
      </c>
      <c r="F94" s="264">
        <v>1</v>
      </c>
      <c r="G94" s="264">
        <v>4.0000000000000008E-2</v>
      </c>
      <c r="H94" s="263">
        <f t="shared" si="66"/>
        <v>4.0000000000000007E-6</v>
      </c>
      <c r="I94" s="82">
        <f>K94*1800/1000</f>
        <v>0.252</v>
      </c>
      <c r="J94" s="82">
        <f>I94</f>
        <v>0.252</v>
      </c>
      <c r="K94" s="85">
        <v>0.14000000000000001</v>
      </c>
      <c r="L94" t="str">
        <f t="shared" si="6"/>
        <v>С51</v>
      </c>
      <c r="M94" t="str">
        <f t="shared" si="7"/>
        <v>Аппарат V-100/3</v>
      </c>
      <c r="N94" t="str">
        <f t="shared" si="0"/>
        <v>Частичное-газ факел</v>
      </c>
      <c r="O94" t="s">
        <v>209</v>
      </c>
      <c r="P94" t="s">
        <v>209</v>
      </c>
      <c r="Q94" t="s">
        <v>209</v>
      </c>
      <c r="R94" t="s">
        <v>209</v>
      </c>
      <c r="S94" t="s">
        <v>209</v>
      </c>
      <c r="T94" t="s">
        <v>209</v>
      </c>
      <c r="U94" t="s">
        <v>209</v>
      </c>
      <c r="V94" t="s">
        <v>209</v>
      </c>
      <c r="W94">
        <v>5</v>
      </c>
      <c r="X94">
        <v>1</v>
      </c>
      <c r="Y94" t="s">
        <v>209</v>
      </c>
      <c r="Z94" t="s">
        <v>209</v>
      </c>
      <c r="AA94" t="s">
        <v>209</v>
      </c>
      <c r="AB94" t="s">
        <v>209</v>
      </c>
      <c r="AC94" t="s">
        <v>209</v>
      </c>
      <c r="AD94" t="s">
        <v>209</v>
      </c>
      <c r="AE94" t="s">
        <v>209</v>
      </c>
      <c r="AF94" t="s">
        <v>209</v>
      </c>
      <c r="AG94" s="5">
        <v>1</v>
      </c>
      <c r="AH94" s="5">
        <v>2</v>
      </c>
      <c r="AI94" s="5">
        <f>0.1*AI91</f>
        <v>3.2000000000000001E-2</v>
      </c>
      <c r="AJ94" s="5">
        <v>2.5999999999999999E-2</v>
      </c>
      <c r="AK94" s="5">
        <v>7</v>
      </c>
      <c r="AL94" s="5"/>
      <c r="AM94" s="5"/>
      <c r="AN94" s="220">
        <f t="shared" si="14"/>
        <v>3.8552000000000003E-2</v>
      </c>
      <c r="AO94" s="220">
        <f t="shared" si="9"/>
        <v>3.8552000000000005E-3</v>
      </c>
      <c r="AP94" s="221">
        <f t="shared" si="65"/>
        <v>4.4800000000000004</v>
      </c>
      <c r="AQ94" s="221">
        <f t="shared" si="67"/>
        <v>0.70000000000000007</v>
      </c>
      <c r="AR94" s="220">
        <f>10068.2*J94*POWER(10,-6)</f>
        <v>2.5371864E-3</v>
      </c>
      <c r="AS94" s="221">
        <f t="shared" si="2"/>
        <v>5.2249443864000007</v>
      </c>
      <c r="AT94" s="212">
        <f t="shared" si="3"/>
        <v>1.0148745600000002E-8</v>
      </c>
      <c r="AU94" s="212">
        <f t="shared" si="4"/>
        <v>2.0899777545600006E-5</v>
      </c>
    </row>
    <row r="95" spans="1:47" x14ac:dyDescent="0.3">
      <c r="A95" s="56" t="s">
        <v>101</v>
      </c>
      <c r="B95" s="82" t="s">
        <v>4</v>
      </c>
      <c r="C95" s="83" t="s">
        <v>564</v>
      </c>
      <c r="D95" s="84" t="s">
        <v>164</v>
      </c>
      <c r="E95" s="263">
        <v>1E-4</v>
      </c>
      <c r="F95" s="264">
        <v>1</v>
      </c>
      <c r="G95" s="264">
        <v>0.15200000000000002</v>
      </c>
      <c r="H95" s="263">
        <f t="shared" si="66"/>
        <v>1.5200000000000004E-5</v>
      </c>
      <c r="I95" s="82">
        <f>K94*1800/1000</f>
        <v>0.252</v>
      </c>
      <c r="J95" s="82">
        <f>I95</f>
        <v>0.252</v>
      </c>
      <c r="K95" s="86">
        <v>0</v>
      </c>
      <c r="L95" t="str">
        <f t="shared" si="6"/>
        <v>С52</v>
      </c>
      <c r="M95" t="str">
        <f t="shared" si="7"/>
        <v>Аппарат V-100/3</v>
      </c>
      <c r="N95" t="str">
        <f t="shared" si="0"/>
        <v>Частичное-вспышка</v>
      </c>
      <c r="O95" t="s">
        <v>209</v>
      </c>
      <c r="P95" t="s">
        <v>209</v>
      </c>
      <c r="Q95" t="s">
        <v>209</v>
      </c>
      <c r="R95" t="s">
        <v>209</v>
      </c>
      <c r="S95" t="s">
        <v>209</v>
      </c>
      <c r="T95" t="s">
        <v>209</v>
      </c>
      <c r="U95" t="s">
        <v>209</v>
      </c>
      <c r="V95" t="s">
        <v>209</v>
      </c>
      <c r="W95" t="s">
        <v>209</v>
      </c>
      <c r="X95" t="s">
        <v>209</v>
      </c>
      <c r="Y95">
        <v>20</v>
      </c>
      <c r="Z95">
        <v>24</v>
      </c>
      <c r="AA95" t="s">
        <v>209</v>
      </c>
      <c r="AB95" t="s">
        <v>209</v>
      </c>
      <c r="AC95" t="s">
        <v>209</v>
      </c>
      <c r="AD95" t="s">
        <v>209</v>
      </c>
      <c r="AE95" t="s">
        <v>209</v>
      </c>
      <c r="AF95" t="s">
        <v>209</v>
      </c>
      <c r="AG95" s="5">
        <v>1</v>
      </c>
      <c r="AH95" s="5">
        <v>2</v>
      </c>
      <c r="AI95" s="5">
        <f>0.1*AI91</f>
        <v>3.2000000000000001E-2</v>
      </c>
      <c r="AJ95" s="5">
        <v>2.5999999999999999E-2</v>
      </c>
      <c r="AK95" s="5">
        <v>7</v>
      </c>
      <c r="AL95" s="5"/>
      <c r="AM95" s="5"/>
      <c r="AN95" s="220">
        <f t="shared" si="14"/>
        <v>3.8552000000000003E-2</v>
      </c>
      <c r="AO95" s="220">
        <f t="shared" si="9"/>
        <v>3.8552000000000005E-3</v>
      </c>
      <c r="AP95" s="221">
        <f t="shared" si="65"/>
        <v>4.4800000000000004</v>
      </c>
      <c r="AQ95" s="221">
        <f t="shared" si="67"/>
        <v>0.70000000000000007</v>
      </c>
      <c r="AR95" s="220">
        <f>10068.2*J95*POWER(10,-6)</f>
        <v>2.5371864E-3</v>
      </c>
      <c r="AS95" s="221">
        <f t="shared" si="2"/>
        <v>5.2249443864000007</v>
      </c>
      <c r="AT95" s="212">
        <f t="shared" si="3"/>
        <v>3.8565233280000008E-8</v>
      </c>
      <c r="AU95" s="212">
        <f t="shared" si="4"/>
        <v>7.9419154673280023E-5</v>
      </c>
    </row>
    <row r="96" spans="1:47" x14ac:dyDescent="0.3">
      <c r="A96" s="56" t="s">
        <v>102</v>
      </c>
      <c r="B96" s="82" t="s">
        <v>4</v>
      </c>
      <c r="C96" s="83" t="s">
        <v>565</v>
      </c>
      <c r="D96" s="84" t="s">
        <v>160</v>
      </c>
      <c r="E96" s="263">
        <v>1E-4</v>
      </c>
      <c r="F96" s="264">
        <v>1</v>
      </c>
      <c r="G96" s="264">
        <v>0.6080000000000001</v>
      </c>
      <c r="H96" s="263">
        <f>E96*F96*G96</f>
        <v>6.0800000000000014E-5</v>
      </c>
      <c r="I96" s="82">
        <f>K94*1800/1000</f>
        <v>0.252</v>
      </c>
      <c r="J96" s="82">
        <v>0</v>
      </c>
      <c r="K96" s="86">
        <v>0</v>
      </c>
      <c r="L96" t="str">
        <f t="shared" si="6"/>
        <v>С53</v>
      </c>
      <c r="M96" t="str">
        <f t="shared" si="7"/>
        <v>Аппарат V-100/3</v>
      </c>
      <c r="N96" t="str">
        <f t="shared" si="0"/>
        <v>Частичное-ликвидация</v>
      </c>
      <c r="O96" t="s">
        <v>209</v>
      </c>
      <c r="P96" t="s">
        <v>209</v>
      </c>
      <c r="Q96" t="s">
        <v>209</v>
      </c>
      <c r="R96" t="s">
        <v>209</v>
      </c>
      <c r="S96" t="s">
        <v>209</v>
      </c>
      <c r="T96" t="s">
        <v>209</v>
      </c>
      <c r="U96" t="s">
        <v>209</v>
      </c>
      <c r="V96" t="s">
        <v>209</v>
      </c>
      <c r="W96" t="s">
        <v>209</v>
      </c>
      <c r="X96" t="s">
        <v>209</v>
      </c>
      <c r="Y96" t="s">
        <v>209</v>
      </c>
      <c r="Z96" t="s">
        <v>209</v>
      </c>
      <c r="AA96" t="s">
        <v>209</v>
      </c>
      <c r="AB96" t="s">
        <v>209</v>
      </c>
      <c r="AC96" t="s">
        <v>209</v>
      </c>
      <c r="AD96" t="s">
        <v>209</v>
      </c>
      <c r="AE96" t="s">
        <v>209</v>
      </c>
      <c r="AF96" t="s">
        <v>209</v>
      </c>
      <c r="AG96" s="5">
        <v>0</v>
      </c>
      <c r="AH96" s="5">
        <v>0</v>
      </c>
      <c r="AI96" s="5">
        <f>0.1*AI91</f>
        <v>3.2000000000000001E-2</v>
      </c>
      <c r="AJ96" s="5">
        <v>2.5999999999999999E-2</v>
      </c>
      <c r="AK96" s="5">
        <v>7</v>
      </c>
      <c r="AL96" s="5"/>
      <c r="AM96" s="5"/>
      <c r="AN96" s="220">
        <f t="shared" si="16"/>
        <v>3.8552000000000003E-2</v>
      </c>
      <c r="AO96" s="220">
        <f t="shared" si="9"/>
        <v>3.8552000000000005E-3</v>
      </c>
      <c r="AP96" s="221">
        <f t="shared" si="65"/>
        <v>0</v>
      </c>
      <c r="AQ96" s="221">
        <f t="shared" si="67"/>
        <v>0.70000000000000007</v>
      </c>
      <c r="AR96" s="220">
        <f>1333*I96*POWER(10,-6)</f>
        <v>3.3591599999999996E-4</v>
      </c>
      <c r="AS96" s="221">
        <f t="shared" si="2"/>
        <v>0.74274311600000009</v>
      </c>
      <c r="AT96" s="212">
        <f t="shared" si="3"/>
        <v>2.0423692800000003E-8</v>
      </c>
      <c r="AU96" s="212">
        <f t="shared" si="4"/>
        <v>4.5158781452800015E-5</v>
      </c>
    </row>
    <row r="97" spans="1:47" x14ac:dyDescent="0.3">
      <c r="A97" s="56" t="s">
        <v>103</v>
      </c>
      <c r="B97" s="82" t="s">
        <v>4</v>
      </c>
      <c r="C97" s="83" t="s">
        <v>165</v>
      </c>
      <c r="D97" s="84" t="s">
        <v>166</v>
      </c>
      <c r="E97" s="263">
        <v>2.5000000000000001E-5</v>
      </c>
      <c r="F97" s="264">
        <v>1</v>
      </c>
      <c r="G97" s="264">
        <v>1</v>
      </c>
      <c r="H97" s="263">
        <f>E97*F97*G97</f>
        <v>2.5000000000000001E-5</v>
      </c>
      <c r="I97" s="82">
        <v>7.38</v>
      </c>
      <c r="J97" s="82">
        <v>7.38</v>
      </c>
      <c r="K97" s="86">
        <v>0</v>
      </c>
      <c r="L97" t="str">
        <f t="shared" si="6"/>
        <v>С54</v>
      </c>
      <c r="M97" t="str">
        <f t="shared" si="7"/>
        <v>Аппарат V-100/3</v>
      </c>
      <c r="N97" t="str">
        <f t="shared" si="0"/>
        <v>Полное-огненный шар</v>
      </c>
      <c r="O97" t="s">
        <v>209</v>
      </c>
      <c r="P97" t="s">
        <v>209</v>
      </c>
      <c r="Q97" t="s">
        <v>209</v>
      </c>
      <c r="R97" t="s">
        <v>209</v>
      </c>
      <c r="S97" t="s">
        <v>209</v>
      </c>
      <c r="T97" t="s">
        <v>209</v>
      </c>
      <c r="U97" t="s">
        <v>209</v>
      </c>
      <c r="V97" t="s">
        <v>209</v>
      </c>
      <c r="W97" t="s">
        <v>209</v>
      </c>
      <c r="X97" t="s">
        <v>209</v>
      </c>
      <c r="Y97" t="s">
        <v>209</v>
      </c>
      <c r="Z97" t="s">
        <v>209</v>
      </c>
      <c r="AA97" t="s">
        <v>209</v>
      </c>
      <c r="AB97" t="s">
        <v>209</v>
      </c>
      <c r="AC97">
        <v>89</v>
      </c>
      <c r="AD97">
        <v>129</v>
      </c>
      <c r="AE97">
        <v>154</v>
      </c>
      <c r="AF97">
        <v>198</v>
      </c>
      <c r="AG97" s="5">
        <v>1</v>
      </c>
      <c r="AH97" s="5">
        <v>1</v>
      </c>
      <c r="AI97" s="5">
        <f>AI89</f>
        <v>0.32</v>
      </c>
      <c r="AJ97" s="5">
        <v>2.5999999999999999E-2</v>
      </c>
      <c r="AK97" s="5">
        <v>21</v>
      </c>
      <c r="AL97" s="5"/>
      <c r="AM97" s="5"/>
      <c r="AN97" s="220">
        <f t="shared" si="53"/>
        <v>0.51188</v>
      </c>
      <c r="AO97" s="220">
        <f t="shared" si="9"/>
        <v>5.1188000000000004E-2</v>
      </c>
      <c r="AP97" s="221">
        <f t="shared" si="65"/>
        <v>3.1</v>
      </c>
      <c r="AQ97" s="221">
        <f t="shared" si="67"/>
        <v>2.1</v>
      </c>
      <c r="AR97" s="220">
        <f t="shared" ref="AR97" si="69">10068.2*J97*POWER(10,-6)</f>
        <v>7.4303316000000008E-2</v>
      </c>
      <c r="AS97" s="221">
        <f t="shared" si="2"/>
        <v>5.8373713159999996</v>
      </c>
      <c r="AT97" s="212">
        <f t="shared" si="3"/>
        <v>1.8575829000000002E-6</v>
      </c>
      <c r="AU97" s="212">
        <f t="shared" si="4"/>
        <v>1.4593428289999999E-4</v>
      </c>
    </row>
    <row r="98" spans="1:47" s="6" customFormat="1" x14ac:dyDescent="0.3">
      <c r="A98" s="56" t="s">
        <v>167</v>
      </c>
      <c r="B98" s="67" t="s">
        <v>5</v>
      </c>
      <c r="C98" s="68" t="s">
        <v>48</v>
      </c>
      <c r="D98" s="69" t="s">
        <v>158</v>
      </c>
      <c r="E98" s="253">
        <v>1.0000000000000001E-5</v>
      </c>
      <c r="F98" s="254">
        <v>1</v>
      </c>
      <c r="G98" s="254">
        <v>0.05</v>
      </c>
      <c r="H98" s="253">
        <f>E98*F98*G98</f>
        <v>5.0000000000000008E-7</v>
      </c>
      <c r="I98" s="67">
        <v>62.5</v>
      </c>
      <c r="J98" s="67">
        <f>I98</f>
        <v>62.5</v>
      </c>
      <c r="K98" s="70">
        <v>500</v>
      </c>
      <c r="L98" t="str">
        <f t="shared" si="6"/>
        <v>С55</v>
      </c>
      <c r="M98" t="str">
        <f t="shared" si="7"/>
        <v>Электродегидратор V-101</v>
      </c>
      <c r="N98" t="str">
        <f t="shared" si="0"/>
        <v>Полное-пожар</v>
      </c>
      <c r="O98">
        <v>18</v>
      </c>
      <c r="P98">
        <v>25</v>
      </c>
      <c r="Q98">
        <v>36</v>
      </c>
      <c r="R98">
        <v>68</v>
      </c>
      <c r="S98" t="s">
        <v>209</v>
      </c>
      <c r="T98" t="s">
        <v>209</v>
      </c>
      <c r="U98" t="s">
        <v>209</v>
      </c>
      <c r="V98" t="s">
        <v>209</v>
      </c>
      <c r="W98" t="s">
        <v>209</v>
      </c>
      <c r="X98" t="s">
        <v>209</v>
      </c>
      <c r="Y98" t="s">
        <v>209</v>
      </c>
      <c r="Z98" t="s">
        <v>209</v>
      </c>
      <c r="AA98" t="s">
        <v>209</v>
      </c>
      <c r="AB98" t="s">
        <v>209</v>
      </c>
      <c r="AC98" t="s">
        <v>209</v>
      </c>
      <c r="AD98" t="s">
        <v>209</v>
      </c>
      <c r="AE98" t="s">
        <v>209</v>
      </c>
      <c r="AF98" t="s">
        <v>209</v>
      </c>
      <c r="AG98" s="213">
        <v>1</v>
      </c>
      <c r="AH98" s="213">
        <v>2</v>
      </c>
      <c r="AI98" s="6">
        <v>0.56000000000000005</v>
      </c>
      <c r="AJ98" s="6">
        <v>2.5999999999999999E-2</v>
      </c>
      <c r="AK98" s="6">
        <v>21</v>
      </c>
      <c r="AN98" s="214">
        <f t="shared" si="1"/>
        <v>2.1850000000000001</v>
      </c>
      <c r="AO98" s="214">
        <f>0.1*AN98</f>
        <v>0.21850000000000003</v>
      </c>
      <c r="AP98" s="215">
        <f t="shared" ref="AP98:AP115" si="70">AG98*1.72+115*0.012*AH98</f>
        <v>4.4800000000000004</v>
      </c>
      <c r="AQ98" s="215">
        <f>AK98*0.1</f>
        <v>2.1</v>
      </c>
      <c r="AR98" s="214">
        <f>10068.2*J98*POWER(10,-6)+0.0012*K98</f>
        <v>1.2292624999999999</v>
      </c>
      <c r="AS98" s="215">
        <f t="shared" si="2"/>
        <v>10.212762500000002</v>
      </c>
      <c r="AT98" s="212">
        <f t="shared" si="3"/>
        <v>6.1463125000000008E-7</v>
      </c>
      <c r="AU98" s="212">
        <f t="shared" si="4"/>
        <v>5.106381250000002E-6</v>
      </c>
    </row>
    <row r="99" spans="1:47" s="6" customFormat="1" x14ac:dyDescent="0.3">
      <c r="A99" s="56" t="s">
        <v>168</v>
      </c>
      <c r="B99" s="67" t="s">
        <v>5</v>
      </c>
      <c r="C99" s="68" t="s">
        <v>570</v>
      </c>
      <c r="D99" s="69" t="s">
        <v>161</v>
      </c>
      <c r="E99" s="253">
        <v>1.0000000000000001E-5</v>
      </c>
      <c r="F99" s="254">
        <v>1</v>
      </c>
      <c r="G99" s="254">
        <v>0.19</v>
      </c>
      <c r="H99" s="253">
        <f t="shared" ref="H99:H104" si="71">E99*F99*G99</f>
        <v>1.9000000000000002E-6</v>
      </c>
      <c r="I99" s="67">
        <v>62.5</v>
      </c>
      <c r="J99" s="67">
        <v>0.8</v>
      </c>
      <c r="K99" s="70">
        <v>0</v>
      </c>
      <c r="L99" t="str">
        <f t="shared" si="6"/>
        <v>С56</v>
      </c>
      <c r="M99" t="str">
        <f t="shared" si="7"/>
        <v>Электродегидратор V-101</v>
      </c>
      <c r="N99" t="str">
        <f t="shared" si="0"/>
        <v>Полное-взрыв</v>
      </c>
      <c r="O99" t="s">
        <v>209</v>
      </c>
      <c r="P99" t="s">
        <v>209</v>
      </c>
      <c r="Q99" t="s">
        <v>209</v>
      </c>
      <c r="R99" t="s">
        <v>209</v>
      </c>
      <c r="S99">
        <v>42</v>
      </c>
      <c r="T99">
        <v>86</v>
      </c>
      <c r="U99">
        <v>235</v>
      </c>
      <c r="V99">
        <v>403</v>
      </c>
      <c r="W99" t="s">
        <v>209</v>
      </c>
      <c r="X99" t="s">
        <v>209</v>
      </c>
      <c r="Y99" t="s">
        <v>209</v>
      </c>
      <c r="Z99" t="s">
        <v>209</v>
      </c>
      <c r="AA99" t="s">
        <v>209</v>
      </c>
      <c r="AB99" t="s">
        <v>209</v>
      </c>
      <c r="AC99" t="s">
        <v>209</v>
      </c>
      <c r="AD99" t="s">
        <v>209</v>
      </c>
      <c r="AE99" t="s">
        <v>209</v>
      </c>
      <c r="AF99" t="s">
        <v>209</v>
      </c>
      <c r="AG99" s="213">
        <v>2</v>
      </c>
      <c r="AH99" s="213">
        <v>1</v>
      </c>
      <c r="AI99" s="6">
        <v>0.56000000000000005</v>
      </c>
      <c r="AJ99" s="6">
        <v>2.5999999999999999E-2</v>
      </c>
      <c r="AK99" s="6">
        <v>21</v>
      </c>
      <c r="AN99" s="214">
        <f t="shared" si="8"/>
        <v>2.1850000000000001</v>
      </c>
      <c r="AO99" s="214">
        <f t="shared" si="9"/>
        <v>0.21850000000000003</v>
      </c>
      <c r="AP99" s="215">
        <f t="shared" si="70"/>
        <v>4.82</v>
      </c>
      <c r="AQ99" s="215">
        <f t="shared" ref="AQ99:AQ106" si="72">AK99*0.1</f>
        <v>2.1</v>
      </c>
      <c r="AR99" s="214">
        <f>10068.2*J99*POWER(10,-6)*10+0.0012*K98</f>
        <v>0.68054559999999997</v>
      </c>
      <c r="AS99" s="215">
        <f t="shared" si="2"/>
        <v>10.0040456</v>
      </c>
      <c r="AT99" s="212">
        <f t="shared" si="3"/>
        <v>1.2930366400000001E-6</v>
      </c>
      <c r="AU99" s="212">
        <f t="shared" si="4"/>
        <v>1.9007686640000002E-5</v>
      </c>
    </row>
    <row r="100" spans="1:47" s="6" customFormat="1" x14ac:dyDescent="0.3">
      <c r="A100" s="56" t="s">
        <v>169</v>
      </c>
      <c r="B100" s="67" t="s">
        <v>5</v>
      </c>
      <c r="C100" s="68" t="s">
        <v>571</v>
      </c>
      <c r="D100" s="69" t="s">
        <v>159</v>
      </c>
      <c r="E100" s="253">
        <v>1.0000000000000001E-5</v>
      </c>
      <c r="F100" s="254">
        <v>1</v>
      </c>
      <c r="G100" s="254">
        <v>0.76</v>
      </c>
      <c r="H100" s="253">
        <f t="shared" si="71"/>
        <v>7.6000000000000009E-6</v>
      </c>
      <c r="I100" s="67">
        <v>62.5</v>
      </c>
      <c r="J100" s="67">
        <v>0</v>
      </c>
      <c r="K100" s="71">
        <v>0</v>
      </c>
      <c r="L100" t="str">
        <f t="shared" si="6"/>
        <v>С57</v>
      </c>
      <c r="M100" t="str">
        <f t="shared" si="7"/>
        <v>Электродегидратор V-101</v>
      </c>
      <c r="N100" t="str">
        <f t="shared" si="0"/>
        <v>Полное-ликвидация</v>
      </c>
      <c r="O100" t="s">
        <v>209</v>
      </c>
      <c r="P100" t="s">
        <v>209</v>
      </c>
      <c r="Q100" t="s">
        <v>209</v>
      </c>
      <c r="R100" t="s">
        <v>209</v>
      </c>
      <c r="S100" t="s">
        <v>209</v>
      </c>
      <c r="T100" t="s">
        <v>209</v>
      </c>
      <c r="U100" t="s">
        <v>209</v>
      </c>
      <c r="V100" t="s">
        <v>209</v>
      </c>
      <c r="W100" t="s">
        <v>209</v>
      </c>
      <c r="X100" t="s">
        <v>209</v>
      </c>
      <c r="Y100" t="s">
        <v>209</v>
      </c>
      <c r="Z100" t="s">
        <v>209</v>
      </c>
      <c r="AA100" t="s">
        <v>209</v>
      </c>
      <c r="AB100" t="s">
        <v>209</v>
      </c>
      <c r="AC100" t="s">
        <v>209</v>
      </c>
      <c r="AD100" t="s">
        <v>209</v>
      </c>
      <c r="AE100" t="s">
        <v>209</v>
      </c>
      <c r="AF100" t="s">
        <v>209</v>
      </c>
      <c r="AG100" s="6">
        <v>0</v>
      </c>
      <c r="AH100" s="6">
        <v>0</v>
      </c>
      <c r="AI100" s="6">
        <v>0.56000000000000005</v>
      </c>
      <c r="AJ100" s="6">
        <v>2.5999999999999999E-2</v>
      </c>
      <c r="AK100" s="6">
        <v>21</v>
      </c>
      <c r="AN100" s="214">
        <f t="shared" ref="AN100" si="73">AJ100*J100+AI100</f>
        <v>0.56000000000000005</v>
      </c>
      <c r="AO100" s="214">
        <f t="shared" si="9"/>
        <v>5.6000000000000008E-2</v>
      </c>
      <c r="AP100" s="215">
        <f t="shared" si="70"/>
        <v>0</v>
      </c>
      <c r="AQ100" s="215">
        <f t="shared" si="72"/>
        <v>2.1</v>
      </c>
      <c r="AR100" s="214">
        <f>1333*J100*POWER(10,-6)+0.0012*K98</f>
        <v>0.6</v>
      </c>
      <c r="AS100" s="215">
        <f t="shared" si="2"/>
        <v>3.3160000000000003</v>
      </c>
      <c r="AT100" s="212">
        <f t="shared" si="3"/>
        <v>4.5600000000000004E-6</v>
      </c>
      <c r="AU100" s="212">
        <f t="shared" si="4"/>
        <v>2.5201600000000006E-5</v>
      </c>
    </row>
    <row r="101" spans="1:47" s="6" customFormat="1" x14ac:dyDescent="0.3">
      <c r="A101" s="56" t="s">
        <v>170</v>
      </c>
      <c r="B101" s="67" t="s">
        <v>5</v>
      </c>
      <c r="C101" s="68" t="s">
        <v>52</v>
      </c>
      <c r="D101" s="69" t="s">
        <v>162</v>
      </c>
      <c r="E101" s="253">
        <v>1E-4</v>
      </c>
      <c r="F101" s="254">
        <v>1</v>
      </c>
      <c r="G101" s="254">
        <v>4.0000000000000008E-2</v>
      </c>
      <c r="H101" s="253">
        <f t="shared" si="71"/>
        <v>4.0000000000000007E-6</v>
      </c>
      <c r="I101" s="67">
        <f>K101*300/1000</f>
        <v>1.53</v>
      </c>
      <c r="J101" s="67">
        <f>I101</f>
        <v>1.53</v>
      </c>
      <c r="K101" s="70">
        <v>5.0999999999999996</v>
      </c>
      <c r="L101" t="str">
        <f t="shared" si="6"/>
        <v>С58</v>
      </c>
      <c r="M101" t="str">
        <f t="shared" si="7"/>
        <v>Электродегидратор V-101</v>
      </c>
      <c r="N101" t="str">
        <f t="shared" si="0"/>
        <v>Частичное-жидкостной факел</v>
      </c>
      <c r="O101" t="s">
        <v>209</v>
      </c>
      <c r="P101" t="s">
        <v>209</v>
      </c>
      <c r="Q101" t="s">
        <v>209</v>
      </c>
      <c r="R101" t="s">
        <v>209</v>
      </c>
      <c r="S101" t="s">
        <v>209</v>
      </c>
      <c r="T101" t="s">
        <v>209</v>
      </c>
      <c r="U101" t="s">
        <v>209</v>
      </c>
      <c r="V101" t="s">
        <v>209</v>
      </c>
      <c r="W101">
        <v>28</v>
      </c>
      <c r="X101">
        <v>5</v>
      </c>
      <c r="Y101" t="s">
        <v>209</v>
      </c>
      <c r="Z101" t="s">
        <v>209</v>
      </c>
      <c r="AA101" t="s">
        <v>209</v>
      </c>
      <c r="AB101" t="s">
        <v>209</v>
      </c>
      <c r="AC101" t="s">
        <v>209</v>
      </c>
      <c r="AD101" t="s">
        <v>209</v>
      </c>
      <c r="AE101" t="s">
        <v>209</v>
      </c>
      <c r="AF101" t="s">
        <v>209</v>
      </c>
      <c r="AG101" s="6">
        <v>1</v>
      </c>
      <c r="AH101" s="6">
        <v>2</v>
      </c>
      <c r="AI101" s="6">
        <f>0.1*AI100</f>
        <v>5.6000000000000008E-2</v>
      </c>
      <c r="AJ101" s="6">
        <v>2.5999999999999999E-2</v>
      </c>
      <c r="AK101" s="6">
        <v>7</v>
      </c>
      <c r="AN101" s="214">
        <f t="shared" si="12"/>
        <v>9.5780000000000004E-2</v>
      </c>
      <c r="AO101" s="214">
        <f t="shared" si="9"/>
        <v>9.5780000000000014E-3</v>
      </c>
      <c r="AP101" s="215">
        <f t="shared" si="70"/>
        <v>4.4800000000000004</v>
      </c>
      <c r="AQ101" s="215">
        <f t="shared" si="72"/>
        <v>0.70000000000000007</v>
      </c>
      <c r="AR101" s="214">
        <f>10068.2*J101*POWER(10,-6)+0.0012*J101*20</f>
        <v>5.2124346000000002E-2</v>
      </c>
      <c r="AS101" s="215">
        <f t="shared" si="2"/>
        <v>5.3374823460000016</v>
      </c>
      <c r="AT101" s="212">
        <f t="shared" si="3"/>
        <v>2.0849738400000003E-7</v>
      </c>
      <c r="AU101" s="212">
        <f t="shared" si="4"/>
        <v>2.1349929384000011E-5</v>
      </c>
    </row>
    <row r="102" spans="1:47" s="6" customFormat="1" x14ac:dyDescent="0.3">
      <c r="A102" s="56" t="s">
        <v>171</v>
      </c>
      <c r="B102" s="67" t="s">
        <v>5</v>
      </c>
      <c r="C102" s="68" t="s">
        <v>563</v>
      </c>
      <c r="D102" s="69" t="s">
        <v>160</v>
      </c>
      <c r="E102" s="253">
        <v>1E-4</v>
      </c>
      <c r="F102" s="254">
        <v>1</v>
      </c>
      <c r="G102" s="254">
        <v>0.16000000000000003</v>
      </c>
      <c r="H102" s="253">
        <f t="shared" si="71"/>
        <v>1.6000000000000003E-5</v>
      </c>
      <c r="I102" s="67">
        <f>K101*300/1000</f>
        <v>1.53</v>
      </c>
      <c r="J102" s="67">
        <v>0</v>
      </c>
      <c r="K102" s="71">
        <v>0</v>
      </c>
      <c r="L102" t="str">
        <f t="shared" si="6"/>
        <v>С59</v>
      </c>
      <c r="M102" t="str">
        <f t="shared" si="7"/>
        <v>Электродегидратор V-101</v>
      </c>
      <c r="N102" t="str">
        <f t="shared" si="0"/>
        <v>Частичное-ликвидация</v>
      </c>
      <c r="O102" t="s">
        <v>209</v>
      </c>
      <c r="P102" t="s">
        <v>209</v>
      </c>
      <c r="Q102" t="s">
        <v>209</v>
      </c>
      <c r="R102" t="s">
        <v>209</v>
      </c>
      <c r="S102" t="s">
        <v>209</v>
      </c>
      <c r="T102" t="s">
        <v>209</v>
      </c>
      <c r="U102" t="s">
        <v>209</v>
      </c>
      <c r="V102" t="s">
        <v>209</v>
      </c>
      <c r="W102" t="s">
        <v>209</v>
      </c>
      <c r="X102" t="s">
        <v>209</v>
      </c>
      <c r="Y102" t="s">
        <v>209</v>
      </c>
      <c r="Z102" t="s">
        <v>209</v>
      </c>
      <c r="AA102" t="s">
        <v>209</v>
      </c>
      <c r="AB102" t="s">
        <v>209</v>
      </c>
      <c r="AC102" t="s">
        <v>209</v>
      </c>
      <c r="AD102" t="s">
        <v>209</v>
      </c>
      <c r="AE102" t="s">
        <v>209</v>
      </c>
      <c r="AF102" t="s">
        <v>209</v>
      </c>
      <c r="AG102" s="6">
        <v>0</v>
      </c>
      <c r="AH102" s="6">
        <v>0</v>
      </c>
      <c r="AI102" s="6">
        <f>0.1*AI100</f>
        <v>5.6000000000000008E-2</v>
      </c>
      <c r="AJ102" s="6">
        <v>2.5999999999999999E-2</v>
      </c>
      <c r="AK102" s="6">
        <v>7</v>
      </c>
      <c r="AN102" s="214">
        <f t="shared" si="52"/>
        <v>9.5780000000000004E-2</v>
      </c>
      <c r="AO102" s="214">
        <f t="shared" si="9"/>
        <v>9.5780000000000014E-3</v>
      </c>
      <c r="AP102" s="215">
        <f t="shared" si="70"/>
        <v>0</v>
      </c>
      <c r="AQ102" s="215">
        <f t="shared" si="72"/>
        <v>0.70000000000000007</v>
      </c>
      <c r="AR102" s="214">
        <f>1333*I102*POWER(10,-6)+0.0012*I102*20</f>
        <v>3.8759490000000001E-2</v>
      </c>
      <c r="AS102" s="215">
        <f t="shared" si="2"/>
        <v>0.84411749000000003</v>
      </c>
      <c r="AT102" s="212">
        <f t="shared" si="3"/>
        <v>6.2015184000000011E-7</v>
      </c>
      <c r="AU102" s="212">
        <f t="shared" si="4"/>
        <v>1.3505879840000002E-5</v>
      </c>
    </row>
    <row r="103" spans="1:47" s="6" customFormat="1" x14ac:dyDescent="0.3">
      <c r="A103" s="56" t="s">
        <v>172</v>
      </c>
      <c r="B103" s="67" t="s">
        <v>5</v>
      </c>
      <c r="C103" s="68" t="s">
        <v>55</v>
      </c>
      <c r="D103" s="69" t="s">
        <v>163</v>
      </c>
      <c r="E103" s="253">
        <v>1E-4</v>
      </c>
      <c r="F103" s="254">
        <v>1</v>
      </c>
      <c r="G103" s="254">
        <v>4.0000000000000008E-2</v>
      </c>
      <c r="H103" s="253">
        <f t="shared" si="71"/>
        <v>4.0000000000000007E-6</v>
      </c>
      <c r="I103" s="67">
        <f>K103*1800/1000</f>
        <v>0.45</v>
      </c>
      <c r="J103" s="67">
        <f>I103</f>
        <v>0.45</v>
      </c>
      <c r="K103" s="70">
        <v>0.25</v>
      </c>
      <c r="L103" t="str">
        <f t="shared" si="6"/>
        <v>С60</v>
      </c>
      <c r="M103" t="str">
        <f t="shared" si="7"/>
        <v>Электродегидратор V-101</v>
      </c>
      <c r="N103" t="str">
        <f t="shared" si="0"/>
        <v>Частичное-газ факел</v>
      </c>
      <c r="O103" t="s">
        <v>209</v>
      </c>
      <c r="P103" t="s">
        <v>209</v>
      </c>
      <c r="Q103" t="s">
        <v>209</v>
      </c>
      <c r="R103" t="s">
        <v>209</v>
      </c>
      <c r="S103" t="s">
        <v>209</v>
      </c>
      <c r="T103" t="s">
        <v>209</v>
      </c>
      <c r="U103" t="s">
        <v>209</v>
      </c>
      <c r="V103" t="s">
        <v>209</v>
      </c>
      <c r="W103">
        <v>7</v>
      </c>
      <c r="X103">
        <v>2</v>
      </c>
      <c r="Y103" t="s">
        <v>209</v>
      </c>
      <c r="Z103" t="s">
        <v>209</v>
      </c>
      <c r="AA103" t="s">
        <v>209</v>
      </c>
      <c r="AB103" t="s">
        <v>209</v>
      </c>
      <c r="AC103" t="s">
        <v>209</v>
      </c>
      <c r="AD103" t="s">
        <v>209</v>
      </c>
      <c r="AE103" t="s">
        <v>209</v>
      </c>
      <c r="AF103" t="s">
        <v>209</v>
      </c>
      <c r="AG103" s="6">
        <v>1</v>
      </c>
      <c r="AH103" s="6">
        <v>2</v>
      </c>
      <c r="AI103" s="6">
        <f>0.1*AI100</f>
        <v>5.6000000000000008E-2</v>
      </c>
      <c r="AJ103" s="6">
        <v>2.5999999999999999E-2</v>
      </c>
      <c r="AK103" s="6">
        <v>7</v>
      </c>
      <c r="AN103" s="214">
        <f t="shared" si="14"/>
        <v>6.770000000000001E-2</v>
      </c>
      <c r="AO103" s="214">
        <f t="shared" si="9"/>
        <v>6.7700000000000017E-3</v>
      </c>
      <c r="AP103" s="215">
        <f t="shared" si="70"/>
        <v>4.4800000000000004</v>
      </c>
      <c r="AQ103" s="215">
        <f t="shared" si="72"/>
        <v>0.70000000000000007</v>
      </c>
      <c r="AR103" s="214">
        <f>10068.2*J103*POWER(10,-6)</f>
        <v>4.5306900000000004E-3</v>
      </c>
      <c r="AS103" s="215">
        <f t="shared" si="2"/>
        <v>5.2590006900000015</v>
      </c>
      <c r="AT103" s="212">
        <f t="shared" si="3"/>
        <v>1.8122760000000006E-8</v>
      </c>
      <c r="AU103" s="212">
        <f t="shared" si="4"/>
        <v>2.1036002760000009E-5</v>
      </c>
    </row>
    <row r="104" spans="1:47" s="6" customFormat="1" x14ac:dyDescent="0.3">
      <c r="A104" s="56" t="s">
        <v>104</v>
      </c>
      <c r="B104" s="67" t="s">
        <v>5</v>
      </c>
      <c r="C104" s="68" t="s">
        <v>564</v>
      </c>
      <c r="D104" s="69" t="s">
        <v>164</v>
      </c>
      <c r="E104" s="253">
        <v>1E-4</v>
      </c>
      <c r="F104" s="254">
        <v>1</v>
      </c>
      <c r="G104" s="254">
        <v>0.15200000000000002</v>
      </c>
      <c r="H104" s="253">
        <f t="shared" si="71"/>
        <v>1.5200000000000004E-5</v>
      </c>
      <c r="I104" s="67">
        <f>K103*1800/1000</f>
        <v>0.45</v>
      </c>
      <c r="J104" s="67">
        <f>I104</f>
        <v>0.45</v>
      </c>
      <c r="K104" s="71">
        <v>0</v>
      </c>
      <c r="L104" t="str">
        <f t="shared" si="6"/>
        <v>С61</v>
      </c>
      <c r="M104" t="str">
        <f t="shared" si="7"/>
        <v>Электродегидратор V-101</v>
      </c>
      <c r="N104" t="str">
        <f t="shared" si="0"/>
        <v>Частичное-вспышка</v>
      </c>
      <c r="O104" t="s">
        <v>209</v>
      </c>
      <c r="P104" t="s">
        <v>209</v>
      </c>
      <c r="Q104" t="s">
        <v>209</v>
      </c>
      <c r="R104" t="s">
        <v>209</v>
      </c>
      <c r="S104" t="s">
        <v>209</v>
      </c>
      <c r="T104" t="s">
        <v>209</v>
      </c>
      <c r="U104" t="s">
        <v>209</v>
      </c>
      <c r="V104" t="s">
        <v>209</v>
      </c>
      <c r="W104" t="s">
        <v>209</v>
      </c>
      <c r="X104" t="s">
        <v>209</v>
      </c>
      <c r="Y104">
        <v>24</v>
      </c>
      <c r="Z104">
        <v>28</v>
      </c>
      <c r="AA104" t="s">
        <v>209</v>
      </c>
      <c r="AB104" t="s">
        <v>209</v>
      </c>
      <c r="AC104" t="s">
        <v>209</v>
      </c>
      <c r="AD104" t="s">
        <v>209</v>
      </c>
      <c r="AE104" t="s">
        <v>209</v>
      </c>
      <c r="AF104" t="s">
        <v>209</v>
      </c>
      <c r="AG104" s="6">
        <v>1</v>
      </c>
      <c r="AH104" s="6">
        <v>2</v>
      </c>
      <c r="AI104" s="6">
        <f>0.1*AI100</f>
        <v>5.6000000000000008E-2</v>
      </c>
      <c r="AJ104" s="6">
        <v>2.5999999999999999E-2</v>
      </c>
      <c r="AK104" s="6">
        <v>7</v>
      </c>
      <c r="AN104" s="214">
        <f t="shared" si="14"/>
        <v>6.770000000000001E-2</v>
      </c>
      <c r="AO104" s="214">
        <f t="shared" si="9"/>
        <v>6.7700000000000017E-3</v>
      </c>
      <c r="AP104" s="215">
        <f t="shared" si="70"/>
        <v>4.4800000000000004</v>
      </c>
      <c r="AQ104" s="215">
        <f t="shared" si="72"/>
        <v>0.70000000000000007</v>
      </c>
      <c r="AR104" s="214">
        <f>10068.2*J104*POWER(10,-6)</f>
        <v>4.5306900000000004E-3</v>
      </c>
      <c r="AS104" s="215">
        <f t="shared" si="2"/>
        <v>5.2590006900000015</v>
      </c>
      <c r="AT104" s="212">
        <f t="shared" si="3"/>
        <v>6.8866488000000026E-8</v>
      </c>
      <c r="AU104" s="212">
        <f t="shared" si="4"/>
        <v>7.9936810488000039E-5</v>
      </c>
    </row>
    <row r="105" spans="1:47" s="6" customFormat="1" x14ac:dyDescent="0.3">
      <c r="A105" s="56" t="s">
        <v>105</v>
      </c>
      <c r="B105" s="67" t="s">
        <v>5</v>
      </c>
      <c r="C105" s="68" t="s">
        <v>565</v>
      </c>
      <c r="D105" s="69" t="s">
        <v>160</v>
      </c>
      <c r="E105" s="253">
        <v>1E-4</v>
      </c>
      <c r="F105" s="254">
        <v>1</v>
      </c>
      <c r="G105" s="254">
        <v>0.6080000000000001</v>
      </c>
      <c r="H105" s="253">
        <f>E105*F105*G105</f>
        <v>6.0800000000000014E-5</v>
      </c>
      <c r="I105" s="67">
        <f>K103*1800/1000</f>
        <v>0.45</v>
      </c>
      <c r="J105" s="67">
        <v>0</v>
      </c>
      <c r="K105" s="71">
        <v>0</v>
      </c>
      <c r="L105" t="str">
        <f t="shared" si="6"/>
        <v>С62</v>
      </c>
      <c r="M105" t="str">
        <f t="shared" si="7"/>
        <v>Электродегидратор V-101</v>
      </c>
      <c r="N105" t="str">
        <f t="shared" si="0"/>
        <v>Частичное-ликвидация</v>
      </c>
      <c r="O105" t="s">
        <v>209</v>
      </c>
      <c r="P105" t="s">
        <v>209</v>
      </c>
      <c r="Q105" t="s">
        <v>209</v>
      </c>
      <c r="R105" t="s">
        <v>209</v>
      </c>
      <c r="S105" t="s">
        <v>209</v>
      </c>
      <c r="T105" t="s">
        <v>209</v>
      </c>
      <c r="U105" t="s">
        <v>209</v>
      </c>
      <c r="V105" t="s">
        <v>209</v>
      </c>
      <c r="W105" t="s">
        <v>209</v>
      </c>
      <c r="X105" t="s">
        <v>209</v>
      </c>
      <c r="Y105" t="s">
        <v>209</v>
      </c>
      <c r="Z105" t="s">
        <v>209</v>
      </c>
      <c r="AA105" t="s">
        <v>209</v>
      </c>
      <c r="AB105" t="s">
        <v>209</v>
      </c>
      <c r="AC105" t="s">
        <v>209</v>
      </c>
      <c r="AD105" t="s">
        <v>209</v>
      </c>
      <c r="AE105" t="s">
        <v>209</v>
      </c>
      <c r="AF105" t="s">
        <v>209</v>
      </c>
      <c r="AG105" s="6">
        <v>0</v>
      </c>
      <c r="AH105" s="6">
        <v>0</v>
      </c>
      <c r="AI105" s="6">
        <f>0.1*AI100</f>
        <v>5.6000000000000008E-2</v>
      </c>
      <c r="AJ105" s="6">
        <v>2.5999999999999999E-2</v>
      </c>
      <c r="AK105" s="6">
        <v>7</v>
      </c>
      <c r="AN105" s="214">
        <f t="shared" si="16"/>
        <v>6.770000000000001E-2</v>
      </c>
      <c r="AO105" s="214">
        <f t="shared" si="9"/>
        <v>6.7700000000000017E-3</v>
      </c>
      <c r="AP105" s="215">
        <f t="shared" si="70"/>
        <v>0</v>
      </c>
      <c r="AQ105" s="215">
        <f t="shared" si="72"/>
        <v>0.70000000000000007</v>
      </c>
      <c r="AR105" s="214">
        <f>1333*I105*POWER(10,-6)</f>
        <v>5.9984999999999997E-4</v>
      </c>
      <c r="AS105" s="215">
        <f t="shared" si="2"/>
        <v>0.77506985000000006</v>
      </c>
      <c r="AT105" s="212">
        <f t="shared" si="3"/>
        <v>3.6470880000000004E-8</v>
      </c>
      <c r="AU105" s="212">
        <f t="shared" si="4"/>
        <v>4.7124246880000016E-5</v>
      </c>
    </row>
    <row r="106" spans="1:47" s="6" customFormat="1" x14ac:dyDescent="0.3">
      <c r="A106" s="56" t="s">
        <v>106</v>
      </c>
      <c r="B106" s="67" t="s">
        <v>5</v>
      </c>
      <c r="C106" s="68" t="s">
        <v>165</v>
      </c>
      <c r="D106" s="69" t="s">
        <v>166</v>
      </c>
      <c r="E106" s="253">
        <v>2.5000000000000001E-5</v>
      </c>
      <c r="F106" s="254">
        <v>1</v>
      </c>
      <c r="G106" s="254">
        <v>1</v>
      </c>
      <c r="H106" s="253">
        <f>E106*F106*G106</f>
        <v>2.5000000000000001E-5</v>
      </c>
      <c r="I106" s="67">
        <v>5.35</v>
      </c>
      <c r="J106" s="67">
        <v>5.35</v>
      </c>
      <c r="K106" s="71">
        <v>0</v>
      </c>
      <c r="L106" t="str">
        <f t="shared" si="6"/>
        <v>С63</v>
      </c>
      <c r="M106" t="str">
        <f t="shared" si="7"/>
        <v>Электродегидратор V-101</v>
      </c>
      <c r="N106" t="str">
        <f t="shared" si="0"/>
        <v>Полное-огненный шар</v>
      </c>
      <c r="O106" t="s">
        <v>209</v>
      </c>
      <c r="P106" t="s">
        <v>209</v>
      </c>
      <c r="Q106" t="s">
        <v>209</v>
      </c>
      <c r="R106" t="s">
        <v>209</v>
      </c>
      <c r="S106" t="s">
        <v>209</v>
      </c>
      <c r="T106" t="s">
        <v>209</v>
      </c>
      <c r="U106" t="s">
        <v>209</v>
      </c>
      <c r="V106" t="s">
        <v>209</v>
      </c>
      <c r="W106" t="s">
        <v>209</v>
      </c>
      <c r="X106" t="s">
        <v>209</v>
      </c>
      <c r="Y106" t="s">
        <v>209</v>
      </c>
      <c r="Z106" t="s">
        <v>209</v>
      </c>
      <c r="AA106" t="s">
        <v>209</v>
      </c>
      <c r="AB106" t="s">
        <v>209</v>
      </c>
      <c r="AC106">
        <v>75</v>
      </c>
      <c r="AD106">
        <v>111</v>
      </c>
      <c r="AE106">
        <v>133</v>
      </c>
      <c r="AF106">
        <v>172</v>
      </c>
      <c r="AG106" s="6">
        <v>1</v>
      </c>
      <c r="AH106" s="6">
        <v>1</v>
      </c>
      <c r="AI106" s="6">
        <f>AI98</f>
        <v>0.56000000000000005</v>
      </c>
      <c r="AJ106" s="6">
        <v>2.5999999999999999E-2</v>
      </c>
      <c r="AK106" s="6">
        <v>21</v>
      </c>
      <c r="AN106" s="214">
        <f t="shared" si="53"/>
        <v>0.69910000000000005</v>
      </c>
      <c r="AO106" s="214">
        <f t="shared" si="9"/>
        <v>6.9910000000000014E-2</v>
      </c>
      <c r="AP106" s="215">
        <f t="shared" si="70"/>
        <v>3.1</v>
      </c>
      <c r="AQ106" s="215">
        <f t="shared" si="72"/>
        <v>2.1</v>
      </c>
      <c r="AR106" s="214">
        <f t="shared" ref="AR106" si="74">10068.2*J106*POWER(10,-6)</f>
        <v>5.3864870000000002E-2</v>
      </c>
      <c r="AS106" s="215">
        <f t="shared" si="2"/>
        <v>6.0228748700000008</v>
      </c>
      <c r="AT106" s="212">
        <f t="shared" si="3"/>
        <v>1.3466217500000001E-6</v>
      </c>
      <c r="AU106" s="212">
        <f t="shared" si="4"/>
        <v>1.5057187175000002E-4</v>
      </c>
    </row>
    <row r="107" spans="1:47" x14ac:dyDescent="0.3">
      <c r="A107" s="56" t="s">
        <v>107</v>
      </c>
      <c r="B107" s="72" t="s">
        <v>6</v>
      </c>
      <c r="C107" s="73" t="s">
        <v>48</v>
      </c>
      <c r="D107" s="74" t="s">
        <v>158</v>
      </c>
      <c r="E107" s="259">
        <v>1.0000000000000001E-5</v>
      </c>
      <c r="F107" s="260">
        <v>1</v>
      </c>
      <c r="G107" s="260">
        <v>0.05</v>
      </c>
      <c r="H107" s="259">
        <f>E107*F107*G107</f>
        <v>5.0000000000000008E-7</v>
      </c>
      <c r="I107" s="72">
        <v>2.41</v>
      </c>
      <c r="J107" s="72">
        <f>I107</f>
        <v>2.41</v>
      </c>
      <c r="K107" s="75">
        <v>38</v>
      </c>
      <c r="L107" t="str">
        <f t="shared" si="6"/>
        <v>С64</v>
      </c>
      <c r="M107" t="str">
        <f t="shared" si="7"/>
        <v>Разделитель V-100/4</v>
      </c>
      <c r="N107" t="str">
        <f t="shared" si="0"/>
        <v>Полное-пожар</v>
      </c>
      <c r="O107">
        <v>13</v>
      </c>
      <c r="P107">
        <v>17</v>
      </c>
      <c r="Q107">
        <v>22</v>
      </c>
      <c r="R107">
        <v>39</v>
      </c>
      <c r="S107" t="s">
        <v>209</v>
      </c>
      <c r="T107" t="s">
        <v>209</v>
      </c>
      <c r="U107" t="s">
        <v>209</v>
      </c>
      <c r="V107" t="s">
        <v>209</v>
      </c>
      <c r="W107" t="s">
        <v>209</v>
      </c>
      <c r="X107" t="s">
        <v>209</v>
      </c>
      <c r="Y107" t="s">
        <v>209</v>
      </c>
      <c r="Z107" t="s">
        <v>209</v>
      </c>
      <c r="AA107" t="s">
        <v>209</v>
      </c>
      <c r="AB107" t="s">
        <v>209</v>
      </c>
      <c r="AC107" t="s">
        <v>209</v>
      </c>
      <c r="AD107" t="s">
        <v>209</v>
      </c>
      <c r="AE107" t="s">
        <v>209</v>
      </c>
      <c r="AF107" t="s">
        <v>209</v>
      </c>
      <c r="AG107" s="216">
        <v>1</v>
      </c>
      <c r="AH107" s="216">
        <v>2</v>
      </c>
      <c r="AI107" s="4">
        <v>0.32</v>
      </c>
      <c r="AJ107" s="4">
        <v>2.5999999999999999E-2</v>
      </c>
      <c r="AK107" s="4">
        <v>21</v>
      </c>
      <c r="AL107" s="4"/>
      <c r="AM107" s="4"/>
      <c r="AN107" s="217">
        <f t="shared" si="1"/>
        <v>0.38266</v>
      </c>
      <c r="AO107" s="217">
        <f>0.1*AN107</f>
        <v>3.8266000000000001E-2</v>
      </c>
      <c r="AP107" s="218">
        <f t="shared" si="70"/>
        <v>4.4800000000000004</v>
      </c>
      <c r="AQ107" s="218">
        <f>AK107*0.1</f>
        <v>2.1</v>
      </c>
      <c r="AR107" s="217">
        <f>10068.2*J107*POWER(10,-6)+0.0012*K107</f>
        <v>6.9864361999999999E-2</v>
      </c>
      <c r="AS107" s="218">
        <f t="shared" si="2"/>
        <v>7.0707903620000003</v>
      </c>
      <c r="AT107" s="212">
        <f t="shared" si="3"/>
        <v>3.4932181000000006E-8</v>
      </c>
      <c r="AU107" s="212">
        <f t="shared" si="4"/>
        <v>3.5353951810000007E-6</v>
      </c>
    </row>
    <row r="108" spans="1:47" x14ac:dyDescent="0.3">
      <c r="A108" s="56" t="s">
        <v>108</v>
      </c>
      <c r="B108" s="72" t="s">
        <v>6</v>
      </c>
      <c r="C108" s="73" t="s">
        <v>570</v>
      </c>
      <c r="D108" s="74" t="s">
        <v>161</v>
      </c>
      <c r="E108" s="259">
        <v>1.0000000000000001E-5</v>
      </c>
      <c r="F108" s="260">
        <v>1</v>
      </c>
      <c r="G108" s="260">
        <v>0.19</v>
      </c>
      <c r="H108" s="259">
        <f t="shared" ref="H108:H113" si="75">E108*F108*G108</f>
        <v>1.9000000000000002E-6</v>
      </c>
      <c r="I108" s="72">
        <v>2.41</v>
      </c>
      <c r="J108" s="72">
        <v>0.01</v>
      </c>
      <c r="K108" s="75">
        <v>0</v>
      </c>
      <c r="L108" t="str">
        <f t="shared" si="6"/>
        <v>С65</v>
      </c>
      <c r="M108" t="str">
        <f t="shared" si="7"/>
        <v>Разделитель V-100/4</v>
      </c>
      <c r="N108" t="str">
        <f t="shared" ref="N108:N124" si="76">D108</f>
        <v>Полное-взрыв</v>
      </c>
      <c r="O108" t="s">
        <v>209</v>
      </c>
      <c r="P108" t="s">
        <v>209</v>
      </c>
      <c r="Q108" t="s">
        <v>209</v>
      </c>
      <c r="R108" t="s">
        <v>209</v>
      </c>
      <c r="S108">
        <v>9</v>
      </c>
      <c r="T108">
        <v>20</v>
      </c>
      <c r="U108">
        <v>54</v>
      </c>
      <c r="V108">
        <v>93</v>
      </c>
      <c r="W108" t="s">
        <v>209</v>
      </c>
      <c r="X108" t="s">
        <v>209</v>
      </c>
      <c r="Y108" t="s">
        <v>209</v>
      </c>
      <c r="Z108" t="s">
        <v>209</v>
      </c>
      <c r="AA108" t="s">
        <v>209</v>
      </c>
      <c r="AB108" t="s">
        <v>209</v>
      </c>
      <c r="AC108" t="s">
        <v>209</v>
      </c>
      <c r="AD108" t="s">
        <v>209</v>
      </c>
      <c r="AE108" t="s">
        <v>209</v>
      </c>
      <c r="AF108" t="s">
        <v>209</v>
      </c>
      <c r="AG108" s="216">
        <v>2</v>
      </c>
      <c r="AH108" s="216">
        <v>1</v>
      </c>
      <c r="AI108" s="4">
        <v>0.32</v>
      </c>
      <c r="AJ108" s="4">
        <v>2.5999999999999999E-2</v>
      </c>
      <c r="AK108" s="4">
        <v>21</v>
      </c>
      <c r="AL108" s="4"/>
      <c r="AM108" s="4"/>
      <c r="AN108" s="217">
        <f t="shared" si="8"/>
        <v>0.38266</v>
      </c>
      <c r="AO108" s="217">
        <f t="shared" si="9"/>
        <v>3.8266000000000001E-2</v>
      </c>
      <c r="AP108" s="218">
        <f t="shared" si="70"/>
        <v>4.82</v>
      </c>
      <c r="AQ108" s="218">
        <f t="shared" ref="AQ108:AQ115" si="77">AK108*0.1</f>
        <v>2.1</v>
      </c>
      <c r="AR108" s="217">
        <f>10068.2*J108*POWER(10,-6)*10+0.0012*K107</f>
        <v>4.6606819999999993E-2</v>
      </c>
      <c r="AS108" s="218">
        <f t="shared" ref="AS108:AS171" si="78">AR108+AQ108+AP108+AO108+AN108</f>
        <v>7.3875328200000006</v>
      </c>
      <c r="AT108" s="212">
        <f t="shared" ref="AT108:AT171" si="79">AR108*H108</f>
        <v>8.8552957999999992E-8</v>
      </c>
      <c r="AU108" s="212">
        <f t="shared" ref="AU108:AU171" si="80">H108*AS108</f>
        <v>1.4036312358000002E-5</v>
      </c>
    </row>
    <row r="109" spans="1:47" x14ac:dyDescent="0.3">
      <c r="A109" s="56" t="s">
        <v>109</v>
      </c>
      <c r="B109" s="72" t="s">
        <v>6</v>
      </c>
      <c r="C109" s="73" t="s">
        <v>571</v>
      </c>
      <c r="D109" s="74" t="s">
        <v>159</v>
      </c>
      <c r="E109" s="259">
        <v>1.0000000000000001E-5</v>
      </c>
      <c r="F109" s="260">
        <v>1</v>
      </c>
      <c r="G109" s="260">
        <v>0.76</v>
      </c>
      <c r="H109" s="259">
        <f t="shared" si="75"/>
        <v>7.6000000000000009E-6</v>
      </c>
      <c r="I109" s="72">
        <v>2.41</v>
      </c>
      <c r="J109" s="72">
        <v>0</v>
      </c>
      <c r="K109" s="76">
        <v>0</v>
      </c>
      <c r="L109" t="str">
        <f t="shared" ref="L109:L124" si="81">A109</f>
        <v>С66</v>
      </c>
      <c r="M109" t="str">
        <f t="shared" ref="M109:M124" si="82">B109</f>
        <v>Разделитель V-100/4</v>
      </c>
      <c r="N109" t="str">
        <f t="shared" si="76"/>
        <v>Полное-ликвидация</v>
      </c>
      <c r="O109" t="s">
        <v>209</v>
      </c>
      <c r="P109" t="s">
        <v>209</v>
      </c>
      <c r="Q109" t="s">
        <v>209</v>
      </c>
      <c r="R109" t="s">
        <v>209</v>
      </c>
      <c r="S109" t="s">
        <v>209</v>
      </c>
      <c r="T109" t="s">
        <v>209</v>
      </c>
      <c r="U109" t="s">
        <v>209</v>
      </c>
      <c r="V109" t="s">
        <v>209</v>
      </c>
      <c r="W109" t="s">
        <v>209</v>
      </c>
      <c r="X109" t="s">
        <v>209</v>
      </c>
      <c r="Y109" t="s">
        <v>209</v>
      </c>
      <c r="Z109" t="s">
        <v>209</v>
      </c>
      <c r="AA109" t="s">
        <v>209</v>
      </c>
      <c r="AB109" t="s">
        <v>209</v>
      </c>
      <c r="AC109" t="s">
        <v>209</v>
      </c>
      <c r="AD109" t="s">
        <v>209</v>
      </c>
      <c r="AE109" t="s">
        <v>209</v>
      </c>
      <c r="AF109" t="s">
        <v>209</v>
      </c>
      <c r="AG109" s="4">
        <v>0</v>
      </c>
      <c r="AH109" s="4">
        <v>0</v>
      </c>
      <c r="AI109" s="4">
        <v>0.32</v>
      </c>
      <c r="AJ109" s="4">
        <v>2.5999999999999999E-2</v>
      </c>
      <c r="AK109" s="4">
        <v>21</v>
      </c>
      <c r="AL109" s="4"/>
      <c r="AM109" s="4"/>
      <c r="AN109" s="217">
        <f t="shared" ref="AN109:AN164" si="83">AJ109*J109+AI109</f>
        <v>0.32</v>
      </c>
      <c r="AO109" s="217">
        <f t="shared" ref="AO109:AO115" si="84">0.1*AN109</f>
        <v>3.2000000000000001E-2</v>
      </c>
      <c r="AP109" s="218">
        <f t="shared" si="70"/>
        <v>0</v>
      </c>
      <c r="AQ109" s="218">
        <f t="shared" si="77"/>
        <v>2.1</v>
      </c>
      <c r="AR109" s="217">
        <f>1333*J109*POWER(10,-6)+0.0012*K107</f>
        <v>4.5599999999999995E-2</v>
      </c>
      <c r="AS109" s="218">
        <f t="shared" si="78"/>
        <v>2.4975999999999998</v>
      </c>
      <c r="AT109" s="212">
        <f t="shared" si="79"/>
        <v>3.4656E-7</v>
      </c>
      <c r="AU109" s="212">
        <f t="shared" si="80"/>
        <v>1.8981760000000002E-5</v>
      </c>
    </row>
    <row r="110" spans="1:47" x14ac:dyDescent="0.3">
      <c r="A110" s="56" t="s">
        <v>110</v>
      </c>
      <c r="B110" s="72" t="s">
        <v>6</v>
      </c>
      <c r="C110" s="73" t="s">
        <v>52</v>
      </c>
      <c r="D110" s="74" t="s">
        <v>162</v>
      </c>
      <c r="E110" s="259">
        <v>1E-4</v>
      </c>
      <c r="F110" s="260">
        <v>1</v>
      </c>
      <c r="G110" s="260">
        <v>4.0000000000000008E-2</v>
      </c>
      <c r="H110" s="259">
        <f t="shared" si="75"/>
        <v>4.0000000000000007E-6</v>
      </c>
      <c r="I110" s="72">
        <f>K110*300/1000</f>
        <v>1.32</v>
      </c>
      <c r="J110" s="72">
        <f>I110</f>
        <v>1.32</v>
      </c>
      <c r="K110" s="75">
        <v>4.4000000000000004</v>
      </c>
      <c r="L110" t="str">
        <f t="shared" si="81"/>
        <v>С67</v>
      </c>
      <c r="M110" t="str">
        <f t="shared" si="82"/>
        <v>Разделитель V-100/4</v>
      </c>
      <c r="N110" t="str">
        <f t="shared" si="76"/>
        <v>Частичное-жидкостной факел</v>
      </c>
      <c r="O110" t="s">
        <v>209</v>
      </c>
      <c r="P110" t="s">
        <v>209</v>
      </c>
      <c r="Q110" t="s">
        <v>209</v>
      </c>
      <c r="R110" t="s">
        <v>209</v>
      </c>
      <c r="S110" t="s">
        <v>209</v>
      </c>
      <c r="T110" t="s">
        <v>209</v>
      </c>
      <c r="U110" t="s">
        <v>209</v>
      </c>
      <c r="V110" t="s">
        <v>209</v>
      </c>
      <c r="W110">
        <v>27</v>
      </c>
      <c r="X110">
        <v>5</v>
      </c>
      <c r="Y110" t="s">
        <v>209</v>
      </c>
      <c r="Z110" t="s">
        <v>209</v>
      </c>
      <c r="AA110" t="s">
        <v>209</v>
      </c>
      <c r="AB110" t="s">
        <v>209</v>
      </c>
      <c r="AC110" t="s">
        <v>209</v>
      </c>
      <c r="AD110" t="s">
        <v>209</v>
      </c>
      <c r="AE110" t="s">
        <v>209</v>
      </c>
      <c r="AF110" t="s">
        <v>209</v>
      </c>
      <c r="AG110" s="4">
        <v>1</v>
      </c>
      <c r="AH110" s="4">
        <v>2</v>
      </c>
      <c r="AI110" s="4">
        <f>0.1*AI109</f>
        <v>3.2000000000000001E-2</v>
      </c>
      <c r="AJ110" s="4">
        <v>2.5999999999999999E-2</v>
      </c>
      <c r="AK110" s="4">
        <v>7</v>
      </c>
      <c r="AL110" s="4"/>
      <c r="AM110" s="4"/>
      <c r="AN110" s="217">
        <f t="shared" si="83"/>
        <v>6.6320000000000004E-2</v>
      </c>
      <c r="AO110" s="217">
        <f t="shared" si="84"/>
        <v>6.6320000000000007E-3</v>
      </c>
      <c r="AP110" s="218">
        <f t="shared" si="70"/>
        <v>4.4800000000000004</v>
      </c>
      <c r="AQ110" s="218">
        <f t="shared" si="77"/>
        <v>0.70000000000000007</v>
      </c>
      <c r="AR110" s="217">
        <f>10068.2*J110*POWER(10,-6)+0.0012*J110*20</f>
        <v>4.4970023999999997E-2</v>
      </c>
      <c r="AS110" s="218">
        <f t="shared" si="78"/>
        <v>5.2979220240000009</v>
      </c>
      <c r="AT110" s="212">
        <f t="shared" si="79"/>
        <v>1.7988009600000002E-7</v>
      </c>
      <c r="AU110" s="212">
        <f t="shared" si="80"/>
        <v>2.1191688096000007E-5</v>
      </c>
    </row>
    <row r="111" spans="1:47" x14ac:dyDescent="0.3">
      <c r="A111" s="56" t="s">
        <v>111</v>
      </c>
      <c r="B111" s="72" t="s">
        <v>6</v>
      </c>
      <c r="C111" s="73" t="s">
        <v>563</v>
      </c>
      <c r="D111" s="74" t="s">
        <v>160</v>
      </c>
      <c r="E111" s="259">
        <v>1E-4</v>
      </c>
      <c r="F111" s="260">
        <v>1</v>
      </c>
      <c r="G111" s="260">
        <v>0.16000000000000003</v>
      </c>
      <c r="H111" s="259">
        <f t="shared" si="75"/>
        <v>1.6000000000000003E-5</v>
      </c>
      <c r="I111" s="72">
        <f>K110*300/1000</f>
        <v>1.32</v>
      </c>
      <c r="J111" s="72">
        <v>0</v>
      </c>
      <c r="K111" s="76">
        <v>0</v>
      </c>
      <c r="L111" t="str">
        <f t="shared" si="81"/>
        <v>С68</v>
      </c>
      <c r="M111" t="str">
        <f t="shared" si="82"/>
        <v>Разделитель V-100/4</v>
      </c>
      <c r="N111" t="str">
        <f t="shared" si="76"/>
        <v>Частичное-ликвидация</v>
      </c>
      <c r="O111" t="s">
        <v>209</v>
      </c>
      <c r="P111" t="s">
        <v>209</v>
      </c>
      <c r="Q111" t="s">
        <v>209</v>
      </c>
      <c r="R111" t="s">
        <v>209</v>
      </c>
      <c r="S111" t="s">
        <v>209</v>
      </c>
      <c r="T111" t="s">
        <v>209</v>
      </c>
      <c r="U111" t="s">
        <v>209</v>
      </c>
      <c r="V111" t="s">
        <v>209</v>
      </c>
      <c r="W111" t="s">
        <v>209</v>
      </c>
      <c r="X111" t="s">
        <v>209</v>
      </c>
      <c r="Y111" t="s">
        <v>209</v>
      </c>
      <c r="Z111" t="s">
        <v>209</v>
      </c>
      <c r="AA111" t="s">
        <v>209</v>
      </c>
      <c r="AB111" t="s">
        <v>209</v>
      </c>
      <c r="AC111" t="s">
        <v>209</v>
      </c>
      <c r="AD111" t="s">
        <v>209</v>
      </c>
      <c r="AE111" t="s">
        <v>209</v>
      </c>
      <c r="AF111" t="s">
        <v>209</v>
      </c>
      <c r="AG111" s="4">
        <v>0</v>
      </c>
      <c r="AH111" s="4">
        <v>0</v>
      </c>
      <c r="AI111" s="4">
        <f>0.1*AI109</f>
        <v>3.2000000000000001E-2</v>
      </c>
      <c r="AJ111" s="4">
        <v>2.5999999999999999E-2</v>
      </c>
      <c r="AK111" s="4">
        <v>7</v>
      </c>
      <c r="AL111" s="4"/>
      <c r="AM111" s="4"/>
      <c r="AN111" s="217">
        <f t="shared" si="52"/>
        <v>6.6320000000000004E-2</v>
      </c>
      <c r="AO111" s="217">
        <f t="shared" si="84"/>
        <v>6.6320000000000007E-3</v>
      </c>
      <c r="AP111" s="218">
        <f t="shared" si="70"/>
        <v>0</v>
      </c>
      <c r="AQ111" s="218">
        <f t="shared" si="77"/>
        <v>0.70000000000000007</v>
      </c>
      <c r="AR111" s="217">
        <f>1333*I111*POWER(10,-6)+0.0012*I111*20</f>
        <v>3.343956E-2</v>
      </c>
      <c r="AS111" s="218">
        <f t="shared" si="78"/>
        <v>0.80639156000000012</v>
      </c>
      <c r="AT111" s="212">
        <f t="shared" si="79"/>
        <v>5.3503296000000009E-7</v>
      </c>
      <c r="AU111" s="212">
        <f t="shared" si="80"/>
        <v>1.2902264960000003E-5</v>
      </c>
    </row>
    <row r="112" spans="1:47" x14ac:dyDescent="0.3">
      <c r="A112" s="56" t="s">
        <v>112</v>
      </c>
      <c r="B112" s="72" t="s">
        <v>6</v>
      </c>
      <c r="C112" s="73" t="s">
        <v>55</v>
      </c>
      <c r="D112" s="74" t="s">
        <v>163</v>
      </c>
      <c r="E112" s="259">
        <v>1E-4</v>
      </c>
      <c r="F112" s="260">
        <v>1</v>
      </c>
      <c r="G112" s="260">
        <v>4.0000000000000008E-2</v>
      </c>
      <c r="H112" s="259">
        <f t="shared" si="75"/>
        <v>4.0000000000000007E-6</v>
      </c>
      <c r="I112" s="72">
        <f>K112*1800/1000</f>
        <v>0.36</v>
      </c>
      <c r="J112" s="72">
        <f>I112</f>
        <v>0.36</v>
      </c>
      <c r="K112" s="75">
        <v>0.2</v>
      </c>
      <c r="L112" t="str">
        <f t="shared" si="81"/>
        <v>С69</v>
      </c>
      <c r="M112" t="str">
        <f t="shared" si="82"/>
        <v>Разделитель V-100/4</v>
      </c>
      <c r="N112" t="str">
        <f t="shared" si="76"/>
        <v>Частичное-газ факел</v>
      </c>
      <c r="O112" t="s">
        <v>209</v>
      </c>
      <c r="P112" t="s">
        <v>209</v>
      </c>
      <c r="Q112" t="s">
        <v>209</v>
      </c>
      <c r="R112" t="s">
        <v>209</v>
      </c>
      <c r="S112" t="s">
        <v>209</v>
      </c>
      <c r="T112" t="s">
        <v>209</v>
      </c>
      <c r="U112" t="s">
        <v>209</v>
      </c>
      <c r="V112" t="s">
        <v>209</v>
      </c>
      <c r="W112">
        <v>6</v>
      </c>
      <c r="X112">
        <v>1</v>
      </c>
      <c r="Y112" t="s">
        <v>209</v>
      </c>
      <c r="Z112" t="s">
        <v>209</v>
      </c>
      <c r="AA112" t="s">
        <v>209</v>
      </c>
      <c r="AB112" t="s">
        <v>209</v>
      </c>
      <c r="AC112" t="s">
        <v>209</v>
      </c>
      <c r="AD112" t="s">
        <v>209</v>
      </c>
      <c r="AE112" t="s">
        <v>209</v>
      </c>
      <c r="AF112" t="s">
        <v>209</v>
      </c>
      <c r="AG112" s="4">
        <v>1</v>
      </c>
      <c r="AH112" s="4">
        <v>2</v>
      </c>
      <c r="AI112" s="4">
        <f>0.1*AI109</f>
        <v>3.2000000000000001E-2</v>
      </c>
      <c r="AJ112" s="4">
        <v>2.5999999999999999E-2</v>
      </c>
      <c r="AK112" s="4">
        <v>7</v>
      </c>
      <c r="AL112" s="4"/>
      <c r="AM112" s="4"/>
      <c r="AN112" s="217">
        <f t="shared" si="14"/>
        <v>4.1360000000000001E-2</v>
      </c>
      <c r="AO112" s="217">
        <f t="shared" si="84"/>
        <v>4.1359999999999999E-3</v>
      </c>
      <c r="AP112" s="218">
        <f t="shared" si="70"/>
        <v>4.4800000000000004</v>
      </c>
      <c r="AQ112" s="218">
        <f t="shared" si="77"/>
        <v>0.70000000000000007</v>
      </c>
      <c r="AR112" s="217">
        <f>10068.2*J112*POWER(10,-6)</f>
        <v>3.6245520000000001E-3</v>
      </c>
      <c r="AS112" s="218">
        <f t="shared" si="78"/>
        <v>5.2291205520000004</v>
      </c>
      <c r="AT112" s="212">
        <f t="shared" si="79"/>
        <v>1.4498208000000002E-8</v>
      </c>
      <c r="AU112" s="212">
        <f t="shared" si="80"/>
        <v>2.0916482208000005E-5</v>
      </c>
    </row>
    <row r="113" spans="1:47" x14ac:dyDescent="0.3">
      <c r="A113" s="56" t="s">
        <v>113</v>
      </c>
      <c r="B113" s="72" t="s">
        <v>6</v>
      </c>
      <c r="C113" s="73" t="s">
        <v>564</v>
      </c>
      <c r="D113" s="74" t="s">
        <v>164</v>
      </c>
      <c r="E113" s="259">
        <v>1E-4</v>
      </c>
      <c r="F113" s="260">
        <v>1</v>
      </c>
      <c r="G113" s="260">
        <v>0.15200000000000002</v>
      </c>
      <c r="H113" s="259">
        <f t="shared" si="75"/>
        <v>1.5200000000000004E-5</v>
      </c>
      <c r="I113" s="72">
        <f>K112*1800/1000</f>
        <v>0.36</v>
      </c>
      <c r="J113" s="72">
        <f>I113</f>
        <v>0.36</v>
      </c>
      <c r="K113" s="76">
        <v>0</v>
      </c>
      <c r="L113" t="str">
        <f t="shared" si="81"/>
        <v>С70</v>
      </c>
      <c r="M113" t="str">
        <f t="shared" si="82"/>
        <v>Разделитель V-100/4</v>
      </c>
      <c r="N113" t="str">
        <f t="shared" si="76"/>
        <v>Частичное-вспышка</v>
      </c>
      <c r="O113" t="s">
        <v>209</v>
      </c>
      <c r="P113" t="s">
        <v>209</v>
      </c>
      <c r="Q113" t="s">
        <v>209</v>
      </c>
      <c r="R113" t="s">
        <v>209</v>
      </c>
      <c r="S113" t="s">
        <v>209</v>
      </c>
      <c r="T113" t="s">
        <v>209</v>
      </c>
      <c r="U113" t="s">
        <v>209</v>
      </c>
      <c r="V113" t="s">
        <v>209</v>
      </c>
      <c r="W113" t="s">
        <v>209</v>
      </c>
      <c r="X113" t="s">
        <v>209</v>
      </c>
      <c r="Y113">
        <v>23</v>
      </c>
      <c r="Z113">
        <v>27</v>
      </c>
      <c r="AA113" t="s">
        <v>209</v>
      </c>
      <c r="AB113" t="s">
        <v>209</v>
      </c>
      <c r="AC113" t="s">
        <v>209</v>
      </c>
      <c r="AD113" t="s">
        <v>209</v>
      </c>
      <c r="AE113" t="s">
        <v>209</v>
      </c>
      <c r="AF113" t="s">
        <v>209</v>
      </c>
      <c r="AG113" s="4">
        <v>1</v>
      </c>
      <c r="AH113" s="4">
        <v>2</v>
      </c>
      <c r="AI113" s="4">
        <f>0.1*AI109</f>
        <v>3.2000000000000001E-2</v>
      </c>
      <c r="AJ113" s="4">
        <v>2.5999999999999999E-2</v>
      </c>
      <c r="AK113" s="4">
        <v>7</v>
      </c>
      <c r="AL113" s="4"/>
      <c r="AM113" s="4"/>
      <c r="AN113" s="217">
        <f t="shared" ref="AN113:AN176" si="85">AJ113*J113+AI113</f>
        <v>4.1360000000000001E-2</v>
      </c>
      <c r="AO113" s="217">
        <f t="shared" si="84"/>
        <v>4.1359999999999999E-3</v>
      </c>
      <c r="AP113" s="218">
        <f t="shared" si="70"/>
        <v>4.4800000000000004</v>
      </c>
      <c r="AQ113" s="218">
        <f t="shared" si="77"/>
        <v>0.70000000000000007</v>
      </c>
      <c r="AR113" s="217">
        <f>10068.2*J113*POWER(10,-6)</f>
        <v>3.6245520000000001E-3</v>
      </c>
      <c r="AS113" s="218">
        <f t="shared" si="78"/>
        <v>5.2291205520000004</v>
      </c>
      <c r="AT113" s="212">
        <f t="shared" si="79"/>
        <v>5.5093190400000017E-8</v>
      </c>
      <c r="AU113" s="212">
        <f t="shared" si="80"/>
        <v>7.9482632390400024E-5</v>
      </c>
    </row>
    <row r="114" spans="1:47" x14ac:dyDescent="0.3">
      <c r="A114" s="56" t="s">
        <v>114</v>
      </c>
      <c r="B114" s="72" t="s">
        <v>6</v>
      </c>
      <c r="C114" s="73" t="s">
        <v>565</v>
      </c>
      <c r="D114" s="74" t="s">
        <v>160</v>
      </c>
      <c r="E114" s="259">
        <v>1E-4</v>
      </c>
      <c r="F114" s="260">
        <v>1</v>
      </c>
      <c r="G114" s="260">
        <v>0.6080000000000001</v>
      </c>
      <c r="H114" s="259">
        <f>E114*F114*G114</f>
        <v>6.0800000000000014E-5</v>
      </c>
      <c r="I114" s="72">
        <f>K112*1800/1000</f>
        <v>0.36</v>
      </c>
      <c r="J114" s="72">
        <v>0</v>
      </c>
      <c r="K114" s="76">
        <v>0</v>
      </c>
      <c r="L114" t="str">
        <f t="shared" si="81"/>
        <v>С71</v>
      </c>
      <c r="M114" t="str">
        <f t="shared" si="82"/>
        <v>Разделитель V-100/4</v>
      </c>
      <c r="N114" t="str">
        <f t="shared" si="76"/>
        <v>Частичное-ликвидация</v>
      </c>
      <c r="O114" t="s">
        <v>209</v>
      </c>
      <c r="P114" t="s">
        <v>209</v>
      </c>
      <c r="Q114" t="s">
        <v>209</v>
      </c>
      <c r="R114" t="s">
        <v>209</v>
      </c>
      <c r="S114" t="s">
        <v>209</v>
      </c>
      <c r="T114" t="s">
        <v>209</v>
      </c>
      <c r="U114" t="s">
        <v>209</v>
      </c>
      <c r="V114" t="s">
        <v>209</v>
      </c>
      <c r="W114" t="s">
        <v>209</v>
      </c>
      <c r="X114" t="s">
        <v>209</v>
      </c>
      <c r="Y114" t="s">
        <v>209</v>
      </c>
      <c r="Z114" t="s">
        <v>209</v>
      </c>
      <c r="AA114" t="s">
        <v>209</v>
      </c>
      <c r="AB114" t="s">
        <v>209</v>
      </c>
      <c r="AC114" t="s">
        <v>209</v>
      </c>
      <c r="AD114" t="s">
        <v>209</v>
      </c>
      <c r="AE114" t="s">
        <v>209</v>
      </c>
      <c r="AF114" t="s">
        <v>209</v>
      </c>
      <c r="AG114" s="4">
        <v>0</v>
      </c>
      <c r="AH114" s="4">
        <v>0</v>
      </c>
      <c r="AI114" s="4">
        <f>0.1*AI109</f>
        <v>3.2000000000000001E-2</v>
      </c>
      <c r="AJ114" s="4">
        <v>2.5999999999999999E-2</v>
      </c>
      <c r="AK114" s="4">
        <v>7</v>
      </c>
      <c r="AL114" s="4"/>
      <c r="AM114" s="4"/>
      <c r="AN114" s="217">
        <f t="shared" si="16"/>
        <v>4.1360000000000001E-2</v>
      </c>
      <c r="AO114" s="217">
        <f t="shared" si="84"/>
        <v>4.1359999999999999E-3</v>
      </c>
      <c r="AP114" s="218">
        <f t="shared" si="70"/>
        <v>0</v>
      </c>
      <c r="AQ114" s="218">
        <f t="shared" si="77"/>
        <v>0.70000000000000007</v>
      </c>
      <c r="AR114" s="217">
        <f>1333*I114*POWER(10,-6)</f>
        <v>4.7987999999999997E-4</v>
      </c>
      <c r="AS114" s="218">
        <f t="shared" si="78"/>
        <v>0.74597588000000004</v>
      </c>
      <c r="AT114" s="212">
        <f t="shared" si="79"/>
        <v>2.9176704000000005E-8</v>
      </c>
      <c r="AU114" s="212">
        <f t="shared" si="80"/>
        <v>4.5355333504000012E-5</v>
      </c>
    </row>
    <row r="115" spans="1:47" x14ac:dyDescent="0.3">
      <c r="A115" s="56" t="s">
        <v>115</v>
      </c>
      <c r="B115" s="72" t="s">
        <v>6</v>
      </c>
      <c r="C115" s="73" t="s">
        <v>165</v>
      </c>
      <c r="D115" s="74" t="s">
        <v>166</v>
      </c>
      <c r="E115" s="259">
        <v>2.5000000000000001E-5</v>
      </c>
      <c r="F115" s="260">
        <v>1</v>
      </c>
      <c r="G115" s="260">
        <v>1</v>
      </c>
      <c r="H115" s="259">
        <f>E115*F115*G115</f>
        <v>2.5000000000000001E-5</v>
      </c>
      <c r="I115" s="72">
        <v>2.41</v>
      </c>
      <c r="J115" s="72">
        <v>2.41</v>
      </c>
      <c r="K115" s="76">
        <v>0</v>
      </c>
      <c r="L115" t="str">
        <f t="shared" si="81"/>
        <v>С72</v>
      </c>
      <c r="M115" t="str">
        <f t="shared" si="82"/>
        <v>Разделитель V-100/4</v>
      </c>
      <c r="N115" t="str">
        <f t="shared" si="76"/>
        <v>Полное-огненный шар</v>
      </c>
      <c r="O115" t="s">
        <v>209</v>
      </c>
      <c r="P115" t="s">
        <v>209</v>
      </c>
      <c r="Q115" t="s">
        <v>209</v>
      </c>
      <c r="R115" t="s">
        <v>209</v>
      </c>
      <c r="S115" t="s">
        <v>209</v>
      </c>
      <c r="T115" t="s">
        <v>209</v>
      </c>
      <c r="U115" t="s">
        <v>209</v>
      </c>
      <c r="V115" t="s">
        <v>209</v>
      </c>
      <c r="W115" t="s">
        <v>209</v>
      </c>
      <c r="X115" t="s">
        <v>209</v>
      </c>
      <c r="Y115" t="s">
        <v>209</v>
      </c>
      <c r="Z115" t="s">
        <v>209</v>
      </c>
      <c r="AA115" t="s">
        <v>209</v>
      </c>
      <c r="AB115" t="s">
        <v>209</v>
      </c>
      <c r="AC115">
        <v>47</v>
      </c>
      <c r="AD115">
        <v>75</v>
      </c>
      <c r="AE115">
        <v>92</v>
      </c>
      <c r="AF115">
        <v>121</v>
      </c>
      <c r="AG115" s="4">
        <v>1</v>
      </c>
      <c r="AH115" s="4">
        <v>1</v>
      </c>
      <c r="AI115" s="4">
        <f>AI107</f>
        <v>0.32</v>
      </c>
      <c r="AJ115" s="4">
        <v>2.5999999999999999E-2</v>
      </c>
      <c r="AK115" s="4">
        <v>21</v>
      </c>
      <c r="AL115" s="4"/>
      <c r="AM115" s="4"/>
      <c r="AN115" s="217">
        <f t="shared" si="53"/>
        <v>0.38266</v>
      </c>
      <c r="AO115" s="217">
        <f t="shared" si="84"/>
        <v>3.8266000000000001E-2</v>
      </c>
      <c r="AP115" s="218">
        <f t="shared" si="70"/>
        <v>3.1</v>
      </c>
      <c r="AQ115" s="218">
        <f t="shared" si="77"/>
        <v>2.1</v>
      </c>
      <c r="AR115" s="217">
        <f t="shared" ref="AR115" si="86">10068.2*J115*POWER(10,-6)</f>
        <v>2.4264362000000005E-2</v>
      </c>
      <c r="AS115" s="218">
        <f t="shared" si="78"/>
        <v>5.6451903619999992</v>
      </c>
      <c r="AT115" s="212">
        <f t="shared" si="79"/>
        <v>6.0660905000000016E-7</v>
      </c>
      <c r="AU115" s="212">
        <f t="shared" si="80"/>
        <v>1.4112975904999998E-4</v>
      </c>
    </row>
    <row r="116" spans="1:47" x14ac:dyDescent="0.3">
      <c r="A116" s="56" t="s">
        <v>116</v>
      </c>
      <c r="B116" s="59" t="s">
        <v>7</v>
      </c>
      <c r="C116" s="62" t="s">
        <v>48</v>
      </c>
      <c r="D116" s="60" t="s">
        <v>158</v>
      </c>
      <c r="E116" s="255">
        <v>1.0000000000000001E-5</v>
      </c>
      <c r="F116" s="256">
        <v>1</v>
      </c>
      <c r="G116" s="256">
        <v>0.05</v>
      </c>
      <c r="H116" s="255">
        <f>E116*F116*G116</f>
        <v>5.0000000000000008E-7</v>
      </c>
      <c r="I116" s="59">
        <v>3.04</v>
      </c>
      <c r="J116" s="59">
        <f>I116</f>
        <v>3.04</v>
      </c>
      <c r="K116" s="63">
        <v>48</v>
      </c>
      <c r="L116" t="str">
        <f t="shared" si="81"/>
        <v>С73</v>
      </c>
      <c r="M116" t="str">
        <f t="shared" si="82"/>
        <v>Аппарат V-100/5</v>
      </c>
      <c r="N116" t="str">
        <f t="shared" si="76"/>
        <v>Полное-пожар</v>
      </c>
      <c r="O116">
        <v>12</v>
      </c>
      <c r="P116">
        <v>16</v>
      </c>
      <c r="Q116">
        <v>22</v>
      </c>
      <c r="R116">
        <v>41</v>
      </c>
      <c r="S116" t="s">
        <v>209</v>
      </c>
      <c r="T116" t="s">
        <v>209</v>
      </c>
      <c r="U116" t="s">
        <v>209</v>
      </c>
      <c r="V116" t="s">
        <v>209</v>
      </c>
      <c r="W116" t="s">
        <v>209</v>
      </c>
      <c r="X116" t="s">
        <v>209</v>
      </c>
      <c r="Y116" t="s">
        <v>209</v>
      </c>
      <c r="Z116" t="s">
        <v>209</v>
      </c>
      <c r="AA116" t="s">
        <v>209</v>
      </c>
      <c r="AB116" t="s">
        <v>209</v>
      </c>
      <c r="AC116" t="s">
        <v>209</v>
      </c>
      <c r="AD116" t="s">
        <v>209</v>
      </c>
      <c r="AE116" t="s">
        <v>209</v>
      </c>
      <c r="AF116" t="s">
        <v>209</v>
      </c>
      <c r="AG116" s="206">
        <v>1</v>
      </c>
      <c r="AH116" s="206">
        <v>2</v>
      </c>
      <c r="AI116" s="3">
        <v>0.28999999999999998</v>
      </c>
      <c r="AJ116" s="3">
        <v>2.5999999999999999E-2</v>
      </c>
      <c r="AK116" s="3">
        <v>21</v>
      </c>
      <c r="AL116" s="3"/>
      <c r="AM116" s="3"/>
      <c r="AN116" s="207">
        <f t="shared" ref="AN116:AN179" si="87">AJ116*J116+AI116</f>
        <v>0.36903999999999998</v>
      </c>
      <c r="AO116" s="207">
        <f>0.1*AN116</f>
        <v>3.6903999999999999E-2</v>
      </c>
      <c r="AP116" s="208">
        <f t="shared" ref="AP116:AP124" si="88">AG116*1.72+115*0.012*AH116</f>
        <v>4.4800000000000004</v>
      </c>
      <c r="AQ116" s="208">
        <f>AK116*0.1</f>
        <v>2.1</v>
      </c>
      <c r="AR116" s="207">
        <f>10068.2*J116*POWER(10,-6)+0.0012*K116</f>
        <v>8.8207328000000002E-2</v>
      </c>
      <c r="AS116" s="208">
        <f t="shared" si="78"/>
        <v>7.074151328000001</v>
      </c>
      <c r="AT116" s="212">
        <f t="shared" si="79"/>
        <v>4.4103664000000008E-8</v>
      </c>
      <c r="AU116" s="212">
        <f t="shared" si="80"/>
        <v>3.5370756640000011E-6</v>
      </c>
    </row>
    <row r="117" spans="1:47" x14ac:dyDescent="0.3">
      <c r="A117" s="56" t="s">
        <v>117</v>
      </c>
      <c r="B117" s="59" t="s">
        <v>7</v>
      </c>
      <c r="C117" s="62" t="s">
        <v>570</v>
      </c>
      <c r="D117" s="60" t="s">
        <v>161</v>
      </c>
      <c r="E117" s="255">
        <v>1.0000000000000001E-5</v>
      </c>
      <c r="F117" s="256">
        <v>1</v>
      </c>
      <c r="G117" s="256">
        <v>0.19</v>
      </c>
      <c r="H117" s="255">
        <f t="shared" ref="H117:H122" si="89">E117*F117*G117</f>
        <v>1.9000000000000002E-6</v>
      </c>
      <c r="I117" s="59">
        <v>3.04</v>
      </c>
      <c r="J117" s="59">
        <v>0.02</v>
      </c>
      <c r="K117" s="63">
        <v>0</v>
      </c>
      <c r="L117" t="str">
        <f t="shared" si="81"/>
        <v>С74</v>
      </c>
      <c r="M117" t="str">
        <f t="shared" si="82"/>
        <v>Аппарат V-100/5</v>
      </c>
      <c r="N117" t="str">
        <f t="shared" si="76"/>
        <v>Полное-взрыв</v>
      </c>
      <c r="O117" t="s">
        <v>209</v>
      </c>
      <c r="P117" t="s">
        <v>209</v>
      </c>
      <c r="Q117" t="s">
        <v>209</v>
      </c>
      <c r="R117" t="s">
        <v>209</v>
      </c>
      <c r="S117">
        <v>12</v>
      </c>
      <c r="T117">
        <v>25</v>
      </c>
      <c r="U117">
        <v>69</v>
      </c>
      <c r="V117">
        <v>118</v>
      </c>
      <c r="W117" t="s">
        <v>209</v>
      </c>
      <c r="X117" t="s">
        <v>209</v>
      </c>
      <c r="Y117" t="s">
        <v>209</v>
      </c>
      <c r="Z117" t="s">
        <v>209</v>
      </c>
      <c r="AA117" t="s">
        <v>209</v>
      </c>
      <c r="AB117" t="s">
        <v>209</v>
      </c>
      <c r="AC117" t="s">
        <v>209</v>
      </c>
      <c r="AD117" t="s">
        <v>209</v>
      </c>
      <c r="AE117" t="s">
        <v>209</v>
      </c>
      <c r="AF117" t="s">
        <v>209</v>
      </c>
      <c r="AG117" s="206">
        <v>2</v>
      </c>
      <c r="AH117" s="206">
        <v>1</v>
      </c>
      <c r="AI117" s="3">
        <v>0.28999999999999998</v>
      </c>
      <c r="AJ117" s="3">
        <v>2.5999999999999999E-2</v>
      </c>
      <c r="AK117" s="3">
        <v>21</v>
      </c>
      <c r="AL117" s="3"/>
      <c r="AM117" s="3"/>
      <c r="AN117" s="207">
        <f t="shared" ref="AN117:AN180" si="90">AJ117*I117+AI117</f>
        <v>0.36903999999999998</v>
      </c>
      <c r="AO117" s="207">
        <f t="shared" ref="AO117:AO180" si="91">0.1*AN117</f>
        <v>3.6903999999999999E-2</v>
      </c>
      <c r="AP117" s="208">
        <f t="shared" si="88"/>
        <v>4.82</v>
      </c>
      <c r="AQ117" s="208">
        <f t="shared" ref="AQ117:AQ124" si="92">AK117*0.1</f>
        <v>2.1</v>
      </c>
      <c r="AR117" s="207">
        <f>10068.2*J117*POWER(10,-6)*10+0.0012*K116</f>
        <v>5.9613639999999996E-2</v>
      </c>
      <c r="AS117" s="208">
        <f t="shared" si="78"/>
        <v>7.38555764</v>
      </c>
      <c r="AT117" s="212">
        <f t="shared" si="79"/>
        <v>1.13265916E-7</v>
      </c>
      <c r="AU117" s="212">
        <f t="shared" si="80"/>
        <v>1.4032559516000001E-5</v>
      </c>
    </row>
    <row r="118" spans="1:47" x14ac:dyDescent="0.3">
      <c r="A118" s="56" t="s">
        <v>118</v>
      </c>
      <c r="B118" s="59" t="s">
        <v>7</v>
      </c>
      <c r="C118" s="62" t="s">
        <v>571</v>
      </c>
      <c r="D118" s="60" t="s">
        <v>159</v>
      </c>
      <c r="E118" s="255">
        <v>1.0000000000000001E-5</v>
      </c>
      <c r="F118" s="256">
        <v>1</v>
      </c>
      <c r="G118" s="256">
        <v>0.76</v>
      </c>
      <c r="H118" s="255">
        <f t="shared" si="89"/>
        <v>7.6000000000000009E-6</v>
      </c>
      <c r="I118" s="59">
        <v>3.04</v>
      </c>
      <c r="J118" s="59">
        <v>0</v>
      </c>
      <c r="K118" s="66">
        <v>0</v>
      </c>
      <c r="L118" t="str">
        <f t="shared" si="81"/>
        <v>С75</v>
      </c>
      <c r="M118" t="str">
        <f t="shared" si="82"/>
        <v>Аппарат V-100/5</v>
      </c>
      <c r="N118" t="str">
        <f t="shared" si="76"/>
        <v>Полное-ликвидация</v>
      </c>
      <c r="O118" t="s">
        <v>209</v>
      </c>
      <c r="P118" t="s">
        <v>209</v>
      </c>
      <c r="Q118" t="s">
        <v>209</v>
      </c>
      <c r="R118" t="s">
        <v>209</v>
      </c>
      <c r="S118" t="s">
        <v>209</v>
      </c>
      <c r="T118" t="s">
        <v>209</v>
      </c>
      <c r="U118" t="s">
        <v>209</v>
      </c>
      <c r="V118" t="s">
        <v>209</v>
      </c>
      <c r="W118" t="s">
        <v>209</v>
      </c>
      <c r="X118" t="s">
        <v>209</v>
      </c>
      <c r="Y118" t="s">
        <v>209</v>
      </c>
      <c r="Z118" t="s">
        <v>209</v>
      </c>
      <c r="AA118" t="s">
        <v>209</v>
      </c>
      <c r="AB118" t="s">
        <v>209</v>
      </c>
      <c r="AC118" t="s">
        <v>209</v>
      </c>
      <c r="AD118" t="s">
        <v>209</v>
      </c>
      <c r="AE118" t="s">
        <v>209</v>
      </c>
      <c r="AF118" t="s">
        <v>209</v>
      </c>
      <c r="AG118" s="3">
        <v>0</v>
      </c>
      <c r="AH118" s="3">
        <v>0</v>
      </c>
      <c r="AI118" s="3">
        <v>0.28999999999999998</v>
      </c>
      <c r="AJ118" s="3">
        <v>2.5999999999999999E-2</v>
      </c>
      <c r="AK118" s="3">
        <v>21</v>
      </c>
      <c r="AL118" s="3"/>
      <c r="AM118" s="3"/>
      <c r="AN118" s="207">
        <f t="shared" ref="AN118" si="93">AJ118*J118+AI118</f>
        <v>0.28999999999999998</v>
      </c>
      <c r="AO118" s="207">
        <f t="shared" si="91"/>
        <v>2.8999999999999998E-2</v>
      </c>
      <c r="AP118" s="208">
        <f t="shared" si="88"/>
        <v>0</v>
      </c>
      <c r="AQ118" s="208">
        <f t="shared" si="92"/>
        <v>2.1</v>
      </c>
      <c r="AR118" s="207">
        <f>1333*J118*POWER(10,-6)+0.0012*K116</f>
        <v>5.7599999999999998E-2</v>
      </c>
      <c r="AS118" s="208">
        <f t="shared" si="78"/>
        <v>2.4765999999999999</v>
      </c>
      <c r="AT118" s="212">
        <f t="shared" si="79"/>
        <v>4.3776000000000002E-7</v>
      </c>
      <c r="AU118" s="212">
        <f t="shared" si="80"/>
        <v>1.8822160000000001E-5</v>
      </c>
    </row>
    <row r="119" spans="1:47" x14ac:dyDescent="0.3">
      <c r="A119" s="56" t="s">
        <v>119</v>
      </c>
      <c r="B119" s="59" t="s">
        <v>7</v>
      </c>
      <c r="C119" s="62" t="s">
        <v>52</v>
      </c>
      <c r="D119" s="60" t="s">
        <v>162</v>
      </c>
      <c r="E119" s="255">
        <v>1E-4</v>
      </c>
      <c r="F119" s="256">
        <v>1</v>
      </c>
      <c r="G119" s="256">
        <v>4.0000000000000008E-2</v>
      </c>
      <c r="H119" s="255">
        <f t="shared" si="89"/>
        <v>4.0000000000000007E-6</v>
      </c>
      <c r="I119" s="59">
        <f>K119*300/1000</f>
        <v>1.2450000000000001</v>
      </c>
      <c r="J119" s="59">
        <f>I119</f>
        <v>1.2450000000000001</v>
      </c>
      <c r="K119" s="63">
        <v>4.1500000000000004</v>
      </c>
      <c r="L119" t="str">
        <f t="shared" si="81"/>
        <v>С76</v>
      </c>
      <c r="M119" t="str">
        <f t="shared" si="82"/>
        <v>Аппарат V-100/5</v>
      </c>
      <c r="N119" t="str">
        <f t="shared" si="76"/>
        <v>Частичное-жидкостной факел</v>
      </c>
      <c r="O119" t="s">
        <v>209</v>
      </c>
      <c r="P119" t="s">
        <v>209</v>
      </c>
      <c r="Q119" t="s">
        <v>209</v>
      </c>
      <c r="R119" t="s">
        <v>209</v>
      </c>
      <c r="S119" t="s">
        <v>209</v>
      </c>
      <c r="T119" t="s">
        <v>209</v>
      </c>
      <c r="U119" t="s">
        <v>209</v>
      </c>
      <c r="V119" t="s">
        <v>209</v>
      </c>
      <c r="W119">
        <v>26</v>
      </c>
      <c r="X119">
        <v>4</v>
      </c>
      <c r="Y119" t="s">
        <v>209</v>
      </c>
      <c r="Z119" t="s">
        <v>209</v>
      </c>
      <c r="AA119" t="s">
        <v>209</v>
      </c>
      <c r="AB119" t="s">
        <v>209</v>
      </c>
      <c r="AC119" t="s">
        <v>209</v>
      </c>
      <c r="AD119" t="s">
        <v>209</v>
      </c>
      <c r="AE119" t="s">
        <v>209</v>
      </c>
      <c r="AF119" t="s">
        <v>209</v>
      </c>
      <c r="AG119" s="3">
        <v>1</v>
      </c>
      <c r="AH119" s="3">
        <v>2</v>
      </c>
      <c r="AI119" s="3">
        <f>0.1*AI118</f>
        <v>2.8999999999999998E-2</v>
      </c>
      <c r="AJ119" s="3">
        <v>2.5999999999999999E-2</v>
      </c>
      <c r="AK119" s="3">
        <v>7</v>
      </c>
      <c r="AL119" s="3"/>
      <c r="AM119" s="3"/>
      <c r="AN119" s="207">
        <f t="shared" si="83"/>
        <v>6.1370000000000001E-2</v>
      </c>
      <c r="AO119" s="207">
        <f t="shared" si="91"/>
        <v>6.1370000000000001E-3</v>
      </c>
      <c r="AP119" s="208">
        <f t="shared" si="88"/>
        <v>4.4800000000000004</v>
      </c>
      <c r="AQ119" s="208">
        <f t="shared" si="92"/>
        <v>0.70000000000000007</v>
      </c>
      <c r="AR119" s="207">
        <f>10068.2*J119*POWER(10,-6)+0.0012*J119*20</f>
        <v>4.2414909000000001E-2</v>
      </c>
      <c r="AS119" s="208">
        <f t="shared" si="78"/>
        <v>5.2899219090000003</v>
      </c>
      <c r="AT119" s="212">
        <f t="shared" si="79"/>
        <v>1.6965963600000003E-7</v>
      </c>
      <c r="AU119" s="212">
        <f t="shared" si="80"/>
        <v>2.1159687636000006E-5</v>
      </c>
    </row>
    <row r="120" spans="1:47" x14ac:dyDescent="0.3">
      <c r="A120" s="56" t="s">
        <v>120</v>
      </c>
      <c r="B120" s="59" t="s">
        <v>7</v>
      </c>
      <c r="C120" s="62" t="s">
        <v>563</v>
      </c>
      <c r="D120" s="60" t="s">
        <v>160</v>
      </c>
      <c r="E120" s="255">
        <v>1E-4</v>
      </c>
      <c r="F120" s="256">
        <v>1</v>
      </c>
      <c r="G120" s="256">
        <v>0.16000000000000003</v>
      </c>
      <c r="H120" s="255">
        <f t="shared" si="89"/>
        <v>1.6000000000000003E-5</v>
      </c>
      <c r="I120" s="59">
        <f>K119*300/1000</f>
        <v>1.2450000000000001</v>
      </c>
      <c r="J120" s="59">
        <v>0</v>
      </c>
      <c r="K120" s="66">
        <v>0</v>
      </c>
      <c r="L120" t="str">
        <f t="shared" si="81"/>
        <v>С77</v>
      </c>
      <c r="M120" t="str">
        <f t="shared" si="82"/>
        <v>Аппарат V-100/5</v>
      </c>
      <c r="N120" t="str">
        <f t="shared" si="76"/>
        <v>Частичное-ликвидация</v>
      </c>
      <c r="O120" t="s">
        <v>209</v>
      </c>
      <c r="P120" t="s">
        <v>209</v>
      </c>
      <c r="Q120" t="s">
        <v>209</v>
      </c>
      <c r="R120" t="s">
        <v>209</v>
      </c>
      <c r="S120" t="s">
        <v>209</v>
      </c>
      <c r="T120" t="s">
        <v>209</v>
      </c>
      <c r="U120" t="s">
        <v>209</v>
      </c>
      <c r="V120" t="s">
        <v>209</v>
      </c>
      <c r="W120" t="s">
        <v>209</v>
      </c>
      <c r="X120" t="s">
        <v>209</v>
      </c>
      <c r="Y120" t="s">
        <v>209</v>
      </c>
      <c r="Z120" t="s">
        <v>209</v>
      </c>
      <c r="AA120" t="s">
        <v>209</v>
      </c>
      <c r="AB120" t="s">
        <v>209</v>
      </c>
      <c r="AC120" t="s">
        <v>209</v>
      </c>
      <c r="AD120" t="s">
        <v>209</v>
      </c>
      <c r="AE120" t="s">
        <v>209</v>
      </c>
      <c r="AF120" t="s">
        <v>209</v>
      </c>
      <c r="AG120" s="3">
        <v>0</v>
      </c>
      <c r="AH120" s="3">
        <v>0</v>
      </c>
      <c r="AI120" s="3">
        <f>0.1*AI118</f>
        <v>2.8999999999999998E-2</v>
      </c>
      <c r="AJ120" s="3">
        <v>2.5999999999999999E-2</v>
      </c>
      <c r="AK120" s="3">
        <v>7</v>
      </c>
      <c r="AL120" s="3"/>
      <c r="AM120" s="3"/>
      <c r="AN120" s="207">
        <f t="shared" ref="AN120:AN183" si="94">AJ120*I120+AI120</f>
        <v>6.1370000000000001E-2</v>
      </c>
      <c r="AO120" s="207">
        <f t="shared" si="91"/>
        <v>6.1370000000000001E-3</v>
      </c>
      <c r="AP120" s="208">
        <f t="shared" si="88"/>
        <v>0</v>
      </c>
      <c r="AQ120" s="208">
        <f t="shared" si="92"/>
        <v>0.70000000000000007</v>
      </c>
      <c r="AR120" s="207">
        <f>1333*I120*POWER(10,-6)+0.0012*I120*20</f>
        <v>3.1539585000000002E-2</v>
      </c>
      <c r="AS120" s="208">
        <f t="shared" si="78"/>
        <v>0.79904658500000003</v>
      </c>
      <c r="AT120" s="212">
        <f t="shared" si="79"/>
        <v>5.046333600000001E-7</v>
      </c>
      <c r="AU120" s="212">
        <f t="shared" si="80"/>
        <v>1.2784745360000003E-5</v>
      </c>
    </row>
    <row r="121" spans="1:47" x14ac:dyDescent="0.3">
      <c r="A121" s="56" t="s">
        <v>121</v>
      </c>
      <c r="B121" s="59" t="s">
        <v>7</v>
      </c>
      <c r="C121" s="62" t="s">
        <v>55</v>
      </c>
      <c r="D121" s="60" t="s">
        <v>163</v>
      </c>
      <c r="E121" s="255">
        <v>1E-4</v>
      </c>
      <c r="F121" s="256">
        <v>1</v>
      </c>
      <c r="G121" s="256">
        <v>4.0000000000000008E-2</v>
      </c>
      <c r="H121" s="255">
        <f t="shared" si="89"/>
        <v>4.0000000000000007E-6</v>
      </c>
      <c r="I121" s="59">
        <f>K121*1800/1000</f>
        <v>0.378</v>
      </c>
      <c r="J121" s="59">
        <f>I121</f>
        <v>0.378</v>
      </c>
      <c r="K121" s="63">
        <v>0.21</v>
      </c>
      <c r="L121" t="str">
        <f t="shared" si="81"/>
        <v>С78</v>
      </c>
      <c r="M121" t="str">
        <f t="shared" si="82"/>
        <v>Аппарат V-100/5</v>
      </c>
      <c r="N121" t="str">
        <f t="shared" si="76"/>
        <v>Частичное-газ факел</v>
      </c>
      <c r="O121" t="s">
        <v>209</v>
      </c>
      <c r="P121" t="s">
        <v>209</v>
      </c>
      <c r="Q121" t="s">
        <v>209</v>
      </c>
      <c r="R121" t="s">
        <v>209</v>
      </c>
      <c r="S121" t="s">
        <v>209</v>
      </c>
      <c r="T121" t="s">
        <v>209</v>
      </c>
      <c r="U121" t="s">
        <v>209</v>
      </c>
      <c r="V121" t="s">
        <v>209</v>
      </c>
      <c r="W121">
        <v>6</v>
      </c>
      <c r="X121">
        <v>1</v>
      </c>
      <c r="Y121" t="s">
        <v>209</v>
      </c>
      <c r="Z121" t="s">
        <v>209</v>
      </c>
      <c r="AA121" t="s">
        <v>209</v>
      </c>
      <c r="AB121" t="s">
        <v>209</v>
      </c>
      <c r="AC121" t="s">
        <v>209</v>
      </c>
      <c r="AD121" t="s">
        <v>209</v>
      </c>
      <c r="AE121" t="s">
        <v>209</v>
      </c>
      <c r="AF121" t="s">
        <v>209</v>
      </c>
      <c r="AG121" s="3">
        <v>1</v>
      </c>
      <c r="AH121" s="3">
        <v>2</v>
      </c>
      <c r="AI121" s="3">
        <f>0.1*AI118</f>
        <v>2.8999999999999998E-2</v>
      </c>
      <c r="AJ121" s="3">
        <v>2.5999999999999999E-2</v>
      </c>
      <c r="AK121" s="3">
        <v>7</v>
      </c>
      <c r="AL121" s="3"/>
      <c r="AM121" s="3"/>
      <c r="AN121" s="207">
        <f t="shared" si="85"/>
        <v>3.8828000000000001E-2</v>
      </c>
      <c r="AO121" s="207">
        <f t="shared" si="91"/>
        <v>3.8828000000000005E-3</v>
      </c>
      <c r="AP121" s="208">
        <f t="shared" si="88"/>
        <v>4.4800000000000004</v>
      </c>
      <c r="AQ121" s="208">
        <f t="shared" si="92"/>
        <v>0.70000000000000007</v>
      </c>
      <c r="AR121" s="207">
        <f>10068.2*J121*POWER(10,-6)</f>
        <v>3.8057796000000002E-3</v>
      </c>
      <c r="AS121" s="208">
        <f t="shared" si="78"/>
        <v>5.2265165796000002</v>
      </c>
      <c r="AT121" s="212">
        <f t="shared" si="79"/>
        <v>1.5223118400000005E-8</v>
      </c>
      <c r="AU121" s="212">
        <f t="shared" si="80"/>
        <v>2.0906066318400003E-5</v>
      </c>
    </row>
    <row r="122" spans="1:47" x14ac:dyDescent="0.3">
      <c r="A122" s="56" t="s">
        <v>173</v>
      </c>
      <c r="B122" s="59" t="s">
        <v>7</v>
      </c>
      <c r="C122" s="62" t="s">
        <v>564</v>
      </c>
      <c r="D122" s="60" t="s">
        <v>164</v>
      </c>
      <c r="E122" s="255">
        <v>1E-4</v>
      </c>
      <c r="F122" s="256">
        <v>1</v>
      </c>
      <c r="G122" s="256">
        <v>0.15200000000000002</v>
      </c>
      <c r="H122" s="255">
        <f t="shared" si="89"/>
        <v>1.5200000000000004E-5</v>
      </c>
      <c r="I122" s="59">
        <f>K121*1800/1000</f>
        <v>0.378</v>
      </c>
      <c r="J122" s="59">
        <f>I122</f>
        <v>0.378</v>
      </c>
      <c r="K122" s="66">
        <v>0</v>
      </c>
      <c r="L122" t="str">
        <f t="shared" si="81"/>
        <v>С79</v>
      </c>
      <c r="M122" t="str">
        <f t="shared" si="82"/>
        <v>Аппарат V-100/5</v>
      </c>
      <c r="N122" t="str">
        <f t="shared" si="76"/>
        <v>Частичное-вспышка</v>
      </c>
      <c r="O122" t="s">
        <v>209</v>
      </c>
      <c r="P122" t="s">
        <v>209</v>
      </c>
      <c r="Q122" t="s">
        <v>209</v>
      </c>
      <c r="R122" t="s">
        <v>209</v>
      </c>
      <c r="S122" t="s">
        <v>209</v>
      </c>
      <c r="T122" t="s">
        <v>209</v>
      </c>
      <c r="U122" t="s">
        <v>209</v>
      </c>
      <c r="V122" t="s">
        <v>209</v>
      </c>
      <c r="W122" t="s">
        <v>209</v>
      </c>
      <c r="X122" t="s">
        <v>209</v>
      </c>
      <c r="Y122">
        <v>23</v>
      </c>
      <c r="Z122">
        <v>27</v>
      </c>
      <c r="AA122" t="s">
        <v>209</v>
      </c>
      <c r="AB122" t="s">
        <v>209</v>
      </c>
      <c r="AC122" t="s">
        <v>209</v>
      </c>
      <c r="AD122" t="s">
        <v>209</v>
      </c>
      <c r="AE122" t="s">
        <v>209</v>
      </c>
      <c r="AF122" t="s">
        <v>209</v>
      </c>
      <c r="AG122" s="3">
        <v>1</v>
      </c>
      <c r="AH122" s="3">
        <v>2</v>
      </c>
      <c r="AI122" s="3">
        <f>0.1*AI118</f>
        <v>2.8999999999999998E-2</v>
      </c>
      <c r="AJ122" s="3">
        <v>2.5999999999999999E-2</v>
      </c>
      <c r="AK122" s="3">
        <v>7</v>
      </c>
      <c r="AL122" s="3"/>
      <c r="AM122" s="3"/>
      <c r="AN122" s="207">
        <f t="shared" si="85"/>
        <v>3.8828000000000001E-2</v>
      </c>
      <c r="AO122" s="207">
        <f t="shared" si="91"/>
        <v>3.8828000000000005E-3</v>
      </c>
      <c r="AP122" s="208">
        <f t="shared" si="88"/>
        <v>4.4800000000000004</v>
      </c>
      <c r="AQ122" s="208">
        <f t="shared" si="92"/>
        <v>0.70000000000000007</v>
      </c>
      <c r="AR122" s="207">
        <f>10068.2*J122*POWER(10,-6)</f>
        <v>3.8057796000000002E-3</v>
      </c>
      <c r="AS122" s="208">
        <f t="shared" si="78"/>
        <v>5.2265165796000002</v>
      </c>
      <c r="AT122" s="212">
        <f t="shared" si="79"/>
        <v>5.7847849920000016E-8</v>
      </c>
      <c r="AU122" s="212">
        <f t="shared" si="80"/>
        <v>7.9443052009920017E-5</v>
      </c>
    </row>
    <row r="123" spans="1:47" x14ac:dyDescent="0.3">
      <c r="A123" s="56" t="s">
        <v>174</v>
      </c>
      <c r="B123" s="59" t="s">
        <v>7</v>
      </c>
      <c r="C123" s="62" t="s">
        <v>565</v>
      </c>
      <c r="D123" s="60" t="s">
        <v>160</v>
      </c>
      <c r="E123" s="255">
        <v>1E-4</v>
      </c>
      <c r="F123" s="256">
        <v>1</v>
      </c>
      <c r="G123" s="256">
        <v>0.6080000000000001</v>
      </c>
      <c r="H123" s="255">
        <f>E123*F123*G123</f>
        <v>6.0800000000000014E-5</v>
      </c>
      <c r="I123" s="59">
        <f>K121*1800/1000</f>
        <v>0.378</v>
      </c>
      <c r="J123" s="59">
        <v>0</v>
      </c>
      <c r="K123" s="66">
        <v>0</v>
      </c>
      <c r="L123" t="str">
        <f t="shared" si="81"/>
        <v>С80</v>
      </c>
      <c r="M123" t="str">
        <f t="shared" si="82"/>
        <v>Аппарат V-100/5</v>
      </c>
      <c r="N123" t="str">
        <f t="shared" si="76"/>
        <v>Частичное-ликвидация</v>
      </c>
      <c r="O123" t="s">
        <v>209</v>
      </c>
      <c r="P123" t="s">
        <v>209</v>
      </c>
      <c r="Q123" t="s">
        <v>209</v>
      </c>
      <c r="R123" t="s">
        <v>209</v>
      </c>
      <c r="S123" t="s">
        <v>209</v>
      </c>
      <c r="T123" t="s">
        <v>209</v>
      </c>
      <c r="U123" t="s">
        <v>209</v>
      </c>
      <c r="V123" t="s">
        <v>209</v>
      </c>
      <c r="W123" t="s">
        <v>209</v>
      </c>
      <c r="X123" t="s">
        <v>209</v>
      </c>
      <c r="Y123" t="s">
        <v>209</v>
      </c>
      <c r="Z123" t="s">
        <v>209</v>
      </c>
      <c r="AA123" t="s">
        <v>209</v>
      </c>
      <c r="AB123" t="s">
        <v>209</v>
      </c>
      <c r="AC123" t="s">
        <v>209</v>
      </c>
      <c r="AD123" t="s">
        <v>209</v>
      </c>
      <c r="AE123" t="s">
        <v>209</v>
      </c>
      <c r="AF123" t="s">
        <v>209</v>
      </c>
      <c r="AG123" s="3">
        <v>0</v>
      </c>
      <c r="AH123" s="3">
        <v>0</v>
      </c>
      <c r="AI123" s="3">
        <f>0.1*AI118</f>
        <v>2.8999999999999998E-2</v>
      </c>
      <c r="AJ123" s="3">
        <v>2.5999999999999999E-2</v>
      </c>
      <c r="AK123" s="3">
        <v>7</v>
      </c>
      <c r="AL123" s="3"/>
      <c r="AM123" s="3"/>
      <c r="AN123" s="207">
        <f t="shared" ref="AN123:AN186" si="95">AJ123*I123+AI123</f>
        <v>3.8828000000000001E-2</v>
      </c>
      <c r="AO123" s="207">
        <f t="shared" si="91"/>
        <v>3.8828000000000005E-3</v>
      </c>
      <c r="AP123" s="208">
        <f t="shared" si="88"/>
        <v>0</v>
      </c>
      <c r="AQ123" s="208">
        <f t="shared" si="92"/>
        <v>0.70000000000000007</v>
      </c>
      <c r="AR123" s="207">
        <f>1333*I123*POWER(10,-6)</f>
        <v>5.0387399999999997E-4</v>
      </c>
      <c r="AS123" s="208">
        <f t="shared" si="78"/>
        <v>0.74321467399999996</v>
      </c>
      <c r="AT123" s="212">
        <f t="shared" si="79"/>
        <v>3.0635539200000003E-8</v>
      </c>
      <c r="AU123" s="212">
        <f t="shared" si="80"/>
        <v>4.5187452179200007E-5</v>
      </c>
    </row>
    <row r="124" spans="1:47" ht="15" thickBot="1" x14ac:dyDescent="0.35">
      <c r="A124" s="56" t="s">
        <v>175</v>
      </c>
      <c r="B124" s="113" t="s">
        <v>7</v>
      </c>
      <c r="C124" s="114" t="s">
        <v>165</v>
      </c>
      <c r="D124" s="115" t="s">
        <v>166</v>
      </c>
      <c r="E124" s="265">
        <v>2.5000000000000001E-5</v>
      </c>
      <c r="F124" s="266">
        <v>1</v>
      </c>
      <c r="G124" s="266">
        <v>1</v>
      </c>
      <c r="H124" s="265">
        <f>E124*F124*G124</f>
        <v>2.5000000000000001E-5</v>
      </c>
      <c r="I124" s="113">
        <v>3.04</v>
      </c>
      <c r="J124" s="113">
        <v>3.04</v>
      </c>
      <c r="K124" s="116">
        <v>0</v>
      </c>
      <c r="L124" t="str">
        <f t="shared" si="81"/>
        <v>С81</v>
      </c>
      <c r="M124" t="str">
        <f t="shared" si="82"/>
        <v>Аппарат V-100/5</v>
      </c>
      <c r="N124" t="str">
        <f t="shared" si="76"/>
        <v>Полное-огненный шар</v>
      </c>
      <c r="O124" t="s">
        <v>209</v>
      </c>
      <c r="P124" t="s">
        <v>209</v>
      </c>
      <c r="Q124" t="s">
        <v>209</v>
      </c>
      <c r="R124" t="s">
        <v>209</v>
      </c>
      <c r="S124" t="s">
        <v>209</v>
      </c>
      <c r="T124" t="s">
        <v>209</v>
      </c>
      <c r="U124" t="s">
        <v>209</v>
      </c>
      <c r="V124" t="s">
        <v>209</v>
      </c>
      <c r="W124" t="s">
        <v>209</v>
      </c>
      <c r="X124" t="s">
        <v>209</v>
      </c>
      <c r="Y124" t="s">
        <v>209</v>
      </c>
      <c r="Z124" t="s">
        <v>209</v>
      </c>
      <c r="AA124" t="s">
        <v>209</v>
      </c>
      <c r="AB124" t="s">
        <v>209</v>
      </c>
      <c r="AC124">
        <v>54</v>
      </c>
      <c r="AD124">
        <v>84</v>
      </c>
      <c r="AE124">
        <v>102</v>
      </c>
      <c r="AF124">
        <v>134</v>
      </c>
      <c r="AG124" s="3">
        <v>1</v>
      </c>
      <c r="AH124" s="3">
        <v>1</v>
      </c>
      <c r="AI124" s="3">
        <f>AI116</f>
        <v>0.28999999999999998</v>
      </c>
      <c r="AJ124" s="3">
        <v>2.5999999999999999E-2</v>
      </c>
      <c r="AK124" s="3">
        <v>21</v>
      </c>
      <c r="AL124" s="3"/>
      <c r="AM124" s="3"/>
      <c r="AN124" s="207">
        <f t="shared" ref="AN124:AN187" si="96">AJ124*J124+AI124</f>
        <v>0.36903999999999998</v>
      </c>
      <c r="AO124" s="207">
        <f t="shared" si="91"/>
        <v>3.6903999999999999E-2</v>
      </c>
      <c r="AP124" s="208">
        <f t="shared" si="88"/>
        <v>3.1</v>
      </c>
      <c r="AQ124" s="208">
        <f t="shared" si="92"/>
        <v>2.1</v>
      </c>
      <c r="AR124" s="207">
        <f t="shared" ref="AR124" si="97">10068.2*J124*POWER(10,-6)</f>
        <v>3.0607328E-2</v>
      </c>
      <c r="AS124" s="208">
        <f t="shared" si="78"/>
        <v>5.6365513279999995</v>
      </c>
      <c r="AT124" s="212">
        <f t="shared" si="79"/>
        <v>7.6518320000000004E-7</v>
      </c>
      <c r="AU124" s="212">
        <f t="shared" si="80"/>
        <v>1.409137832E-4</v>
      </c>
    </row>
    <row r="125" spans="1:47" ht="15" thickTop="1" x14ac:dyDescent="0.3">
      <c r="A125" s="56" t="s">
        <v>179</v>
      </c>
      <c r="B125" s="110" t="s">
        <v>9</v>
      </c>
      <c r="C125" s="111" t="s">
        <v>48</v>
      </c>
      <c r="D125" s="112" t="s">
        <v>158</v>
      </c>
      <c r="E125" s="267">
        <v>1E-4</v>
      </c>
      <c r="F125" s="268">
        <v>1</v>
      </c>
      <c r="G125" s="268">
        <v>0.05</v>
      </c>
      <c r="H125" s="267">
        <f>E125*F125*G125</f>
        <v>5.0000000000000004E-6</v>
      </c>
      <c r="I125" s="110">
        <v>1.63</v>
      </c>
      <c r="J125" s="110">
        <f>I125</f>
        <v>1.63</v>
      </c>
      <c r="K125" s="108">
        <v>10</v>
      </c>
      <c r="L125" t="str">
        <f t="shared" ref="L125:L133" si="98">A125</f>
        <v>С82</v>
      </c>
      <c r="M125" t="str">
        <f t="shared" ref="M125:M133" si="99">B125</f>
        <v>Теплообменник Е-201</v>
      </c>
      <c r="N125" t="str">
        <f t="shared" ref="N125:N133" si="100">D125</f>
        <v>Полное-пожар</v>
      </c>
      <c r="O125">
        <v>10</v>
      </c>
      <c r="P125">
        <v>13</v>
      </c>
      <c r="Q125">
        <v>16</v>
      </c>
      <c r="R125">
        <v>27</v>
      </c>
      <c r="S125" t="s">
        <v>209</v>
      </c>
      <c r="T125" t="s">
        <v>209</v>
      </c>
      <c r="U125" t="s">
        <v>209</v>
      </c>
      <c r="V125" t="s">
        <v>209</v>
      </c>
      <c r="W125" t="s">
        <v>209</v>
      </c>
      <c r="X125" t="s">
        <v>209</v>
      </c>
      <c r="Y125" t="s">
        <v>209</v>
      </c>
      <c r="Z125" t="s">
        <v>209</v>
      </c>
      <c r="AA125" t="s">
        <v>209</v>
      </c>
      <c r="AB125" t="s">
        <v>209</v>
      </c>
      <c r="AC125" t="s">
        <v>209</v>
      </c>
      <c r="AD125" t="s">
        <v>209</v>
      </c>
      <c r="AE125" t="s">
        <v>209</v>
      </c>
      <c r="AF125" t="s">
        <v>209</v>
      </c>
      <c r="AG125" s="222">
        <v>1</v>
      </c>
      <c r="AH125" s="222">
        <v>1</v>
      </c>
      <c r="AI125" s="2">
        <v>0.15</v>
      </c>
      <c r="AJ125" s="2">
        <v>2.5999999999999999E-2</v>
      </c>
      <c r="AK125" s="2">
        <v>21</v>
      </c>
      <c r="AL125" s="2"/>
      <c r="AM125" s="2"/>
      <c r="AN125" s="223">
        <f t="shared" si="87"/>
        <v>0.19238</v>
      </c>
      <c r="AO125" s="223">
        <f>0.1*AN125</f>
        <v>1.9238000000000002E-2</v>
      </c>
      <c r="AP125" s="224">
        <f t="shared" ref="AP125:AP133" si="101">AG125*1.72+115*0.012*AH125</f>
        <v>3.1</v>
      </c>
      <c r="AQ125" s="224">
        <f>AK125*0.1</f>
        <v>2.1</v>
      </c>
      <c r="AR125" s="223">
        <f>10068.2*J125*POWER(10,-6)+0.0012*K125</f>
        <v>2.8411166000000002E-2</v>
      </c>
      <c r="AS125" s="224">
        <f t="shared" si="78"/>
        <v>5.4400291660000004</v>
      </c>
      <c r="AT125" s="212">
        <f t="shared" si="79"/>
        <v>1.4205583000000003E-7</v>
      </c>
      <c r="AU125" s="212">
        <f t="shared" si="80"/>
        <v>2.7200145830000003E-5</v>
      </c>
    </row>
    <row r="126" spans="1:47" x14ac:dyDescent="0.3">
      <c r="A126" s="56" t="s">
        <v>180</v>
      </c>
      <c r="B126" s="105" t="s">
        <v>9</v>
      </c>
      <c r="C126" s="106" t="s">
        <v>570</v>
      </c>
      <c r="D126" s="107" t="s">
        <v>161</v>
      </c>
      <c r="E126" s="269">
        <v>1E-4</v>
      </c>
      <c r="F126" s="270">
        <v>1</v>
      </c>
      <c r="G126" s="270">
        <v>0.19</v>
      </c>
      <c r="H126" s="269">
        <f t="shared" ref="H126:H131" si="102">E126*F126*G126</f>
        <v>1.9000000000000001E-5</v>
      </c>
      <c r="I126" s="105">
        <v>1.63</v>
      </c>
      <c r="J126" s="105">
        <v>0.16</v>
      </c>
      <c r="K126" s="108">
        <v>0</v>
      </c>
      <c r="L126" t="str">
        <f t="shared" si="98"/>
        <v>С83</v>
      </c>
      <c r="M126" t="str">
        <f t="shared" si="99"/>
        <v>Теплообменник Е-201</v>
      </c>
      <c r="N126" t="str">
        <f t="shared" si="100"/>
        <v>Полное-взрыв</v>
      </c>
      <c r="O126" t="s">
        <v>209</v>
      </c>
      <c r="P126" t="s">
        <v>209</v>
      </c>
      <c r="Q126" t="s">
        <v>209</v>
      </c>
      <c r="R126" t="s">
        <v>209</v>
      </c>
      <c r="S126">
        <v>25</v>
      </c>
      <c r="T126">
        <v>50</v>
      </c>
      <c r="U126">
        <v>137</v>
      </c>
      <c r="V126">
        <v>236</v>
      </c>
      <c r="W126" t="s">
        <v>209</v>
      </c>
      <c r="X126" t="s">
        <v>209</v>
      </c>
      <c r="Y126" t="s">
        <v>209</v>
      </c>
      <c r="Z126" t="s">
        <v>209</v>
      </c>
      <c r="AA126" t="s">
        <v>209</v>
      </c>
      <c r="AB126" t="s">
        <v>209</v>
      </c>
      <c r="AC126" t="s">
        <v>209</v>
      </c>
      <c r="AD126" t="s">
        <v>209</v>
      </c>
      <c r="AE126" t="s">
        <v>209</v>
      </c>
      <c r="AF126" t="s">
        <v>209</v>
      </c>
      <c r="AG126" s="222">
        <v>1</v>
      </c>
      <c r="AH126" s="222">
        <v>1</v>
      </c>
      <c r="AI126" s="2">
        <v>0.15</v>
      </c>
      <c r="AJ126" s="2">
        <v>2.5999999999999999E-2</v>
      </c>
      <c r="AK126" s="2">
        <v>21</v>
      </c>
      <c r="AL126" s="2"/>
      <c r="AM126" s="2"/>
      <c r="AN126" s="223">
        <f t="shared" si="90"/>
        <v>0.19238</v>
      </c>
      <c r="AO126" s="223">
        <f t="shared" si="91"/>
        <v>1.9238000000000002E-2</v>
      </c>
      <c r="AP126" s="224">
        <f t="shared" si="101"/>
        <v>3.1</v>
      </c>
      <c r="AQ126" s="224">
        <f t="shared" ref="AQ126:AQ133" si="103">AK126*0.1</f>
        <v>2.1</v>
      </c>
      <c r="AR126" s="223">
        <f>10068.2*J126*POWER(10,-6)*10+0.0012*K125</f>
        <v>2.8109120000000001E-2</v>
      </c>
      <c r="AS126" s="224">
        <f t="shared" si="78"/>
        <v>5.4397271199999997</v>
      </c>
      <c r="AT126" s="212">
        <f t="shared" si="79"/>
        <v>5.3407328000000006E-7</v>
      </c>
      <c r="AU126" s="212">
        <f t="shared" si="80"/>
        <v>1.0335481528E-4</v>
      </c>
    </row>
    <row r="127" spans="1:47" x14ac:dyDescent="0.3">
      <c r="A127" s="56" t="s">
        <v>181</v>
      </c>
      <c r="B127" s="110" t="s">
        <v>9</v>
      </c>
      <c r="C127" s="106" t="s">
        <v>571</v>
      </c>
      <c r="D127" s="107" t="s">
        <v>159</v>
      </c>
      <c r="E127" s="269">
        <v>1E-4</v>
      </c>
      <c r="F127" s="270">
        <v>1</v>
      </c>
      <c r="G127" s="270">
        <v>0.76</v>
      </c>
      <c r="H127" s="269">
        <f t="shared" si="102"/>
        <v>7.6000000000000004E-5</v>
      </c>
      <c r="I127" s="105">
        <v>1.63</v>
      </c>
      <c r="J127" s="105">
        <v>0</v>
      </c>
      <c r="K127" s="109">
        <v>0</v>
      </c>
      <c r="L127" t="str">
        <f t="shared" si="98"/>
        <v>С84</v>
      </c>
      <c r="M127" t="str">
        <f t="shared" si="99"/>
        <v>Теплообменник Е-201</v>
      </c>
      <c r="N127" t="str">
        <f t="shared" si="100"/>
        <v>Полное-ликвидация</v>
      </c>
      <c r="O127" t="s">
        <v>209</v>
      </c>
      <c r="P127" t="s">
        <v>209</v>
      </c>
      <c r="Q127" t="s">
        <v>209</v>
      </c>
      <c r="R127" t="s">
        <v>209</v>
      </c>
      <c r="S127" t="s">
        <v>209</v>
      </c>
      <c r="T127" t="s">
        <v>209</v>
      </c>
      <c r="U127" t="s">
        <v>209</v>
      </c>
      <c r="V127" t="s">
        <v>209</v>
      </c>
      <c r="W127" t="s">
        <v>209</v>
      </c>
      <c r="X127" t="s">
        <v>209</v>
      </c>
      <c r="Y127" t="s">
        <v>209</v>
      </c>
      <c r="Z127" t="s">
        <v>209</v>
      </c>
      <c r="AA127" t="s">
        <v>209</v>
      </c>
      <c r="AB127" t="s">
        <v>209</v>
      </c>
      <c r="AC127" t="s">
        <v>209</v>
      </c>
      <c r="AD127" t="s">
        <v>209</v>
      </c>
      <c r="AE127" t="s">
        <v>209</v>
      </c>
      <c r="AF127" t="s">
        <v>209</v>
      </c>
      <c r="AG127" s="2">
        <v>0</v>
      </c>
      <c r="AH127" s="2">
        <v>0</v>
      </c>
      <c r="AI127" s="2">
        <v>0.15</v>
      </c>
      <c r="AJ127" s="2">
        <v>2.5999999999999999E-2</v>
      </c>
      <c r="AK127" s="2">
        <v>21</v>
      </c>
      <c r="AL127" s="2"/>
      <c r="AM127" s="2"/>
      <c r="AN127" s="223">
        <f t="shared" ref="AN127" si="104">AJ127*J127+AI127</f>
        <v>0.15</v>
      </c>
      <c r="AO127" s="223">
        <f t="shared" si="91"/>
        <v>1.4999999999999999E-2</v>
      </c>
      <c r="AP127" s="224">
        <f t="shared" si="101"/>
        <v>0</v>
      </c>
      <c r="AQ127" s="224">
        <f t="shared" si="103"/>
        <v>2.1</v>
      </c>
      <c r="AR127" s="223">
        <f>1333*J127*POWER(10,-6)+0.0012*K125</f>
        <v>1.1999999999999999E-2</v>
      </c>
      <c r="AS127" s="224">
        <f t="shared" si="78"/>
        <v>2.2770000000000001</v>
      </c>
      <c r="AT127" s="212">
        <f t="shared" si="79"/>
        <v>9.1199999999999991E-7</v>
      </c>
      <c r="AU127" s="212">
        <f t="shared" si="80"/>
        <v>1.7305200000000001E-4</v>
      </c>
    </row>
    <row r="128" spans="1:47" x14ac:dyDescent="0.3">
      <c r="A128" s="56" t="s">
        <v>182</v>
      </c>
      <c r="B128" s="105" t="s">
        <v>9</v>
      </c>
      <c r="C128" s="106" t="s">
        <v>52</v>
      </c>
      <c r="D128" s="107" t="s">
        <v>162</v>
      </c>
      <c r="E128" s="269">
        <v>1E-3</v>
      </c>
      <c r="F128" s="270">
        <v>1</v>
      </c>
      <c r="G128" s="270">
        <v>4.0000000000000008E-2</v>
      </c>
      <c r="H128" s="269">
        <f t="shared" si="102"/>
        <v>4.000000000000001E-5</v>
      </c>
      <c r="I128" s="105">
        <f>K128*300/1000</f>
        <v>1.23</v>
      </c>
      <c r="J128" s="105">
        <f>I128</f>
        <v>1.23</v>
      </c>
      <c r="K128" s="108">
        <v>4.0999999999999996</v>
      </c>
      <c r="L128" t="str">
        <f t="shared" si="98"/>
        <v>С85</v>
      </c>
      <c r="M128" t="str">
        <f t="shared" si="99"/>
        <v>Теплообменник Е-201</v>
      </c>
      <c r="N128" t="str">
        <f t="shared" si="100"/>
        <v>Частичное-жидкостной факел</v>
      </c>
      <c r="O128" t="s">
        <v>209</v>
      </c>
      <c r="P128" t="s">
        <v>209</v>
      </c>
      <c r="Q128" t="s">
        <v>209</v>
      </c>
      <c r="R128" t="s">
        <v>209</v>
      </c>
      <c r="S128" t="s">
        <v>209</v>
      </c>
      <c r="T128" t="s">
        <v>209</v>
      </c>
      <c r="U128" t="s">
        <v>209</v>
      </c>
      <c r="V128" t="s">
        <v>209</v>
      </c>
      <c r="W128">
        <v>26</v>
      </c>
      <c r="X128">
        <v>4</v>
      </c>
      <c r="Y128" t="s">
        <v>209</v>
      </c>
      <c r="Z128" t="s">
        <v>209</v>
      </c>
      <c r="AA128" t="s">
        <v>209</v>
      </c>
      <c r="AB128" t="s">
        <v>209</v>
      </c>
      <c r="AC128" t="s">
        <v>209</v>
      </c>
      <c r="AD128" t="s">
        <v>209</v>
      </c>
      <c r="AE128" t="s">
        <v>209</v>
      </c>
      <c r="AF128" t="s">
        <v>209</v>
      </c>
      <c r="AG128" s="2">
        <v>1</v>
      </c>
      <c r="AH128" s="2">
        <v>1</v>
      </c>
      <c r="AI128" s="2">
        <f>0.1*AI127</f>
        <v>1.4999999999999999E-2</v>
      </c>
      <c r="AJ128" s="2">
        <v>2.5999999999999999E-2</v>
      </c>
      <c r="AK128" s="2">
        <v>7</v>
      </c>
      <c r="AL128" s="2"/>
      <c r="AM128" s="2"/>
      <c r="AN128" s="223">
        <f t="shared" si="83"/>
        <v>4.6980000000000001E-2</v>
      </c>
      <c r="AO128" s="223">
        <f t="shared" si="91"/>
        <v>4.6980000000000008E-3</v>
      </c>
      <c r="AP128" s="224">
        <f t="shared" si="101"/>
        <v>3.1</v>
      </c>
      <c r="AQ128" s="224">
        <f t="shared" si="103"/>
        <v>0.70000000000000007</v>
      </c>
      <c r="AR128" s="223">
        <f>10068.2*J128*POWER(10,-6)+0.0012*J128*20</f>
        <v>4.1903886000000001E-2</v>
      </c>
      <c r="AS128" s="224">
        <f t="shared" si="78"/>
        <v>3.8935818859999998</v>
      </c>
      <c r="AT128" s="212">
        <f t="shared" si="79"/>
        <v>1.6761554400000005E-6</v>
      </c>
      <c r="AU128" s="212">
        <f t="shared" si="80"/>
        <v>1.5574327544000003E-4</v>
      </c>
    </row>
    <row r="129" spans="1:47" x14ac:dyDescent="0.3">
      <c r="A129" s="56" t="s">
        <v>183</v>
      </c>
      <c r="B129" s="110" t="s">
        <v>9</v>
      </c>
      <c r="C129" s="106" t="s">
        <v>563</v>
      </c>
      <c r="D129" s="107" t="s">
        <v>160</v>
      </c>
      <c r="E129" s="269">
        <v>1E-3</v>
      </c>
      <c r="F129" s="270">
        <v>1</v>
      </c>
      <c r="G129" s="270">
        <v>0.16000000000000003</v>
      </c>
      <c r="H129" s="269">
        <f t="shared" si="102"/>
        <v>1.6000000000000004E-4</v>
      </c>
      <c r="I129" s="105">
        <f>K128*300/1000</f>
        <v>1.23</v>
      </c>
      <c r="J129" s="105">
        <v>0</v>
      </c>
      <c r="K129" s="109">
        <v>0</v>
      </c>
      <c r="L129" t="str">
        <f t="shared" si="98"/>
        <v>С86</v>
      </c>
      <c r="M129" t="str">
        <f t="shared" si="99"/>
        <v>Теплообменник Е-201</v>
      </c>
      <c r="N129" t="str">
        <f t="shared" si="100"/>
        <v>Частичное-ликвидация</v>
      </c>
      <c r="O129" t="s">
        <v>209</v>
      </c>
      <c r="P129" t="s">
        <v>209</v>
      </c>
      <c r="Q129" t="s">
        <v>209</v>
      </c>
      <c r="R129" t="s">
        <v>209</v>
      </c>
      <c r="S129" t="s">
        <v>209</v>
      </c>
      <c r="T129" t="s">
        <v>209</v>
      </c>
      <c r="U129" t="s">
        <v>209</v>
      </c>
      <c r="V129" t="s">
        <v>209</v>
      </c>
      <c r="W129" t="s">
        <v>209</v>
      </c>
      <c r="X129" t="s">
        <v>209</v>
      </c>
      <c r="Y129" t="s">
        <v>209</v>
      </c>
      <c r="Z129" t="s">
        <v>209</v>
      </c>
      <c r="AA129" t="s">
        <v>209</v>
      </c>
      <c r="AB129" t="s">
        <v>209</v>
      </c>
      <c r="AC129" t="s">
        <v>209</v>
      </c>
      <c r="AD129" t="s">
        <v>209</v>
      </c>
      <c r="AE129" t="s">
        <v>209</v>
      </c>
      <c r="AF129" t="s">
        <v>209</v>
      </c>
      <c r="AG129" s="2">
        <v>0</v>
      </c>
      <c r="AH129" s="2">
        <v>0</v>
      </c>
      <c r="AI129" s="2">
        <f>0.1*AI127</f>
        <v>1.4999999999999999E-2</v>
      </c>
      <c r="AJ129" s="2">
        <v>2.5999999999999999E-2</v>
      </c>
      <c r="AK129" s="2">
        <v>7</v>
      </c>
      <c r="AL129" s="2"/>
      <c r="AM129" s="2"/>
      <c r="AN129" s="223">
        <f t="shared" si="94"/>
        <v>4.6980000000000001E-2</v>
      </c>
      <c r="AO129" s="223">
        <f t="shared" si="91"/>
        <v>4.6980000000000008E-3</v>
      </c>
      <c r="AP129" s="224">
        <f t="shared" si="101"/>
        <v>0</v>
      </c>
      <c r="AQ129" s="224">
        <f t="shared" si="103"/>
        <v>0.70000000000000007</v>
      </c>
      <c r="AR129" s="223">
        <f>1333*I129*POWER(10,-6)+0.0012*I129*20</f>
        <v>3.1159589999999997E-2</v>
      </c>
      <c r="AS129" s="224">
        <f t="shared" si="78"/>
        <v>0.78283759000000008</v>
      </c>
      <c r="AT129" s="212">
        <f t="shared" si="79"/>
        <v>4.9855344000000011E-6</v>
      </c>
      <c r="AU129" s="212">
        <f t="shared" si="80"/>
        <v>1.2525401440000004E-4</v>
      </c>
    </row>
    <row r="130" spans="1:47" x14ac:dyDescent="0.3">
      <c r="A130" s="56" t="s">
        <v>184</v>
      </c>
      <c r="B130" s="105" t="s">
        <v>9</v>
      </c>
      <c r="C130" s="106" t="s">
        <v>55</v>
      </c>
      <c r="D130" s="107" t="s">
        <v>163</v>
      </c>
      <c r="E130" s="269">
        <v>1E-3</v>
      </c>
      <c r="F130" s="270">
        <v>1</v>
      </c>
      <c r="G130" s="270">
        <v>4.0000000000000008E-2</v>
      </c>
      <c r="H130" s="269">
        <f t="shared" si="102"/>
        <v>4.000000000000001E-5</v>
      </c>
      <c r="I130" s="105">
        <f>K130*1800/1000</f>
        <v>0.432</v>
      </c>
      <c r="J130" s="105">
        <f>I130</f>
        <v>0.432</v>
      </c>
      <c r="K130" s="108">
        <v>0.24</v>
      </c>
      <c r="L130" t="str">
        <f t="shared" si="98"/>
        <v>С87</v>
      </c>
      <c r="M130" t="str">
        <f t="shared" si="99"/>
        <v>Теплообменник Е-201</v>
      </c>
      <c r="N130" t="str">
        <f t="shared" si="100"/>
        <v>Частичное-газ факел</v>
      </c>
      <c r="O130" t="s">
        <v>209</v>
      </c>
      <c r="P130" t="s">
        <v>209</v>
      </c>
      <c r="Q130" t="s">
        <v>209</v>
      </c>
      <c r="R130" t="s">
        <v>209</v>
      </c>
      <c r="S130" t="s">
        <v>209</v>
      </c>
      <c r="T130" t="s">
        <v>209</v>
      </c>
      <c r="U130" t="s">
        <v>209</v>
      </c>
      <c r="V130" t="s">
        <v>209</v>
      </c>
      <c r="W130">
        <v>7</v>
      </c>
      <c r="X130">
        <v>2</v>
      </c>
      <c r="Y130" t="s">
        <v>209</v>
      </c>
      <c r="Z130" t="s">
        <v>209</v>
      </c>
      <c r="AA130" t="s">
        <v>209</v>
      </c>
      <c r="AB130" t="s">
        <v>209</v>
      </c>
      <c r="AC130" t="s">
        <v>209</v>
      </c>
      <c r="AD130" t="s">
        <v>209</v>
      </c>
      <c r="AE130" t="s">
        <v>209</v>
      </c>
      <c r="AF130" t="s">
        <v>209</v>
      </c>
      <c r="AG130" s="2">
        <v>1</v>
      </c>
      <c r="AH130" s="2">
        <v>1</v>
      </c>
      <c r="AI130" s="2">
        <f>0.1*AI127</f>
        <v>1.4999999999999999E-2</v>
      </c>
      <c r="AJ130" s="2">
        <v>2.5999999999999999E-2</v>
      </c>
      <c r="AK130" s="2">
        <v>7</v>
      </c>
      <c r="AL130" s="2"/>
      <c r="AM130" s="2"/>
      <c r="AN130" s="223">
        <f t="shared" si="85"/>
        <v>2.6231999999999998E-2</v>
      </c>
      <c r="AO130" s="223">
        <f t="shared" si="91"/>
        <v>2.6232E-3</v>
      </c>
      <c r="AP130" s="224">
        <f t="shared" si="101"/>
        <v>3.1</v>
      </c>
      <c r="AQ130" s="224">
        <f t="shared" si="103"/>
        <v>0.70000000000000007</v>
      </c>
      <c r="AR130" s="223">
        <f>10068.2*J130*POWER(10,-6)</f>
        <v>4.3494624000000003E-3</v>
      </c>
      <c r="AS130" s="224">
        <f t="shared" si="78"/>
        <v>3.8332046624</v>
      </c>
      <c r="AT130" s="212">
        <f t="shared" si="79"/>
        <v>1.7397849600000005E-7</v>
      </c>
      <c r="AU130" s="212">
        <f t="shared" si="80"/>
        <v>1.5332818649600003E-4</v>
      </c>
    </row>
    <row r="131" spans="1:47" x14ac:dyDescent="0.3">
      <c r="A131" s="56" t="s">
        <v>210</v>
      </c>
      <c r="B131" s="110" t="s">
        <v>9</v>
      </c>
      <c r="C131" s="106" t="s">
        <v>564</v>
      </c>
      <c r="D131" s="107" t="s">
        <v>164</v>
      </c>
      <c r="E131" s="269">
        <v>1E-3</v>
      </c>
      <c r="F131" s="270">
        <v>1</v>
      </c>
      <c r="G131" s="270">
        <v>0.15200000000000002</v>
      </c>
      <c r="H131" s="269">
        <f t="shared" si="102"/>
        <v>1.5200000000000004E-4</v>
      </c>
      <c r="I131" s="105">
        <f>K130*1800/1000</f>
        <v>0.432</v>
      </c>
      <c r="J131" s="105">
        <f>I131</f>
        <v>0.432</v>
      </c>
      <c r="K131" s="109">
        <v>0</v>
      </c>
      <c r="L131" t="str">
        <f t="shared" si="98"/>
        <v>С88</v>
      </c>
      <c r="M131" t="str">
        <f t="shared" si="99"/>
        <v>Теплообменник Е-201</v>
      </c>
      <c r="N131" t="str">
        <f t="shared" si="100"/>
        <v>Частичное-вспышка</v>
      </c>
      <c r="O131" t="s">
        <v>209</v>
      </c>
      <c r="P131" t="s">
        <v>209</v>
      </c>
      <c r="Q131" t="s">
        <v>209</v>
      </c>
      <c r="R131" t="s">
        <v>209</v>
      </c>
      <c r="S131" t="s">
        <v>209</v>
      </c>
      <c r="T131" t="s">
        <v>209</v>
      </c>
      <c r="U131" t="s">
        <v>209</v>
      </c>
      <c r="V131" t="s">
        <v>209</v>
      </c>
      <c r="W131" t="s">
        <v>209</v>
      </c>
      <c r="X131" t="s">
        <v>209</v>
      </c>
      <c r="Y131">
        <v>24</v>
      </c>
      <c r="Z131">
        <v>28</v>
      </c>
      <c r="AA131" t="s">
        <v>209</v>
      </c>
      <c r="AB131" t="s">
        <v>209</v>
      </c>
      <c r="AC131" t="s">
        <v>209</v>
      </c>
      <c r="AD131" t="s">
        <v>209</v>
      </c>
      <c r="AE131" t="s">
        <v>209</v>
      </c>
      <c r="AF131" t="s">
        <v>209</v>
      </c>
      <c r="AG131" s="2">
        <v>1</v>
      </c>
      <c r="AH131" s="2">
        <v>1</v>
      </c>
      <c r="AI131" s="2">
        <f>0.1*AI127</f>
        <v>1.4999999999999999E-2</v>
      </c>
      <c r="AJ131" s="2">
        <v>2.5999999999999999E-2</v>
      </c>
      <c r="AK131" s="2">
        <v>7</v>
      </c>
      <c r="AL131" s="2"/>
      <c r="AM131" s="2"/>
      <c r="AN131" s="223">
        <f t="shared" si="85"/>
        <v>2.6231999999999998E-2</v>
      </c>
      <c r="AO131" s="223">
        <f t="shared" si="91"/>
        <v>2.6232E-3</v>
      </c>
      <c r="AP131" s="224">
        <f t="shared" si="101"/>
        <v>3.1</v>
      </c>
      <c r="AQ131" s="224">
        <f t="shared" si="103"/>
        <v>0.70000000000000007</v>
      </c>
      <c r="AR131" s="223">
        <f>10068.2*J131*POWER(10,-6)</f>
        <v>4.3494624000000003E-3</v>
      </c>
      <c r="AS131" s="224">
        <f t="shared" si="78"/>
        <v>3.8332046624</v>
      </c>
      <c r="AT131" s="212">
        <f t="shared" si="79"/>
        <v>6.6111828480000023E-7</v>
      </c>
      <c r="AU131" s="212">
        <f t="shared" si="80"/>
        <v>5.8264710868480014E-4</v>
      </c>
    </row>
    <row r="132" spans="1:47" x14ac:dyDescent="0.3">
      <c r="A132" s="56" t="s">
        <v>211</v>
      </c>
      <c r="B132" s="105" t="s">
        <v>9</v>
      </c>
      <c r="C132" s="106" t="s">
        <v>565</v>
      </c>
      <c r="D132" s="107" t="s">
        <v>160</v>
      </c>
      <c r="E132" s="269">
        <v>1E-3</v>
      </c>
      <c r="F132" s="270">
        <v>1</v>
      </c>
      <c r="G132" s="270">
        <v>0.6080000000000001</v>
      </c>
      <c r="H132" s="269">
        <f>E132*F132*G132</f>
        <v>6.0800000000000014E-4</v>
      </c>
      <c r="I132" s="105">
        <f>K130*1800/1000</f>
        <v>0.432</v>
      </c>
      <c r="J132" s="105">
        <v>0</v>
      </c>
      <c r="K132" s="109">
        <v>0</v>
      </c>
      <c r="L132" t="str">
        <f t="shared" si="98"/>
        <v>С89</v>
      </c>
      <c r="M132" t="str">
        <f t="shared" si="99"/>
        <v>Теплообменник Е-201</v>
      </c>
      <c r="N132" t="str">
        <f t="shared" si="100"/>
        <v>Частичное-ликвидация</v>
      </c>
      <c r="O132" t="s">
        <v>209</v>
      </c>
      <c r="P132" t="s">
        <v>209</v>
      </c>
      <c r="Q132" t="s">
        <v>209</v>
      </c>
      <c r="R132" t="s">
        <v>209</v>
      </c>
      <c r="S132" t="s">
        <v>209</v>
      </c>
      <c r="T132" t="s">
        <v>209</v>
      </c>
      <c r="U132" t="s">
        <v>209</v>
      </c>
      <c r="V132" t="s">
        <v>209</v>
      </c>
      <c r="W132" t="s">
        <v>209</v>
      </c>
      <c r="X132" t="s">
        <v>209</v>
      </c>
      <c r="Y132" t="s">
        <v>209</v>
      </c>
      <c r="Z132" t="s">
        <v>209</v>
      </c>
      <c r="AA132" t="s">
        <v>209</v>
      </c>
      <c r="AB132" t="s">
        <v>209</v>
      </c>
      <c r="AC132" t="s">
        <v>209</v>
      </c>
      <c r="AD132" t="s">
        <v>209</v>
      </c>
      <c r="AE132" t="s">
        <v>209</v>
      </c>
      <c r="AF132" t="s">
        <v>209</v>
      </c>
      <c r="AG132" s="2">
        <v>0</v>
      </c>
      <c r="AH132" s="2">
        <v>0</v>
      </c>
      <c r="AI132" s="2">
        <f>0.1*AI127</f>
        <v>1.4999999999999999E-2</v>
      </c>
      <c r="AJ132" s="2">
        <v>2.5999999999999999E-2</v>
      </c>
      <c r="AK132" s="2">
        <v>7</v>
      </c>
      <c r="AL132" s="2"/>
      <c r="AM132" s="2"/>
      <c r="AN132" s="223">
        <f t="shared" si="95"/>
        <v>2.6231999999999998E-2</v>
      </c>
      <c r="AO132" s="223">
        <f t="shared" si="91"/>
        <v>2.6232E-3</v>
      </c>
      <c r="AP132" s="224">
        <f t="shared" si="101"/>
        <v>0</v>
      </c>
      <c r="AQ132" s="224">
        <f t="shared" si="103"/>
        <v>0.70000000000000007</v>
      </c>
      <c r="AR132" s="223">
        <f>1333*I132*POWER(10,-6)</f>
        <v>5.7585599999999992E-4</v>
      </c>
      <c r="AS132" s="224">
        <f t="shared" si="78"/>
        <v>0.72943105600000013</v>
      </c>
      <c r="AT132" s="212">
        <f t="shared" si="79"/>
        <v>3.5012044800000005E-7</v>
      </c>
      <c r="AU132" s="212">
        <f t="shared" si="80"/>
        <v>4.4349408204800018E-4</v>
      </c>
    </row>
    <row r="133" spans="1:47" x14ac:dyDescent="0.3">
      <c r="A133" s="56" t="s">
        <v>212</v>
      </c>
      <c r="B133" s="110" t="s">
        <v>9</v>
      </c>
      <c r="C133" s="106" t="s">
        <v>165</v>
      </c>
      <c r="D133" s="107" t="s">
        <v>166</v>
      </c>
      <c r="E133" s="269">
        <v>2.5000000000000001E-5</v>
      </c>
      <c r="F133" s="270">
        <v>1</v>
      </c>
      <c r="G133" s="270">
        <v>1</v>
      </c>
      <c r="H133" s="269">
        <f>E133*F133*G133</f>
        <v>2.5000000000000001E-5</v>
      </c>
      <c r="I133" s="105">
        <v>1.63</v>
      </c>
      <c r="J133" s="105">
        <v>1.63</v>
      </c>
      <c r="K133" s="109">
        <v>0</v>
      </c>
      <c r="L133" t="str">
        <f t="shared" si="98"/>
        <v>С90</v>
      </c>
      <c r="M133" t="str">
        <f t="shared" si="99"/>
        <v>Теплообменник Е-201</v>
      </c>
      <c r="N133" t="str">
        <f t="shared" si="100"/>
        <v>Полное-огненный шар</v>
      </c>
      <c r="O133" t="s">
        <v>209</v>
      </c>
      <c r="P133" t="s">
        <v>209</v>
      </c>
      <c r="Q133" t="s">
        <v>209</v>
      </c>
      <c r="R133" t="s">
        <v>209</v>
      </c>
      <c r="S133" t="s">
        <v>209</v>
      </c>
      <c r="T133" t="s">
        <v>209</v>
      </c>
      <c r="U133" t="s">
        <v>209</v>
      </c>
      <c r="V133" t="s">
        <v>209</v>
      </c>
      <c r="W133" t="s">
        <v>209</v>
      </c>
      <c r="X133" t="s">
        <v>209</v>
      </c>
      <c r="Y133" t="s">
        <v>209</v>
      </c>
      <c r="Z133" t="s">
        <v>209</v>
      </c>
      <c r="AA133" t="s">
        <v>209</v>
      </c>
      <c r="AB133" t="s">
        <v>209</v>
      </c>
      <c r="AC133">
        <v>36</v>
      </c>
      <c r="AD133">
        <v>61</v>
      </c>
      <c r="AE133">
        <v>76</v>
      </c>
      <c r="AF133">
        <v>102</v>
      </c>
      <c r="AG133" s="2">
        <v>1</v>
      </c>
      <c r="AH133" s="2">
        <v>1</v>
      </c>
      <c r="AI133" s="2">
        <f>AI125</f>
        <v>0.15</v>
      </c>
      <c r="AJ133" s="2">
        <v>2.5999999999999999E-2</v>
      </c>
      <c r="AK133" s="2">
        <v>21</v>
      </c>
      <c r="AL133" s="2"/>
      <c r="AM133" s="2"/>
      <c r="AN133" s="223">
        <f t="shared" si="96"/>
        <v>0.19238</v>
      </c>
      <c r="AO133" s="223">
        <f t="shared" si="91"/>
        <v>1.9238000000000002E-2</v>
      </c>
      <c r="AP133" s="224">
        <f t="shared" si="101"/>
        <v>3.1</v>
      </c>
      <c r="AQ133" s="224">
        <f t="shared" si="103"/>
        <v>2.1</v>
      </c>
      <c r="AR133" s="223">
        <f t="shared" ref="AR133" si="105">10068.2*J133*POWER(10,-6)</f>
        <v>1.6411166000000001E-2</v>
      </c>
      <c r="AS133" s="224">
        <f t="shared" si="78"/>
        <v>5.428029166</v>
      </c>
      <c r="AT133" s="212">
        <f t="shared" si="79"/>
        <v>4.1027915000000003E-7</v>
      </c>
      <c r="AU133" s="212">
        <f t="shared" si="80"/>
        <v>1.3570072915E-4</v>
      </c>
    </row>
    <row r="134" spans="1:47" x14ac:dyDescent="0.3">
      <c r="A134" s="56" t="s">
        <v>213</v>
      </c>
      <c r="B134" s="117" t="s">
        <v>475</v>
      </c>
      <c r="C134" s="118" t="s">
        <v>48</v>
      </c>
      <c r="D134" s="119" t="s">
        <v>158</v>
      </c>
      <c r="E134" s="271">
        <v>1.0000000000000001E-5</v>
      </c>
      <c r="F134" s="272">
        <v>2</v>
      </c>
      <c r="G134" s="272">
        <v>0.05</v>
      </c>
      <c r="H134" s="271">
        <f>E134*F134*G134</f>
        <v>1.0000000000000002E-6</v>
      </c>
      <c r="I134" s="117">
        <v>1.35</v>
      </c>
      <c r="J134" s="117">
        <f>I134</f>
        <v>1.35</v>
      </c>
      <c r="K134" s="75">
        <v>10</v>
      </c>
      <c r="L134" t="str">
        <f t="shared" ref="L134:L142" si="106">A134</f>
        <v>С91</v>
      </c>
      <c r="M134" t="str">
        <f t="shared" ref="M134:M142" si="107">B134</f>
        <v>Реактор R-201, 202</v>
      </c>
      <c r="N134" t="str">
        <f t="shared" ref="N134:N142" si="108">D134</f>
        <v>Полное-пожар</v>
      </c>
      <c r="O134">
        <v>10</v>
      </c>
      <c r="P134">
        <v>13</v>
      </c>
      <c r="Q134">
        <v>16</v>
      </c>
      <c r="R134">
        <v>27</v>
      </c>
      <c r="S134" t="s">
        <v>209</v>
      </c>
      <c r="T134" t="s">
        <v>209</v>
      </c>
      <c r="U134" t="s">
        <v>209</v>
      </c>
      <c r="V134" t="s">
        <v>209</v>
      </c>
      <c r="W134" t="s">
        <v>209</v>
      </c>
      <c r="X134" t="s">
        <v>209</v>
      </c>
      <c r="Y134" t="s">
        <v>209</v>
      </c>
      <c r="Z134" t="s">
        <v>209</v>
      </c>
      <c r="AA134" t="s">
        <v>209</v>
      </c>
      <c r="AB134" t="s">
        <v>209</v>
      </c>
      <c r="AC134" t="s">
        <v>209</v>
      </c>
      <c r="AD134" t="s">
        <v>209</v>
      </c>
      <c r="AE134" t="s">
        <v>209</v>
      </c>
      <c r="AF134" t="s">
        <v>209</v>
      </c>
      <c r="AG134" s="216">
        <v>1</v>
      </c>
      <c r="AH134" s="216">
        <v>1</v>
      </c>
      <c r="AI134" s="4">
        <v>0.18</v>
      </c>
      <c r="AJ134" s="4">
        <v>2.5999999999999999E-2</v>
      </c>
      <c r="AK134" s="4">
        <v>21</v>
      </c>
      <c r="AL134" s="4"/>
      <c r="AM134" s="4"/>
      <c r="AN134" s="217">
        <f t="shared" si="87"/>
        <v>0.21509999999999999</v>
      </c>
      <c r="AO134" s="217">
        <f>0.1*AN134</f>
        <v>2.1510000000000001E-2</v>
      </c>
      <c r="AP134" s="218">
        <f t="shared" ref="AP134:AP142" si="109">AG134*1.72+115*0.012*AH134</f>
        <v>3.1</v>
      </c>
      <c r="AQ134" s="218">
        <f>AK134*0.1</f>
        <v>2.1</v>
      </c>
      <c r="AR134" s="217">
        <f>10068.2*J134*POWER(10,-6)+0.0012*K134</f>
        <v>2.5592070000000001E-2</v>
      </c>
      <c r="AS134" s="218">
        <f t="shared" si="78"/>
        <v>5.46220207</v>
      </c>
      <c r="AT134" s="212">
        <f t="shared" si="79"/>
        <v>2.5592070000000004E-8</v>
      </c>
      <c r="AU134" s="212">
        <f t="shared" si="80"/>
        <v>5.4622020700000009E-6</v>
      </c>
    </row>
    <row r="135" spans="1:47" x14ac:dyDescent="0.3">
      <c r="A135" s="56" t="s">
        <v>214</v>
      </c>
      <c r="B135" s="117" t="s">
        <v>475</v>
      </c>
      <c r="C135" s="73" t="s">
        <v>570</v>
      </c>
      <c r="D135" s="74" t="s">
        <v>161</v>
      </c>
      <c r="E135" s="259">
        <v>1.0000000000000001E-5</v>
      </c>
      <c r="F135" s="260">
        <v>2</v>
      </c>
      <c r="G135" s="260">
        <v>0.19</v>
      </c>
      <c r="H135" s="259">
        <f t="shared" ref="H135:H140" si="110">E135*F135*G135</f>
        <v>3.8000000000000005E-6</v>
      </c>
      <c r="I135" s="72">
        <v>1.35</v>
      </c>
      <c r="J135" s="72">
        <v>0.13</v>
      </c>
      <c r="K135" s="75">
        <v>0</v>
      </c>
      <c r="L135" t="str">
        <f t="shared" si="106"/>
        <v>С92</v>
      </c>
      <c r="M135" t="str">
        <f t="shared" si="107"/>
        <v>Реактор R-201, 202</v>
      </c>
      <c r="N135" t="str">
        <f t="shared" si="108"/>
        <v>Полное-взрыв</v>
      </c>
      <c r="O135" t="s">
        <v>209</v>
      </c>
      <c r="P135" t="s">
        <v>209</v>
      </c>
      <c r="Q135" t="s">
        <v>209</v>
      </c>
      <c r="R135" t="s">
        <v>209</v>
      </c>
      <c r="S135">
        <v>23</v>
      </c>
      <c r="T135">
        <v>47</v>
      </c>
      <c r="U135">
        <v>128</v>
      </c>
      <c r="V135">
        <v>220</v>
      </c>
      <c r="W135" t="s">
        <v>209</v>
      </c>
      <c r="X135" t="s">
        <v>209</v>
      </c>
      <c r="Y135" t="s">
        <v>209</v>
      </c>
      <c r="Z135" t="s">
        <v>209</v>
      </c>
      <c r="AA135" t="s">
        <v>209</v>
      </c>
      <c r="AB135" t="s">
        <v>209</v>
      </c>
      <c r="AC135" t="s">
        <v>209</v>
      </c>
      <c r="AD135" t="s">
        <v>209</v>
      </c>
      <c r="AE135" t="s">
        <v>209</v>
      </c>
      <c r="AF135" t="s">
        <v>209</v>
      </c>
      <c r="AG135" s="216">
        <v>1</v>
      </c>
      <c r="AH135" s="216">
        <v>1</v>
      </c>
      <c r="AI135" s="4">
        <v>0.18</v>
      </c>
      <c r="AJ135" s="4">
        <v>2.5999999999999999E-2</v>
      </c>
      <c r="AK135" s="4">
        <v>21</v>
      </c>
      <c r="AL135" s="4"/>
      <c r="AM135" s="4"/>
      <c r="AN135" s="217">
        <f t="shared" si="90"/>
        <v>0.21509999999999999</v>
      </c>
      <c r="AO135" s="217">
        <f t="shared" si="91"/>
        <v>2.1510000000000001E-2</v>
      </c>
      <c r="AP135" s="218">
        <f t="shared" si="109"/>
        <v>3.1</v>
      </c>
      <c r="AQ135" s="218">
        <f t="shared" ref="AQ135:AQ142" si="111">AK135*0.1</f>
        <v>2.1</v>
      </c>
      <c r="AR135" s="217">
        <f>10068.2*J135*POWER(10,-6)*10+0.0012*K134</f>
        <v>2.5088659999999999E-2</v>
      </c>
      <c r="AS135" s="218">
        <f t="shared" si="78"/>
        <v>5.4616986600000006</v>
      </c>
      <c r="AT135" s="212">
        <f t="shared" si="79"/>
        <v>9.5336908000000012E-8</v>
      </c>
      <c r="AU135" s="212">
        <f t="shared" si="80"/>
        <v>2.0754454908000004E-5</v>
      </c>
    </row>
    <row r="136" spans="1:47" x14ac:dyDescent="0.3">
      <c r="A136" s="56" t="s">
        <v>215</v>
      </c>
      <c r="B136" s="117" t="s">
        <v>475</v>
      </c>
      <c r="C136" s="73" t="s">
        <v>571</v>
      </c>
      <c r="D136" s="74" t="s">
        <v>159</v>
      </c>
      <c r="E136" s="259">
        <v>1.0000000000000001E-5</v>
      </c>
      <c r="F136" s="272">
        <v>2</v>
      </c>
      <c r="G136" s="260">
        <v>0.76</v>
      </c>
      <c r="H136" s="259">
        <f t="shared" si="110"/>
        <v>1.5200000000000002E-5</v>
      </c>
      <c r="I136" s="72">
        <v>1.35</v>
      </c>
      <c r="J136" s="72">
        <v>0</v>
      </c>
      <c r="K136" s="76">
        <v>0</v>
      </c>
      <c r="L136" t="str">
        <f t="shared" si="106"/>
        <v>С93</v>
      </c>
      <c r="M136" t="str">
        <f t="shared" si="107"/>
        <v>Реактор R-201, 202</v>
      </c>
      <c r="N136" t="str">
        <f t="shared" si="108"/>
        <v>Полное-ликвидация</v>
      </c>
      <c r="O136" t="s">
        <v>209</v>
      </c>
      <c r="P136" t="s">
        <v>209</v>
      </c>
      <c r="Q136" t="s">
        <v>209</v>
      </c>
      <c r="R136" t="s">
        <v>209</v>
      </c>
      <c r="S136" t="s">
        <v>209</v>
      </c>
      <c r="T136" t="s">
        <v>209</v>
      </c>
      <c r="U136" t="s">
        <v>209</v>
      </c>
      <c r="V136" t="s">
        <v>209</v>
      </c>
      <c r="W136" t="s">
        <v>209</v>
      </c>
      <c r="X136" t="s">
        <v>209</v>
      </c>
      <c r="Y136" t="s">
        <v>209</v>
      </c>
      <c r="Z136" t="s">
        <v>209</v>
      </c>
      <c r="AA136" t="s">
        <v>209</v>
      </c>
      <c r="AB136" t="s">
        <v>209</v>
      </c>
      <c r="AC136" t="s">
        <v>209</v>
      </c>
      <c r="AD136" t="s">
        <v>209</v>
      </c>
      <c r="AE136" t="s">
        <v>209</v>
      </c>
      <c r="AF136" t="s">
        <v>209</v>
      </c>
      <c r="AG136" s="4">
        <v>0</v>
      </c>
      <c r="AH136" s="4">
        <v>0</v>
      </c>
      <c r="AI136" s="4">
        <v>0.18</v>
      </c>
      <c r="AJ136" s="4">
        <v>2.5999999999999999E-2</v>
      </c>
      <c r="AK136" s="4">
        <v>21</v>
      </c>
      <c r="AL136" s="4"/>
      <c r="AM136" s="4"/>
      <c r="AN136" s="217">
        <f t="shared" ref="AN136" si="112">AJ136*J136+AI136</f>
        <v>0.18</v>
      </c>
      <c r="AO136" s="217">
        <f t="shared" si="91"/>
        <v>1.7999999999999999E-2</v>
      </c>
      <c r="AP136" s="218">
        <f t="shared" si="109"/>
        <v>0</v>
      </c>
      <c r="AQ136" s="218">
        <f t="shared" si="111"/>
        <v>2.1</v>
      </c>
      <c r="AR136" s="217">
        <f>1333*J136*POWER(10,-6)+0.0012*K134</f>
        <v>1.1999999999999999E-2</v>
      </c>
      <c r="AS136" s="218">
        <f t="shared" si="78"/>
        <v>2.31</v>
      </c>
      <c r="AT136" s="212">
        <f t="shared" si="79"/>
        <v>1.8239999999999999E-7</v>
      </c>
      <c r="AU136" s="212">
        <f t="shared" si="80"/>
        <v>3.5112000000000005E-5</v>
      </c>
    </row>
    <row r="137" spans="1:47" x14ac:dyDescent="0.3">
      <c r="A137" s="56" t="s">
        <v>216</v>
      </c>
      <c r="B137" s="117" t="s">
        <v>475</v>
      </c>
      <c r="C137" s="73" t="s">
        <v>52</v>
      </c>
      <c r="D137" s="74" t="s">
        <v>162</v>
      </c>
      <c r="E137" s="259">
        <v>1E-4</v>
      </c>
      <c r="F137" s="260">
        <v>2</v>
      </c>
      <c r="G137" s="260">
        <v>4.0000000000000008E-2</v>
      </c>
      <c r="H137" s="259">
        <f t="shared" si="110"/>
        <v>8.0000000000000013E-6</v>
      </c>
      <c r="I137" s="72">
        <f>K137*300/1000</f>
        <v>1.2</v>
      </c>
      <c r="J137" s="72">
        <f>I137</f>
        <v>1.2</v>
      </c>
      <c r="K137" s="75">
        <v>4</v>
      </c>
      <c r="L137" t="str">
        <f t="shared" si="106"/>
        <v>С94</v>
      </c>
      <c r="M137" t="str">
        <f t="shared" si="107"/>
        <v>Реактор R-201, 202</v>
      </c>
      <c r="N137" t="str">
        <f t="shared" si="108"/>
        <v>Частичное-жидкостной факел</v>
      </c>
      <c r="O137" t="s">
        <v>209</v>
      </c>
      <c r="P137" t="s">
        <v>209</v>
      </c>
      <c r="Q137" t="s">
        <v>209</v>
      </c>
      <c r="R137" t="s">
        <v>209</v>
      </c>
      <c r="S137" t="s">
        <v>209</v>
      </c>
      <c r="T137" t="s">
        <v>209</v>
      </c>
      <c r="U137" t="s">
        <v>209</v>
      </c>
      <c r="V137" t="s">
        <v>209</v>
      </c>
      <c r="W137">
        <v>26</v>
      </c>
      <c r="X137">
        <v>4</v>
      </c>
      <c r="Y137" t="s">
        <v>209</v>
      </c>
      <c r="Z137" t="s">
        <v>209</v>
      </c>
      <c r="AA137" t="s">
        <v>209</v>
      </c>
      <c r="AB137" t="s">
        <v>209</v>
      </c>
      <c r="AC137" t="s">
        <v>209</v>
      </c>
      <c r="AD137" t="s">
        <v>209</v>
      </c>
      <c r="AE137" t="s">
        <v>209</v>
      </c>
      <c r="AF137" t="s">
        <v>209</v>
      </c>
      <c r="AG137" s="4">
        <v>1</v>
      </c>
      <c r="AH137" s="4">
        <v>1</v>
      </c>
      <c r="AI137" s="4">
        <f>0.1*AI136</f>
        <v>1.7999999999999999E-2</v>
      </c>
      <c r="AJ137" s="4">
        <v>2.5999999999999999E-2</v>
      </c>
      <c r="AK137" s="4">
        <v>7</v>
      </c>
      <c r="AL137" s="4"/>
      <c r="AM137" s="4"/>
      <c r="AN137" s="217">
        <f t="shared" si="83"/>
        <v>4.9199999999999994E-2</v>
      </c>
      <c r="AO137" s="217">
        <f t="shared" si="91"/>
        <v>4.9199999999999999E-3</v>
      </c>
      <c r="AP137" s="218">
        <f t="shared" si="109"/>
        <v>3.1</v>
      </c>
      <c r="AQ137" s="218">
        <f t="shared" si="111"/>
        <v>0.70000000000000007</v>
      </c>
      <c r="AR137" s="217">
        <f>10068.2*J137*POWER(10,-6)+0.0012*J137*20</f>
        <v>4.0881840000000003E-2</v>
      </c>
      <c r="AS137" s="218">
        <f t="shared" si="78"/>
        <v>3.8950018399999999</v>
      </c>
      <c r="AT137" s="212">
        <f t="shared" si="79"/>
        <v>3.2705472000000008E-7</v>
      </c>
      <c r="AU137" s="212">
        <f t="shared" si="80"/>
        <v>3.1160014720000006E-5</v>
      </c>
    </row>
    <row r="138" spans="1:47" x14ac:dyDescent="0.3">
      <c r="A138" s="56" t="s">
        <v>217</v>
      </c>
      <c r="B138" s="117" t="s">
        <v>475</v>
      </c>
      <c r="C138" s="73" t="s">
        <v>563</v>
      </c>
      <c r="D138" s="74" t="s">
        <v>160</v>
      </c>
      <c r="E138" s="259">
        <v>1E-4</v>
      </c>
      <c r="F138" s="272">
        <v>2</v>
      </c>
      <c r="G138" s="260">
        <v>0.16000000000000003</v>
      </c>
      <c r="H138" s="259">
        <f t="shared" si="110"/>
        <v>3.2000000000000005E-5</v>
      </c>
      <c r="I138" s="72">
        <f>K137*300/1000</f>
        <v>1.2</v>
      </c>
      <c r="J138" s="72">
        <v>0</v>
      </c>
      <c r="K138" s="76">
        <v>0</v>
      </c>
      <c r="L138" t="str">
        <f t="shared" si="106"/>
        <v>С95</v>
      </c>
      <c r="M138" t="str">
        <f t="shared" si="107"/>
        <v>Реактор R-201, 202</v>
      </c>
      <c r="N138" t="str">
        <f t="shared" si="108"/>
        <v>Частичное-ликвидация</v>
      </c>
      <c r="O138" t="s">
        <v>209</v>
      </c>
      <c r="P138" t="s">
        <v>209</v>
      </c>
      <c r="Q138" t="s">
        <v>209</v>
      </c>
      <c r="R138" t="s">
        <v>209</v>
      </c>
      <c r="S138" t="s">
        <v>209</v>
      </c>
      <c r="T138" t="s">
        <v>209</v>
      </c>
      <c r="U138" t="s">
        <v>209</v>
      </c>
      <c r="V138" t="s">
        <v>209</v>
      </c>
      <c r="W138" t="s">
        <v>209</v>
      </c>
      <c r="X138" t="s">
        <v>209</v>
      </c>
      <c r="Y138" t="s">
        <v>209</v>
      </c>
      <c r="Z138" t="s">
        <v>209</v>
      </c>
      <c r="AA138" t="s">
        <v>209</v>
      </c>
      <c r="AB138" t="s">
        <v>209</v>
      </c>
      <c r="AC138" t="s">
        <v>209</v>
      </c>
      <c r="AD138" t="s">
        <v>209</v>
      </c>
      <c r="AE138" t="s">
        <v>209</v>
      </c>
      <c r="AF138" t="s">
        <v>209</v>
      </c>
      <c r="AG138" s="4">
        <v>0</v>
      </c>
      <c r="AH138" s="4">
        <v>0</v>
      </c>
      <c r="AI138" s="4">
        <f>0.1*AI136</f>
        <v>1.7999999999999999E-2</v>
      </c>
      <c r="AJ138" s="4">
        <v>2.5999999999999999E-2</v>
      </c>
      <c r="AK138" s="4">
        <v>7</v>
      </c>
      <c r="AL138" s="4"/>
      <c r="AM138" s="4"/>
      <c r="AN138" s="217">
        <f t="shared" si="94"/>
        <v>4.9199999999999994E-2</v>
      </c>
      <c r="AO138" s="217">
        <f t="shared" si="91"/>
        <v>4.9199999999999999E-3</v>
      </c>
      <c r="AP138" s="218">
        <f t="shared" si="109"/>
        <v>0</v>
      </c>
      <c r="AQ138" s="218">
        <f t="shared" si="111"/>
        <v>0.70000000000000007</v>
      </c>
      <c r="AR138" s="217">
        <f>1333*I138*POWER(10,-6)+0.0012*I138*20</f>
        <v>3.0399599999999999E-2</v>
      </c>
      <c r="AS138" s="218">
        <f t="shared" si="78"/>
        <v>0.78451960000000009</v>
      </c>
      <c r="AT138" s="212">
        <f t="shared" si="79"/>
        <v>9.7278720000000018E-7</v>
      </c>
      <c r="AU138" s="212">
        <f t="shared" si="80"/>
        <v>2.5104627200000007E-5</v>
      </c>
    </row>
    <row r="139" spans="1:47" x14ac:dyDescent="0.3">
      <c r="A139" s="56" t="s">
        <v>218</v>
      </c>
      <c r="B139" s="117" t="s">
        <v>475</v>
      </c>
      <c r="C139" s="73" t="s">
        <v>55</v>
      </c>
      <c r="D139" s="74" t="s">
        <v>163</v>
      </c>
      <c r="E139" s="259">
        <v>1E-4</v>
      </c>
      <c r="F139" s="260">
        <v>2</v>
      </c>
      <c r="G139" s="260">
        <v>4.0000000000000008E-2</v>
      </c>
      <c r="H139" s="259">
        <f t="shared" si="110"/>
        <v>8.0000000000000013E-6</v>
      </c>
      <c r="I139" s="72">
        <f>K139*1800/1000</f>
        <v>0.39600000000000002</v>
      </c>
      <c r="J139" s="72">
        <f>I139</f>
        <v>0.39600000000000002</v>
      </c>
      <c r="K139" s="75">
        <v>0.22</v>
      </c>
      <c r="L139" t="str">
        <f t="shared" si="106"/>
        <v>С96</v>
      </c>
      <c r="M139" t="str">
        <f t="shared" si="107"/>
        <v>Реактор R-201, 202</v>
      </c>
      <c r="N139" t="str">
        <f t="shared" si="108"/>
        <v>Частичное-газ факел</v>
      </c>
      <c r="O139" t="s">
        <v>209</v>
      </c>
      <c r="P139" t="s">
        <v>209</v>
      </c>
      <c r="Q139" t="s">
        <v>209</v>
      </c>
      <c r="R139" t="s">
        <v>209</v>
      </c>
      <c r="S139" t="s">
        <v>209</v>
      </c>
      <c r="T139" t="s">
        <v>209</v>
      </c>
      <c r="U139" t="s">
        <v>209</v>
      </c>
      <c r="V139" t="s">
        <v>209</v>
      </c>
      <c r="W139">
        <v>6</v>
      </c>
      <c r="X139">
        <v>1</v>
      </c>
      <c r="Y139" t="s">
        <v>209</v>
      </c>
      <c r="Z139" t="s">
        <v>209</v>
      </c>
      <c r="AA139" t="s">
        <v>209</v>
      </c>
      <c r="AB139" t="s">
        <v>209</v>
      </c>
      <c r="AC139" t="s">
        <v>209</v>
      </c>
      <c r="AD139" t="s">
        <v>209</v>
      </c>
      <c r="AE139" t="s">
        <v>209</v>
      </c>
      <c r="AF139" t="s">
        <v>209</v>
      </c>
      <c r="AG139" s="4">
        <v>1</v>
      </c>
      <c r="AH139" s="4">
        <v>1</v>
      </c>
      <c r="AI139" s="4">
        <f>0.1*AI136</f>
        <v>1.7999999999999999E-2</v>
      </c>
      <c r="AJ139" s="4">
        <v>2.5999999999999999E-2</v>
      </c>
      <c r="AK139" s="4">
        <v>7</v>
      </c>
      <c r="AL139" s="4"/>
      <c r="AM139" s="4"/>
      <c r="AN139" s="217">
        <f t="shared" si="85"/>
        <v>2.8295999999999998E-2</v>
      </c>
      <c r="AO139" s="217">
        <f t="shared" si="91"/>
        <v>2.8295999999999998E-3</v>
      </c>
      <c r="AP139" s="218">
        <f t="shared" si="109"/>
        <v>3.1</v>
      </c>
      <c r="AQ139" s="218">
        <f t="shared" si="111"/>
        <v>0.70000000000000007</v>
      </c>
      <c r="AR139" s="217">
        <f>10068.2*J139*POWER(10,-6)</f>
        <v>3.9870071999999999E-3</v>
      </c>
      <c r="AS139" s="218">
        <f t="shared" si="78"/>
        <v>3.8351126072000001</v>
      </c>
      <c r="AT139" s="212">
        <f t="shared" si="79"/>
        <v>3.1896057600000002E-8</v>
      </c>
      <c r="AU139" s="212">
        <f t="shared" si="80"/>
        <v>3.0680900857600008E-5</v>
      </c>
    </row>
    <row r="140" spans="1:47" x14ac:dyDescent="0.3">
      <c r="A140" s="56" t="s">
        <v>219</v>
      </c>
      <c r="B140" s="117" t="s">
        <v>475</v>
      </c>
      <c r="C140" s="73" t="s">
        <v>564</v>
      </c>
      <c r="D140" s="74" t="s">
        <v>164</v>
      </c>
      <c r="E140" s="259">
        <v>1E-4</v>
      </c>
      <c r="F140" s="272">
        <v>2</v>
      </c>
      <c r="G140" s="260">
        <v>0.15200000000000002</v>
      </c>
      <c r="H140" s="259">
        <f t="shared" si="110"/>
        <v>3.0400000000000007E-5</v>
      </c>
      <c r="I140" s="72">
        <f>K139*1800/1000</f>
        <v>0.39600000000000002</v>
      </c>
      <c r="J140" s="72">
        <f>I140</f>
        <v>0.39600000000000002</v>
      </c>
      <c r="K140" s="76">
        <v>0</v>
      </c>
      <c r="L140" t="str">
        <f t="shared" si="106"/>
        <v>С97</v>
      </c>
      <c r="M140" t="str">
        <f t="shared" si="107"/>
        <v>Реактор R-201, 202</v>
      </c>
      <c r="N140" t="str">
        <f t="shared" si="108"/>
        <v>Частичное-вспышка</v>
      </c>
      <c r="O140" t="s">
        <v>209</v>
      </c>
      <c r="P140" t="s">
        <v>209</v>
      </c>
      <c r="Q140" t="s">
        <v>209</v>
      </c>
      <c r="R140" t="s">
        <v>209</v>
      </c>
      <c r="S140" t="s">
        <v>209</v>
      </c>
      <c r="T140" t="s">
        <v>209</v>
      </c>
      <c r="U140" t="s">
        <v>209</v>
      </c>
      <c r="V140" t="s">
        <v>209</v>
      </c>
      <c r="W140" t="s">
        <v>209</v>
      </c>
      <c r="X140" t="s">
        <v>209</v>
      </c>
      <c r="Y140">
        <v>23</v>
      </c>
      <c r="Z140">
        <v>27</v>
      </c>
      <c r="AA140" t="s">
        <v>209</v>
      </c>
      <c r="AB140" t="s">
        <v>209</v>
      </c>
      <c r="AC140" t="s">
        <v>209</v>
      </c>
      <c r="AD140" t="s">
        <v>209</v>
      </c>
      <c r="AE140" t="s">
        <v>209</v>
      </c>
      <c r="AF140" t="s">
        <v>209</v>
      </c>
      <c r="AG140" s="4">
        <v>1</v>
      </c>
      <c r="AH140" s="4">
        <v>1</v>
      </c>
      <c r="AI140" s="4">
        <f>0.1*AI136</f>
        <v>1.7999999999999999E-2</v>
      </c>
      <c r="AJ140" s="4">
        <v>2.5999999999999999E-2</v>
      </c>
      <c r="AK140" s="4">
        <v>7</v>
      </c>
      <c r="AL140" s="4"/>
      <c r="AM140" s="4"/>
      <c r="AN140" s="217">
        <f t="shared" si="85"/>
        <v>2.8295999999999998E-2</v>
      </c>
      <c r="AO140" s="217">
        <f t="shared" si="91"/>
        <v>2.8295999999999998E-3</v>
      </c>
      <c r="AP140" s="218">
        <f t="shared" si="109"/>
        <v>3.1</v>
      </c>
      <c r="AQ140" s="218">
        <f t="shared" si="111"/>
        <v>0.70000000000000007</v>
      </c>
      <c r="AR140" s="217">
        <f>10068.2*J140*POWER(10,-6)</f>
        <v>3.9870071999999999E-3</v>
      </c>
      <c r="AS140" s="218">
        <f t="shared" si="78"/>
        <v>3.8351126072000001</v>
      </c>
      <c r="AT140" s="212">
        <f t="shared" si="79"/>
        <v>1.2120501888000002E-7</v>
      </c>
      <c r="AU140" s="212">
        <f t="shared" si="80"/>
        <v>1.1658742325888003E-4</v>
      </c>
    </row>
    <row r="141" spans="1:47" x14ac:dyDescent="0.3">
      <c r="A141" s="56" t="s">
        <v>220</v>
      </c>
      <c r="B141" s="117" t="s">
        <v>475</v>
      </c>
      <c r="C141" s="73" t="s">
        <v>565</v>
      </c>
      <c r="D141" s="74" t="s">
        <v>160</v>
      </c>
      <c r="E141" s="259">
        <v>1E-4</v>
      </c>
      <c r="F141" s="260">
        <v>2</v>
      </c>
      <c r="G141" s="260">
        <v>0.6080000000000001</v>
      </c>
      <c r="H141" s="259">
        <f>E141*F141*G141</f>
        <v>1.2160000000000003E-4</v>
      </c>
      <c r="I141" s="72">
        <f>K139*1800/1000</f>
        <v>0.39600000000000002</v>
      </c>
      <c r="J141" s="72">
        <v>0</v>
      </c>
      <c r="K141" s="76">
        <v>0</v>
      </c>
      <c r="L141" t="str">
        <f t="shared" si="106"/>
        <v>С98</v>
      </c>
      <c r="M141" t="str">
        <f t="shared" si="107"/>
        <v>Реактор R-201, 202</v>
      </c>
      <c r="N141" t="str">
        <f t="shared" si="108"/>
        <v>Частичное-ликвидация</v>
      </c>
      <c r="O141" t="s">
        <v>209</v>
      </c>
      <c r="P141" t="s">
        <v>209</v>
      </c>
      <c r="Q141" t="s">
        <v>209</v>
      </c>
      <c r="R141" t="s">
        <v>209</v>
      </c>
      <c r="S141" t="s">
        <v>209</v>
      </c>
      <c r="T141" t="s">
        <v>209</v>
      </c>
      <c r="U141" t="s">
        <v>209</v>
      </c>
      <c r="V141" t="s">
        <v>209</v>
      </c>
      <c r="W141" t="s">
        <v>209</v>
      </c>
      <c r="X141" t="s">
        <v>209</v>
      </c>
      <c r="Y141" t="s">
        <v>209</v>
      </c>
      <c r="Z141" t="s">
        <v>209</v>
      </c>
      <c r="AA141" t="s">
        <v>209</v>
      </c>
      <c r="AB141" t="s">
        <v>209</v>
      </c>
      <c r="AC141" t="s">
        <v>209</v>
      </c>
      <c r="AD141" t="s">
        <v>209</v>
      </c>
      <c r="AE141" t="s">
        <v>209</v>
      </c>
      <c r="AF141" t="s">
        <v>209</v>
      </c>
      <c r="AG141" s="4">
        <v>0</v>
      </c>
      <c r="AH141" s="4">
        <v>0</v>
      </c>
      <c r="AI141" s="4">
        <f>0.1*AI136</f>
        <v>1.7999999999999999E-2</v>
      </c>
      <c r="AJ141" s="4">
        <v>2.5999999999999999E-2</v>
      </c>
      <c r="AK141" s="4">
        <v>7</v>
      </c>
      <c r="AL141" s="4"/>
      <c r="AM141" s="4"/>
      <c r="AN141" s="217">
        <f t="shared" si="95"/>
        <v>2.8295999999999998E-2</v>
      </c>
      <c r="AO141" s="217">
        <f t="shared" si="91"/>
        <v>2.8295999999999998E-3</v>
      </c>
      <c r="AP141" s="218">
        <f t="shared" si="109"/>
        <v>0</v>
      </c>
      <c r="AQ141" s="218">
        <f t="shared" si="111"/>
        <v>0.70000000000000007</v>
      </c>
      <c r="AR141" s="217">
        <f>1333*I141*POWER(10,-6)</f>
        <v>5.2786800000000002E-4</v>
      </c>
      <c r="AS141" s="218">
        <f t="shared" si="78"/>
        <v>0.73165346800000008</v>
      </c>
      <c r="AT141" s="212">
        <f t="shared" si="79"/>
        <v>6.4188748800000019E-8</v>
      </c>
      <c r="AU141" s="212">
        <f t="shared" si="80"/>
        <v>8.8969061708800025E-5</v>
      </c>
    </row>
    <row r="142" spans="1:47" x14ac:dyDescent="0.3">
      <c r="A142" s="56" t="s">
        <v>221</v>
      </c>
      <c r="B142" s="117" t="s">
        <v>475</v>
      </c>
      <c r="C142" s="73" t="s">
        <v>165</v>
      </c>
      <c r="D142" s="74" t="s">
        <v>166</v>
      </c>
      <c r="E142" s="259">
        <v>2.5000000000000001E-5</v>
      </c>
      <c r="F142" s="272">
        <v>2</v>
      </c>
      <c r="G142" s="260">
        <v>1</v>
      </c>
      <c r="H142" s="259">
        <f>E142*F142*G142</f>
        <v>5.0000000000000002E-5</v>
      </c>
      <c r="I142" s="72">
        <v>1.35</v>
      </c>
      <c r="J142" s="72">
        <v>1.35</v>
      </c>
      <c r="K142" s="76">
        <v>0</v>
      </c>
      <c r="L142" t="str">
        <f t="shared" si="106"/>
        <v>С99</v>
      </c>
      <c r="M142" t="str">
        <f t="shared" si="107"/>
        <v>Реактор R-201, 202</v>
      </c>
      <c r="N142" t="str">
        <f t="shared" si="108"/>
        <v>Полное-огненный шар</v>
      </c>
      <c r="O142" t="s">
        <v>209</v>
      </c>
      <c r="P142" t="s">
        <v>209</v>
      </c>
      <c r="Q142" t="s">
        <v>209</v>
      </c>
      <c r="R142" t="s">
        <v>209</v>
      </c>
      <c r="S142" t="s">
        <v>209</v>
      </c>
      <c r="T142" t="s">
        <v>209</v>
      </c>
      <c r="U142" t="s">
        <v>209</v>
      </c>
      <c r="V142" t="s">
        <v>209</v>
      </c>
      <c r="W142" t="s">
        <v>209</v>
      </c>
      <c r="X142" t="s">
        <v>209</v>
      </c>
      <c r="Y142" t="s">
        <v>209</v>
      </c>
      <c r="Z142" t="s">
        <v>209</v>
      </c>
      <c r="AA142" t="s">
        <v>209</v>
      </c>
      <c r="AB142" t="s">
        <v>209</v>
      </c>
      <c r="AC142">
        <v>32</v>
      </c>
      <c r="AD142">
        <v>56</v>
      </c>
      <c r="AE142">
        <v>70</v>
      </c>
      <c r="AF142">
        <v>93</v>
      </c>
      <c r="AG142" s="4">
        <v>1</v>
      </c>
      <c r="AH142" s="4">
        <v>1</v>
      </c>
      <c r="AI142" s="4">
        <f>AI134</f>
        <v>0.18</v>
      </c>
      <c r="AJ142" s="4">
        <v>2.5999999999999999E-2</v>
      </c>
      <c r="AK142" s="4">
        <v>21</v>
      </c>
      <c r="AL142" s="4"/>
      <c r="AM142" s="4"/>
      <c r="AN142" s="217">
        <f t="shared" si="96"/>
        <v>0.21509999999999999</v>
      </c>
      <c r="AO142" s="217">
        <f t="shared" si="91"/>
        <v>2.1510000000000001E-2</v>
      </c>
      <c r="AP142" s="218">
        <f t="shared" si="109"/>
        <v>3.1</v>
      </c>
      <c r="AQ142" s="218">
        <f t="shared" si="111"/>
        <v>2.1</v>
      </c>
      <c r="AR142" s="217">
        <f t="shared" ref="AR142" si="113">10068.2*J142*POWER(10,-6)</f>
        <v>1.3592070000000001E-2</v>
      </c>
      <c r="AS142" s="218">
        <f t="shared" si="78"/>
        <v>5.4502020700000005</v>
      </c>
      <c r="AT142" s="212">
        <f t="shared" si="79"/>
        <v>6.7960350000000012E-7</v>
      </c>
      <c r="AU142" s="212">
        <f t="shared" si="80"/>
        <v>2.7251010350000002E-4</v>
      </c>
    </row>
    <row r="143" spans="1:47" x14ac:dyDescent="0.3">
      <c r="A143" s="56" t="s">
        <v>222</v>
      </c>
      <c r="B143" s="126" t="s">
        <v>10</v>
      </c>
      <c r="C143" s="127" t="s">
        <v>48</v>
      </c>
      <c r="D143" s="128" t="s">
        <v>158</v>
      </c>
      <c r="E143" s="273">
        <v>1.0000000000000001E-5</v>
      </c>
      <c r="F143" s="274">
        <v>1</v>
      </c>
      <c r="G143" s="274">
        <v>0.05</v>
      </c>
      <c r="H143" s="273">
        <f>E143*F143*G143</f>
        <v>5.0000000000000008E-7</v>
      </c>
      <c r="I143" s="126">
        <v>1.25</v>
      </c>
      <c r="J143" s="126">
        <f>I143</f>
        <v>1.25</v>
      </c>
      <c r="K143" s="70">
        <v>10</v>
      </c>
      <c r="L143" t="str">
        <f t="shared" ref="L143:L151" si="114">A143</f>
        <v>С100</v>
      </c>
      <c r="M143" t="str">
        <f t="shared" ref="M143:M151" si="115">B143</f>
        <v>Колонна Т-201</v>
      </c>
      <c r="N143" t="str">
        <f t="shared" ref="N143:N151" si="116">D143</f>
        <v>Полное-пожар</v>
      </c>
      <c r="O143">
        <v>10</v>
      </c>
      <c r="P143">
        <v>13</v>
      </c>
      <c r="Q143">
        <v>16</v>
      </c>
      <c r="R143">
        <v>27</v>
      </c>
      <c r="S143" t="s">
        <v>209</v>
      </c>
      <c r="T143" t="s">
        <v>209</v>
      </c>
      <c r="U143" t="s">
        <v>209</v>
      </c>
      <c r="V143" t="s">
        <v>209</v>
      </c>
      <c r="W143" t="s">
        <v>209</v>
      </c>
      <c r="X143" t="s">
        <v>209</v>
      </c>
      <c r="Y143" t="s">
        <v>209</v>
      </c>
      <c r="Z143" t="s">
        <v>209</v>
      </c>
      <c r="AA143" t="s">
        <v>209</v>
      </c>
      <c r="AB143" t="s">
        <v>209</v>
      </c>
      <c r="AC143" t="s">
        <v>209</v>
      </c>
      <c r="AD143" t="s">
        <v>209</v>
      </c>
      <c r="AE143" t="s">
        <v>209</v>
      </c>
      <c r="AF143" t="s">
        <v>209</v>
      </c>
      <c r="AG143" s="213">
        <v>1</v>
      </c>
      <c r="AH143" s="213">
        <v>1</v>
      </c>
      <c r="AI143" s="6">
        <v>0.18</v>
      </c>
      <c r="AJ143" s="6">
        <v>2.5999999999999999E-2</v>
      </c>
      <c r="AK143" s="6">
        <v>21</v>
      </c>
      <c r="AL143" s="6"/>
      <c r="AM143" s="6"/>
      <c r="AN143" s="214">
        <f t="shared" si="87"/>
        <v>0.21249999999999999</v>
      </c>
      <c r="AO143" s="214">
        <f>0.1*AN143</f>
        <v>2.1250000000000002E-2</v>
      </c>
      <c r="AP143" s="215">
        <f t="shared" ref="AP143:AP151" si="117">AG143*1.72+115*0.012*AH143</f>
        <v>3.1</v>
      </c>
      <c r="AQ143" s="215">
        <f>AK143*0.1</f>
        <v>2.1</v>
      </c>
      <c r="AR143" s="214">
        <f>10068.2*J143*POWER(10,-6)+0.0012*K143</f>
        <v>2.4585249999999996E-2</v>
      </c>
      <c r="AS143" s="215">
        <f t="shared" si="78"/>
        <v>5.4583352500000011</v>
      </c>
      <c r="AT143" s="212">
        <f t="shared" si="79"/>
        <v>1.2292625000000001E-8</v>
      </c>
      <c r="AU143" s="212">
        <f t="shared" si="80"/>
        <v>2.7291676250000011E-6</v>
      </c>
    </row>
    <row r="144" spans="1:47" x14ac:dyDescent="0.3">
      <c r="A144" s="56" t="s">
        <v>223</v>
      </c>
      <c r="B144" s="67" t="s">
        <v>10</v>
      </c>
      <c r="C144" s="68" t="s">
        <v>570</v>
      </c>
      <c r="D144" s="69" t="s">
        <v>161</v>
      </c>
      <c r="E144" s="253">
        <v>1.0000000000000001E-5</v>
      </c>
      <c r="F144" s="274">
        <v>1</v>
      </c>
      <c r="G144" s="254">
        <v>0.19</v>
      </c>
      <c r="H144" s="253">
        <f t="shared" ref="H144:H149" si="118">E144*F144*G144</f>
        <v>1.9000000000000002E-6</v>
      </c>
      <c r="I144" s="67">
        <v>1.25</v>
      </c>
      <c r="J144" s="67">
        <v>0.13</v>
      </c>
      <c r="K144" s="70">
        <v>0</v>
      </c>
      <c r="L144" t="str">
        <f t="shared" si="114"/>
        <v>С101</v>
      </c>
      <c r="M144" t="str">
        <f t="shared" si="115"/>
        <v>Колонна Т-201</v>
      </c>
      <c r="N144" t="str">
        <f t="shared" si="116"/>
        <v>Полное-взрыв</v>
      </c>
      <c r="O144" t="s">
        <v>209</v>
      </c>
      <c r="P144" t="s">
        <v>209</v>
      </c>
      <c r="Q144" t="s">
        <v>209</v>
      </c>
      <c r="R144" t="s">
        <v>209</v>
      </c>
      <c r="S144">
        <v>23</v>
      </c>
      <c r="T144">
        <v>47</v>
      </c>
      <c r="U144">
        <v>128</v>
      </c>
      <c r="V144">
        <v>220</v>
      </c>
      <c r="W144" t="s">
        <v>209</v>
      </c>
      <c r="X144" t="s">
        <v>209</v>
      </c>
      <c r="Y144" t="s">
        <v>209</v>
      </c>
      <c r="Z144" t="s">
        <v>209</v>
      </c>
      <c r="AA144" t="s">
        <v>209</v>
      </c>
      <c r="AB144" t="s">
        <v>209</v>
      </c>
      <c r="AC144" t="s">
        <v>209</v>
      </c>
      <c r="AD144" t="s">
        <v>209</v>
      </c>
      <c r="AE144" t="s">
        <v>209</v>
      </c>
      <c r="AF144" t="s">
        <v>209</v>
      </c>
      <c r="AG144" s="213">
        <v>1</v>
      </c>
      <c r="AH144" s="213">
        <v>1</v>
      </c>
      <c r="AI144" s="6">
        <v>0.18</v>
      </c>
      <c r="AJ144" s="6">
        <v>2.5999999999999999E-2</v>
      </c>
      <c r="AK144" s="6">
        <v>21</v>
      </c>
      <c r="AL144" s="6"/>
      <c r="AM144" s="6"/>
      <c r="AN144" s="214">
        <f t="shared" si="90"/>
        <v>0.21249999999999999</v>
      </c>
      <c r="AO144" s="214">
        <f t="shared" si="91"/>
        <v>2.1250000000000002E-2</v>
      </c>
      <c r="AP144" s="215">
        <f t="shared" si="117"/>
        <v>3.1</v>
      </c>
      <c r="AQ144" s="215">
        <f t="shared" ref="AQ144:AQ151" si="119">AK144*0.1</f>
        <v>2.1</v>
      </c>
      <c r="AR144" s="214">
        <f>10068.2*J144*POWER(10,-6)*10+0.0012*K143</f>
        <v>2.5088659999999999E-2</v>
      </c>
      <c r="AS144" s="215">
        <f t="shared" si="78"/>
        <v>5.4588386600000014</v>
      </c>
      <c r="AT144" s="212">
        <f t="shared" si="79"/>
        <v>4.7668454000000006E-8</v>
      </c>
      <c r="AU144" s="212">
        <f t="shared" si="80"/>
        <v>1.0371793454000004E-5</v>
      </c>
    </row>
    <row r="145" spans="1:47" x14ac:dyDescent="0.3">
      <c r="A145" s="56" t="s">
        <v>224</v>
      </c>
      <c r="B145" s="126" t="s">
        <v>10</v>
      </c>
      <c r="C145" s="68" t="s">
        <v>571</v>
      </c>
      <c r="D145" s="69" t="s">
        <v>159</v>
      </c>
      <c r="E145" s="253">
        <v>1.0000000000000001E-5</v>
      </c>
      <c r="F145" s="274">
        <v>1</v>
      </c>
      <c r="G145" s="254">
        <v>0.76</v>
      </c>
      <c r="H145" s="253">
        <f t="shared" si="118"/>
        <v>7.6000000000000009E-6</v>
      </c>
      <c r="I145" s="67">
        <v>1.25</v>
      </c>
      <c r="J145" s="67">
        <v>0</v>
      </c>
      <c r="K145" s="71">
        <v>0</v>
      </c>
      <c r="L145" t="str">
        <f t="shared" si="114"/>
        <v>С102</v>
      </c>
      <c r="M145" t="str">
        <f t="shared" si="115"/>
        <v>Колонна Т-201</v>
      </c>
      <c r="N145" t="str">
        <f t="shared" si="116"/>
        <v>Полное-ликвидация</v>
      </c>
      <c r="O145" t="s">
        <v>209</v>
      </c>
      <c r="P145" t="s">
        <v>209</v>
      </c>
      <c r="Q145" t="s">
        <v>209</v>
      </c>
      <c r="R145" t="s">
        <v>209</v>
      </c>
      <c r="S145" t="s">
        <v>209</v>
      </c>
      <c r="T145" t="s">
        <v>209</v>
      </c>
      <c r="U145" t="s">
        <v>209</v>
      </c>
      <c r="V145" t="s">
        <v>209</v>
      </c>
      <c r="W145" t="s">
        <v>209</v>
      </c>
      <c r="X145" t="s">
        <v>209</v>
      </c>
      <c r="Y145" t="s">
        <v>209</v>
      </c>
      <c r="Z145" t="s">
        <v>209</v>
      </c>
      <c r="AA145" t="s">
        <v>209</v>
      </c>
      <c r="AB145" t="s">
        <v>209</v>
      </c>
      <c r="AC145" t="s">
        <v>209</v>
      </c>
      <c r="AD145" t="s">
        <v>209</v>
      </c>
      <c r="AE145" t="s">
        <v>209</v>
      </c>
      <c r="AF145" t="s">
        <v>209</v>
      </c>
      <c r="AG145" s="6">
        <v>0</v>
      </c>
      <c r="AH145" s="6">
        <v>0</v>
      </c>
      <c r="AI145" s="6">
        <v>0.18</v>
      </c>
      <c r="AJ145" s="6">
        <v>2.5999999999999999E-2</v>
      </c>
      <c r="AK145" s="6">
        <v>21</v>
      </c>
      <c r="AL145" s="6"/>
      <c r="AM145" s="6"/>
      <c r="AN145" s="214">
        <f t="shared" ref="AN145" si="120">AJ145*J145+AI145</f>
        <v>0.18</v>
      </c>
      <c r="AO145" s="214">
        <f t="shared" si="91"/>
        <v>1.7999999999999999E-2</v>
      </c>
      <c r="AP145" s="215">
        <f t="shared" si="117"/>
        <v>0</v>
      </c>
      <c r="AQ145" s="215">
        <f t="shared" si="119"/>
        <v>2.1</v>
      </c>
      <c r="AR145" s="214">
        <f>1333*J145*POWER(10,-6)+0.0012*K143</f>
        <v>1.1999999999999999E-2</v>
      </c>
      <c r="AS145" s="215">
        <f t="shared" si="78"/>
        <v>2.31</v>
      </c>
      <c r="AT145" s="212">
        <f t="shared" si="79"/>
        <v>9.1199999999999996E-8</v>
      </c>
      <c r="AU145" s="212">
        <f t="shared" si="80"/>
        <v>1.7556000000000003E-5</v>
      </c>
    </row>
    <row r="146" spans="1:47" x14ac:dyDescent="0.3">
      <c r="A146" s="56" t="s">
        <v>225</v>
      </c>
      <c r="B146" s="67" t="s">
        <v>10</v>
      </c>
      <c r="C146" s="68" t="s">
        <v>52</v>
      </c>
      <c r="D146" s="69" t="s">
        <v>162</v>
      </c>
      <c r="E146" s="253">
        <v>1E-4</v>
      </c>
      <c r="F146" s="274">
        <v>1</v>
      </c>
      <c r="G146" s="254">
        <v>4.0000000000000008E-2</v>
      </c>
      <c r="H146" s="253">
        <f t="shared" si="118"/>
        <v>4.0000000000000007E-6</v>
      </c>
      <c r="I146" s="67">
        <f>K146*300/1000</f>
        <v>1.1399999999999999</v>
      </c>
      <c r="J146" s="67">
        <f>I146</f>
        <v>1.1399999999999999</v>
      </c>
      <c r="K146" s="70">
        <v>3.8</v>
      </c>
      <c r="L146" t="str">
        <f t="shared" si="114"/>
        <v>С103</v>
      </c>
      <c r="M146" t="str">
        <f t="shared" si="115"/>
        <v>Колонна Т-201</v>
      </c>
      <c r="N146" t="str">
        <f t="shared" si="116"/>
        <v>Частичное-жидкостной факел</v>
      </c>
      <c r="O146" t="s">
        <v>209</v>
      </c>
      <c r="P146" t="s">
        <v>209</v>
      </c>
      <c r="Q146" t="s">
        <v>209</v>
      </c>
      <c r="R146" t="s">
        <v>209</v>
      </c>
      <c r="S146" t="s">
        <v>209</v>
      </c>
      <c r="T146" t="s">
        <v>209</v>
      </c>
      <c r="U146" t="s">
        <v>209</v>
      </c>
      <c r="V146" t="s">
        <v>209</v>
      </c>
      <c r="W146">
        <v>25</v>
      </c>
      <c r="X146">
        <v>4</v>
      </c>
      <c r="Y146" t="s">
        <v>209</v>
      </c>
      <c r="Z146" t="s">
        <v>209</v>
      </c>
      <c r="AA146" t="s">
        <v>209</v>
      </c>
      <c r="AB146" t="s">
        <v>209</v>
      </c>
      <c r="AC146" t="s">
        <v>209</v>
      </c>
      <c r="AD146" t="s">
        <v>209</v>
      </c>
      <c r="AE146" t="s">
        <v>209</v>
      </c>
      <c r="AF146" t="s">
        <v>209</v>
      </c>
      <c r="AG146" s="6">
        <v>1</v>
      </c>
      <c r="AH146" s="6">
        <v>1</v>
      </c>
      <c r="AI146" s="6">
        <f>0.1*AI145</f>
        <v>1.7999999999999999E-2</v>
      </c>
      <c r="AJ146" s="6">
        <v>2.5999999999999999E-2</v>
      </c>
      <c r="AK146" s="6">
        <v>7</v>
      </c>
      <c r="AL146" s="6"/>
      <c r="AM146" s="6"/>
      <c r="AN146" s="214">
        <f t="shared" si="83"/>
        <v>4.7639999999999995E-2</v>
      </c>
      <c r="AO146" s="214">
        <f t="shared" si="91"/>
        <v>4.764E-3</v>
      </c>
      <c r="AP146" s="215">
        <f t="shared" si="117"/>
        <v>3.1</v>
      </c>
      <c r="AQ146" s="215">
        <f t="shared" si="119"/>
        <v>0.70000000000000007</v>
      </c>
      <c r="AR146" s="214">
        <f>10068.2*J146*POWER(10,-6)+0.0012*J146*20</f>
        <v>3.8837747999999991E-2</v>
      </c>
      <c r="AS146" s="215">
        <f t="shared" si="78"/>
        <v>3.8912417480000001</v>
      </c>
      <c r="AT146" s="212">
        <f t="shared" si="79"/>
        <v>1.55350992E-7</v>
      </c>
      <c r="AU146" s="212">
        <f t="shared" si="80"/>
        <v>1.5564966992000001E-5</v>
      </c>
    </row>
    <row r="147" spans="1:47" x14ac:dyDescent="0.3">
      <c r="A147" s="56" t="s">
        <v>226</v>
      </c>
      <c r="B147" s="126" t="s">
        <v>10</v>
      </c>
      <c r="C147" s="68" t="s">
        <v>563</v>
      </c>
      <c r="D147" s="69" t="s">
        <v>160</v>
      </c>
      <c r="E147" s="253">
        <v>1E-4</v>
      </c>
      <c r="F147" s="274">
        <v>1</v>
      </c>
      <c r="G147" s="254">
        <v>0.16000000000000003</v>
      </c>
      <c r="H147" s="253">
        <f t="shared" si="118"/>
        <v>1.6000000000000003E-5</v>
      </c>
      <c r="I147" s="67">
        <f>K146*300/1000</f>
        <v>1.1399999999999999</v>
      </c>
      <c r="J147" s="67">
        <v>0</v>
      </c>
      <c r="K147" s="71">
        <v>0</v>
      </c>
      <c r="L147" t="str">
        <f t="shared" si="114"/>
        <v>С104</v>
      </c>
      <c r="M147" t="str">
        <f t="shared" si="115"/>
        <v>Колонна Т-201</v>
      </c>
      <c r="N147" t="str">
        <f t="shared" si="116"/>
        <v>Частичное-ликвидация</v>
      </c>
      <c r="O147" t="s">
        <v>209</v>
      </c>
      <c r="P147" t="s">
        <v>209</v>
      </c>
      <c r="Q147" t="s">
        <v>209</v>
      </c>
      <c r="R147" t="s">
        <v>209</v>
      </c>
      <c r="S147" t="s">
        <v>209</v>
      </c>
      <c r="T147" t="s">
        <v>209</v>
      </c>
      <c r="U147" t="s">
        <v>209</v>
      </c>
      <c r="V147" t="s">
        <v>209</v>
      </c>
      <c r="W147" t="s">
        <v>209</v>
      </c>
      <c r="X147" t="s">
        <v>209</v>
      </c>
      <c r="Y147" t="s">
        <v>209</v>
      </c>
      <c r="Z147" t="s">
        <v>209</v>
      </c>
      <c r="AA147" t="s">
        <v>209</v>
      </c>
      <c r="AB147" t="s">
        <v>209</v>
      </c>
      <c r="AC147" t="s">
        <v>209</v>
      </c>
      <c r="AD147" t="s">
        <v>209</v>
      </c>
      <c r="AE147" t="s">
        <v>209</v>
      </c>
      <c r="AF147" t="s">
        <v>209</v>
      </c>
      <c r="AG147" s="6">
        <v>0</v>
      </c>
      <c r="AH147" s="6">
        <v>0</v>
      </c>
      <c r="AI147" s="6">
        <f>0.1*AI145</f>
        <v>1.7999999999999999E-2</v>
      </c>
      <c r="AJ147" s="6">
        <v>2.5999999999999999E-2</v>
      </c>
      <c r="AK147" s="6">
        <v>7</v>
      </c>
      <c r="AL147" s="6"/>
      <c r="AM147" s="6"/>
      <c r="AN147" s="214">
        <f t="shared" si="94"/>
        <v>4.7639999999999995E-2</v>
      </c>
      <c r="AO147" s="214">
        <f t="shared" si="91"/>
        <v>4.764E-3</v>
      </c>
      <c r="AP147" s="215">
        <f t="shared" si="117"/>
        <v>0</v>
      </c>
      <c r="AQ147" s="215">
        <f t="shared" si="119"/>
        <v>0.70000000000000007</v>
      </c>
      <c r="AR147" s="214">
        <f>1333*I147*POWER(10,-6)+0.0012*I147*20</f>
        <v>2.8879619999999995E-2</v>
      </c>
      <c r="AS147" s="215">
        <f t="shared" si="78"/>
        <v>0.78128362000000007</v>
      </c>
      <c r="AT147" s="212">
        <f t="shared" si="79"/>
        <v>4.6207391999999999E-7</v>
      </c>
      <c r="AU147" s="212">
        <f t="shared" si="80"/>
        <v>1.2500537920000004E-5</v>
      </c>
    </row>
    <row r="148" spans="1:47" x14ac:dyDescent="0.3">
      <c r="A148" s="56" t="s">
        <v>227</v>
      </c>
      <c r="B148" s="67" t="s">
        <v>10</v>
      </c>
      <c r="C148" s="68" t="s">
        <v>55</v>
      </c>
      <c r="D148" s="69" t="s">
        <v>163</v>
      </c>
      <c r="E148" s="253">
        <v>1E-4</v>
      </c>
      <c r="F148" s="274">
        <v>1</v>
      </c>
      <c r="G148" s="254">
        <v>4.0000000000000008E-2</v>
      </c>
      <c r="H148" s="253">
        <f t="shared" si="118"/>
        <v>4.0000000000000007E-6</v>
      </c>
      <c r="I148" s="67">
        <f>K148*1800/1000</f>
        <v>0.32400000000000001</v>
      </c>
      <c r="J148" s="67">
        <f>I148</f>
        <v>0.32400000000000001</v>
      </c>
      <c r="K148" s="70">
        <v>0.18</v>
      </c>
      <c r="L148" t="str">
        <f t="shared" si="114"/>
        <v>С105</v>
      </c>
      <c r="M148" t="str">
        <f t="shared" si="115"/>
        <v>Колонна Т-201</v>
      </c>
      <c r="N148" t="str">
        <f t="shared" si="116"/>
        <v>Частичное-газ факел</v>
      </c>
      <c r="O148" t="s">
        <v>209</v>
      </c>
      <c r="P148" t="s">
        <v>209</v>
      </c>
      <c r="Q148" t="s">
        <v>209</v>
      </c>
      <c r="R148" t="s">
        <v>209</v>
      </c>
      <c r="S148" t="s">
        <v>209</v>
      </c>
      <c r="T148" t="s">
        <v>209</v>
      </c>
      <c r="U148" t="s">
        <v>209</v>
      </c>
      <c r="V148" t="s">
        <v>209</v>
      </c>
      <c r="W148">
        <v>6</v>
      </c>
      <c r="X148">
        <v>1</v>
      </c>
      <c r="Y148" t="s">
        <v>209</v>
      </c>
      <c r="Z148" t="s">
        <v>209</v>
      </c>
      <c r="AA148" t="s">
        <v>209</v>
      </c>
      <c r="AB148" t="s">
        <v>209</v>
      </c>
      <c r="AC148" t="s">
        <v>209</v>
      </c>
      <c r="AD148" t="s">
        <v>209</v>
      </c>
      <c r="AE148" t="s">
        <v>209</v>
      </c>
      <c r="AF148" t="s">
        <v>209</v>
      </c>
      <c r="AG148" s="6">
        <v>1</v>
      </c>
      <c r="AH148" s="6">
        <v>1</v>
      </c>
      <c r="AI148" s="6">
        <f>0.1*AI145</f>
        <v>1.7999999999999999E-2</v>
      </c>
      <c r="AJ148" s="6">
        <v>2.5999999999999999E-2</v>
      </c>
      <c r="AK148" s="6">
        <v>7</v>
      </c>
      <c r="AL148" s="6"/>
      <c r="AM148" s="6"/>
      <c r="AN148" s="214">
        <f t="shared" si="85"/>
        <v>2.6423999999999996E-2</v>
      </c>
      <c r="AO148" s="214">
        <f t="shared" si="91"/>
        <v>2.6423999999999996E-3</v>
      </c>
      <c r="AP148" s="215">
        <f t="shared" si="117"/>
        <v>3.1</v>
      </c>
      <c r="AQ148" s="215">
        <f t="shared" si="119"/>
        <v>0.70000000000000007</v>
      </c>
      <c r="AR148" s="214">
        <f>10068.2*J148*POWER(10,-6)</f>
        <v>3.2620968000000002E-3</v>
      </c>
      <c r="AS148" s="215">
        <f t="shared" si="78"/>
        <v>3.8323284968000002</v>
      </c>
      <c r="AT148" s="212">
        <f t="shared" si="79"/>
        <v>1.3048387200000003E-8</v>
      </c>
      <c r="AU148" s="212">
        <f t="shared" si="80"/>
        <v>1.5329313987200005E-5</v>
      </c>
    </row>
    <row r="149" spans="1:47" x14ac:dyDescent="0.3">
      <c r="A149" s="56" t="s">
        <v>228</v>
      </c>
      <c r="B149" s="126" t="s">
        <v>10</v>
      </c>
      <c r="C149" s="68" t="s">
        <v>564</v>
      </c>
      <c r="D149" s="69" t="s">
        <v>164</v>
      </c>
      <c r="E149" s="253">
        <v>1E-4</v>
      </c>
      <c r="F149" s="274">
        <v>1</v>
      </c>
      <c r="G149" s="254">
        <v>0.15200000000000002</v>
      </c>
      <c r="H149" s="253">
        <f t="shared" si="118"/>
        <v>1.5200000000000004E-5</v>
      </c>
      <c r="I149" s="67">
        <f>K148*1800/1000</f>
        <v>0.32400000000000001</v>
      </c>
      <c r="J149" s="67">
        <f>I149</f>
        <v>0.32400000000000001</v>
      </c>
      <c r="K149" s="71">
        <v>0</v>
      </c>
      <c r="L149" t="str">
        <f t="shared" si="114"/>
        <v>С106</v>
      </c>
      <c r="M149" t="str">
        <f t="shared" si="115"/>
        <v>Колонна Т-201</v>
      </c>
      <c r="N149" t="str">
        <f t="shared" si="116"/>
        <v>Частичное-вспышка</v>
      </c>
      <c r="O149" t="s">
        <v>209</v>
      </c>
      <c r="P149" t="s">
        <v>209</v>
      </c>
      <c r="Q149" t="s">
        <v>209</v>
      </c>
      <c r="R149" t="s">
        <v>209</v>
      </c>
      <c r="S149" t="s">
        <v>209</v>
      </c>
      <c r="T149" t="s">
        <v>209</v>
      </c>
      <c r="U149" t="s">
        <v>209</v>
      </c>
      <c r="V149" t="s">
        <v>209</v>
      </c>
      <c r="W149" t="s">
        <v>209</v>
      </c>
      <c r="X149" t="s">
        <v>209</v>
      </c>
      <c r="Y149">
        <v>22</v>
      </c>
      <c r="Z149">
        <v>26</v>
      </c>
      <c r="AA149" t="s">
        <v>209</v>
      </c>
      <c r="AB149" t="s">
        <v>209</v>
      </c>
      <c r="AC149" t="s">
        <v>209</v>
      </c>
      <c r="AD149" t="s">
        <v>209</v>
      </c>
      <c r="AE149" t="s">
        <v>209</v>
      </c>
      <c r="AF149" t="s">
        <v>209</v>
      </c>
      <c r="AG149" s="6">
        <v>1</v>
      </c>
      <c r="AH149" s="6">
        <v>1</v>
      </c>
      <c r="AI149" s="6">
        <f>0.1*AI145</f>
        <v>1.7999999999999999E-2</v>
      </c>
      <c r="AJ149" s="6">
        <v>2.5999999999999999E-2</v>
      </c>
      <c r="AK149" s="6">
        <v>7</v>
      </c>
      <c r="AL149" s="6"/>
      <c r="AM149" s="6"/>
      <c r="AN149" s="214">
        <f t="shared" si="85"/>
        <v>2.6423999999999996E-2</v>
      </c>
      <c r="AO149" s="214">
        <f t="shared" si="91"/>
        <v>2.6423999999999996E-3</v>
      </c>
      <c r="AP149" s="215">
        <f t="shared" si="117"/>
        <v>3.1</v>
      </c>
      <c r="AQ149" s="215">
        <f t="shared" si="119"/>
        <v>0.70000000000000007</v>
      </c>
      <c r="AR149" s="214">
        <f>10068.2*J149*POWER(10,-6)</f>
        <v>3.2620968000000002E-3</v>
      </c>
      <c r="AS149" s="215">
        <f t="shared" si="78"/>
        <v>3.8323284968000002</v>
      </c>
      <c r="AT149" s="212">
        <f t="shared" si="79"/>
        <v>4.9583871360000012E-8</v>
      </c>
      <c r="AU149" s="212">
        <f t="shared" si="80"/>
        <v>5.8251393151360014E-5</v>
      </c>
    </row>
    <row r="150" spans="1:47" x14ac:dyDescent="0.3">
      <c r="A150" s="56" t="s">
        <v>229</v>
      </c>
      <c r="B150" s="67" t="s">
        <v>10</v>
      </c>
      <c r="C150" s="68" t="s">
        <v>565</v>
      </c>
      <c r="D150" s="69" t="s">
        <v>160</v>
      </c>
      <c r="E150" s="253">
        <v>1E-4</v>
      </c>
      <c r="F150" s="274">
        <v>1</v>
      </c>
      <c r="G150" s="254">
        <v>0.6080000000000001</v>
      </c>
      <c r="H150" s="253">
        <f>E150*F150*G150</f>
        <v>6.0800000000000014E-5</v>
      </c>
      <c r="I150" s="67">
        <f>K148*1800/1000</f>
        <v>0.32400000000000001</v>
      </c>
      <c r="J150" s="67">
        <v>0</v>
      </c>
      <c r="K150" s="71">
        <v>0</v>
      </c>
      <c r="L150" t="str">
        <f t="shared" si="114"/>
        <v>С107</v>
      </c>
      <c r="M150" t="str">
        <f t="shared" si="115"/>
        <v>Колонна Т-201</v>
      </c>
      <c r="N150" t="str">
        <f t="shared" si="116"/>
        <v>Частичное-ликвидация</v>
      </c>
      <c r="O150" t="s">
        <v>209</v>
      </c>
      <c r="P150" t="s">
        <v>209</v>
      </c>
      <c r="Q150" t="s">
        <v>209</v>
      </c>
      <c r="R150" t="s">
        <v>209</v>
      </c>
      <c r="S150" t="s">
        <v>209</v>
      </c>
      <c r="T150" t="s">
        <v>209</v>
      </c>
      <c r="U150" t="s">
        <v>209</v>
      </c>
      <c r="V150" t="s">
        <v>209</v>
      </c>
      <c r="W150" t="s">
        <v>209</v>
      </c>
      <c r="X150" t="s">
        <v>209</v>
      </c>
      <c r="Y150" t="s">
        <v>209</v>
      </c>
      <c r="Z150" t="s">
        <v>209</v>
      </c>
      <c r="AA150" t="s">
        <v>209</v>
      </c>
      <c r="AB150" t="s">
        <v>209</v>
      </c>
      <c r="AC150" t="s">
        <v>209</v>
      </c>
      <c r="AD150" t="s">
        <v>209</v>
      </c>
      <c r="AE150" t="s">
        <v>209</v>
      </c>
      <c r="AF150" t="s">
        <v>209</v>
      </c>
      <c r="AG150" s="6">
        <v>0</v>
      </c>
      <c r="AH150" s="6">
        <v>0</v>
      </c>
      <c r="AI150" s="6">
        <f>0.1*AI145</f>
        <v>1.7999999999999999E-2</v>
      </c>
      <c r="AJ150" s="6">
        <v>2.5999999999999999E-2</v>
      </c>
      <c r="AK150" s="6">
        <v>7</v>
      </c>
      <c r="AL150" s="6"/>
      <c r="AM150" s="6"/>
      <c r="AN150" s="214">
        <f t="shared" si="95"/>
        <v>2.6423999999999996E-2</v>
      </c>
      <c r="AO150" s="214">
        <f t="shared" si="91"/>
        <v>2.6423999999999996E-3</v>
      </c>
      <c r="AP150" s="215">
        <f t="shared" si="117"/>
        <v>0</v>
      </c>
      <c r="AQ150" s="215">
        <f t="shared" si="119"/>
        <v>0.70000000000000007</v>
      </c>
      <c r="AR150" s="214">
        <f>1333*I150*POWER(10,-6)</f>
        <v>4.3189199999999996E-4</v>
      </c>
      <c r="AS150" s="215">
        <f t="shared" si="78"/>
        <v>0.72949829200000016</v>
      </c>
      <c r="AT150" s="212">
        <f t="shared" si="79"/>
        <v>2.6259033600000005E-8</v>
      </c>
      <c r="AU150" s="212">
        <f t="shared" si="80"/>
        <v>4.4353496153600017E-5</v>
      </c>
    </row>
    <row r="151" spans="1:47" x14ac:dyDescent="0.3">
      <c r="A151" s="56" t="s">
        <v>230</v>
      </c>
      <c r="B151" s="126" t="s">
        <v>10</v>
      </c>
      <c r="C151" s="68" t="s">
        <v>165</v>
      </c>
      <c r="D151" s="69" t="s">
        <v>166</v>
      </c>
      <c r="E151" s="253">
        <v>2.5000000000000001E-5</v>
      </c>
      <c r="F151" s="274">
        <v>1</v>
      </c>
      <c r="G151" s="254">
        <v>1</v>
      </c>
      <c r="H151" s="253">
        <f>E151*F151*G151</f>
        <v>2.5000000000000001E-5</v>
      </c>
      <c r="I151" s="67">
        <v>1.25</v>
      </c>
      <c r="J151" s="67">
        <v>1.25</v>
      </c>
      <c r="K151" s="71">
        <v>0</v>
      </c>
      <c r="L151" t="str">
        <f t="shared" si="114"/>
        <v>С108</v>
      </c>
      <c r="M151" t="str">
        <f t="shared" si="115"/>
        <v>Колонна Т-201</v>
      </c>
      <c r="N151" t="str">
        <f t="shared" si="116"/>
        <v>Полное-огненный шар</v>
      </c>
      <c r="O151" t="s">
        <v>209</v>
      </c>
      <c r="P151" t="s">
        <v>209</v>
      </c>
      <c r="Q151" t="s">
        <v>209</v>
      </c>
      <c r="R151" t="s">
        <v>209</v>
      </c>
      <c r="S151" t="s">
        <v>209</v>
      </c>
      <c r="T151" t="s">
        <v>209</v>
      </c>
      <c r="U151" t="s">
        <v>209</v>
      </c>
      <c r="V151" t="s">
        <v>209</v>
      </c>
      <c r="W151" t="s">
        <v>209</v>
      </c>
      <c r="X151" t="s">
        <v>209</v>
      </c>
      <c r="Y151" t="s">
        <v>209</v>
      </c>
      <c r="Z151" t="s">
        <v>209</v>
      </c>
      <c r="AA151" t="s">
        <v>209</v>
      </c>
      <c r="AB151" t="s">
        <v>209</v>
      </c>
      <c r="AC151">
        <v>30</v>
      </c>
      <c r="AD151">
        <v>54</v>
      </c>
      <c r="AE151">
        <v>67</v>
      </c>
      <c r="AF151">
        <v>90</v>
      </c>
      <c r="AG151" s="6">
        <v>1</v>
      </c>
      <c r="AH151" s="6">
        <v>1</v>
      </c>
      <c r="AI151" s="6">
        <f>AI143</f>
        <v>0.18</v>
      </c>
      <c r="AJ151" s="6">
        <v>2.5999999999999999E-2</v>
      </c>
      <c r="AK151" s="6">
        <v>21</v>
      </c>
      <c r="AL151" s="6"/>
      <c r="AM151" s="6"/>
      <c r="AN151" s="214">
        <f t="shared" si="96"/>
        <v>0.21249999999999999</v>
      </c>
      <c r="AO151" s="214">
        <f t="shared" si="91"/>
        <v>2.1250000000000002E-2</v>
      </c>
      <c r="AP151" s="215">
        <f t="shared" si="117"/>
        <v>3.1</v>
      </c>
      <c r="AQ151" s="215">
        <f t="shared" si="119"/>
        <v>2.1</v>
      </c>
      <c r="AR151" s="214">
        <f t="shared" ref="AR151" si="121">10068.2*J151*POWER(10,-6)</f>
        <v>1.2585249999999999E-2</v>
      </c>
      <c r="AS151" s="215">
        <f t="shared" si="78"/>
        <v>5.4463352500000006</v>
      </c>
      <c r="AT151" s="212">
        <f t="shared" si="79"/>
        <v>3.1463124999999999E-7</v>
      </c>
      <c r="AU151" s="212">
        <f t="shared" si="80"/>
        <v>1.3615838125000001E-4</v>
      </c>
    </row>
    <row r="152" spans="1:47" x14ac:dyDescent="0.3">
      <c r="A152" s="56" t="s">
        <v>231</v>
      </c>
      <c r="B152" s="120" t="s">
        <v>11</v>
      </c>
      <c r="C152" s="121" t="s">
        <v>48</v>
      </c>
      <c r="D152" s="122" t="s">
        <v>158</v>
      </c>
      <c r="E152" s="275">
        <v>1.0000000000000001E-5</v>
      </c>
      <c r="F152" s="276">
        <v>1</v>
      </c>
      <c r="G152" s="276">
        <v>0.05</v>
      </c>
      <c r="H152" s="275">
        <f>E152*F152*G152</f>
        <v>5.0000000000000008E-7</v>
      </c>
      <c r="I152" s="120">
        <v>3.01</v>
      </c>
      <c r="J152" s="120">
        <f>I152</f>
        <v>3.01</v>
      </c>
      <c r="K152" s="85">
        <v>10</v>
      </c>
      <c r="L152" t="str">
        <f t="shared" ref="L152:L160" si="122">A152</f>
        <v>С109</v>
      </c>
      <c r="M152" t="str">
        <f t="shared" ref="M152:M160" si="123">B152</f>
        <v>Емкость V-202</v>
      </c>
      <c r="N152" t="str">
        <f t="shared" ref="N152:N160" si="124">D152</f>
        <v>Полное-пожар</v>
      </c>
      <c r="O152">
        <v>10</v>
      </c>
      <c r="P152">
        <v>13</v>
      </c>
      <c r="Q152">
        <v>16</v>
      </c>
      <c r="R152">
        <v>27</v>
      </c>
      <c r="S152" t="s">
        <v>209</v>
      </c>
      <c r="T152" t="s">
        <v>209</v>
      </c>
      <c r="U152" t="s">
        <v>209</v>
      </c>
      <c r="V152" t="s">
        <v>209</v>
      </c>
      <c r="W152" t="s">
        <v>209</v>
      </c>
      <c r="X152" t="s">
        <v>209</v>
      </c>
      <c r="Y152" t="s">
        <v>209</v>
      </c>
      <c r="Z152" t="s">
        <v>209</v>
      </c>
      <c r="AA152" t="s">
        <v>209</v>
      </c>
      <c r="AB152" t="s">
        <v>209</v>
      </c>
      <c r="AC152" t="s">
        <v>209</v>
      </c>
      <c r="AD152" t="s">
        <v>209</v>
      </c>
      <c r="AE152" t="s">
        <v>209</v>
      </c>
      <c r="AF152" t="s">
        <v>209</v>
      </c>
      <c r="AG152" s="219">
        <v>1</v>
      </c>
      <c r="AH152" s="219">
        <v>2</v>
      </c>
      <c r="AI152" s="5">
        <v>0.24</v>
      </c>
      <c r="AJ152" s="5">
        <v>2.5999999999999999E-2</v>
      </c>
      <c r="AK152" s="5">
        <v>21</v>
      </c>
      <c r="AL152" s="5"/>
      <c r="AM152" s="5"/>
      <c r="AN152" s="220">
        <f t="shared" si="87"/>
        <v>0.31825999999999999</v>
      </c>
      <c r="AO152" s="220">
        <f>0.1*AN152</f>
        <v>3.1826E-2</v>
      </c>
      <c r="AP152" s="221">
        <f t="shared" ref="AP152:AP160" si="125">AG152*1.72+115*0.012*AH152</f>
        <v>4.4800000000000004</v>
      </c>
      <c r="AQ152" s="221">
        <f>AK152*0.1</f>
        <v>2.1</v>
      </c>
      <c r="AR152" s="220">
        <f>10068.2*J152*POWER(10,-6)+0.0012*K152</f>
        <v>4.2305282E-2</v>
      </c>
      <c r="AS152" s="221">
        <f t="shared" si="78"/>
        <v>6.9723912820000002</v>
      </c>
      <c r="AT152" s="212">
        <f t="shared" si="79"/>
        <v>2.1152641000000002E-8</v>
      </c>
      <c r="AU152" s="212">
        <f t="shared" si="80"/>
        <v>3.4861956410000008E-6</v>
      </c>
    </row>
    <row r="153" spans="1:47" x14ac:dyDescent="0.3">
      <c r="A153" s="56" t="s">
        <v>232</v>
      </c>
      <c r="B153" s="82" t="s">
        <v>11</v>
      </c>
      <c r="C153" s="83" t="s">
        <v>570</v>
      </c>
      <c r="D153" s="84" t="s">
        <v>161</v>
      </c>
      <c r="E153" s="263">
        <v>1.0000000000000001E-5</v>
      </c>
      <c r="F153" s="276">
        <v>1</v>
      </c>
      <c r="G153" s="264">
        <v>0.19</v>
      </c>
      <c r="H153" s="263">
        <f t="shared" ref="H153:H158" si="126">E153*F153*G153</f>
        <v>1.9000000000000002E-6</v>
      </c>
      <c r="I153" s="82">
        <v>3.01</v>
      </c>
      <c r="J153" s="82">
        <v>0.03</v>
      </c>
      <c r="K153" s="85">
        <v>0</v>
      </c>
      <c r="L153" t="str">
        <f t="shared" si="122"/>
        <v>С110</v>
      </c>
      <c r="M153" t="str">
        <f t="shared" si="123"/>
        <v>Емкость V-202</v>
      </c>
      <c r="N153" t="str">
        <f t="shared" si="124"/>
        <v>Полное-взрыв</v>
      </c>
      <c r="O153" t="s">
        <v>209</v>
      </c>
      <c r="P153" t="s">
        <v>209</v>
      </c>
      <c r="Q153" t="s">
        <v>209</v>
      </c>
      <c r="R153" t="s">
        <v>209</v>
      </c>
      <c r="S153">
        <v>14</v>
      </c>
      <c r="T153">
        <v>29</v>
      </c>
      <c r="U153">
        <v>78</v>
      </c>
      <c r="V153">
        <v>135</v>
      </c>
      <c r="W153" t="s">
        <v>209</v>
      </c>
      <c r="X153" t="s">
        <v>209</v>
      </c>
      <c r="Y153" t="s">
        <v>209</v>
      </c>
      <c r="Z153" t="s">
        <v>209</v>
      </c>
      <c r="AA153" t="s">
        <v>209</v>
      </c>
      <c r="AB153" t="s">
        <v>209</v>
      </c>
      <c r="AC153" t="s">
        <v>209</v>
      </c>
      <c r="AD153" t="s">
        <v>209</v>
      </c>
      <c r="AE153" t="s">
        <v>209</v>
      </c>
      <c r="AF153" t="s">
        <v>209</v>
      </c>
      <c r="AG153" s="219">
        <v>2</v>
      </c>
      <c r="AH153" s="219">
        <v>1</v>
      </c>
      <c r="AI153" s="5">
        <v>0.24</v>
      </c>
      <c r="AJ153" s="5">
        <v>2.5999999999999999E-2</v>
      </c>
      <c r="AK153" s="5">
        <v>21</v>
      </c>
      <c r="AL153" s="5"/>
      <c r="AM153" s="5"/>
      <c r="AN153" s="220">
        <f t="shared" si="90"/>
        <v>0.31825999999999999</v>
      </c>
      <c r="AO153" s="220">
        <f t="shared" si="91"/>
        <v>3.1826E-2</v>
      </c>
      <c r="AP153" s="221">
        <f t="shared" si="125"/>
        <v>4.82</v>
      </c>
      <c r="AQ153" s="221">
        <f t="shared" ref="AQ153:AQ160" si="127">AK153*0.1</f>
        <v>2.1</v>
      </c>
      <c r="AR153" s="220">
        <f>10068.2*J153*POWER(10,-6)*10+0.0012*K152</f>
        <v>1.5020459999999999E-2</v>
      </c>
      <c r="AS153" s="221">
        <f t="shared" si="78"/>
        <v>7.2851064599999997</v>
      </c>
      <c r="AT153" s="212">
        <f t="shared" si="79"/>
        <v>2.8538874000000001E-8</v>
      </c>
      <c r="AU153" s="212">
        <f t="shared" si="80"/>
        <v>1.3841702274E-5</v>
      </c>
    </row>
    <row r="154" spans="1:47" x14ac:dyDescent="0.3">
      <c r="A154" s="56" t="s">
        <v>233</v>
      </c>
      <c r="B154" s="120" t="s">
        <v>11</v>
      </c>
      <c r="C154" s="83" t="s">
        <v>571</v>
      </c>
      <c r="D154" s="84" t="s">
        <v>159</v>
      </c>
      <c r="E154" s="263">
        <v>1.0000000000000001E-5</v>
      </c>
      <c r="F154" s="276">
        <v>1</v>
      </c>
      <c r="G154" s="264">
        <v>0.76</v>
      </c>
      <c r="H154" s="263">
        <f t="shared" si="126"/>
        <v>7.6000000000000009E-6</v>
      </c>
      <c r="I154" s="82">
        <v>3.01</v>
      </c>
      <c r="J154" s="82">
        <v>0</v>
      </c>
      <c r="K154" s="86">
        <v>0</v>
      </c>
      <c r="L154" t="str">
        <f t="shared" si="122"/>
        <v>С111</v>
      </c>
      <c r="M154" t="str">
        <f t="shared" si="123"/>
        <v>Емкость V-202</v>
      </c>
      <c r="N154" t="str">
        <f t="shared" si="124"/>
        <v>Полное-ликвидация</v>
      </c>
      <c r="O154" t="s">
        <v>209</v>
      </c>
      <c r="P154" t="s">
        <v>209</v>
      </c>
      <c r="Q154" t="s">
        <v>209</v>
      </c>
      <c r="R154" t="s">
        <v>209</v>
      </c>
      <c r="S154" t="s">
        <v>209</v>
      </c>
      <c r="T154" t="s">
        <v>209</v>
      </c>
      <c r="U154" t="s">
        <v>209</v>
      </c>
      <c r="V154" t="s">
        <v>209</v>
      </c>
      <c r="W154" t="s">
        <v>209</v>
      </c>
      <c r="X154" t="s">
        <v>209</v>
      </c>
      <c r="Y154" t="s">
        <v>209</v>
      </c>
      <c r="Z154" t="s">
        <v>209</v>
      </c>
      <c r="AA154" t="s">
        <v>209</v>
      </c>
      <c r="AB154" t="s">
        <v>209</v>
      </c>
      <c r="AC154" t="s">
        <v>209</v>
      </c>
      <c r="AD154" t="s">
        <v>209</v>
      </c>
      <c r="AE154" t="s">
        <v>209</v>
      </c>
      <c r="AF154" t="s">
        <v>209</v>
      </c>
      <c r="AG154" s="5">
        <v>0</v>
      </c>
      <c r="AH154" s="5">
        <v>0</v>
      </c>
      <c r="AI154" s="5">
        <v>0.24</v>
      </c>
      <c r="AJ154" s="5">
        <v>2.5999999999999999E-2</v>
      </c>
      <c r="AK154" s="5">
        <v>21</v>
      </c>
      <c r="AL154" s="5"/>
      <c r="AM154" s="5"/>
      <c r="AN154" s="220">
        <f t="shared" ref="AN154" si="128">AJ154*J154+AI154</f>
        <v>0.24</v>
      </c>
      <c r="AO154" s="220">
        <f t="shared" si="91"/>
        <v>2.4E-2</v>
      </c>
      <c r="AP154" s="221">
        <f t="shared" si="125"/>
        <v>0</v>
      </c>
      <c r="AQ154" s="221">
        <f t="shared" si="127"/>
        <v>2.1</v>
      </c>
      <c r="AR154" s="220">
        <f>1333*J154*POWER(10,-6)+0.0012*K152</f>
        <v>1.1999999999999999E-2</v>
      </c>
      <c r="AS154" s="221">
        <f t="shared" si="78"/>
        <v>2.3760000000000003</v>
      </c>
      <c r="AT154" s="212">
        <f t="shared" si="79"/>
        <v>9.1199999999999996E-8</v>
      </c>
      <c r="AU154" s="212">
        <f t="shared" si="80"/>
        <v>1.8057600000000005E-5</v>
      </c>
    </row>
    <row r="155" spans="1:47" x14ac:dyDescent="0.3">
      <c r="A155" s="56" t="s">
        <v>234</v>
      </c>
      <c r="B155" s="82" t="s">
        <v>11</v>
      </c>
      <c r="C155" s="83" t="s">
        <v>52</v>
      </c>
      <c r="D155" s="84" t="s">
        <v>162</v>
      </c>
      <c r="E155" s="263">
        <v>1E-4</v>
      </c>
      <c r="F155" s="276">
        <v>1</v>
      </c>
      <c r="G155" s="264">
        <v>4.0000000000000008E-2</v>
      </c>
      <c r="H155" s="263">
        <f t="shared" si="126"/>
        <v>4.0000000000000007E-6</v>
      </c>
      <c r="I155" s="82">
        <f>K155*300/1000</f>
        <v>1.05</v>
      </c>
      <c r="J155" s="82">
        <f>I155</f>
        <v>1.05</v>
      </c>
      <c r="K155" s="85">
        <v>3.5</v>
      </c>
      <c r="L155" t="str">
        <f t="shared" si="122"/>
        <v>С112</v>
      </c>
      <c r="M155" t="str">
        <f t="shared" si="123"/>
        <v>Емкость V-202</v>
      </c>
      <c r="N155" t="str">
        <f t="shared" si="124"/>
        <v>Частичное-жидкостной факел</v>
      </c>
      <c r="O155" t="s">
        <v>209</v>
      </c>
      <c r="P155" t="s">
        <v>209</v>
      </c>
      <c r="Q155" t="s">
        <v>209</v>
      </c>
      <c r="R155" t="s">
        <v>209</v>
      </c>
      <c r="S155" t="s">
        <v>209</v>
      </c>
      <c r="T155" t="s">
        <v>209</v>
      </c>
      <c r="U155" t="s">
        <v>209</v>
      </c>
      <c r="V155" t="s">
        <v>209</v>
      </c>
      <c r="W155">
        <v>24</v>
      </c>
      <c r="X155">
        <v>4</v>
      </c>
      <c r="Y155" t="s">
        <v>209</v>
      </c>
      <c r="Z155" t="s">
        <v>209</v>
      </c>
      <c r="AA155" t="s">
        <v>209</v>
      </c>
      <c r="AB155" t="s">
        <v>209</v>
      </c>
      <c r="AC155" t="s">
        <v>209</v>
      </c>
      <c r="AD155" t="s">
        <v>209</v>
      </c>
      <c r="AE155" t="s">
        <v>209</v>
      </c>
      <c r="AF155" t="s">
        <v>209</v>
      </c>
      <c r="AG155" s="5">
        <v>1</v>
      </c>
      <c r="AH155" s="5">
        <v>2</v>
      </c>
      <c r="AI155" s="5">
        <f>0.1*AI154</f>
        <v>2.4E-2</v>
      </c>
      <c r="AJ155" s="5">
        <v>2.5999999999999999E-2</v>
      </c>
      <c r="AK155" s="5">
        <v>7</v>
      </c>
      <c r="AL155" s="5"/>
      <c r="AM155" s="5"/>
      <c r="AN155" s="220">
        <f t="shared" si="83"/>
        <v>5.1299999999999998E-2</v>
      </c>
      <c r="AO155" s="220">
        <f t="shared" si="91"/>
        <v>5.13E-3</v>
      </c>
      <c r="AP155" s="221">
        <f t="shared" si="125"/>
        <v>4.4800000000000004</v>
      </c>
      <c r="AQ155" s="221">
        <f t="shared" si="127"/>
        <v>0.70000000000000007</v>
      </c>
      <c r="AR155" s="220">
        <f>10068.2*J155*POWER(10,-6)+0.0012*J155*20</f>
        <v>3.5771609999999995E-2</v>
      </c>
      <c r="AS155" s="221">
        <f t="shared" si="78"/>
        <v>5.2722016100000015</v>
      </c>
      <c r="AT155" s="212">
        <f t="shared" si="79"/>
        <v>1.4308644E-7</v>
      </c>
      <c r="AU155" s="212">
        <f t="shared" si="80"/>
        <v>2.1088806440000009E-5</v>
      </c>
    </row>
    <row r="156" spans="1:47" x14ac:dyDescent="0.3">
      <c r="A156" s="56" t="s">
        <v>235</v>
      </c>
      <c r="B156" s="120" t="s">
        <v>11</v>
      </c>
      <c r="C156" s="83" t="s">
        <v>563</v>
      </c>
      <c r="D156" s="84" t="s">
        <v>160</v>
      </c>
      <c r="E156" s="263">
        <v>1E-4</v>
      </c>
      <c r="F156" s="276">
        <v>1</v>
      </c>
      <c r="G156" s="264">
        <v>0.16000000000000003</v>
      </c>
      <c r="H156" s="263">
        <f t="shared" si="126"/>
        <v>1.6000000000000003E-5</v>
      </c>
      <c r="I156" s="82">
        <f>K155*300/1000</f>
        <v>1.05</v>
      </c>
      <c r="J156" s="82">
        <v>0</v>
      </c>
      <c r="K156" s="86">
        <v>0</v>
      </c>
      <c r="L156" t="str">
        <f t="shared" si="122"/>
        <v>С113</v>
      </c>
      <c r="M156" t="str">
        <f t="shared" si="123"/>
        <v>Емкость V-202</v>
      </c>
      <c r="N156" t="str">
        <f t="shared" si="124"/>
        <v>Частичное-ликвидация</v>
      </c>
      <c r="O156" t="s">
        <v>209</v>
      </c>
      <c r="P156" t="s">
        <v>209</v>
      </c>
      <c r="Q156" t="s">
        <v>209</v>
      </c>
      <c r="R156" t="s">
        <v>209</v>
      </c>
      <c r="S156" t="s">
        <v>209</v>
      </c>
      <c r="T156" t="s">
        <v>209</v>
      </c>
      <c r="U156" t="s">
        <v>209</v>
      </c>
      <c r="V156" t="s">
        <v>209</v>
      </c>
      <c r="W156" t="s">
        <v>209</v>
      </c>
      <c r="X156" t="s">
        <v>209</v>
      </c>
      <c r="Y156" t="s">
        <v>209</v>
      </c>
      <c r="Z156" t="s">
        <v>209</v>
      </c>
      <c r="AA156" t="s">
        <v>209</v>
      </c>
      <c r="AB156" t="s">
        <v>209</v>
      </c>
      <c r="AC156" t="s">
        <v>209</v>
      </c>
      <c r="AD156" t="s">
        <v>209</v>
      </c>
      <c r="AE156" t="s">
        <v>209</v>
      </c>
      <c r="AF156" t="s">
        <v>209</v>
      </c>
      <c r="AG156" s="5">
        <v>0</v>
      </c>
      <c r="AH156" s="5">
        <v>0</v>
      </c>
      <c r="AI156" s="5">
        <f>0.1*AI154</f>
        <v>2.4E-2</v>
      </c>
      <c r="AJ156" s="5">
        <v>2.5999999999999999E-2</v>
      </c>
      <c r="AK156" s="5">
        <v>7</v>
      </c>
      <c r="AL156" s="5"/>
      <c r="AM156" s="5"/>
      <c r="AN156" s="220">
        <f t="shared" si="94"/>
        <v>5.1299999999999998E-2</v>
      </c>
      <c r="AO156" s="220">
        <f t="shared" si="91"/>
        <v>5.13E-3</v>
      </c>
      <c r="AP156" s="221">
        <f t="shared" si="125"/>
        <v>0</v>
      </c>
      <c r="AQ156" s="221">
        <f t="shared" si="127"/>
        <v>0.70000000000000007</v>
      </c>
      <c r="AR156" s="220">
        <f>1333*I156*POWER(10,-6)+0.0012*I156*20</f>
        <v>2.6599649999999996E-2</v>
      </c>
      <c r="AS156" s="221">
        <f t="shared" si="78"/>
        <v>0.78302965000000002</v>
      </c>
      <c r="AT156" s="212">
        <f t="shared" si="79"/>
        <v>4.2559440000000001E-7</v>
      </c>
      <c r="AU156" s="212">
        <f t="shared" si="80"/>
        <v>1.2528474400000002E-5</v>
      </c>
    </row>
    <row r="157" spans="1:47" x14ac:dyDescent="0.3">
      <c r="A157" s="56" t="s">
        <v>236</v>
      </c>
      <c r="B157" s="82" t="s">
        <v>11</v>
      </c>
      <c r="C157" s="83" t="s">
        <v>55</v>
      </c>
      <c r="D157" s="84" t="s">
        <v>163</v>
      </c>
      <c r="E157" s="263">
        <v>1E-4</v>
      </c>
      <c r="F157" s="276">
        <v>1</v>
      </c>
      <c r="G157" s="264">
        <v>4.0000000000000008E-2</v>
      </c>
      <c r="H157" s="263">
        <f t="shared" si="126"/>
        <v>4.0000000000000007E-6</v>
      </c>
      <c r="I157" s="82">
        <f>K157*1800/1000</f>
        <v>0.252</v>
      </c>
      <c r="J157" s="82">
        <f>I157</f>
        <v>0.252</v>
      </c>
      <c r="K157" s="85">
        <v>0.14000000000000001</v>
      </c>
      <c r="L157" t="str">
        <f t="shared" si="122"/>
        <v>С114</v>
      </c>
      <c r="M157" t="str">
        <f t="shared" si="123"/>
        <v>Емкость V-202</v>
      </c>
      <c r="N157" t="str">
        <f t="shared" si="124"/>
        <v>Частичное-газ факел</v>
      </c>
      <c r="O157" t="s">
        <v>209</v>
      </c>
      <c r="P157" t="s">
        <v>209</v>
      </c>
      <c r="Q157" t="s">
        <v>209</v>
      </c>
      <c r="R157" t="s">
        <v>209</v>
      </c>
      <c r="S157" t="s">
        <v>209</v>
      </c>
      <c r="T157" t="s">
        <v>209</v>
      </c>
      <c r="U157" t="s">
        <v>209</v>
      </c>
      <c r="V157" t="s">
        <v>209</v>
      </c>
      <c r="W157">
        <v>5</v>
      </c>
      <c r="X157">
        <v>1</v>
      </c>
      <c r="Y157" t="s">
        <v>209</v>
      </c>
      <c r="Z157" t="s">
        <v>209</v>
      </c>
      <c r="AA157" t="s">
        <v>209</v>
      </c>
      <c r="AB157" t="s">
        <v>209</v>
      </c>
      <c r="AC157" t="s">
        <v>209</v>
      </c>
      <c r="AD157" t="s">
        <v>209</v>
      </c>
      <c r="AE157" t="s">
        <v>209</v>
      </c>
      <c r="AF157" t="s">
        <v>209</v>
      </c>
      <c r="AG157" s="5">
        <v>1</v>
      </c>
      <c r="AH157" s="5">
        <v>2</v>
      </c>
      <c r="AI157" s="5">
        <f>0.1*AI154</f>
        <v>2.4E-2</v>
      </c>
      <c r="AJ157" s="5">
        <v>2.5999999999999999E-2</v>
      </c>
      <c r="AK157" s="5">
        <v>7</v>
      </c>
      <c r="AL157" s="5"/>
      <c r="AM157" s="5"/>
      <c r="AN157" s="220">
        <f t="shared" si="85"/>
        <v>3.0551999999999999E-2</v>
      </c>
      <c r="AO157" s="220">
        <f t="shared" si="91"/>
        <v>3.0552000000000001E-3</v>
      </c>
      <c r="AP157" s="221">
        <f t="shared" si="125"/>
        <v>4.4800000000000004</v>
      </c>
      <c r="AQ157" s="221">
        <f t="shared" si="127"/>
        <v>0.70000000000000007</v>
      </c>
      <c r="AR157" s="220">
        <f>10068.2*J157*POWER(10,-6)</f>
        <v>2.5371864E-3</v>
      </c>
      <c r="AS157" s="221">
        <f t="shared" si="78"/>
        <v>5.2161443864000008</v>
      </c>
      <c r="AT157" s="212">
        <f t="shared" si="79"/>
        <v>1.0148745600000002E-8</v>
      </c>
      <c r="AU157" s="212">
        <f t="shared" si="80"/>
        <v>2.0864577545600007E-5</v>
      </c>
    </row>
    <row r="158" spans="1:47" x14ac:dyDescent="0.3">
      <c r="A158" s="56" t="s">
        <v>237</v>
      </c>
      <c r="B158" s="120" t="s">
        <v>11</v>
      </c>
      <c r="C158" s="83" t="s">
        <v>564</v>
      </c>
      <c r="D158" s="84" t="s">
        <v>164</v>
      </c>
      <c r="E158" s="263">
        <v>1E-4</v>
      </c>
      <c r="F158" s="276">
        <v>1</v>
      </c>
      <c r="G158" s="264">
        <v>0.15200000000000002</v>
      </c>
      <c r="H158" s="263">
        <f t="shared" si="126"/>
        <v>1.5200000000000004E-5</v>
      </c>
      <c r="I158" s="82">
        <f>K157*1800/1000</f>
        <v>0.252</v>
      </c>
      <c r="J158" s="82">
        <f>I158</f>
        <v>0.252</v>
      </c>
      <c r="K158" s="86">
        <v>0</v>
      </c>
      <c r="L158" t="str">
        <f t="shared" si="122"/>
        <v>С115</v>
      </c>
      <c r="M158" t="str">
        <f t="shared" si="123"/>
        <v>Емкость V-202</v>
      </c>
      <c r="N158" t="str">
        <f t="shared" si="124"/>
        <v>Частичное-вспышка</v>
      </c>
      <c r="O158" t="s">
        <v>209</v>
      </c>
      <c r="P158" t="s">
        <v>209</v>
      </c>
      <c r="Q158" t="s">
        <v>209</v>
      </c>
      <c r="R158" t="s">
        <v>209</v>
      </c>
      <c r="S158" t="s">
        <v>209</v>
      </c>
      <c r="T158" t="s">
        <v>209</v>
      </c>
      <c r="U158" t="s">
        <v>209</v>
      </c>
      <c r="V158" t="s">
        <v>209</v>
      </c>
      <c r="W158" t="s">
        <v>209</v>
      </c>
      <c r="X158" t="s">
        <v>209</v>
      </c>
      <c r="Y158">
        <v>20</v>
      </c>
      <c r="Z158">
        <v>24</v>
      </c>
      <c r="AA158" t="s">
        <v>209</v>
      </c>
      <c r="AB158" t="s">
        <v>209</v>
      </c>
      <c r="AC158" t="s">
        <v>209</v>
      </c>
      <c r="AD158" t="s">
        <v>209</v>
      </c>
      <c r="AE158" t="s">
        <v>209</v>
      </c>
      <c r="AF158" t="s">
        <v>209</v>
      </c>
      <c r="AG158" s="5">
        <v>1</v>
      </c>
      <c r="AH158" s="5">
        <v>2</v>
      </c>
      <c r="AI158" s="5">
        <f>0.1*AI154</f>
        <v>2.4E-2</v>
      </c>
      <c r="AJ158" s="5">
        <v>2.5999999999999999E-2</v>
      </c>
      <c r="AK158" s="5">
        <v>7</v>
      </c>
      <c r="AL158" s="5"/>
      <c r="AM158" s="5"/>
      <c r="AN158" s="220">
        <f t="shared" si="85"/>
        <v>3.0551999999999999E-2</v>
      </c>
      <c r="AO158" s="220">
        <f t="shared" si="91"/>
        <v>3.0552000000000001E-3</v>
      </c>
      <c r="AP158" s="221">
        <f t="shared" si="125"/>
        <v>4.4800000000000004</v>
      </c>
      <c r="AQ158" s="221">
        <f t="shared" si="127"/>
        <v>0.70000000000000007</v>
      </c>
      <c r="AR158" s="220">
        <f>10068.2*J158*POWER(10,-6)</f>
        <v>2.5371864E-3</v>
      </c>
      <c r="AS158" s="221">
        <f t="shared" si="78"/>
        <v>5.2161443864000008</v>
      </c>
      <c r="AT158" s="212">
        <f t="shared" si="79"/>
        <v>3.8565233280000008E-8</v>
      </c>
      <c r="AU158" s="212">
        <f t="shared" si="80"/>
        <v>7.928539467328003E-5</v>
      </c>
    </row>
    <row r="159" spans="1:47" x14ac:dyDescent="0.3">
      <c r="A159" s="56" t="s">
        <v>238</v>
      </c>
      <c r="B159" s="82" t="s">
        <v>11</v>
      </c>
      <c r="C159" s="83" t="s">
        <v>565</v>
      </c>
      <c r="D159" s="84" t="s">
        <v>160</v>
      </c>
      <c r="E159" s="263">
        <v>1E-4</v>
      </c>
      <c r="F159" s="276">
        <v>1</v>
      </c>
      <c r="G159" s="264">
        <v>0.6080000000000001</v>
      </c>
      <c r="H159" s="263">
        <f>E159*F159*G159</f>
        <v>6.0800000000000014E-5</v>
      </c>
      <c r="I159" s="82">
        <f>K157*1800/1000</f>
        <v>0.252</v>
      </c>
      <c r="J159" s="82">
        <v>0</v>
      </c>
      <c r="K159" s="86">
        <v>0</v>
      </c>
      <c r="L159" t="str">
        <f t="shared" si="122"/>
        <v>С116</v>
      </c>
      <c r="M159" t="str">
        <f t="shared" si="123"/>
        <v>Емкость V-202</v>
      </c>
      <c r="N159" t="str">
        <f t="shared" si="124"/>
        <v>Частичное-ликвидация</v>
      </c>
      <c r="O159" t="s">
        <v>209</v>
      </c>
      <c r="P159" t="s">
        <v>209</v>
      </c>
      <c r="Q159" t="s">
        <v>209</v>
      </c>
      <c r="R159" t="s">
        <v>209</v>
      </c>
      <c r="S159" t="s">
        <v>209</v>
      </c>
      <c r="T159" t="s">
        <v>209</v>
      </c>
      <c r="U159" t="s">
        <v>209</v>
      </c>
      <c r="V159" t="s">
        <v>209</v>
      </c>
      <c r="W159" t="s">
        <v>209</v>
      </c>
      <c r="X159" t="s">
        <v>209</v>
      </c>
      <c r="Y159" t="s">
        <v>209</v>
      </c>
      <c r="Z159" t="s">
        <v>209</v>
      </c>
      <c r="AA159" t="s">
        <v>209</v>
      </c>
      <c r="AB159" t="s">
        <v>209</v>
      </c>
      <c r="AC159" t="s">
        <v>209</v>
      </c>
      <c r="AD159" t="s">
        <v>209</v>
      </c>
      <c r="AE159" t="s">
        <v>209</v>
      </c>
      <c r="AF159" t="s">
        <v>209</v>
      </c>
      <c r="AG159" s="5">
        <v>0</v>
      </c>
      <c r="AH159" s="5">
        <v>0</v>
      </c>
      <c r="AI159" s="5">
        <f>0.1*AI154</f>
        <v>2.4E-2</v>
      </c>
      <c r="AJ159" s="5">
        <v>2.5999999999999999E-2</v>
      </c>
      <c r="AK159" s="5">
        <v>7</v>
      </c>
      <c r="AL159" s="5"/>
      <c r="AM159" s="5"/>
      <c r="AN159" s="220">
        <f t="shared" si="95"/>
        <v>3.0551999999999999E-2</v>
      </c>
      <c r="AO159" s="220">
        <f t="shared" si="91"/>
        <v>3.0552000000000001E-3</v>
      </c>
      <c r="AP159" s="221">
        <f t="shared" si="125"/>
        <v>0</v>
      </c>
      <c r="AQ159" s="221">
        <f t="shared" si="127"/>
        <v>0.70000000000000007</v>
      </c>
      <c r="AR159" s="220">
        <f>1333*I159*POWER(10,-6)</f>
        <v>3.3591599999999996E-4</v>
      </c>
      <c r="AS159" s="221">
        <f t="shared" si="78"/>
        <v>0.73394311600000017</v>
      </c>
      <c r="AT159" s="212">
        <f t="shared" si="79"/>
        <v>2.0423692800000003E-8</v>
      </c>
      <c r="AU159" s="212">
        <f t="shared" si="80"/>
        <v>4.4623741452800019E-5</v>
      </c>
    </row>
    <row r="160" spans="1:47" x14ac:dyDescent="0.3">
      <c r="A160" s="56" t="s">
        <v>239</v>
      </c>
      <c r="B160" s="120" t="s">
        <v>11</v>
      </c>
      <c r="C160" s="83" t="s">
        <v>165</v>
      </c>
      <c r="D160" s="84" t="s">
        <v>166</v>
      </c>
      <c r="E160" s="263">
        <v>2.5000000000000001E-5</v>
      </c>
      <c r="F160" s="276">
        <v>1</v>
      </c>
      <c r="G160" s="264">
        <v>1</v>
      </c>
      <c r="H160" s="263">
        <f>E160*F160*G160</f>
        <v>2.5000000000000001E-5</v>
      </c>
      <c r="I160" s="82">
        <v>3.01</v>
      </c>
      <c r="J160" s="82">
        <v>3.01</v>
      </c>
      <c r="K160" s="86">
        <v>0</v>
      </c>
      <c r="L160" t="str">
        <f t="shared" si="122"/>
        <v>С117</v>
      </c>
      <c r="M160" t="str">
        <f t="shared" si="123"/>
        <v>Емкость V-202</v>
      </c>
      <c r="N160" t="str">
        <f t="shared" si="124"/>
        <v>Полное-огненный шар</v>
      </c>
      <c r="O160" t="s">
        <v>209</v>
      </c>
      <c r="P160" t="s">
        <v>209</v>
      </c>
      <c r="Q160" t="s">
        <v>209</v>
      </c>
      <c r="R160" t="s">
        <v>209</v>
      </c>
      <c r="S160" t="s">
        <v>209</v>
      </c>
      <c r="T160" t="s">
        <v>209</v>
      </c>
      <c r="U160" t="s">
        <v>209</v>
      </c>
      <c r="V160" t="s">
        <v>209</v>
      </c>
      <c r="W160" t="s">
        <v>209</v>
      </c>
      <c r="X160" t="s">
        <v>209</v>
      </c>
      <c r="Y160" t="s">
        <v>209</v>
      </c>
      <c r="Z160" t="s">
        <v>209</v>
      </c>
      <c r="AA160" t="s">
        <v>209</v>
      </c>
      <c r="AB160" t="s">
        <v>209</v>
      </c>
      <c r="AC160">
        <v>54</v>
      </c>
      <c r="AD160">
        <v>84</v>
      </c>
      <c r="AE160">
        <v>102</v>
      </c>
      <c r="AF160">
        <v>134</v>
      </c>
      <c r="AG160" s="5">
        <v>1</v>
      </c>
      <c r="AH160" s="5">
        <v>1</v>
      </c>
      <c r="AI160" s="5">
        <f>AI152</f>
        <v>0.24</v>
      </c>
      <c r="AJ160" s="5">
        <v>2.5999999999999999E-2</v>
      </c>
      <c r="AK160" s="5">
        <v>21</v>
      </c>
      <c r="AL160" s="5"/>
      <c r="AM160" s="5"/>
      <c r="AN160" s="220">
        <f t="shared" si="96"/>
        <v>0.31825999999999999</v>
      </c>
      <c r="AO160" s="220">
        <f t="shared" si="91"/>
        <v>3.1826E-2</v>
      </c>
      <c r="AP160" s="221">
        <f t="shared" si="125"/>
        <v>3.1</v>
      </c>
      <c r="AQ160" s="221">
        <f t="shared" si="127"/>
        <v>2.1</v>
      </c>
      <c r="AR160" s="220">
        <f t="shared" ref="AR160" si="129">10068.2*J160*POWER(10,-6)</f>
        <v>3.0305281999999999E-2</v>
      </c>
      <c r="AS160" s="221">
        <f t="shared" si="78"/>
        <v>5.580391281999999</v>
      </c>
      <c r="AT160" s="212">
        <f t="shared" si="79"/>
        <v>7.5763205000000007E-7</v>
      </c>
      <c r="AU160" s="212">
        <f t="shared" si="80"/>
        <v>1.3950978204999999E-4</v>
      </c>
    </row>
    <row r="161" spans="1:47" x14ac:dyDescent="0.3">
      <c r="A161" s="56" t="s">
        <v>240</v>
      </c>
      <c r="B161" s="126" t="s">
        <v>12</v>
      </c>
      <c r="C161" s="127" t="s">
        <v>48</v>
      </c>
      <c r="D161" s="128" t="s">
        <v>158</v>
      </c>
      <c r="E161" s="273">
        <v>1.0000000000000001E-5</v>
      </c>
      <c r="F161" s="274">
        <v>1</v>
      </c>
      <c r="G161" s="274">
        <v>0.05</v>
      </c>
      <c r="H161" s="273">
        <f>E161*F161*G161</f>
        <v>5.0000000000000008E-7</v>
      </c>
      <c r="I161" s="126">
        <v>3.63</v>
      </c>
      <c r="J161" s="126">
        <f>I161</f>
        <v>3.63</v>
      </c>
      <c r="K161" s="70">
        <v>10</v>
      </c>
      <c r="L161" t="str">
        <f t="shared" ref="L161:L169" si="130">A161</f>
        <v>С118</v>
      </c>
      <c r="M161" t="str">
        <f t="shared" ref="M161:M169" si="131">B161</f>
        <v>Сепаратор V-201</v>
      </c>
      <c r="N161" t="str">
        <f t="shared" ref="N161:N169" si="132">D161</f>
        <v>Полное-пожар</v>
      </c>
      <c r="O161">
        <v>10</v>
      </c>
      <c r="P161">
        <v>13</v>
      </c>
      <c r="Q161">
        <v>16</v>
      </c>
      <c r="R161">
        <v>27</v>
      </c>
      <c r="S161" t="s">
        <v>209</v>
      </c>
      <c r="T161" t="s">
        <v>209</v>
      </c>
      <c r="U161" t="s">
        <v>209</v>
      </c>
      <c r="V161" t="s">
        <v>209</v>
      </c>
      <c r="W161" t="s">
        <v>209</v>
      </c>
      <c r="X161" t="s">
        <v>209</v>
      </c>
      <c r="Y161" t="s">
        <v>209</v>
      </c>
      <c r="Z161" t="s">
        <v>209</v>
      </c>
      <c r="AA161" t="s">
        <v>209</v>
      </c>
      <c r="AB161" t="s">
        <v>209</v>
      </c>
      <c r="AC161" t="s">
        <v>209</v>
      </c>
      <c r="AD161" t="s">
        <v>209</v>
      </c>
      <c r="AE161" t="s">
        <v>209</v>
      </c>
      <c r="AF161" t="s">
        <v>209</v>
      </c>
      <c r="AG161" s="213">
        <v>1</v>
      </c>
      <c r="AH161" s="213">
        <v>2</v>
      </c>
      <c r="AI161" s="6">
        <v>0.21</v>
      </c>
      <c r="AJ161" s="6">
        <v>2.5999999999999999E-2</v>
      </c>
      <c r="AK161" s="6">
        <v>21</v>
      </c>
      <c r="AL161" s="6"/>
      <c r="AM161" s="6"/>
      <c r="AN161" s="214">
        <f t="shared" si="87"/>
        <v>0.30437999999999998</v>
      </c>
      <c r="AO161" s="214">
        <f>0.1*AN161</f>
        <v>3.0438E-2</v>
      </c>
      <c r="AP161" s="215">
        <f t="shared" ref="AP161:AP169" si="133">AG161*1.72+115*0.012*AH161</f>
        <v>4.4800000000000004</v>
      </c>
      <c r="AQ161" s="215">
        <f>AK161*0.1</f>
        <v>2.1</v>
      </c>
      <c r="AR161" s="214">
        <f>10068.2*J161*POWER(10,-6)+0.0012*K161</f>
        <v>4.8547565999999993E-2</v>
      </c>
      <c r="AS161" s="215">
        <f t="shared" si="78"/>
        <v>6.9633655660000002</v>
      </c>
      <c r="AT161" s="212">
        <f t="shared" si="79"/>
        <v>2.4273783E-8</v>
      </c>
      <c r="AU161" s="212">
        <f t="shared" si="80"/>
        <v>3.4816827830000008E-6</v>
      </c>
    </row>
    <row r="162" spans="1:47" x14ac:dyDescent="0.3">
      <c r="A162" s="56" t="s">
        <v>241</v>
      </c>
      <c r="B162" s="67" t="s">
        <v>12</v>
      </c>
      <c r="C162" s="68" t="s">
        <v>570</v>
      </c>
      <c r="D162" s="69" t="s">
        <v>161</v>
      </c>
      <c r="E162" s="253">
        <v>1.0000000000000001E-5</v>
      </c>
      <c r="F162" s="274">
        <v>1</v>
      </c>
      <c r="G162" s="254">
        <v>0.19</v>
      </c>
      <c r="H162" s="253">
        <f t="shared" ref="H162:H167" si="134">E162*F162*G162</f>
        <v>1.9000000000000002E-6</v>
      </c>
      <c r="I162" s="67">
        <v>3.63</v>
      </c>
      <c r="J162" s="67">
        <v>0.02</v>
      </c>
      <c r="K162" s="70">
        <v>0</v>
      </c>
      <c r="L162" t="str">
        <f t="shared" si="130"/>
        <v>С119</v>
      </c>
      <c r="M162" t="str">
        <f t="shared" si="131"/>
        <v>Сепаратор V-201</v>
      </c>
      <c r="N162" t="str">
        <f t="shared" si="132"/>
        <v>Полное-взрыв</v>
      </c>
      <c r="O162" t="s">
        <v>209</v>
      </c>
      <c r="P162" t="s">
        <v>209</v>
      </c>
      <c r="Q162" t="s">
        <v>209</v>
      </c>
      <c r="R162" t="s">
        <v>209</v>
      </c>
      <c r="S162">
        <v>12</v>
      </c>
      <c r="T162">
        <v>25</v>
      </c>
      <c r="U162">
        <v>69</v>
      </c>
      <c r="V162">
        <v>118</v>
      </c>
      <c r="W162" t="s">
        <v>209</v>
      </c>
      <c r="X162" t="s">
        <v>209</v>
      </c>
      <c r="Y162" t="s">
        <v>209</v>
      </c>
      <c r="Z162" t="s">
        <v>209</v>
      </c>
      <c r="AA162" t="s">
        <v>209</v>
      </c>
      <c r="AB162" t="s">
        <v>209</v>
      </c>
      <c r="AC162" t="s">
        <v>209</v>
      </c>
      <c r="AD162" t="s">
        <v>209</v>
      </c>
      <c r="AE162" t="s">
        <v>209</v>
      </c>
      <c r="AF162" t="s">
        <v>209</v>
      </c>
      <c r="AG162" s="213">
        <v>2</v>
      </c>
      <c r="AH162" s="213">
        <v>1</v>
      </c>
      <c r="AI162" s="6">
        <v>0.21</v>
      </c>
      <c r="AJ162" s="6">
        <v>2.5999999999999999E-2</v>
      </c>
      <c r="AK162" s="6">
        <v>21</v>
      </c>
      <c r="AL162" s="6"/>
      <c r="AM162" s="6"/>
      <c r="AN162" s="214">
        <f t="shared" si="90"/>
        <v>0.30437999999999998</v>
      </c>
      <c r="AO162" s="214">
        <f t="shared" si="91"/>
        <v>3.0438E-2</v>
      </c>
      <c r="AP162" s="215">
        <f t="shared" si="133"/>
        <v>4.82</v>
      </c>
      <c r="AQ162" s="215">
        <f t="shared" ref="AQ162:AQ169" si="135">AK162*0.1</f>
        <v>2.1</v>
      </c>
      <c r="AR162" s="214">
        <f>10068.2*J162*POWER(10,-6)*10+0.0012*K161</f>
        <v>1.4013639999999999E-2</v>
      </c>
      <c r="AS162" s="215">
        <f t="shared" si="78"/>
        <v>7.2688316400000001</v>
      </c>
      <c r="AT162" s="212">
        <f t="shared" si="79"/>
        <v>2.6625916000000003E-8</v>
      </c>
      <c r="AU162" s="212">
        <f t="shared" si="80"/>
        <v>1.3810780116000002E-5</v>
      </c>
    </row>
    <row r="163" spans="1:47" x14ac:dyDescent="0.3">
      <c r="A163" s="56" t="s">
        <v>242</v>
      </c>
      <c r="B163" s="126" t="s">
        <v>12</v>
      </c>
      <c r="C163" s="68" t="s">
        <v>571</v>
      </c>
      <c r="D163" s="69" t="s">
        <v>159</v>
      </c>
      <c r="E163" s="253">
        <v>1.0000000000000001E-5</v>
      </c>
      <c r="F163" s="274">
        <v>1</v>
      </c>
      <c r="G163" s="254">
        <v>0.76</v>
      </c>
      <c r="H163" s="253">
        <f t="shared" si="134"/>
        <v>7.6000000000000009E-6</v>
      </c>
      <c r="I163" s="67">
        <v>3.63</v>
      </c>
      <c r="J163" s="67">
        <v>0</v>
      </c>
      <c r="K163" s="71">
        <v>0</v>
      </c>
      <c r="L163" t="str">
        <f t="shared" si="130"/>
        <v>С120</v>
      </c>
      <c r="M163" t="str">
        <f t="shared" si="131"/>
        <v>Сепаратор V-201</v>
      </c>
      <c r="N163" t="str">
        <f t="shared" si="132"/>
        <v>Полное-ликвидация</v>
      </c>
      <c r="O163" t="s">
        <v>209</v>
      </c>
      <c r="P163" t="s">
        <v>209</v>
      </c>
      <c r="Q163" t="s">
        <v>209</v>
      </c>
      <c r="R163" t="s">
        <v>209</v>
      </c>
      <c r="S163" t="s">
        <v>209</v>
      </c>
      <c r="T163" t="s">
        <v>209</v>
      </c>
      <c r="U163" t="s">
        <v>209</v>
      </c>
      <c r="V163" t="s">
        <v>209</v>
      </c>
      <c r="W163" t="s">
        <v>209</v>
      </c>
      <c r="X163" t="s">
        <v>209</v>
      </c>
      <c r="Y163" t="s">
        <v>209</v>
      </c>
      <c r="Z163" t="s">
        <v>209</v>
      </c>
      <c r="AA163" t="s">
        <v>209</v>
      </c>
      <c r="AB163" t="s">
        <v>209</v>
      </c>
      <c r="AC163" t="s">
        <v>209</v>
      </c>
      <c r="AD163" t="s">
        <v>209</v>
      </c>
      <c r="AE163" t="s">
        <v>209</v>
      </c>
      <c r="AF163" t="s">
        <v>209</v>
      </c>
      <c r="AG163" s="6">
        <v>0</v>
      </c>
      <c r="AH163" s="6">
        <v>0</v>
      </c>
      <c r="AI163" s="6">
        <v>0.21</v>
      </c>
      <c r="AJ163" s="6">
        <v>2.5999999999999999E-2</v>
      </c>
      <c r="AK163" s="6">
        <v>21</v>
      </c>
      <c r="AL163" s="6"/>
      <c r="AM163" s="6"/>
      <c r="AN163" s="214">
        <f t="shared" ref="AN163" si="136">AJ163*J163+AI163</f>
        <v>0.21</v>
      </c>
      <c r="AO163" s="214">
        <f t="shared" si="91"/>
        <v>2.1000000000000001E-2</v>
      </c>
      <c r="AP163" s="215">
        <f t="shared" si="133"/>
        <v>0</v>
      </c>
      <c r="AQ163" s="215">
        <f t="shared" si="135"/>
        <v>2.1</v>
      </c>
      <c r="AR163" s="214">
        <f>1333*J163*POWER(10,-6)+0.0012*K161</f>
        <v>1.1999999999999999E-2</v>
      </c>
      <c r="AS163" s="215">
        <f t="shared" si="78"/>
        <v>2.343</v>
      </c>
      <c r="AT163" s="212">
        <f t="shared" si="79"/>
        <v>9.1199999999999996E-8</v>
      </c>
      <c r="AU163" s="212">
        <f t="shared" si="80"/>
        <v>1.78068E-5</v>
      </c>
    </row>
    <row r="164" spans="1:47" x14ac:dyDescent="0.3">
      <c r="A164" s="56" t="s">
        <v>243</v>
      </c>
      <c r="B164" s="67" t="s">
        <v>12</v>
      </c>
      <c r="C164" s="68" t="s">
        <v>52</v>
      </c>
      <c r="D164" s="69" t="s">
        <v>162</v>
      </c>
      <c r="E164" s="253">
        <v>1E-4</v>
      </c>
      <c r="F164" s="274">
        <v>1</v>
      </c>
      <c r="G164" s="254">
        <v>4.0000000000000008E-2</v>
      </c>
      <c r="H164" s="253">
        <f t="shared" si="134"/>
        <v>4.0000000000000007E-6</v>
      </c>
      <c r="I164" s="67">
        <f>K164*300/1000</f>
        <v>1.1100000000000001</v>
      </c>
      <c r="J164" s="67">
        <f>I164</f>
        <v>1.1100000000000001</v>
      </c>
      <c r="K164" s="70">
        <v>3.7</v>
      </c>
      <c r="L164" t="str">
        <f t="shared" si="130"/>
        <v>С121</v>
      </c>
      <c r="M164" t="str">
        <f t="shared" si="131"/>
        <v>Сепаратор V-201</v>
      </c>
      <c r="N164" t="str">
        <f t="shared" si="132"/>
        <v>Частичное-жидкостной факел</v>
      </c>
      <c r="O164" t="s">
        <v>209</v>
      </c>
      <c r="P164" t="s">
        <v>209</v>
      </c>
      <c r="Q164" t="s">
        <v>209</v>
      </c>
      <c r="R164" t="s">
        <v>209</v>
      </c>
      <c r="S164" t="s">
        <v>209</v>
      </c>
      <c r="T164" t="s">
        <v>209</v>
      </c>
      <c r="U164" t="s">
        <v>209</v>
      </c>
      <c r="V164" t="s">
        <v>209</v>
      </c>
      <c r="W164">
        <v>25</v>
      </c>
      <c r="X164">
        <v>4</v>
      </c>
      <c r="Y164" t="s">
        <v>209</v>
      </c>
      <c r="Z164" t="s">
        <v>209</v>
      </c>
      <c r="AA164" t="s">
        <v>209</v>
      </c>
      <c r="AB164" t="s">
        <v>209</v>
      </c>
      <c r="AC164" t="s">
        <v>209</v>
      </c>
      <c r="AD164" t="s">
        <v>209</v>
      </c>
      <c r="AE164" t="s">
        <v>209</v>
      </c>
      <c r="AF164" t="s">
        <v>209</v>
      </c>
      <c r="AG164" s="6">
        <v>1</v>
      </c>
      <c r="AH164" s="6">
        <v>2</v>
      </c>
      <c r="AI164" s="6">
        <f>0.1*AI163</f>
        <v>2.1000000000000001E-2</v>
      </c>
      <c r="AJ164" s="6">
        <v>2.5999999999999999E-2</v>
      </c>
      <c r="AK164" s="6">
        <v>7</v>
      </c>
      <c r="AL164" s="6"/>
      <c r="AM164" s="6"/>
      <c r="AN164" s="214">
        <f t="shared" si="83"/>
        <v>4.9860000000000002E-2</v>
      </c>
      <c r="AO164" s="214">
        <f t="shared" si="91"/>
        <v>4.9860000000000008E-3</v>
      </c>
      <c r="AP164" s="215">
        <f t="shared" si="133"/>
        <v>4.4800000000000004</v>
      </c>
      <c r="AQ164" s="215">
        <f t="shared" si="135"/>
        <v>0.70000000000000007</v>
      </c>
      <c r="AR164" s="214">
        <f>10068.2*J164*POWER(10,-6)+0.0012*J164*20</f>
        <v>3.7815702E-2</v>
      </c>
      <c r="AS164" s="215">
        <f t="shared" si="78"/>
        <v>5.2726617019999997</v>
      </c>
      <c r="AT164" s="212">
        <f t="shared" si="79"/>
        <v>1.5126280800000001E-7</v>
      </c>
      <c r="AU164" s="212">
        <f t="shared" si="80"/>
        <v>2.1090646808000002E-5</v>
      </c>
    </row>
    <row r="165" spans="1:47" x14ac:dyDescent="0.3">
      <c r="A165" s="56" t="s">
        <v>244</v>
      </c>
      <c r="B165" s="126" t="s">
        <v>12</v>
      </c>
      <c r="C165" s="68" t="s">
        <v>563</v>
      </c>
      <c r="D165" s="69" t="s">
        <v>160</v>
      </c>
      <c r="E165" s="253">
        <v>1E-4</v>
      </c>
      <c r="F165" s="274">
        <v>1</v>
      </c>
      <c r="G165" s="254">
        <v>0.16000000000000003</v>
      </c>
      <c r="H165" s="253">
        <f t="shared" si="134"/>
        <v>1.6000000000000003E-5</v>
      </c>
      <c r="I165" s="67">
        <f>K164*300/1000</f>
        <v>1.1100000000000001</v>
      </c>
      <c r="J165" s="67">
        <v>0</v>
      </c>
      <c r="K165" s="71">
        <v>0</v>
      </c>
      <c r="L165" t="str">
        <f t="shared" si="130"/>
        <v>С122</v>
      </c>
      <c r="M165" t="str">
        <f t="shared" si="131"/>
        <v>Сепаратор V-201</v>
      </c>
      <c r="N165" t="str">
        <f t="shared" si="132"/>
        <v>Частичное-ликвидация</v>
      </c>
      <c r="O165" t="s">
        <v>209</v>
      </c>
      <c r="P165" t="s">
        <v>209</v>
      </c>
      <c r="Q165" t="s">
        <v>209</v>
      </c>
      <c r="R165" t="s">
        <v>209</v>
      </c>
      <c r="S165" t="s">
        <v>209</v>
      </c>
      <c r="T165" t="s">
        <v>209</v>
      </c>
      <c r="U165" t="s">
        <v>209</v>
      </c>
      <c r="V165" t="s">
        <v>209</v>
      </c>
      <c r="W165" t="s">
        <v>209</v>
      </c>
      <c r="X165" t="s">
        <v>209</v>
      </c>
      <c r="Y165" t="s">
        <v>209</v>
      </c>
      <c r="Z165" t="s">
        <v>209</v>
      </c>
      <c r="AA165" t="s">
        <v>209</v>
      </c>
      <c r="AB165" t="s">
        <v>209</v>
      </c>
      <c r="AC165" t="s">
        <v>209</v>
      </c>
      <c r="AD165" t="s">
        <v>209</v>
      </c>
      <c r="AE165" t="s">
        <v>209</v>
      </c>
      <c r="AF165" t="s">
        <v>209</v>
      </c>
      <c r="AG165" s="6">
        <v>0</v>
      </c>
      <c r="AH165" s="6">
        <v>0</v>
      </c>
      <c r="AI165" s="6">
        <f>0.1*AI163</f>
        <v>2.1000000000000001E-2</v>
      </c>
      <c r="AJ165" s="6">
        <v>2.5999999999999999E-2</v>
      </c>
      <c r="AK165" s="6">
        <v>7</v>
      </c>
      <c r="AL165" s="6"/>
      <c r="AM165" s="6"/>
      <c r="AN165" s="214">
        <f t="shared" si="94"/>
        <v>4.9860000000000002E-2</v>
      </c>
      <c r="AO165" s="214">
        <f t="shared" si="91"/>
        <v>4.9860000000000008E-3</v>
      </c>
      <c r="AP165" s="215">
        <f t="shared" si="133"/>
        <v>0</v>
      </c>
      <c r="AQ165" s="215">
        <f t="shared" si="135"/>
        <v>0.70000000000000007</v>
      </c>
      <c r="AR165" s="214">
        <f>1333*I165*POWER(10,-6)+0.0012*I165*20</f>
        <v>2.811963E-2</v>
      </c>
      <c r="AS165" s="215">
        <f t="shared" si="78"/>
        <v>0.78296563000000008</v>
      </c>
      <c r="AT165" s="212">
        <f t="shared" si="79"/>
        <v>4.4991408000000007E-7</v>
      </c>
      <c r="AU165" s="212">
        <f t="shared" si="80"/>
        <v>1.2527450080000003E-5</v>
      </c>
    </row>
    <row r="166" spans="1:47" x14ac:dyDescent="0.3">
      <c r="A166" s="56" t="s">
        <v>245</v>
      </c>
      <c r="B166" s="67" t="s">
        <v>12</v>
      </c>
      <c r="C166" s="68" t="s">
        <v>55</v>
      </c>
      <c r="D166" s="69" t="s">
        <v>163</v>
      </c>
      <c r="E166" s="253">
        <v>1E-4</v>
      </c>
      <c r="F166" s="274">
        <v>1</v>
      </c>
      <c r="G166" s="254">
        <v>4.0000000000000008E-2</v>
      </c>
      <c r="H166" s="253">
        <f t="shared" si="134"/>
        <v>4.0000000000000007E-6</v>
      </c>
      <c r="I166" s="67">
        <f>K166*1800/1000</f>
        <v>0.28799999999999998</v>
      </c>
      <c r="J166" s="67">
        <f>I166</f>
        <v>0.28799999999999998</v>
      </c>
      <c r="K166" s="70">
        <v>0.16</v>
      </c>
      <c r="L166" t="str">
        <f t="shared" si="130"/>
        <v>С123</v>
      </c>
      <c r="M166" t="str">
        <f t="shared" si="131"/>
        <v>Сепаратор V-201</v>
      </c>
      <c r="N166" t="str">
        <f t="shared" si="132"/>
        <v>Частичное-газ факел</v>
      </c>
      <c r="O166" t="s">
        <v>209</v>
      </c>
      <c r="P166" t="s">
        <v>209</v>
      </c>
      <c r="Q166" t="s">
        <v>209</v>
      </c>
      <c r="R166" t="s">
        <v>209</v>
      </c>
      <c r="S166" t="s">
        <v>209</v>
      </c>
      <c r="T166" t="s">
        <v>209</v>
      </c>
      <c r="U166" t="s">
        <v>209</v>
      </c>
      <c r="V166" t="s">
        <v>209</v>
      </c>
      <c r="W166">
        <v>6</v>
      </c>
      <c r="X166">
        <v>1</v>
      </c>
      <c r="Y166" t="s">
        <v>209</v>
      </c>
      <c r="Z166" t="s">
        <v>209</v>
      </c>
      <c r="AA166" t="s">
        <v>209</v>
      </c>
      <c r="AB166" t="s">
        <v>209</v>
      </c>
      <c r="AC166" t="s">
        <v>209</v>
      </c>
      <c r="AD166" t="s">
        <v>209</v>
      </c>
      <c r="AE166" t="s">
        <v>209</v>
      </c>
      <c r="AF166" t="s">
        <v>209</v>
      </c>
      <c r="AG166" s="6">
        <v>1</v>
      </c>
      <c r="AH166" s="6">
        <v>2</v>
      </c>
      <c r="AI166" s="6">
        <f>0.1*AI163</f>
        <v>2.1000000000000001E-2</v>
      </c>
      <c r="AJ166" s="6">
        <v>2.5999999999999999E-2</v>
      </c>
      <c r="AK166" s="6">
        <v>7</v>
      </c>
      <c r="AL166" s="6"/>
      <c r="AM166" s="6"/>
      <c r="AN166" s="214">
        <f t="shared" si="85"/>
        <v>2.8487999999999999E-2</v>
      </c>
      <c r="AO166" s="214">
        <f t="shared" si="91"/>
        <v>2.8488000000000003E-3</v>
      </c>
      <c r="AP166" s="215">
        <f t="shared" si="133"/>
        <v>4.4800000000000004</v>
      </c>
      <c r="AQ166" s="215">
        <f t="shared" si="135"/>
        <v>0.70000000000000007</v>
      </c>
      <c r="AR166" s="214">
        <f>10068.2*J166*POWER(10,-6)</f>
        <v>2.8996415999999999E-3</v>
      </c>
      <c r="AS166" s="215">
        <f t="shared" si="78"/>
        <v>5.2142364416000007</v>
      </c>
      <c r="AT166" s="212">
        <f t="shared" si="79"/>
        <v>1.1598566400000001E-8</v>
      </c>
      <c r="AU166" s="212">
        <f t="shared" si="80"/>
        <v>2.0856945766400005E-5</v>
      </c>
    </row>
    <row r="167" spans="1:47" x14ac:dyDescent="0.3">
      <c r="A167" s="56" t="s">
        <v>246</v>
      </c>
      <c r="B167" s="126" t="s">
        <v>12</v>
      </c>
      <c r="C167" s="68" t="s">
        <v>564</v>
      </c>
      <c r="D167" s="69" t="s">
        <v>164</v>
      </c>
      <c r="E167" s="253">
        <v>1E-4</v>
      </c>
      <c r="F167" s="274">
        <v>1</v>
      </c>
      <c r="G167" s="254">
        <v>0.15200000000000002</v>
      </c>
      <c r="H167" s="253">
        <f t="shared" si="134"/>
        <v>1.5200000000000004E-5</v>
      </c>
      <c r="I167" s="67">
        <f>K166*1800/1000</f>
        <v>0.28799999999999998</v>
      </c>
      <c r="J167" s="67">
        <f>I167</f>
        <v>0.28799999999999998</v>
      </c>
      <c r="K167" s="71">
        <v>0</v>
      </c>
      <c r="L167" t="str">
        <f t="shared" si="130"/>
        <v>С124</v>
      </c>
      <c r="M167" t="str">
        <f t="shared" si="131"/>
        <v>Сепаратор V-201</v>
      </c>
      <c r="N167" t="str">
        <f t="shared" si="132"/>
        <v>Частичное-вспышка</v>
      </c>
      <c r="O167" t="s">
        <v>209</v>
      </c>
      <c r="P167" t="s">
        <v>209</v>
      </c>
      <c r="Q167" t="s">
        <v>209</v>
      </c>
      <c r="R167" t="s">
        <v>209</v>
      </c>
      <c r="S167" t="s">
        <v>209</v>
      </c>
      <c r="T167" t="s">
        <v>209</v>
      </c>
      <c r="U167" t="s">
        <v>209</v>
      </c>
      <c r="V167" t="s">
        <v>209</v>
      </c>
      <c r="W167" t="s">
        <v>209</v>
      </c>
      <c r="X167" t="s">
        <v>209</v>
      </c>
      <c r="Y167">
        <v>21</v>
      </c>
      <c r="Z167">
        <v>25</v>
      </c>
      <c r="AA167" t="s">
        <v>209</v>
      </c>
      <c r="AB167" t="s">
        <v>209</v>
      </c>
      <c r="AC167" t="s">
        <v>209</v>
      </c>
      <c r="AD167" t="s">
        <v>209</v>
      </c>
      <c r="AE167" t="s">
        <v>209</v>
      </c>
      <c r="AF167" t="s">
        <v>209</v>
      </c>
      <c r="AG167" s="6">
        <v>1</v>
      </c>
      <c r="AH167" s="6">
        <v>2</v>
      </c>
      <c r="AI167" s="6">
        <f>0.1*AI163</f>
        <v>2.1000000000000001E-2</v>
      </c>
      <c r="AJ167" s="6">
        <v>2.5999999999999999E-2</v>
      </c>
      <c r="AK167" s="6">
        <v>7</v>
      </c>
      <c r="AL167" s="6"/>
      <c r="AM167" s="6"/>
      <c r="AN167" s="214">
        <f t="shared" si="85"/>
        <v>2.8487999999999999E-2</v>
      </c>
      <c r="AO167" s="214">
        <f t="shared" si="91"/>
        <v>2.8488000000000003E-3</v>
      </c>
      <c r="AP167" s="215">
        <f t="shared" si="133"/>
        <v>4.4800000000000004</v>
      </c>
      <c r="AQ167" s="215">
        <f t="shared" si="135"/>
        <v>0.70000000000000007</v>
      </c>
      <c r="AR167" s="214">
        <f>10068.2*J167*POWER(10,-6)</f>
        <v>2.8996415999999999E-3</v>
      </c>
      <c r="AS167" s="215">
        <f t="shared" si="78"/>
        <v>5.2142364416000007</v>
      </c>
      <c r="AT167" s="212">
        <f t="shared" si="79"/>
        <v>4.4074552320000007E-8</v>
      </c>
      <c r="AU167" s="212">
        <f t="shared" si="80"/>
        <v>7.9256393912320027E-5</v>
      </c>
    </row>
    <row r="168" spans="1:47" x14ac:dyDescent="0.3">
      <c r="A168" s="56" t="s">
        <v>247</v>
      </c>
      <c r="B168" s="67" t="s">
        <v>12</v>
      </c>
      <c r="C168" s="68" t="s">
        <v>565</v>
      </c>
      <c r="D168" s="69" t="s">
        <v>160</v>
      </c>
      <c r="E168" s="253">
        <v>1E-4</v>
      </c>
      <c r="F168" s="274">
        <v>1</v>
      </c>
      <c r="G168" s="254">
        <v>0.6080000000000001</v>
      </c>
      <c r="H168" s="253">
        <f>E168*F168*G168</f>
        <v>6.0800000000000014E-5</v>
      </c>
      <c r="I168" s="67">
        <f>K166*1800/1000</f>
        <v>0.28799999999999998</v>
      </c>
      <c r="J168" s="67">
        <v>0</v>
      </c>
      <c r="K168" s="71">
        <v>0</v>
      </c>
      <c r="L168" t="str">
        <f t="shared" si="130"/>
        <v>С125</v>
      </c>
      <c r="M168" t="str">
        <f t="shared" si="131"/>
        <v>Сепаратор V-201</v>
      </c>
      <c r="N168" t="str">
        <f t="shared" si="132"/>
        <v>Частичное-ликвидация</v>
      </c>
      <c r="O168" t="s">
        <v>209</v>
      </c>
      <c r="P168" t="s">
        <v>209</v>
      </c>
      <c r="Q168" t="s">
        <v>209</v>
      </c>
      <c r="R168" t="s">
        <v>209</v>
      </c>
      <c r="S168" t="s">
        <v>209</v>
      </c>
      <c r="T168" t="s">
        <v>209</v>
      </c>
      <c r="U168" t="s">
        <v>209</v>
      </c>
      <c r="V168" t="s">
        <v>209</v>
      </c>
      <c r="W168" t="s">
        <v>209</v>
      </c>
      <c r="X168" t="s">
        <v>209</v>
      </c>
      <c r="Y168" t="s">
        <v>209</v>
      </c>
      <c r="Z168" t="s">
        <v>209</v>
      </c>
      <c r="AA168" t="s">
        <v>209</v>
      </c>
      <c r="AB168" t="s">
        <v>209</v>
      </c>
      <c r="AC168" t="s">
        <v>209</v>
      </c>
      <c r="AD168" t="s">
        <v>209</v>
      </c>
      <c r="AE168" t="s">
        <v>209</v>
      </c>
      <c r="AF168" t="s">
        <v>209</v>
      </c>
      <c r="AG168" s="6">
        <v>0</v>
      </c>
      <c r="AH168" s="6">
        <v>0</v>
      </c>
      <c r="AI168" s="6">
        <f>0.1*AI163</f>
        <v>2.1000000000000001E-2</v>
      </c>
      <c r="AJ168" s="6">
        <v>2.5999999999999999E-2</v>
      </c>
      <c r="AK168" s="6">
        <v>7</v>
      </c>
      <c r="AL168" s="6"/>
      <c r="AM168" s="6"/>
      <c r="AN168" s="214">
        <f t="shared" si="95"/>
        <v>2.8487999999999999E-2</v>
      </c>
      <c r="AO168" s="214">
        <f t="shared" si="91"/>
        <v>2.8488000000000003E-3</v>
      </c>
      <c r="AP168" s="215">
        <f t="shared" si="133"/>
        <v>0</v>
      </c>
      <c r="AQ168" s="215">
        <f t="shared" si="135"/>
        <v>0.70000000000000007</v>
      </c>
      <c r="AR168" s="214">
        <f>1333*I168*POWER(10,-6)</f>
        <v>3.8390399999999996E-4</v>
      </c>
      <c r="AS168" s="215">
        <f t="shared" si="78"/>
        <v>0.731720704</v>
      </c>
      <c r="AT168" s="212">
        <f t="shared" si="79"/>
        <v>2.3341363200000004E-8</v>
      </c>
      <c r="AU168" s="212">
        <f t="shared" si="80"/>
        <v>4.4488618803200011E-5</v>
      </c>
    </row>
    <row r="169" spans="1:47" ht="15" thickBot="1" x14ac:dyDescent="0.35">
      <c r="A169" s="56" t="s">
        <v>248</v>
      </c>
      <c r="B169" s="129" t="s">
        <v>12</v>
      </c>
      <c r="C169" s="130" t="s">
        <v>165</v>
      </c>
      <c r="D169" s="131" t="s">
        <v>166</v>
      </c>
      <c r="E169" s="277">
        <v>2.5000000000000001E-5</v>
      </c>
      <c r="F169" s="278">
        <v>1</v>
      </c>
      <c r="G169" s="279">
        <v>1</v>
      </c>
      <c r="H169" s="277">
        <f>E169*F169*G169</f>
        <v>2.5000000000000001E-5</v>
      </c>
      <c r="I169" s="132">
        <v>3.63</v>
      </c>
      <c r="J169" s="132">
        <v>3.63</v>
      </c>
      <c r="K169" s="133">
        <v>0</v>
      </c>
      <c r="L169" t="str">
        <f t="shared" si="130"/>
        <v>С126</v>
      </c>
      <c r="M169" t="str">
        <f t="shared" si="131"/>
        <v>Сепаратор V-201</v>
      </c>
      <c r="N169" t="str">
        <f t="shared" si="132"/>
        <v>Полное-огненный шар</v>
      </c>
      <c r="O169" t="s">
        <v>209</v>
      </c>
      <c r="P169" t="s">
        <v>209</v>
      </c>
      <c r="Q169" t="s">
        <v>209</v>
      </c>
      <c r="R169" t="s">
        <v>209</v>
      </c>
      <c r="S169" t="s">
        <v>209</v>
      </c>
      <c r="T169" t="s">
        <v>209</v>
      </c>
      <c r="U169" t="s">
        <v>209</v>
      </c>
      <c r="V169" t="s">
        <v>209</v>
      </c>
      <c r="W169" t="s">
        <v>209</v>
      </c>
      <c r="X169" t="s">
        <v>209</v>
      </c>
      <c r="Y169" t="s">
        <v>209</v>
      </c>
      <c r="Z169" t="s">
        <v>209</v>
      </c>
      <c r="AA169" t="s">
        <v>209</v>
      </c>
      <c r="AB169" t="s">
        <v>209</v>
      </c>
      <c r="AC169">
        <v>60</v>
      </c>
      <c r="AD169">
        <v>92</v>
      </c>
      <c r="AE169">
        <v>111</v>
      </c>
      <c r="AF169">
        <v>145</v>
      </c>
      <c r="AG169" s="6">
        <v>1</v>
      </c>
      <c r="AH169" s="6">
        <v>1</v>
      </c>
      <c r="AI169" s="6">
        <f>AI161</f>
        <v>0.21</v>
      </c>
      <c r="AJ169" s="6">
        <v>2.5999999999999999E-2</v>
      </c>
      <c r="AK169" s="6">
        <v>21</v>
      </c>
      <c r="AL169" s="6"/>
      <c r="AM169" s="6"/>
      <c r="AN169" s="214">
        <f t="shared" si="96"/>
        <v>0.30437999999999998</v>
      </c>
      <c r="AO169" s="214">
        <f t="shared" si="91"/>
        <v>3.0438E-2</v>
      </c>
      <c r="AP169" s="215">
        <f t="shared" si="133"/>
        <v>3.1</v>
      </c>
      <c r="AQ169" s="215">
        <f t="shared" si="135"/>
        <v>2.1</v>
      </c>
      <c r="AR169" s="214">
        <f t="shared" ref="AR169" si="137">10068.2*J169*POWER(10,-6)</f>
        <v>3.6547565999999997E-2</v>
      </c>
      <c r="AS169" s="215">
        <f t="shared" si="78"/>
        <v>5.5713655660000008</v>
      </c>
      <c r="AT169" s="212">
        <f t="shared" si="79"/>
        <v>9.1368914999999996E-7</v>
      </c>
      <c r="AU169" s="212">
        <f t="shared" si="80"/>
        <v>1.3928413915000002E-4</v>
      </c>
    </row>
    <row r="170" spans="1:47" ht="15" thickTop="1" x14ac:dyDescent="0.3">
      <c r="A170" s="56" t="s">
        <v>249</v>
      </c>
      <c r="B170" s="123" t="s">
        <v>14</v>
      </c>
      <c r="C170" s="124" t="s">
        <v>48</v>
      </c>
      <c r="D170" s="125" t="s">
        <v>158</v>
      </c>
      <c r="E170" s="280">
        <v>1.0000000000000001E-5</v>
      </c>
      <c r="F170" s="281">
        <v>1</v>
      </c>
      <c r="G170" s="281">
        <v>0.05</v>
      </c>
      <c r="H170" s="280">
        <f>E170*F170*G170</f>
        <v>5.0000000000000008E-7</v>
      </c>
      <c r="I170" s="123">
        <v>2.5</v>
      </c>
      <c r="J170" s="123">
        <f>I170</f>
        <v>2.5</v>
      </c>
      <c r="K170" s="80">
        <v>40</v>
      </c>
      <c r="L170" t="str">
        <f t="shared" ref="L170:L178" si="138">A170</f>
        <v>С127</v>
      </c>
      <c r="M170" t="str">
        <f t="shared" ref="M170:M178" si="139">B170</f>
        <v>Емкость V-301</v>
      </c>
      <c r="N170" t="str">
        <f t="shared" ref="N170:N178" si="140">D170</f>
        <v>Полное-пожар</v>
      </c>
      <c r="O170">
        <v>13</v>
      </c>
      <c r="P170">
        <v>17</v>
      </c>
      <c r="Q170">
        <v>22</v>
      </c>
      <c r="R170">
        <v>39</v>
      </c>
      <c r="S170" t="s">
        <v>209</v>
      </c>
      <c r="T170" t="s">
        <v>209</v>
      </c>
      <c r="U170" t="s">
        <v>209</v>
      </c>
      <c r="V170" t="s">
        <v>209</v>
      </c>
      <c r="W170" t="s">
        <v>209</v>
      </c>
      <c r="X170" t="s">
        <v>209</v>
      </c>
      <c r="Y170" t="s">
        <v>209</v>
      </c>
      <c r="Z170" t="s">
        <v>209</v>
      </c>
      <c r="AA170" t="s">
        <v>209</v>
      </c>
      <c r="AB170" t="s">
        <v>209</v>
      </c>
      <c r="AC170" t="s">
        <v>209</v>
      </c>
      <c r="AD170" t="s">
        <v>209</v>
      </c>
      <c r="AE170" t="s">
        <v>209</v>
      </c>
      <c r="AF170" t="s">
        <v>209</v>
      </c>
      <c r="AG170" s="229">
        <v>1</v>
      </c>
      <c r="AH170" s="229">
        <v>2</v>
      </c>
      <c r="AI170" s="230">
        <v>0.5</v>
      </c>
      <c r="AJ170" s="230">
        <v>2.5999999999999999E-2</v>
      </c>
      <c r="AK170" s="230">
        <v>21</v>
      </c>
      <c r="AL170" s="230"/>
      <c r="AM170" s="230"/>
      <c r="AN170" s="231">
        <f t="shared" si="87"/>
        <v>0.56499999999999995</v>
      </c>
      <c r="AO170" s="231">
        <f>0.1*AN170</f>
        <v>5.6499999999999995E-2</v>
      </c>
      <c r="AP170" s="232">
        <f t="shared" ref="AP170:AP178" si="141">AG170*1.72+115*0.012*AH170</f>
        <v>4.4800000000000004</v>
      </c>
      <c r="AQ170" s="232">
        <f>AK170*0.1</f>
        <v>2.1</v>
      </c>
      <c r="AR170" s="231">
        <f>10068.2*J170*POWER(10,-6)+0.0012*K170</f>
        <v>7.3170499999999999E-2</v>
      </c>
      <c r="AS170" s="232">
        <f t="shared" si="78"/>
        <v>7.2746704999999992</v>
      </c>
      <c r="AT170" s="212">
        <f t="shared" si="79"/>
        <v>3.6585250000000007E-8</v>
      </c>
      <c r="AU170" s="212">
        <f t="shared" si="80"/>
        <v>3.6373352500000001E-6</v>
      </c>
    </row>
    <row r="171" spans="1:47" x14ac:dyDescent="0.3">
      <c r="A171" s="56" t="s">
        <v>250</v>
      </c>
      <c r="B171" s="77" t="s">
        <v>14</v>
      </c>
      <c r="C171" s="78" t="s">
        <v>570</v>
      </c>
      <c r="D171" s="79" t="s">
        <v>161</v>
      </c>
      <c r="E171" s="261">
        <v>1.0000000000000001E-5</v>
      </c>
      <c r="F171" s="281">
        <v>1</v>
      </c>
      <c r="G171" s="262">
        <v>0.19</v>
      </c>
      <c r="H171" s="261">
        <f t="shared" ref="H171:H176" si="142">E171*F171*G171</f>
        <v>1.9000000000000002E-6</v>
      </c>
      <c r="I171" s="77">
        <v>2.5</v>
      </c>
      <c r="J171" s="77">
        <v>0.03</v>
      </c>
      <c r="K171" s="80">
        <v>0</v>
      </c>
      <c r="L171" t="str">
        <f t="shared" si="138"/>
        <v>С128</v>
      </c>
      <c r="M171" t="str">
        <f t="shared" si="139"/>
        <v>Емкость V-301</v>
      </c>
      <c r="N171" t="str">
        <f t="shared" si="140"/>
        <v>Полное-взрыв</v>
      </c>
      <c r="O171" t="s">
        <v>209</v>
      </c>
      <c r="P171" t="s">
        <v>209</v>
      </c>
      <c r="Q171" t="s">
        <v>209</v>
      </c>
      <c r="R171" t="s">
        <v>209</v>
      </c>
      <c r="S171">
        <v>14</v>
      </c>
      <c r="T171">
        <v>29</v>
      </c>
      <c r="U171">
        <v>78</v>
      </c>
      <c r="V171">
        <v>135</v>
      </c>
      <c r="W171" t="s">
        <v>209</v>
      </c>
      <c r="X171" t="s">
        <v>209</v>
      </c>
      <c r="Y171" t="s">
        <v>209</v>
      </c>
      <c r="Z171" t="s">
        <v>209</v>
      </c>
      <c r="AA171" t="s">
        <v>209</v>
      </c>
      <c r="AB171" t="s">
        <v>209</v>
      </c>
      <c r="AC171" t="s">
        <v>209</v>
      </c>
      <c r="AD171" t="s">
        <v>209</v>
      </c>
      <c r="AE171" t="s">
        <v>209</v>
      </c>
      <c r="AF171" t="s">
        <v>209</v>
      </c>
      <c r="AG171" s="229">
        <v>2</v>
      </c>
      <c r="AH171" s="229">
        <v>1</v>
      </c>
      <c r="AI171" s="230">
        <v>0.5</v>
      </c>
      <c r="AJ171" s="230">
        <v>2.5999999999999999E-2</v>
      </c>
      <c r="AK171" s="230">
        <v>21</v>
      </c>
      <c r="AL171" s="230"/>
      <c r="AM171" s="230"/>
      <c r="AN171" s="231">
        <f t="shared" si="90"/>
        <v>0.56499999999999995</v>
      </c>
      <c r="AO171" s="231">
        <f t="shared" si="91"/>
        <v>5.6499999999999995E-2</v>
      </c>
      <c r="AP171" s="232">
        <f t="shared" si="141"/>
        <v>4.82</v>
      </c>
      <c r="AQ171" s="232">
        <f t="shared" ref="AQ171:AQ178" si="143">AK171*0.1</f>
        <v>2.1</v>
      </c>
      <c r="AR171" s="231">
        <f>10068.2*J171*POWER(10,-6)*10+0.0012*K170</f>
        <v>5.1020459999999997E-2</v>
      </c>
      <c r="AS171" s="232">
        <f t="shared" si="78"/>
        <v>7.5925204599999994</v>
      </c>
      <c r="AT171" s="212">
        <f t="shared" si="79"/>
        <v>9.6938874000000011E-8</v>
      </c>
      <c r="AU171" s="212">
        <f t="shared" si="80"/>
        <v>1.4425788874E-5</v>
      </c>
    </row>
    <row r="172" spans="1:47" x14ac:dyDescent="0.3">
      <c r="A172" s="56" t="s">
        <v>251</v>
      </c>
      <c r="B172" s="123" t="s">
        <v>14</v>
      </c>
      <c r="C172" s="78" t="s">
        <v>571</v>
      </c>
      <c r="D172" s="79" t="s">
        <v>159</v>
      </c>
      <c r="E172" s="261">
        <v>1.0000000000000001E-5</v>
      </c>
      <c r="F172" s="281">
        <v>1</v>
      </c>
      <c r="G172" s="262">
        <v>0.76</v>
      </c>
      <c r="H172" s="261">
        <f t="shared" si="142"/>
        <v>7.6000000000000009E-6</v>
      </c>
      <c r="I172" s="77">
        <v>2.5</v>
      </c>
      <c r="J172" s="77">
        <v>0</v>
      </c>
      <c r="K172" s="81">
        <v>0</v>
      </c>
      <c r="L172" t="str">
        <f t="shared" si="138"/>
        <v>С129</v>
      </c>
      <c r="M172" t="str">
        <f t="shared" si="139"/>
        <v>Емкость V-301</v>
      </c>
      <c r="N172" t="str">
        <f t="shared" si="140"/>
        <v>Полное-ликвидация</v>
      </c>
      <c r="O172" t="s">
        <v>209</v>
      </c>
      <c r="P172" t="s">
        <v>209</v>
      </c>
      <c r="Q172" t="s">
        <v>209</v>
      </c>
      <c r="R172" t="s">
        <v>209</v>
      </c>
      <c r="S172" t="s">
        <v>209</v>
      </c>
      <c r="T172" t="s">
        <v>209</v>
      </c>
      <c r="U172" t="s">
        <v>209</v>
      </c>
      <c r="V172" t="s">
        <v>209</v>
      </c>
      <c r="W172" t="s">
        <v>209</v>
      </c>
      <c r="X172" t="s">
        <v>209</v>
      </c>
      <c r="Y172" t="s">
        <v>209</v>
      </c>
      <c r="Z172" t="s">
        <v>209</v>
      </c>
      <c r="AA172" t="s">
        <v>209</v>
      </c>
      <c r="AB172" t="s">
        <v>209</v>
      </c>
      <c r="AC172" t="s">
        <v>209</v>
      </c>
      <c r="AD172" t="s">
        <v>209</v>
      </c>
      <c r="AE172" t="s">
        <v>209</v>
      </c>
      <c r="AF172" t="s">
        <v>209</v>
      </c>
      <c r="AG172" s="230">
        <v>0</v>
      </c>
      <c r="AH172" s="230">
        <v>0</v>
      </c>
      <c r="AI172" s="230">
        <v>0.5</v>
      </c>
      <c r="AJ172" s="230">
        <v>2.5999999999999999E-2</v>
      </c>
      <c r="AK172" s="230">
        <v>21</v>
      </c>
      <c r="AL172" s="230"/>
      <c r="AM172" s="230"/>
      <c r="AN172" s="231">
        <f t="shared" ref="AN172:AN227" si="144">AJ172*J172+AI172</f>
        <v>0.5</v>
      </c>
      <c r="AO172" s="231">
        <f t="shared" si="91"/>
        <v>0.05</v>
      </c>
      <c r="AP172" s="232">
        <f t="shared" si="141"/>
        <v>0</v>
      </c>
      <c r="AQ172" s="232">
        <f t="shared" si="143"/>
        <v>2.1</v>
      </c>
      <c r="AR172" s="231">
        <f>1333*J172*POWER(10,-6)+0.0012*K170</f>
        <v>4.7999999999999994E-2</v>
      </c>
      <c r="AS172" s="232">
        <f t="shared" ref="AS172:AS235" si="145">AR172+AQ172+AP172+AO172+AN172</f>
        <v>2.698</v>
      </c>
      <c r="AT172" s="212">
        <f t="shared" ref="AT172:AT235" si="146">AR172*H172</f>
        <v>3.6479999999999998E-7</v>
      </c>
      <c r="AU172" s="212">
        <f t="shared" ref="AU172:AU235" si="147">H172*AS172</f>
        <v>2.0504800000000001E-5</v>
      </c>
    </row>
    <row r="173" spans="1:47" x14ac:dyDescent="0.3">
      <c r="A173" s="56" t="s">
        <v>252</v>
      </c>
      <c r="B173" s="77" t="s">
        <v>14</v>
      </c>
      <c r="C173" s="78" t="s">
        <v>52</v>
      </c>
      <c r="D173" s="79" t="s">
        <v>162</v>
      </c>
      <c r="E173" s="261">
        <v>1E-4</v>
      </c>
      <c r="F173" s="281">
        <v>1</v>
      </c>
      <c r="G173" s="262">
        <v>4.0000000000000008E-2</v>
      </c>
      <c r="H173" s="261">
        <f t="shared" si="142"/>
        <v>4.0000000000000007E-6</v>
      </c>
      <c r="I173" s="77">
        <f>K173*300/1000</f>
        <v>0.36</v>
      </c>
      <c r="J173" s="77">
        <f>I173</f>
        <v>0.36</v>
      </c>
      <c r="K173" s="80">
        <v>1.2</v>
      </c>
      <c r="L173" t="str">
        <f t="shared" si="138"/>
        <v>С130</v>
      </c>
      <c r="M173" t="str">
        <f t="shared" si="139"/>
        <v>Емкость V-301</v>
      </c>
      <c r="N173" t="str">
        <f t="shared" si="140"/>
        <v>Частичное-жидкостной факел</v>
      </c>
      <c r="O173" t="s">
        <v>209</v>
      </c>
      <c r="P173" t="s">
        <v>209</v>
      </c>
      <c r="Q173" t="s">
        <v>209</v>
      </c>
      <c r="R173" t="s">
        <v>209</v>
      </c>
      <c r="S173" t="s">
        <v>209</v>
      </c>
      <c r="T173" t="s">
        <v>209</v>
      </c>
      <c r="U173" t="s">
        <v>209</v>
      </c>
      <c r="V173" t="s">
        <v>209</v>
      </c>
      <c r="W173">
        <v>16</v>
      </c>
      <c r="X173">
        <v>3</v>
      </c>
      <c r="Y173" t="s">
        <v>209</v>
      </c>
      <c r="Z173" t="s">
        <v>209</v>
      </c>
      <c r="AA173" t="s">
        <v>209</v>
      </c>
      <c r="AB173" t="s">
        <v>209</v>
      </c>
      <c r="AC173" t="s">
        <v>209</v>
      </c>
      <c r="AD173" t="s">
        <v>209</v>
      </c>
      <c r="AE173" t="s">
        <v>209</v>
      </c>
      <c r="AF173" t="s">
        <v>209</v>
      </c>
      <c r="AG173" s="230">
        <v>1</v>
      </c>
      <c r="AH173" s="230">
        <v>2</v>
      </c>
      <c r="AI173" s="230">
        <f>0.1*AI172</f>
        <v>0.05</v>
      </c>
      <c r="AJ173" s="230">
        <v>2.5999999999999999E-2</v>
      </c>
      <c r="AK173" s="230">
        <v>7</v>
      </c>
      <c r="AL173" s="230"/>
      <c r="AM173" s="230"/>
      <c r="AN173" s="231">
        <f t="shared" si="144"/>
        <v>5.9360000000000003E-2</v>
      </c>
      <c r="AO173" s="231">
        <f t="shared" si="91"/>
        <v>5.9360000000000003E-3</v>
      </c>
      <c r="AP173" s="232">
        <f t="shared" si="141"/>
        <v>4.4800000000000004</v>
      </c>
      <c r="AQ173" s="232">
        <f t="shared" si="143"/>
        <v>0.70000000000000007</v>
      </c>
      <c r="AR173" s="231">
        <f>10068.2*J173*POWER(10,-6)+0.0012*J173*20</f>
        <v>1.2264551999999998E-2</v>
      </c>
      <c r="AS173" s="232">
        <f t="shared" si="145"/>
        <v>5.2575605520000002</v>
      </c>
      <c r="AT173" s="212">
        <f t="shared" si="146"/>
        <v>4.9058208000000002E-8</v>
      </c>
      <c r="AU173" s="212">
        <f t="shared" si="147"/>
        <v>2.1030242208000005E-5</v>
      </c>
    </row>
    <row r="174" spans="1:47" x14ac:dyDescent="0.3">
      <c r="A174" s="56" t="s">
        <v>253</v>
      </c>
      <c r="B174" s="123" t="s">
        <v>14</v>
      </c>
      <c r="C174" s="78" t="s">
        <v>563</v>
      </c>
      <c r="D174" s="79" t="s">
        <v>160</v>
      </c>
      <c r="E174" s="261">
        <v>1E-4</v>
      </c>
      <c r="F174" s="281">
        <v>1</v>
      </c>
      <c r="G174" s="262">
        <v>0.16000000000000003</v>
      </c>
      <c r="H174" s="261">
        <f t="shared" si="142"/>
        <v>1.6000000000000003E-5</v>
      </c>
      <c r="I174" s="77">
        <f>K173*300/1000</f>
        <v>0.36</v>
      </c>
      <c r="J174" s="77">
        <v>0</v>
      </c>
      <c r="K174" s="81">
        <v>0</v>
      </c>
      <c r="L174" t="str">
        <f t="shared" si="138"/>
        <v>С131</v>
      </c>
      <c r="M174" t="str">
        <f t="shared" si="139"/>
        <v>Емкость V-301</v>
      </c>
      <c r="N174" t="str">
        <f t="shared" si="140"/>
        <v>Частичное-ликвидация</v>
      </c>
      <c r="O174" t="s">
        <v>209</v>
      </c>
      <c r="P174" t="s">
        <v>209</v>
      </c>
      <c r="Q174" t="s">
        <v>209</v>
      </c>
      <c r="R174" t="s">
        <v>209</v>
      </c>
      <c r="S174" t="s">
        <v>209</v>
      </c>
      <c r="T174" t="s">
        <v>209</v>
      </c>
      <c r="U174" t="s">
        <v>209</v>
      </c>
      <c r="V174" t="s">
        <v>209</v>
      </c>
      <c r="W174" t="s">
        <v>209</v>
      </c>
      <c r="X174" t="s">
        <v>209</v>
      </c>
      <c r="Y174" t="s">
        <v>209</v>
      </c>
      <c r="Z174" t="s">
        <v>209</v>
      </c>
      <c r="AA174" t="s">
        <v>209</v>
      </c>
      <c r="AB174" t="s">
        <v>209</v>
      </c>
      <c r="AC174" t="s">
        <v>209</v>
      </c>
      <c r="AD174" t="s">
        <v>209</v>
      </c>
      <c r="AE174" t="s">
        <v>209</v>
      </c>
      <c r="AF174" t="s">
        <v>209</v>
      </c>
      <c r="AG174" s="230">
        <v>0</v>
      </c>
      <c r="AH174" s="230">
        <v>0</v>
      </c>
      <c r="AI174" s="230">
        <f>0.1*AI172</f>
        <v>0.05</v>
      </c>
      <c r="AJ174" s="230">
        <v>2.5999999999999999E-2</v>
      </c>
      <c r="AK174" s="230">
        <v>7</v>
      </c>
      <c r="AL174" s="230"/>
      <c r="AM174" s="230"/>
      <c r="AN174" s="231">
        <f t="shared" si="94"/>
        <v>5.9360000000000003E-2</v>
      </c>
      <c r="AO174" s="231">
        <f t="shared" si="91"/>
        <v>5.9360000000000003E-3</v>
      </c>
      <c r="AP174" s="232">
        <f t="shared" si="141"/>
        <v>0</v>
      </c>
      <c r="AQ174" s="232">
        <f t="shared" si="143"/>
        <v>0.70000000000000007</v>
      </c>
      <c r="AR174" s="231">
        <f>1333*I174*POWER(10,-6)+0.0012*I174*20</f>
        <v>9.1198799999999986E-3</v>
      </c>
      <c r="AS174" s="232">
        <f t="shared" si="145"/>
        <v>0.77441588000000006</v>
      </c>
      <c r="AT174" s="212">
        <f t="shared" si="146"/>
        <v>1.4591808E-7</v>
      </c>
      <c r="AU174" s="212">
        <f t="shared" si="147"/>
        <v>1.2390654080000003E-5</v>
      </c>
    </row>
    <row r="175" spans="1:47" x14ac:dyDescent="0.3">
      <c r="A175" s="56" t="s">
        <v>254</v>
      </c>
      <c r="B175" s="77" t="s">
        <v>14</v>
      </c>
      <c r="C175" s="78" t="s">
        <v>55</v>
      </c>
      <c r="D175" s="79" t="s">
        <v>163</v>
      </c>
      <c r="E175" s="261">
        <v>1E-4</v>
      </c>
      <c r="F175" s="281">
        <v>1</v>
      </c>
      <c r="G175" s="262">
        <v>4.0000000000000008E-2</v>
      </c>
      <c r="H175" s="261">
        <f t="shared" si="142"/>
        <v>4.0000000000000007E-6</v>
      </c>
      <c r="I175" s="77">
        <f>K175*1800/1000</f>
        <v>5.3999999999999999E-2</v>
      </c>
      <c r="J175" s="77">
        <f>I175</f>
        <v>5.3999999999999999E-2</v>
      </c>
      <c r="K175" s="80">
        <v>0.03</v>
      </c>
      <c r="L175" t="str">
        <f t="shared" si="138"/>
        <v>С132</v>
      </c>
      <c r="M175" t="str">
        <f t="shared" si="139"/>
        <v>Емкость V-301</v>
      </c>
      <c r="N175" t="str">
        <f t="shared" si="140"/>
        <v>Частичное-газ факел</v>
      </c>
      <c r="O175" t="s">
        <v>209</v>
      </c>
      <c r="P175" t="s">
        <v>209</v>
      </c>
      <c r="Q175" t="s">
        <v>209</v>
      </c>
      <c r="R175" t="s">
        <v>209</v>
      </c>
      <c r="S175" t="s">
        <v>209</v>
      </c>
      <c r="T175" t="s">
        <v>209</v>
      </c>
      <c r="U175" t="s">
        <v>209</v>
      </c>
      <c r="V175" t="s">
        <v>209</v>
      </c>
      <c r="W175">
        <v>3</v>
      </c>
      <c r="X175">
        <v>1</v>
      </c>
      <c r="Y175" t="s">
        <v>209</v>
      </c>
      <c r="Z175" t="s">
        <v>209</v>
      </c>
      <c r="AA175" t="s">
        <v>209</v>
      </c>
      <c r="AB175" t="s">
        <v>209</v>
      </c>
      <c r="AC175" t="s">
        <v>209</v>
      </c>
      <c r="AD175" t="s">
        <v>209</v>
      </c>
      <c r="AE175" t="s">
        <v>209</v>
      </c>
      <c r="AF175" t="s">
        <v>209</v>
      </c>
      <c r="AG175" s="230">
        <v>1</v>
      </c>
      <c r="AH175" s="230">
        <v>2</v>
      </c>
      <c r="AI175" s="230">
        <f>0.1*AI172</f>
        <v>0.05</v>
      </c>
      <c r="AJ175" s="230">
        <v>2.5999999999999999E-2</v>
      </c>
      <c r="AK175" s="230">
        <v>7</v>
      </c>
      <c r="AL175" s="230"/>
      <c r="AM175" s="230"/>
      <c r="AN175" s="231">
        <f t="shared" si="85"/>
        <v>5.1404000000000005E-2</v>
      </c>
      <c r="AO175" s="231">
        <f t="shared" si="91"/>
        <v>5.1404000000000007E-3</v>
      </c>
      <c r="AP175" s="232">
        <f t="shared" si="141"/>
        <v>4.4800000000000004</v>
      </c>
      <c r="AQ175" s="232">
        <f t="shared" si="143"/>
        <v>0.70000000000000007</v>
      </c>
      <c r="AR175" s="231">
        <f>10068.2*J175*POWER(10,-6)</f>
        <v>5.4368280000000003E-4</v>
      </c>
      <c r="AS175" s="232">
        <f t="shared" si="145"/>
        <v>5.2370880828000006</v>
      </c>
      <c r="AT175" s="212">
        <f t="shared" si="146"/>
        <v>2.1747312000000004E-9</v>
      </c>
      <c r="AU175" s="212">
        <f t="shared" si="147"/>
        <v>2.0948352331200006E-5</v>
      </c>
    </row>
    <row r="176" spans="1:47" x14ac:dyDescent="0.3">
      <c r="A176" s="56" t="s">
        <v>255</v>
      </c>
      <c r="B176" s="123" t="s">
        <v>14</v>
      </c>
      <c r="C176" s="78" t="s">
        <v>564</v>
      </c>
      <c r="D176" s="79" t="s">
        <v>164</v>
      </c>
      <c r="E176" s="261">
        <v>1E-4</v>
      </c>
      <c r="F176" s="281">
        <v>1</v>
      </c>
      <c r="G176" s="262">
        <v>0.15200000000000002</v>
      </c>
      <c r="H176" s="261">
        <f t="shared" si="142"/>
        <v>1.5200000000000004E-5</v>
      </c>
      <c r="I176" s="77">
        <f>K175*1800/1000</f>
        <v>5.3999999999999999E-2</v>
      </c>
      <c r="J176" s="77">
        <f>I176</f>
        <v>5.3999999999999999E-2</v>
      </c>
      <c r="K176" s="81">
        <v>0</v>
      </c>
      <c r="L176" t="str">
        <f t="shared" si="138"/>
        <v>С133</v>
      </c>
      <c r="M176" t="str">
        <f t="shared" si="139"/>
        <v>Емкость V-301</v>
      </c>
      <c r="N176" t="str">
        <f t="shared" si="140"/>
        <v>Частичное-вспышка</v>
      </c>
      <c r="O176" t="s">
        <v>209</v>
      </c>
      <c r="P176" t="s">
        <v>209</v>
      </c>
      <c r="Q176" t="s">
        <v>209</v>
      </c>
      <c r="R176" t="s">
        <v>209</v>
      </c>
      <c r="S176" t="s">
        <v>209</v>
      </c>
      <c r="T176" t="s">
        <v>209</v>
      </c>
      <c r="U176" t="s">
        <v>209</v>
      </c>
      <c r="V176" t="s">
        <v>209</v>
      </c>
      <c r="W176" t="s">
        <v>209</v>
      </c>
      <c r="X176" t="s">
        <v>209</v>
      </c>
      <c r="Y176">
        <v>12</v>
      </c>
      <c r="Z176">
        <v>14</v>
      </c>
      <c r="AA176" t="s">
        <v>209</v>
      </c>
      <c r="AB176" t="s">
        <v>209</v>
      </c>
      <c r="AC176" t="s">
        <v>209</v>
      </c>
      <c r="AD176" t="s">
        <v>209</v>
      </c>
      <c r="AE176" t="s">
        <v>209</v>
      </c>
      <c r="AF176" t="s">
        <v>209</v>
      </c>
      <c r="AG176" s="230">
        <v>1</v>
      </c>
      <c r="AH176" s="230">
        <v>2</v>
      </c>
      <c r="AI176" s="230">
        <f>0.1*AI172</f>
        <v>0.05</v>
      </c>
      <c r="AJ176" s="230">
        <v>2.5999999999999999E-2</v>
      </c>
      <c r="AK176" s="230">
        <v>7</v>
      </c>
      <c r="AL176" s="230"/>
      <c r="AM176" s="230"/>
      <c r="AN176" s="231">
        <f t="shared" si="85"/>
        <v>5.1404000000000005E-2</v>
      </c>
      <c r="AO176" s="231">
        <f t="shared" si="91"/>
        <v>5.1404000000000007E-3</v>
      </c>
      <c r="AP176" s="232">
        <f t="shared" si="141"/>
        <v>4.4800000000000004</v>
      </c>
      <c r="AQ176" s="232">
        <f t="shared" si="143"/>
        <v>0.70000000000000007</v>
      </c>
      <c r="AR176" s="231">
        <f>10068.2*J176*POWER(10,-6)</f>
        <v>5.4368280000000003E-4</v>
      </c>
      <c r="AS176" s="232">
        <f t="shared" si="145"/>
        <v>5.2370880828000006</v>
      </c>
      <c r="AT176" s="212">
        <f t="shared" si="146"/>
        <v>8.2639785600000025E-9</v>
      </c>
      <c r="AU176" s="212">
        <f t="shared" si="147"/>
        <v>7.9603738858560031E-5</v>
      </c>
    </row>
    <row r="177" spans="1:47" x14ac:dyDescent="0.3">
      <c r="A177" s="56" t="s">
        <v>256</v>
      </c>
      <c r="B177" s="77" t="s">
        <v>14</v>
      </c>
      <c r="C177" s="78" t="s">
        <v>565</v>
      </c>
      <c r="D177" s="79" t="s">
        <v>160</v>
      </c>
      <c r="E177" s="261">
        <v>1E-4</v>
      </c>
      <c r="F177" s="281">
        <v>1</v>
      </c>
      <c r="G177" s="262">
        <v>0.6080000000000001</v>
      </c>
      <c r="H177" s="261">
        <f>E177*F177*G177</f>
        <v>6.0800000000000014E-5</v>
      </c>
      <c r="I177" s="77">
        <f>K175*1800/1000</f>
        <v>5.3999999999999999E-2</v>
      </c>
      <c r="J177" s="77">
        <v>0</v>
      </c>
      <c r="K177" s="81">
        <v>0</v>
      </c>
      <c r="L177" t="str">
        <f t="shared" si="138"/>
        <v>С134</v>
      </c>
      <c r="M177" t="str">
        <f t="shared" si="139"/>
        <v>Емкость V-301</v>
      </c>
      <c r="N177" t="str">
        <f t="shared" si="140"/>
        <v>Частичное-ликвидация</v>
      </c>
      <c r="O177" t="s">
        <v>209</v>
      </c>
      <c r="P177" t="s">
        <v>209</v>
      </c>
      <c r="Q177" t="s">
        <v>209</v>
      </c>
      <c r="R177" t="s">
        <v>209</v>
      </c>
      <c r="S177" t="s">
        <v>209</v>
      </c>
      <c r="T177" t="s">
        <v>209</v>
      </c>
      <c r="U177" t="s">
        <v>209</v>
      </c>
      <c r="V177" t="s">
        <v>209</v>
      </c>
      <c r="W177" t="s">
        <v>209</v>
      </c>
      <c r="X177" t="s">
        <v>209</v>
      </c>
      <c r="Y177" t="s">
        <v>209</v>
      </c>
      <c r="Z177" t="s">
        <v>209</v>
      </c>
      <c r="AA177" t="s">
        <v>209</v>
      </c>
      <c r="AB177" t="s">
        <v>209</v>
      </c>
      <c r="AC177" t="s">
        <v>209</v>
      </c>
      <c r="AD177" t="s">
        <v>209</v>
      </c>
      <c r="AE177" t="s">
        <v>209</v>
      </c>
      <c r="AF177" t="s">
        <v>209</v>
      </c>
      <c r="AG177" s="230">
        <v>0</v>
      </c>
      <c r="AH177" s="230">
        <v>0</v>
      </c>
      <c r="AI177" s="230">
        <f>0.1*AI172</f>
        <v>0.05</v>
      </c>
      <c r="AJ177" s="230">
        <v>2.5999999999999999E-2</v>
      </c>
      <c r="AK177" s="230">
        <v>7</v>
      </c>
      <c r="AL177" s="230"/>
      <c r="AM177" s="230"/>
      <c r="AN177" s="231">
        <f t="shared" si="95"/>
        <v>5.1404000000000005E-2</v>
      </c>
      <c r="AO177" s="231">
        <f t="shared" si="91"/>
        <v>5.1404000000000007E-3</v>
      </c>
      <c r="AP177" s="232">
        <f t="shared" si="141"/>
        <v>0</v>
      </c>
      <c r="AQ177" s="232">
        <f t="shared" si="143"/>
        <v>0.70000000000000007</v>
      </c>
      <c r="AR177" s="231">
        <f>1333*I177*POWER(10,-6)</f>
        <v>7.1981999999999989E-5</v>
      </c>
      <c r="AS177" s="232">
        <f t="shared" si="145"/>
        <v>0.75661638200000014</v>
      </c>
      <c r="AT177" s="212">
        <f t="shared" si="146"/>
        <v>4.3765056000000005E-9</v>
      </c>
      <c r="AU177" s="212">
        <f t="shared" si="147"/>
        <v>4.6002276025600018E-5</v>
      </c>
    </row>
    <row r="178" spans="1:47" x14ac:dyDescent="0.3">
      <c r="A178" s="56" t="s">
        <v>257</v>
      </c>
      <c r="B178" s="123" t="s">
        <v>14</v>
      </c>
      <c r="C178" s="78" t="s">
        <v>165</v>
      </c>
      <c r="D178" s="79" t="s">
        <v>166</v>
      </c>
      <c r="E178" s="261">
        <v>2.5000000000000001E-5</v>
      </c>
      <c r="F178" s="281">
        <v>1</v>
      </c>
      <c r="G178" s="262">
        <v>1</v>
      </c>
      <c r="H178" s="261">
        <f>E178*F178*G178</f>
        <v>2.5000000000000001E-5</v>
      </c>
      <c r="I178" s="77">
        <v>2.5</v>
      </c>
      <c r="J178" s="77">
        <f>I178</f>
        <v>2.5</v>
      </c>
      <c r="K178" s="81">
        <v>0</v>
      </c>
      <c r="L178" t="str">
        <f t="shared" si="138"/>
        <v>С135</v>
      </c>
      <c r="M178" t="str">
        <f t="shared" si="139"/>
        <v>Емкость V-301</v>
      </c>
      <c r="N178" t="str">
        <f t="shared" si="140"/>
        <v>Полное-огненный шар</v>
      </c>
      <c r="O178" t="s">
        <v>209</v>
      </c>
      <c r="P178" t="s">
        <v>209</v>
      </c>
      <c r="Q178" t="s">
        <v>209</v>
      </c>
      <c r="R178" t="s">
        <v>209</v>
      </c>
      <c r="S178" t="s">
        <v>209</v>
      </c>
      <c r="T178" t="s">
        <v>209</v>
      </c>
      <c r="U178" t="s">
        <v>209</v>
      </c>
      <c r="V178" t="s">
        <v>209</v>
      </c>
      <c r="W178" t="s">
        <v>209</v>
      </c>
      <c r="X178" t="s">
        <v>209</v>
      </c>
      <c r="Y178" t="s">
        <v>209</v>
      </c>
      <c r="Z178" t="s">
        <v>209</v>
      </c>
      <c r="AA178" t="s">
        <v>209</v>
      </c>
      <c r="AB178" t="s">
        <v>209</v>
      </c>
      <c r="AC178">
        <v>48</v>
      </c>
      <c r="AD178">
        <v>76</v>
      </c>
      <c r="AE178">
        <v>93</v>
      </c>
      <c r="AF178">
        <v>123</v>
      </c>
      <c r="AG178" s="230">
        <v>1</v>
      </c>
      <c r="AH178" s="230">
        <v>1</v>
      </c>
      <c r="AI178" s="230">
        <f>AI170</f>
        <v>0.5</v>
      </c>
      <c r="AJ178" s="230">
        <v>2.5999999999999999E-2</v>
      </c>
      <c r="AK178" s="230">
        <v>7</v>
      </c>
      <c r="AL178" s="230"/>
      <c r="AM178" s="230"/>
      <c r="AN178" s="231">
        <f t="shared" si="96"/>
        <v>0.56499999999999995</v>
      </c>
      <c r="AO178" s="231">
        <f t="shared" si="91"/>
        <v>5.6499999999999995E-2</v>
      </c>
      <c r="AP178" s="232">
        <f t="shared" si="141"/>
        <v>3.1</v>
      </c>
      <c r="AQ178" s="232">
        <f t="shared" si="143"/>
        <v>0.70000000000000007</v>
      </c>
      <c r="AR178" s="231">
        <f t="shared" ref="AR178" si="148">10068.2*J178*POWER(10,-6)</f>
        <v>2.5170499999999998E-2</v>
      </c>
      <c r="AS178" s="232">
        <f t="shared" si="145"/>
        <v>4.4466704999999997</v>
      </c>
      <c r="AT178" s="212">
        <f t="shared" si="146"/>
        <v>6.2926249999999997E-7</v>
      </c>
      <c r="AU178" s="212">
        <f t="shared" si="147"/>
        <v>1.111667625E-4</v>
      </c>
    </row>
    <row r="179" spans="1:47" x14ac:dyDescent="0.3">
      <c r="A179" s="56" t="s">
        <v>258</v>
      </c>
      <c r="B179" s="134" t="s">
        <v>15</v>
      </c>
      <c r="C179" s="135" t="s">
        <v>48</v>
      </c>
      <c r="D179" s="136" t="s">
        <v>158</v>
      </c>
      <c r="E179" s="282">
        <v>1.0000000000000001E-5</v>
      </c>
      <c r="F179" s="283">
        <v>1</v>
      </c>
      <c r="G179" s="283">
        <v>0.05</v>
      </c>
      <c r="H179" s="282">
        <f>E179*F179*G179</f>
        <v>5.0000000000000008E-7</v>
      </c>
      <c r="I179" s="134">
        <v>1.25</v>
      </c>
      <c r="J179" s="134">
        <f>I179</f>
        <v>1.25</v>
      </c>
      <c r="K179" s="137">
        <v>8</v>
      </c>
      <c r="L179" t="str">
        <f t="shared" ref="L179:L242" si="149">A179</f>
        <v>С136</v>
      </c>
      <c r="M179" t="str">
        <f t="shared" ref="M179:M242" si="150">B179</f>
        <v>Реактор R-301</v>
      </c>
      <c r="N179" t="str">
        <f t="shared" ref="N179:N242" si="151">D179</f>
        <v>Полное-пожар</v>
      </c>
      <c r="O179">
        <v>10</v>
      </c>
      <c r="P179">
        <v>12</v>
      </c>
      <c r="Q179">
        <v>15</v>
      </c>
      <c r="R179">
        <v>25</v>
      </c>
      <c r="S179" t="s">
        <v>209</v>
      </c>
      <c r="T179" t="s">
        <v>209</v>
      </c>
      <c r="U179" t="s">
        <v>209</v>
      </c>
      <c r="V179" t="s">
        <v>209</v>
      </c>
      <c r="W179" t="s">
        <v>209</v>
      </c>
      <c r="X179" t="s">
        <v>209</v>
      </c>
      <c r="Y179" t="s">
        <v>209</v>
      </c>
      <c r="Z179" t="s">
        <v>209</v>
      </c>
      <c r="AA179" t="s">
        <v>209</v>
      </c>
      <c r="AB179" t="s">
        <v>209</v>
      </c>
      <c r="AC179" t="s">
        <v>209</v>
      </c>
      <c r="AD179" t="s">
        <v>209</v>
      </c>
      <c r="AE179" t="s">
        <v>209</v>
      </c>
      <c r="AF179" t="s">
        <v>209</v>
      </c>
      <c r="AG179" s="233">
        <v>1</v>
      </c>
      <c r="AH179" s="233">
        <v>1</v>
      </c>
      <c r="AI179" s="234">
        <v>0.25</v>
      </c>
      <c r="AJ179" s="234">
        <v>2.5999999999999999E-2</v>
      </c>
      <c r="AK179" s="234">
        <v>21</v>
      </c>
      <c r="AL179" s="234"/>
      <c r="AM179" s="234"/>
      <c r="AN179" s="235">
        <f t="shared" si="87"/>
        <v>0.28249999999999997</v>
      </c>
      <c r="AO179" s="235">
        <f>0.1*AN179</f>
        <v>2.8249999999999997E-2</v>
      </c>
      <c r="AP179" s="236">
        <f t="shared" ref="AP179:AP187" si="152">AG179*1.72+115*0.012*AH179</f>
        <v>3.1</v>
      </c>
      <c r="AQ179" s="236">
        <f>AK179*0.1</f>
        <v>2.1</v>
      </c>
      <c r="AR179" s="235">
        <f>10068.2*J179*POWER(10,-6)+0.0012*K179</f>
        <v>2.2185249999999997E-2</v>
      </c>
      <c r="AS179" s="236">
        <f t="shared" si="145"/>
        <v>5.5329352500000004</v>
      </c>
      <c r="AT179" s="212">
        <f t="shared" si="146"/>
        <v>1.1092625E-8</v>
      </c>
      <c r="AU179" s="212">
        <f t="shared" si="147"/>
        <v>2.7664676250000007E-6</v>
      </c>
    </row>
    <row r="180" spans="1:47" x14ac:dyDescent="0.3">
      <c r="A180" s="56" t="s">
        <v>259</v>
      </c>
      <c r="B180" s="138" t="s">
        <v>15</v>
      </c>
      <c r="C180" s="139" t="s">
        <v>570</v>
      </c>
      <c r="D180" s="140" t="s">
        <v>161</v>
      </c>
      <c r="E180" s="284">
        <v>1.0000000000000001E-5</v>
      </c>
      <c r="F180" s="283">
        <v>1</v>
      </c>
      <c r="G180" s="285">
        <v>0.19</v>
      </c>
      <c r="H180" s="284">
        <f t="shared" ref="H180:H185" si="153">E180*F180*G180</f>
        <v>1.9000000000000002E-6</v>
      </c>
      <c r="I180" s="138">
        <v>1.1200000000000001</v>
      </c>
      <c r="J180" s="138">
        <v>0.11</v>
      </c>
      <c r="K180" s="137">
        <v>0</v>
      </c>
      <c r="L180" t="str">
        <f t="shared" si="149"/>
        <v>С137</v>
      </c>
      <c r="M180" t="str">
        <f t="shared" si="150"/>
        <v>Реактор R-301</v>
      </c>
      <c r="N180" t="str">
        <f t="shared" si="151"/>
        <v>Полное-взрыв</v>
      </c>
      <c r="O180" t="s">
        <v>209</v>
      </c>
      <c r="P180" t="s">
        <v>209</v>
      </c>
      <c r="Q180" t="s">
        <v>209</v>
      </c>
      <c r="R180" t="s">
        <v>209</v>
      </c>
      <c r="S180">
        <v>22</v>
      </c>
      <c r="T180">
        <v>44</v>
      </c>
      <c r="U180">
        <v>121</v>
      </c>
      <c r="V180">
        <v>208</v>
      </c>
      <c r="W180" t="s">
        <v>209</v>
      </c>
      <c r="X180" t="s">
        <v>209</v>
      </c>
      <c r="Y180" t="s">
        <v>209</v>
      </c>
      <c r="Z180" t="s">
        <v>209</v>
      </c>
      <c r="AA180" t="s">
        <v>209</v>
      </c>
      <c r="AB180" t="s">
        <v>209</v>
      </c>
      <c r="AC180" t="s">
        <v>209</v>
      </c>
      <c r="AD180" t="s">
        <v>209</v>
      </c>
      <c r="AE180" t="s">
        <v>209</v>
      </c>
      <c r="AF180" t="s">
        <v>209</v>
      </c>
      <c r="AG180" s="233">
        <v>1</v>
      </c>
      <c r="AH180" s="233">
        <v>1</v>
      </c>
      <c r="AI180" s="234">
        <v>0.25</v>
      </c>
      <c r="AJ180" s="234">
        <v>2.5999999999999999E-2</v>
      </c>
      <c r="AK180" s="234">
        <v>21</v>
      </c>
      <c r="AL180" s="234"/>
      <c r="AM180" s="234"/>
      <c r="AN180" s="235">
        <f t="shared" si="90"/>
        <v>0.27911999999999998</v>
      </c>
      <c r="AO180" s="235">
        <f t="shared" si="91"/>
        <v>2.7911999999999999E-2</v>
      </c>
      <c r="AP180" s="236">
        <f t="shared" si="152"/>
        <v>3.1</v>
      </c>
      <c r="AQ180" s="236">
        <f t="shared" ref="AQ180:AQ187" si="154">AK180*0.1</f>
        <v>2.1</v>
      </c>
      <c r="AR180" s="235">
        <f>10068.2*J180*POWER(10,-6)*10+0.0012*K179</f>
        <v>2.0675020000000002E-2</v>
      </c>
      <c r="AS180" s="236">
        <f t="shared" si="145"/>
        <v>5.5277070199999994</v>
      </c>
      <c r="AT180" s="212">
        <f t="shared" si="146"/>
        <v>3.9282538000000007E-8</v>
      </c>
      <c r="AU180" s="212">
        <f t="shared" si="147"/>
        <v>1.0502643337999999E-5</v>
      </c>
    </row>
    <row r="181" spans="1:47" x14ac:dyDescent="0.3">
      <c r="A181" s="56" t="s">
        <v>260</v>
      </c>
      <c r="B181" s="134" t="s">
        <v>15</v>
      </c>
      <c r="C181" s="139" t="s">
        <v>571</v>
      </c>
      <c r="D181" s="140" t="s">
        <v>159</v>
      </c>
      <c r="E181" s="284">
        <v>1.0000000000000001E-5</v>
      </c>
      <c r="F181" s="283">
        <v>1</v>
      </c>
      <c r="G181" s="285">
        <v>0.76</v>
      </c>
      <c r="H181" s="284">
        <f t="shared" si="153"/>
        <v>7.6000000000000009E-6</v>
      </c>
      <c r="I181" s="138">
        <v>1.25</v>
      </c>
      <c r="J181" s="138">
        <v>0</v>
      </c>
      <c r="K181" s="141">
        <v>0</v>
      </c>
      <c r="L181" t="str">
        <f t="shared" si="149"/>
        <v>С138</v>
      </c>
      <c r="M181" t="str">
        <f t="shared" si="150"/>
        <v>Реактор R-301</v>
      </c>
      <c r="N181" t="str">
        <f t="shared" si="151"/>
        <v>Полное-ликвидация</v>
      </c>
      <c r="O181" t="s">
        <v>209</v>
      </c>
      <c r="P181" t="s">
        <v>209</v>
      </c>
      <c r="Q181" t="s">
        <v>209</v>
      </c>
      <c r="R181" t="s">
        <v>209</v>
      </c>
      <c r="S181" t="s">
        <v>209</v>
      </c>
      <c r="T181" t="s">
        <v>209</v>
      </c>
      <c r="U181" t="s">
        <v>209</v>
      </c>
      <c r="V181" t="s">
        <v>209</v>
      </c>
      <c r="W181" t="s">
        <v>209</v>
      </c>
      <c r="X181" t="s">
        <v>209</v>
      </c>
      <c r="Y181" t="s">
        <v>209</v>
      </c>
      <c r="Z181" t="s">
        <v>209</v>
      </c>
      <c r="AA181" t="s">
        <v>209</v>
      </c>
      <c r="AB181" t="s">
        <v>209</v>
      </c>
      <c r="AC181" t="s">
        <v>209</v>
      </c>
      <c r="AD181" t="s">
        <v>209</v>
      </c>
      <c r="AE181" t="s">
        <v>209</v>
      </c>
      <c r="AF181" t="s">
        <v>209</v>
      </c>
      <c r="AG181" s="234">
        <v>0</v>
      </c>
      <c r="AH181" s="234">
        <v>0</v>
      </c>
      <c r="AI181" s="234">
        <v>0.25</v>
      </c>
      <c r="AJ181" s="234">
        <v>2.5999999999999999E-2</v>
      </c>
      <c r="AK181" s="234">
        <v>21</v>
      </c>
      <c r="AL181" s="234"/>
      <c r="AM181" s="234"/>
      <c r="AN181" s="235">
        <f t="shared" ref="AN181" si="155">AJ181*J181+AI181</f>
        <v>0.25</v>
      </c>
      <c r="AO181" s="235">
        <f t="shared" ref="AO181:AO187" si="156">0.1*AN181</f>
        <v>2.5000000000000001E-2</v>
      </c>
      <c r="AP181" s="236">
        <f t="shared" si="152"/>
        <v>0</v>
      </c>
      <c r="AQ181" s="236">
        <f t="shared" si="154"/>
        <v>2.1</v>
      </c>
      <c r="AR181" s="235">
        <f>1333*J181*POWER(10,-6)+0.0012*K179</f>
        <v>9.5999999999999992E-3</v>
      </c>
      <c r="AS181" s="236">
        <f t="shared" si="145"/>
        <v>2.3845999999999998</v>
      </c>
      <c r="AT181" s="212">
        <f t="shared" si="146"/>
        <v>7.296E-8</v>
      </c>
      <c r="AU181" s="212">
        <f t="shared" si="147"/>
        <v>1.812296E-5</v>
      </c>
    </row>
    <row r="182" spans="1:47" x14ac:dyDescent="0.3">
      <c r="A182" s="56" t="s">
        <v>261</v>
      </c>
      <c r="B182" s="138" t="s">
        <v>15</v>
      </c>
      <c r="C182" s="139" t="s">
        <v>52</v>
      </c>
      <c r="D182" s="140" t="s">
        <v>162</v>
      </c>
      <c r="E182" s="284">
        <v>1E-4</v>
      </c>
      <c r="F182" s="283">
        <v>1</v>
      </c>
      <c r="G182" s="285">
        <v>4.0000000000000008E-2</v>
      </c>
      <c r="H182" s="284">
        <f t="shared" si="153"/>
        <v>4.0000000000000007E-6</v>
      </c>
      <c r="I182" s="138">
        <f>K182*300/1000</f>
        <v>1.17</v>
      </c>
      <c r="J182" s="138">
        <f>I182</f>
        <v>1.17</v>
      </c>
      <c r="K182" s="137">
        <v>3.9</v>
      </c>
      <c r="L182" t="str">
        <f t="shared" si="149"/>
        <v>С139</v>
      </c>
      <c r="M182" t="str">
        <f t="shared" si="150"/>
        <v>Реактор R-301</v>
      </c>
      <c r="N182" t="str">
        <f t="shared" si="151"/>
        <v>Частичное-жидкостной факел</v>
      </c>
      <c r="O182" t="s">
        <v>209</v>
      </c>
      <c r="P182" t="s">
        <v>209</v>
      </c>
      <c r="Q182" t="s">
        <v>209</v>
      </c>
      <c r="R182" t="s">
        <v>209</v>
      </c>
      <c r="S182" t="s">
        <v>209</v>
      </c>
      <c r="T182" t="s">
        <v>209</v>
      </c>
      <c r="U182" t="s">
        <v>209</v>
      </c>
      <c r="V182" t="s">
        <v>209</v>
      </c>
      <c r="W182">
        <v>25</v>
      </c>
      <c r="X182">
        <v>4</v>
      </c>
      <c r="Y182" t="s">
        <v>209</v>
      </c>
      <c r="Z182" t="s">
        <v>209</v>
      </c>
      <c r="AA182" t="s">
        <v>209</v>
      </c>
      <c r="AB182" t="s">
        <v>209</v>
      </c>
      <c r="AC182" t="s">
        <v>209</v>
      </c>
      <c r="AD182" t="s">
        <v>209</v>
      </c>
      <c r="AE182" t="s">
        <v>209</v>
      </c>
      <c r="AF182" t="s">
        <v>209</v>
      </c>
      <c r="AG182" s="234">
        <v>1</v>
      </c>
      <c r="AH182" s="234">
        <v>1</v>
      </c>
      <c r="AI182" s="234">
        <f>0.1*AI181</f>
        <v>2.5000000000000001E-2</v>
      </c>
      <c r="AJ182" s="234">
        <v>2.5999999999999999E-2</v>
      </c>
      <c r="AK182" s="234">
        <v>7</v>
      </c>
      <c r="AL182" s="234"/>
      <c r="AM182" s="234"/>
      <c r="AN182" s="235">
        <f t="shared" si="144"/>
        <v>5.5419999999999997E-2</v>
      </c>
      <c r="AO182" s="235">
        <f t="shared" si="156"/>
        <v>5.5420000000000001E-3</v>
      </c>
      <c r="AP182" s="236">
        <f t="shared" si="152"/>
        <v>3.1</v>
      </c>
      <c r="AQ182" s="236">
        <f t="shared" si="154"/>
        <v>0.70000000000000007</v>
      </c>
      <c r="AR182" s="235">
        <f>10068.2*J182*POWER(10,-6)+0.0012*J182*20</f>
        <v>3.9859793999999997E-2</v>
      </c>
      <c r="AS182" s="236">
        <f t="shared" si="145"/>
        <v>3.9008217940000001</v>
      </c>
      <c r="AT182" s="212">
        <f t="shared" si="146"/>
        <v>1.5943917600000001E-7</v>
      </c>
      <c r="AU182" s="212">
        <f t="shared" si="147"/>
        <v>1.5603287176000004E-5</v>
      </c>
    </row>
    <row r="183" spans="1:47" x14ac:dyDescent="0.3">
      <c r="A183" s="56" t="s">
        <v>262</v>
      </c>
      <c r="B183" s="134" t="s">
        <v>15</v>
      </c>
      <c r="C183" s="139" t="s">
        <v>563</v>
      </c>
      <c r="D183" s="140" t="s">
        <v>160</v>
      </c>
      <c r="E183" s="284">
        <v>1E-4</v>
      </c>
      <c r="F183" s="283">
        <v>1</v>
      </c>
      <c r="G183" s="285">
        <v>0.16000000000000003</v>
      </c>
      <c r="H183" s="284">
        <f t="shared" si="153"/>
        <v>1.6000000000000003E-5</v>
      </c>
      <c r="I183" s="138">
        <f>K182*300/1000</f>
        <v>1.17</v>
      </c>
      <c r="J183" s="138">
        <v>0</v>
      </c>
      <c r="K183" s="141">
        <v>0</v>
      </c>
      <c r="L183" t="str">
        <f t="shared" si="149"/>
        <v>С140</v>
      </c>
      <c r="M183" t="str">
        <f t="shared" si="150"/>
        <v>Реактор R-301</v>
      </c>
      <c r="N183" t="str">
        <f t="shared" si="151"/>
        <v>Частичное-ликвидация</v>
      </c>
      <c r="O183" t="s">
        <v>209</v>
      </c>
      <c r="P183" t="s">
        <v>209</v>
      </c>
      <c r="Q183" t="s">
        <v>209</v>
      </c>
      <c r="R183" t="s">
        <v>209</v>
      </c>
      <c r="S183" t="s">
        <v>209</v>
      </c>
      <c r="T183" t="s">
        <v>209</v>
      </c>
      <c r="U183" t="s">
        <v>209</v>
      </c>
      <c r="V183" t="s">
        <v>209</v>
      </c>
      <c r="W183" t="s">
        <v>209</v>
      </c>
      <c r="X183" t="s">
        <v>209</v>
      </c>
      <c r="Y183" t="s">
        <v>209</v>
      </c>
      <c r="Z183" t="s">
        <v>209</v>
      </c>
      <c r="AA183" t="s">
        <v>209</v>
      </c>
      <c r="AB183" t="s">
        <v>209</v>
      </c>
      <c r="AC183" t="s">
        <v>209</v>
      </c>
      <c r="AD183" t="s">
        <v>209</v>
      </c>
      <c r="AE183" t="s">
        <v>209</v>
      </c>
      <c r="AF183" t="s">
        <v>209</v>
      </c>
      <c r="AG183" s="234">
        <v>0</v>
      </c>
      <c r="AH183" s="234">
        <v>0</v>
      </c>
      <c r="AI183" s="234">
        <f>0.1*AI181</f>
        <v>2.5000000000000001E-2</v>
      </c>
      <c r="AJ183" s="234">
        <v>2.5999999999999999E-2</v>
      </c>
      <c r="AK183" s="234">
        <v>7</v>
      </c>
      <c r="AL183" s="234"/>
      <c r="AM183" s="234"/>
      <c r="AN183" s="235">
        <f t="shared" si="94"/>
        <v>5.5419999999999997E-2</v>
      </c>
      <c r="AO183" s="235">
        <f t="shared" si="156"/>
        <v>5.5420000000000001E-3</v>
      </c>
      <c r="AP183" s="236">
        <f t="shared" si="152"/>
        <v>0</v>
      </c>
      <c r="AQ183" s="236">
        <f t="shared" si="154"/>
        <v>0.70000000000000007</v>
      </c>
      <c r="AR183" s="235">
        <f>1333*I183*POWER(10,-6)+0.0012*I183*20</f>
        <v>2.9639609999999997E-2</v>
      </c>
      <c r="AS183" s="236">
        <f t="shared" si="145"/>
        <v>0.79060161000000018</v>
      </c>
      <c r="AT183" s="212">
        <f t="shared" si="146"/>
        <v>4.7423376000000001E-7</v>
      </c>
      <c r="AU183" s="212">
        <f t="shared" si="147"/>
        <v>1.2649625760000005E-5</v>
      </c>
    </row>
    <row r="184" spans="1:47" x14ac:dyDescent="0.3">
      <c r="A184" s="56" t="s">
        <v>263</v>
      </c>
      <c r="B184" s="138" t="s">
        <v>15</v>
      </c>
      <c r="C184" s="139" t="s">
        <v>55</v>
      </c>
      <c r="D184" s="140" t="s">
        <v>163</v>
      </c>
      <c r="E184" s="284">
        <v>1E-4</v>
      </c>
      <c r="F184" s="283">
        <v>1</v>
      </c>
      <c r="G184" s="285">
        <v>4.0000000000000008E-2</v>
      </c>
      <c r="H184" s="284">
        <f t="shared" si="153"/>
        <v>4.0000000000000007E-6</v>
      </c>
      <c r="I184" s="138">
        <f>K184*1800/1000</f>
        <v>0.54</v>
      </c>
      <c r="J184" s="138">
        <f>I184</f>
        <v>0.54</v>
      </c>
      <c r="K184" s="137">
        <v>0.3</v>
      </c>
      <c r="L184" t="str">
        <f t="shared" si="149"/>
        <v>С141</v>
      </c>
      <c r="M184" t="str">
        <f t="shared" si="150"/>
        <v>Реактор R-301</v>
      </c>
      <c r="N184" t="str">
        <f t="shared" si="151"/>
        <v>Частичное-газ факел</v>
      </c>
      <c r="O184" t="s">
        <v>209</v>
      </c>
      <c r="P184" t="s">
        <v>209</v>
      </c>
      <c r="Q184" t="s">
        <v>209</v>
      </c>
      <c r="R184" t="s">
        <v>209</v>
      </c>
      <c r="S184" t="s">
        <v>209</v>
      </c>
      <c r="T184" t="s">
        <v>209</v>
      </c>
      <c r="U184" t="s">
        <v>209</v>
      </c>
      <c r="V184" t="s">
        <v>209</v>
      </c>
      <c r="W184">
        <v>7</v>
      </c>
      <c r="X184">
        <v>2</v>
      </c>
      <c r="Y184" t="s">
        <v>209</v>
      </c>
      <c r="Z184" t="s">
        <v>209</v>
      </c>
      <c r="AA184" t="s">
        <v>209</v>
      </c>
      <c r="AB184" t="s">
        <v>209</v>
      </c>
      <c r="AC184" t="s">
        <v>209</v>
      </c>
      <c r="AD184" t="s">
        <v>209</v>
      </c>
      <c r="AE184" t="s">
        <v>209</v>
      </c>
      <c r="AF184" t="s">
        <v>209</v>
      </c>
      <c r="AG184" s="234">
        <v>1</v>
      </c>
      <c r="AH184" s="234">
        <v>1</v>
      </c>
      <c r="AI184" s="234">
        <f>0.1*AI181</f>
        <v>2.5000000000000001E-2</v>
      </c>
      <c r="AJ184" s="234">
        <v>2.5999999999999999E-2</v>
      </c>
      <c r="AK184" s="234">
        <v>7</v>
      </c>
      <c r="AL184" s="234"/>
      <c r="AM184" s="234"/>
      <c r="AN184" s="235">
        <f t="shared" ref="AN184:AN247" si="157">AJ184*J184+AI184</f>
        <v>3.9040000000000005E-2</v>
      </c>
      <c r="AO184" s="235">
        <f t="shared" si="156"/>
        <v>3.9040000000000008E-3</v>
      </c>
      <c r="AP184" s="236">
        <f t="shared" si="152"/>
        <v>3.1</v>
      </c>
      <c r="AQ184" s="236">
        <f t="shared" si="154"/>
        <v>0.70000000000000007</v>
      </c>
      <c r="AR184" s="235">
        <f>10068.2*J184*POWER(10,-6)</f>
        <v>5.4368280000000003E-3</v>
      </c>
      <c r="AS184" s="236">
        <f t="shared" si="145"/>
        <v>3.8483808280000003</v>
      </c>
      <c r="AT184" s="212">
        <f t="shared" si="146"/>
        <v>2.1747312000000006E-8</v>
      </c>
      <c r="AU184" s="212">
        <f t="shared" si="147"/>
        <v>1.5393523312000002E-5</v>
      </c>
    </row>
    <row r="185" spans="1:47" x14ac:dyDescent="0.3">
      <c r="A185" s="56" t="s">
        <v>264</v>
      </c>
      <c r="B185" s="134" t="s">
        <v>15</v>
      </c>
      <c r="C185" s="139" t="s">
        <v>564</v>
      </c>
      <c r="D185" s="140" t="s">
        <v>164</v>
      </c>
      <c r="E185" s="284">
        <v>1E-4</v>
      </c>
      <c r="F185" s="283">
        <v>1</v>
      </c>
      <c r="G185" s="285">
        <v>0.15200000000000002</v>
      </c>
      <c r="H185" s="284">
        <f t="shared" si="153"/>
        <v>1.5200000000000004E-5</v>
      </c>
      <c r="I185" s="138">
        <f>K184*1800/1000</f>
        <v>0.54</v>
      </c>
      <c r="J185" s="138">
        <f>I185</f>
        <v>0.54</v>
      </c>
      <c r="K185" s="141">
        <v>0</v>
      </c>
      <c r="L185" t="str">
        <f t="shared" si="149"/>
        <v>С142</v>
      </c>
      <c r="M185" t="str">
        <f t="shared" si="150"/>
        <v>Реактор R-301</v>
      </c>
      <c r="N185" t="str">
        <f t="shared" si="151"/>
        <v>Частичное-вспышка</v>
      </c>
      <c r="O185" t="s">
        <v>209</v>
      </c>
      <c r="P185" t="s">
        <v>209</v>
      </c>
      <c r="Q185" t="s">
        <v>209</v>
      </c>
      <c r="R185" t="s">
        <v>209</v>
      </c>
      <c r="S185" t="s">
        <v>209</v>
      </c>
      <c r="T185" t="s">
        <v>209</v>
      </c>
      <c r="U185" t="s">
        <v>209</v>
      </c>
      <c r="V185" t="s">
        <v>209</v>
      </c>
      <c r="W185" t="s">
        <v>209</v>
      </c>
      <c r="X185" t="s">
        <v>209</v>
      </c>
      <c r="Y185">
        <v>26</v>
      </c>
      <c r="Z185">
        <v>31</v>
      </c>
      <c r="AA185" t="s">
        <v>209</v>
      </c>
      <c r="AB185" t="s">
        <v>209</v>
      </c>
      <c r="AC185" t="s">
        <v>209</v>
      </c>
      <c r="AD185" t="s">
        <v>209</v>
      </c>
      <c r="AE185" t="s">
        <v>209</v>
      </c>
      <c r="AF185" t="s">
        <v>209</v>
      </c>
      <c r="AG185" s="234">
        <v>1</v>
      </c>
      <c r="AH185" s="234">
        <v>1</v>
      </c>
      <c r="AI185" s="234">
        <f>0.1*AI181</f>
        <v>2.5000000000000001E-2</v>
      </c>
      <c r="AJ185" s="234">
        <v>2.5999999999999999E-2</v>
      </c>
      <c r="AK185" s="234">
        <v>7</v>
      </c>
      <c r="AL185" s="234"/>
      <c r="AM185" s="234"/>
      <c r="AN185" s="235">
        <f t="shared" si="157"/>
        <v>3.9040000000000005E-2</v>
      </c>
      <c r="AO185" s="235">
        <f t="shared" si="156"/>
        <v>3.9040000000000008E-3</v>
      </c>
      <c r="AP185" s="236">
        <f t="shared" si="152"/>
        <v>3.1</v>
      </c>
      <c r="AQ185" s="236">
        <f t="shared" si="154"/>
        <v>0.70000000000000007</v>
      </c>
      <c r="AR185" s="235">
        <f>10068.2*J185*POWER(10,-6)</f>
        <v>5.4368280000000003E-3</v>
      </c>
      <c r="AS185" s="236">
        <f t="shared" si="145"/>
        <v>3.8483808280000003</v>
      </c>
      <c r="AT185" s="212">
        <f t="shared" si="146"/>
        <v>8.2639785600000028E-8</v>
      </c>
      <c r="AU185" s="212">
        <f t="shared" si="147"/>
        <v>5.8495388585600019E-5</v>
      </c>
    </row>
    <row r="186" spans="1:47" x14ac:dyDescent="0.3">
      <c r="A186" s="56" t="s">
        <v>265</v>
      </c>
      <c r="B186" s="138" t="s">
        <v>15</v>
      </c>
      <c r="C186" s="139" t="s">
        <v>565</v>
      </c>
      <c r="D186" s="140" t="s">
        <v>160</v>
      </c>
      <c r="E186" s="284">
        <v>1E-4</v>
      </c>
      <c r="F186" s="283">
        <v>1</v>
      </c>
      <c r="G186" s="285">
        <v>0.6080000000000001</v>
      </c>
      <c r="H186" s="284">
        <f>E186*F186*G186</f>
        <v>6.0800000000000014E-5</v>
      </c>
      <c r="I186" s="138">
        <f>K184*1800/1000</f>
        <v>0.54</v>
      </c>
      <c r="J186" s="138">
        <v>0</v>
      </c>
      <c r="K186" s="141">
        <v>0</v>
      </c>
      <c r="L186" t="str">
        <f t="shared" si="149"/>
        <v>С143</v>
      </c>
      <c r="M186" t="str">
        <f t="shared" si="150"/>
        <v>Реактор R-301</v>
      </c>
      <c r="N186" t="str">
        <f t="shared" si="151"/>
        <v>Частичное-ликвидация</v>
      </c>
      <c r="O186" t="s">
        <v>209</v>
      </c>
      <c r="P186" t="s">
        <v>209</v>
      </c>
      <c r="Q186" t="s">
        <v>209</v>
      </c>
      <c r="R186" t="s">
        <v>209</v>
      </c>
      <c r="S186" t="s">
        <v>209</v>
      </c>
      <c r="T186" t="s">
        <v>209</v>
      </c>
      <c r="U186" t="s">
        <v>209</v>
      </c>
      <c r="V186" t="s">
        <v>209</v>
      </c>
      <c r="W186" t="s">
        <v>209</v>
      </c>
      <c r="X186" t="s">
        <v>209</v>
      </c>
      <c r="Y186" t="s">
        <v>209</v>
      </c>
      <c r="Z186" t="s">
        <v>209</v>
      </c>
      <c r="AA186" t="s">
        <v>209</v>
      </c>
      <c r="AB186" t="s">
        <v>209</v>
      </c>
      <c r="AC186" t="s">
        <v>209</v>
      </c>
      <c r="AD186" t="s">
        <v>209</v>
      </c>
      <c r="AE186" t="s">
        <v>209</v>
      </c>
      <c r="AF186" t="s">
        <v>209</v>
      </c>
      <c r="AG186" s="234">
        <v>0</v>
      </c>
      <c r="AH186" s="234">
        <v>0</v>
      </c>
      <c r="AI186" s="234">
        <f>0.1*AI181</f>
        <v>2.5000000000000001E-2</v>
      </c>
      <c r="AJ186" s="234">
        <v>2.5999999999999999E-2</v>
      </c>
      <c r="AK186" s="234">
        <v>7</v>
      </c>
      <c r="AL186" s="234"/>
      <c r="AM186" s="234"/>
      <c r="AN186" s="235">
        <f t="shared" si="95"/>
        <v>3.9040000000000005E-2</v>
      </c>
      <c r="AO186" s="235">
        <f t="shared" si="156"/>
        <v>3.9040000000000008E-3</v>
      </c>
      <c r="AP186" s="236">
        <f t="shared" si="152"/>
        <v>0</v>
      </c>
      <c r="AQ186" s="236">
        <f t="shared" si="154"/>
        <v>0.70000000000000007</v>
      </c>
      <c r="AR186" s="235">
        <f>1333*I186*POWER(10,-6)</f>
        <v>7.1982000000000003E-4</v>
      </c>
      <c r="AS186" s="236">
        <f t="shared" si="145"/>
        <v>0.74366382000000009</v>
      </c>
      <c r="AT186" s="212">
        <f t="shared" si="146"/>
        <v>4.3765056000000013E-8</v>
      </c>
      <c r="AU186" s="212">
        <f t="shared" si="147"/>
        <v>4.5214760256000018E-5</v>
      </c>
    </row>
    <row r="187" spans="1:47" x14ac:dyDescent="0.3">
      <c r="A187" s="56" t="s">
        <v>266</v>
      </c>
      <c r="B187" s="134" t="s">
        <v>15</v>
      </c>
      <c r="C187" s="139" t="s">
        <v>165</v>
      </c>
      <c r="D187" s="140" t="s">
        <v>166</v>
      </c>
      <c r="E187" s="284">
        <v>2.5000000000000001E-5</v>
      </c>
      <c r="F187" s="283">
        <v>1</v>
      </c>
      <c r="G187" s="285">
        <v>1</v>
      </c>
      <c r="H187" s="284">
        <f>E187*F187*G187</f>
        <v>2.5000000000000001E-5</v>
      </c>
      <c r="I187" s="138">
        <v>1.25</v>
      </c>
      <c r="J187" s="138">
        <f>I187</f>
        <v>1.25</v>
      </c>
      <c r="K187" s="141">
        <v>0</v>
      </c>
      <c r="L187" t="str">
        <f t="shared" si="149"/>
        <v>С144</v>
      </c>
      <c r="M187" t="str">
        <f t="shared" si="150"/>
        <v>Реактор R-301</v>
      </c>
      <c r="N187" t="str">
        <f t="shared" si="151"/>
        <v>Полное-огненный шар</v>
      </c>
      <c r="O187" t="s">
        <v>209</v>
      </c>
      <c r="P187" t="s">
        <v>209</v>
      </c>
      <c r="Q187" t="s">
        <v>209</v>
      </c>
      <c r="R187" t="s">
        <v>209</v>
      </c>
      <c r="S187" t="s">
        <v>209</v>
      </c>
      <c r="T187" t="s">
        <v>209</v>
      </c>
      <c r="U187" t="s">
        <v>209</v>
      </c>
      <c r="V187" t="s">
        <v>209</v>
      </c>
      <c r="W187" t="s">
        <v>209</v>
      </c>
      <c r="X187" t="s">
        <v>209</v>
      </c>
      <c r="Y187" t="s">
        <v>209</v>
      </c>
      <c r="Z187" t="s">
        <v>209</v>
      </c>
      <c r="AA187" t="s">
        <v>209</v>
      </c>
      <c r="AB187" t="s">
        <v>209</v>
      </c>
      <c r="AC187">
        <v>30</v>
      </c>
      <c r="AD187">
        <v>54</v>
      </c>
      <c r="AE187">
        <v>67</v>
      </c>
      <c r="AF187">
        <v>90</v>
      </c>
      <c r="AG187" s="234">
        <v>1</v>
      </c>
      <c r="AH187" s="234">
        <v>1</v>
      </c>
      <c r="AI187" s="234">
        <f>AI179</f>
        <v>0.25</v>
      </c>
      <c r="AJ187" s="234">
        <v>2.5999999999999999E-2</v>
      </c>
      <c r="AK187" s="234">
        <v>21</v>
      </c>
      <c r="AL187" s="234"/>
      <c r="AM187" s="234"/>
      <c r="AN187" s="235">
        <f t="shared" si="96"/>
        <v>0.28249999999999997</v>
      </c>
      <c r="AO187" s="235">
        <f t="shared" si="156"/>
        <v>2.8249999999999997E-2</v>
      </c>
      <c r="AP187" s="236">
        <f t="shared" si="152"/>
        <v>3.1</v>
      </c>
      <c r="AQ187" s="236">
        <f t="shared" si="154"/>
        <v>2.1</v>
      </c>
      <c r="AR187" s="235">
        <f t="shared" ref="AR187" si="158">10068.2*J187*POWER(10,-6)</f>
        <v>1.2585249999999999E-2</v>
      </c>
      <c r="AS187" s="236">
        <f t="shared" si="145"/>
        <v>5.5233352499999997</v>
      </c>
      <c r="AT187" s="212">
        <f t="shared" si="146"/>
        <v>3.1463124999999999E-7</v>
      </c>
      <c r="AU187" s="212">
        <f t="shared" si="147"/>
        <v>1.3808338124999999E-4</v>
      </c>
    </row>
    <row r="188" spans="1:47" x14ac:dyDescent="0.3">
      <c r="A188" s="56" t="s">
        <v>267</v>
      </c>
      <c r="B188" s="142" t="s">
        <v>16</v>
      </c>
      <c r="C188" s="143" t="s">
        <v>48</v>
      </c>
      <c r="D188" s="144" t="s">
        <v>158</v>
      </c>
      <c r="E188" s="286">
        <v>1E-4</v>
      </c>
      <c r="F188" s="287">
        <v>1</v>
      </c>
      <c r="G188" s="287">
        <v>0.05</v>
      </c>
      <c r="H188" s="286">
        <f>E188*F188*G188</f>
        <v>5.0000000000000004E-6</v>
      </c>
      <c r="I188" s="142">
        <v>1.4</v>
      </c>
      <c r="J188" s="142">
        <f>I188</f>
        <v>1.4</v>
      </c>
      <c r="K188" s="145">
        <v>9</v>
      </c>
      <c r="L188" t="str">
        <f t="shared" si="149"/>
        <v>С145</v>
      </c>
      <c r="M188" t="str">
        <f t="shared" si="150"/>
        <v>Теплообменник Е-302</v>
      </c>
      <c r="N188" t="str">
        <f t="shared" si="151"/>
        <v>Полное-пожар</v>
      </c>
      <c r="O188">
        <v>10</v>
      </c>
      <c r="P188">
        <v>12</v>
      </c>
      <c r="Q188">
        <v>16</v>
      </c>
      <c r="R188">
        <v>26</v>
      </c>
      <c r="S188" t="s">
        <v>209</v>
      </c>
      <c r="T188" t="s">
        <v>209</v>
      </c>
      <c r="U188" t="s">
        <v>209</v>
      </c>
      <c r="V188" t="s">
        <v>209</v>
      </c>
      <c r="W188" t="s">
        <v>209</v>
      </c>
      <c r="X188" t="s">
        <v>209</v>
      </c>
      <c r="Y188" t="s">
        <v>209</v>
      </c>
      <c r="Z188" t="s">
        <v>209</v>
      </c>
      <c r="AA188" t="s">
        <v>209</v>
      </c>
      <c r="AB188" t="s">
        <v>209</v>
      </c>
      <c r="AC188" t="s">
        <v>209</v>
      </c>
      <c r="AD188" t="s">
        <v>209</v>
      </c>
      <c r="AE188" t="s">
        <v>209</v>
      </c>
      <c r="AF188" t="s">
        <v>209</v>
      </c>
      <c r="AG188" s="237">
        <v>1</v>
      </c>
      <c r="AH188" s="237">
        <v>1</v>
      </c>
      <c r="AI188" s="238">
        <v>0.15</v>
      </c>
      <c r="AJ188" s="238">
        <v>2.5999999999999999E-2</v>
      </c>
      <c r="AK188" s="238">
        <v>21</v>
      </c>
      <c r="AL188" s="238"/>
      <c r="AM188" s="238"/>
      <c r="AN188" s="239">
        <f t="shared" ref="AN188:AN251" si="159">AJ188*J188+AI188</f>
        <v>0.18639999999999998</v>
      </c>
      <c r="AO188" s="239">
        <f>0.1*AN188</f>
        <v>1.864E-2</v>
      </c>
      <c r="AP188" s="240">
        <f t="shared" ref="AP188:AP196" si="160">AG188*1.72+115*0.012*AH188</f>
        <v>3.1</v>
      </c>
      <c r="AQ188" s="240">
        <f>AK188*0.1</f>
        <v>2.1</v>
      </c>
      <c r="AR188" s="239">
        <f>10068.2*J188*POWER(10,-6)+0.0012*K188</f>
        <v>2.4895479999999998E-2</v>
      </c>
      <c r="AS188" s="240">
        <f t="shared" si="145"/>
        <v>5.429935480000001</v>
      </c>
      <c r="AT188" s="212">
        <f t="shared" si="146"/>
        <v>1.2447740000000001E-7</v>
      </c>
      <c r="AU188" s="212">
        <f t="shared" si="147"/>
        <v>2.7149677400000009E-5</v>
      </c>
    </row>
    <row r="189" spans="1:47" x14ac:dyDescent="0.3">
      <c r="A189" s="56" t="s">
        <v>268</v>
      </c>
      <c r="B189" s="146" t="s">
        <v>16</v>
      </c>
      <c r="C189" s="147" t="s">
        <v>570</v>
      </c>
      <c r="D189" s="148" t="s">
        <v>161</v>
      </c>
      <c r="E189" s="288">
        <v>1E-4</v>
      </c>
      <c r="F189" s="287">
        <v>1</v>
      </c>
      <c r="G189" s="289">
        <v>0.19</v>
      </c>
      <c r="H189" s="288">
        <f t="shared" ref="H189:H194" si="161">E189*F189*G189</f>
        <v>1.9000000000000001E-5</v>
      </c>
      <c r="I189" s="146">
        <v>1.4</v>
      </c>
      <c r="J189" s="146">
        <v>0.14000000000000001</v>
      </c>
      <c r="K189" s="145">
        <v>0</v>
      </c>
      <c r="L189" t="str">
        <f t="shared" si="149"/>
        <v>С146</v>
      </c>
      <c r="M189" t="str">
        <f t="shared" si="150"/>
        <v>Теплообменник Е-302</v>
      </c>
      <c r="N189" t="str">
        <f t="shared" si="151"/>
        <v>Полное-взрыв</v>
      </c>
      <c r="O189" t="s">
        <v>209</v>
      </c>
      <c r="P189" t="s">
        <v>209</v>
      </c>
      <c r="Q189" t="s">
        <v>209</v>
      </c>
      <c r="R189" t="s">
        <v>209</v>
      </c>
      <c r="S189">
        <v>24</v>
      </c>
      <c r="T189">
        <v>48</v>
      </c>
      <c r="U189">
        <v>131</v>
      </c>
      <c r="V189">
        <v>225</v>
      </c>
      <c r="W189" t="s">
        <v>209</v>
      </c>
      <c r="X189" t="s">
        <v>209</v>
      </c>
      <c r="Y189" t="s">
        <v>209</v>
      </c>
      <c r="Z189" t="s">
        <v>209</v>
      </c>
      <c r="AA189" t="s">
        <v>209</v>
      </c>
      <c r="AB189" t="s">
        <v>209</v>
      </c>
      <c r="AC189" t="s">
        <v>209</v>
      </c>
      <c r="AD189" t="s">
        <v>209</v>
      </c>
      <c r="AE189" t="s">
        <v>209</v>
      </c>
      <c r="AF189" t="s">
        <v>209</v>
      </c>
      <c r="AG189" s="237">
        <v>1</v>
      </c>
      <c r="AH189" s="237">
        <v>1</v>
      </c>
      <c r="AI189" s="238">
        <v>0.15</v>
      </c>
      <c r="AJ189" s="238">
        <v>2.5999999999999999E-2</v>
      </c>
      <c r="AK189" s="238">
        <v>21</v>
      </c>
      <c r="AL189" s="238"/>
      <c r="AM189" s="238"/>
      <c r="AN189" s="239">
        <f t="shared" ref="AN189:AN252" si="162">AJ189*I189+AI189</f>
        <v>0.18639999999999998</v>
      </c>
      <c r="AO189" s="239">
        <f t="shared" ref="AO189:AO252" si="163">0.1*AN189</f>
        <v>1.864E-2</v>
      </c>
      <c r="AP189" s="240">
        <f t="shared" si="160"/>
        <v>3.1</v>
      </c>
      <c r="AQ189" s="240">
        <f t="shared" ref="AQ189:AQ196" si="164">AK189*0.1</f>
        <v>2.1</v>
      </c>
      <c r="AR189" s="239">
        <f>10068.2*J189*POWER(10,-6)*10+0.0012*K188</f>
        <v>2.4895480000000001E-2</v>
      </c>
      <c r="AS189" s="240">
        <f t="shared" si="145"/>
        <v>5.429935480000001</v>
      </c>
      <c r="AT189" s="212">
        <f t="shared" si="146"/>
        <v>4.7301412000000004E-7</v>
      </c>
      <c r="AU189" s="212">
        <f t="shared" si="147"/>
        <v>1.0316877412000002E-4</v>
      </c>
    </row>
    <row r="190" spans="1:47" x14ac:dyDescent="0.3">
      <c r="A190" s="56" t="s">
        <v>269</v>
      </c>
      <c r="B190" s="142" t="s">
        <v>16</v>
      </c>
      <c r="C190" s="147" t="s">
        <v>571</v>
      </c>
      <c r="D190" s="148" t="s">
        <v>159</v>
      </c>
      <c r="E190" s="288">
        <v>1E-4</v>
      </c>
      <c r="F190" s="287">
        <v>1</v>
      </c>
      <c r="G190" s="289">
        <v>0.76</v>
      </c>
      <c r="H190" s="288">
        <f t="shared" si="161"/>
        <v>7.6000000000000004E-5</v>
      </c>
      <c r="I190" s="146">
        <v>1.4</v>
      </c>
      <c r="J190" s="146">
        <v>0</v>
      </c>
      <c r="K190" s="149">
        <v>0</v>
      </c>
      <c r="L190" t="str">
        <f t="shared" si="149"/>
        <v>С147</v>
      </c>
      <c r="M190" t="str">
        <f t="shared" si="150"/>
        <v>Теплообменник Е-302</v>
      </c>
      <c r="N190" t="str">
        <f t="shared" si="151"/>
        <v>Полное-ликвидация</v>
      </c>
      <c r="O190" t="s">
        <v>209</v>
      </c>
      <c r="P190" t="s">
        <v>209</v>
      </c>
      <c r="Q190" t="s">
        <v>209</v>
      </c>
      <c r="R190" t="s">
        <v>209</v>
      </c>
      <c r="S190" t="s">
        <v>209</v>
      </c>
      <c r="T190" t="s">
        <v>209</v>
      </c>
      <c r="U190" t="s">
        <v>209</v>
      </c>
      <c r="V190" t="s">
        <v>209</v>
      </c>
      <c r="W190" t="s">
        <v>209</v>
      </c>
      <c r="X190" t="s">
        <v>209</v>
      </c>
      <c r="Y190" t="s">
        <v>209</v>
      </c>
      <c r="Z190" t="s">
        <v>209</v>
      </c>
      <c r="AA190" t="s">
        <v>209</v>
      </c>
      <c r="AB190" t="s">
        <v>209</v>
      </c>
      <c r="AC190" t="s">
        <v>209</v>
      </c>
      <c r="AD190" t="s">
        <v>209</v>
      </c>
      <c r="AE190" t="s">
        <v>209</v>
      </c>
      <c r="AF190" t="s">
        <v>209</v>
      </c>
      <c r="AG190" s="238">
        <v>0</v>
      </c>
      <c r="AH190" s="238">
        <v>0</v>
      </c>
      <c r="AI190" s="238">
        <v>0.15</v>
      </c>
      <c r="AJ190" s="238">
        <v>2.5999999999999999E-2</v>
      </c>
      <c r="AK190" s="238">
        <v>21</v>
      </c>
      <c r="AL190" s="238"/>
      <c r="AM190" s="238"/>
      <c r="AN190" s="239">
        <f t="shared" ref="AN190" si="165">AJ190*J190+AI190</f>
        <v>0.15</v>
      </c>
      <c r="AO190" s="239">
        <f t="shared" si="163"/>
        <v>1.4999999999999999E-2</v>
      </c>
      <c r="AP190" s="240">
        <f t="shared" si="160"/>
        <v>0</v>
      </c>
      <c r="AQ190" s="240">
        <f t="shared" si="164"/>
        <v>2.1</v>
      </c>
      <c r="AR190" s="239">
        <f>1333*J190*POWER(10,-6)+0.0012*K188</f>
        <v>1.0799999999999999E-2</v>
      </c>
      <c r="AS190" s="240">
        <f t="shared" si="145"/>
        <v>2.2758000000000003</v>
      </c>
      <c r="AT190" s="212">
        <f t="shared" si="146"/>
        <v>8.2079999999999994E-7</v>
      </c>
      <c r="AU190" s="212">
        <f t="shared" si="147"/>
        <v>1.7296080000000003E-4</v>
      </c>
    </row>
    <row r="191" spans="1:47" x14ac:dyDescent="0.3">
      <c r="A191" s="56" t="s">
        <v>270</v>
      </c>
      <c r="B191" s="146" t="s">
        <v>16</v>
      </c>
      <c r="C191" s="147" t="s">
        <v>52</v>
      </c>
      <c r="D191" s="148" t="s">
        <v>162</v>
      </c>
      <c r="E191" s="288">
        <v>1E-3</v>
      </c>
      <c r="F191" s="287">
        <v>1</v>
      </c>
      <c r="G191" s="289">
        <v>4.0000000000000008E-2</v>
      </c>
      <c r="H191" s="288">
        <f t="shared" si="161"/>
        <v>4.000000000000001E-5</v>
      </c>
      <c r="I191" s="146">
        <f>K191*300/1000</f>
        <v>1.26</v>
      </c>
      <c r="J191" s="146">
        <f>I191</f>
        <v>1.26</v>
      </c>
      <c r="K191" s="145">
        <v>4.2</v>
      </c>
      <c r="L191" t="str">
        <f t="shared" si="149"/>
        <v>С148</v>
      </c>
      <c r="M191" t="str">
        <f t="shared" si="150"/>
        <v>Теплообменник Е-302</v>
      </c>
      <c r="N191" t="str">
        <f t="shared" si="151"/>
        <v>Частичное-жидкостной факел</v>
      </c>
      <c r="O191" t="s">
        <v>209</v>
      </c>
      <c r="P191" t="s">
        <v>209</v>
      </c>
      <c r="Q191" t="s">
        <v>209</v>
      </c>
      <c r="R191" t="s">
        <v>209</v>
      </c>
      <c r="S191" t="s">
        <v>209</v>
      </c>
      <c r="T191" t="s">
        <v>209</v>
      </c>
      <c r="U191" t="s">
        <v>209</v>
      </c>
      <c r="V191" t="s">
        <v>209</v>
      </c>
      <c r="W191">
        <v>26</v>
      </c>
      <c r="X191">
        <v>4</v>
      </c>
      <c r="Y191" t="s">
        <v>209</v>
      </c>
      <c r="Z191" t="s">
        <v>209</v>
      </c>
      <c r="AA191" t="s">
        <v>209</v>
      </c>
      <c r="AB191" t="s">
        <v>209</v>
      </c>
      <c r="AC191" t="s">
        <v>209</v>
      </c>
      <c r="AD191" t="s">
        <v>209</v>
      </c>
      <c r="AE191" t="s">
        <v>209</v>
      </c>
      <c r="AF191" t="s">
        <v>209</v>
      </c>
      <c r="AG191" s="238">
        <v>1</v>
      </c>
      <c r="AH191" s="238">
        <v>1</v>
      </c>
      <c r="AI191" s="238">
        <f>0.1*AI190</f>
        <v>1.4999999999999999E-2</v>
      </c>
      <c r="AJ191" s="238">
        <v>2.5999999999999999E-2</v>
      </c>
      <c r="AK191" s="238">
        <v>7</v>
      </c>
      <c r="AL191" s="238"/>
      <c r="AM191" s="238"/>
      <c r="AN191" s="239">
        <f t="shared" si="144"/>
        <v>4.7759999999999997E-2</v>
      </c>
      <c r="AO191" s="239">
        <f t="shared" si="163"/>
        <v>4.7759999999999999E-3</v>
      </c>
      <c r="AP191" s="240">
        <f t="shared" si="160"/>
        <v>3.1</v>
      </c>
      <c r="AQ191" s="240">
        <f t="shared" si="164"/>
        <v>0.70000000000000007</v>
      </c>
      <c r="AR191" s="239">
        <f>10068.2*J191*POWER(10,-6)+0.0012*J191*20</f>
        <v>4.2925932E-2</v>
      </c>
      <c r="AS191" s="240">
        <f t="shared" si="145"/>
        <v>3.8954619319999999</v>
      </c>
      <c r="AT191" s="212">
        <f t="shared" si="146"/>
        <v>1.7170372800000004E-6</v>
      </c>
      <c r="AU191" s="212">
        <f t="shared" si="147"/>
        <v>1.5581847728000003E-4</v>
      </c>
    </row>
    <row r="192" spans="1:47" x14ac:dyDescent="0.3">
      <c r="A192" s="56" t="s">
        <v>271</v>
      </c>
      <c r="B192" s="142" t="s">
        <v>16</v>
      </c>
      <c r="C192" s="147" t="s">
        <v>563</v>
      </c>
      <c r="D192" s="148" t="s">
        <v>160</v>
      </c>
      <c r="E192" s="288">
        <v>1E-3</v>
      </c>
      <c r="F192" s="287">
        <v>1</v>
      </c>
      <c r="G192" s="289">
        <v>0.16000000000000003</v>
      </c>
      <c r="H192" s="288">
        <f t="shared" si="161"/>
        <v>1.6000000000000004E-4</v>
      </c>
      <c r="I192" s="146">
        <f>K191*300/1000</f>
        <v>1.26</v>
      </c>
      <c r="J192" s="146">
        <v>0</v>
      </c>
      <c r="K192" s="149">
        <v>0</v>
      </c>
      <c r="L192" t="str">
        <f t="shared" si="149"/>
        <v>С149</v>
      </c>
      <c r="M192" t="str">
        <f t="shared" si="150"/>
        <v>Теплообменник Е-302</v>
      </c>
      <c r="N192" t="str">
        <f t="shared" si="151"/>
        <v>Частичное-ликвидация</v>
      </c>
      <c r="O192" t="s">
        <v>209</v>
      </c>
      <c r="P192" t="s">
        <v>209</v>
      </c>
      <c r="Q192" t="s">
        <v>209</v>
      </c>
      <c r="R192" t="s">
        <v>209</v>
      </c>
      <c r="S192" t="s">
        <v>209</v>
      </c>
      <c r="T192" t="s">
        <v>209</v>
      </c>
      <c r="U192" t="s">
        <v>209</v>
      </c>
      <c r="V192" t="s">
        <v>209</v>
      </c>
      <c r="W192" t="s">
        <v>209</v>
      </c>
      <c r="X192" t="s">
        <v>209</v>
      </c>
      <c r="Y192" t="s">
        <v>209</v>
      </c>
      <c r="Z192" t="s">
        <v>209</v>
      </c>
      <c r="AA192" t="s">
        <v>209</v>
      </c>
      <c r="AB192" t="s">
        <v>209</v>
      </c>
      <c r="AC192" t="s">
        <v>209</v>
      </c>
      <c r="AD192" t="s">
        <v>209</v>
      </c>
      <c r="AE192" t="s">
        <v>209</v>
      </c>
      <c r="AF192" t="s">
        <v>209</v>
      </c>
      <c r="AG192" s="238">
        <v>0</v>
      </c>
      <c r="AH192" s="238">
        <v>0</v>
      </c>
      <c r="AI192" s="238">
        <f>0.1*AI190</f>
        <v>1.4999999999999999E-2</v>
      </c>
      <c r="AJ192" s="238">
        <v>2.5999999999999999E-2</v>
      </c>
      <c r="AK192" s="238">
        <v>7</v>
      </c>
      <c r="AL192" s="238"/>
      <c r="AM192" s="238"/>
      <c r="AN192" s="239">
        <f t="shared" ref="AN192:AN255" si="166">AJ192*I192+AI192</f>
        <v>4.7759999999999997E-2</v>
      </c>
      <c r="AO192" s="239">
        <f t="shared" si="163"/>
        <v>4.7759999999999999E-3</v>
      </c>
      <c r="AP192" s="240">
        <f t="shared" si="160"/>
        <v>0</v>
      </c>
      <c r="AQ192" s="240">
        <f t="shared" si="164"/>
        <v>0.70000000000000007</v>
      </c>
      <c r="AR192" s="239">
        <f>1333*I192*POWER(10,-6)+0.0012*I192*20</f>
        <v>3.1919579999999996E-2</v>
      </c>
      <c r="AS192" s="240">
        <f t="shared" si="145"/>
        <v>0.78445558000000004</v>
      </c>
      <c r="AT192" s="212">
        <f t="shared" si="146"/>
        <v>5.107132800000001E-6</v>
      </c>
      <c r="AU192" s="212">
        <f t="shared" si="147"/>
        <v>1.2551289280000004E-4</v>
      </c>
    </row>
    <row r="193" spans="1:47" x14ac:dyDescent="0.3">
      <c r="A193" s="56" t="s">
        <v>272</v>
      </c>
      <c r="B193" s="146" t="s">
        <v>16</v>
      </c>
      <c r="C193" s="147" t="s">
        <v>55</v>
      </c>
      <c r="D193" s="148" t="s">
        <v>163</v>
      </c>
      <c r="E193" s="288">
        <v>1E-3</v>
      </c>
      <c r="F193" s="287">
        <v>1</v>
      </c>
      <c r="G193" s="289">
        <v>4.0000000000000008E-2</v>
      </c>
      <c r="H193" s="288">
        <f t="shared" si="161"/>
        <v>4.000000000000001E-5</v>
      </c>
      <c r="I193" s="146">
        <f>K193*1800/1000</f>
        <v>0.63</v>
      </c>
      <c r="J193" s="146">
        <f>I193</f>
        <v>0.63</v>
      </c>
      <c r="K193" s="145">
        <v>0.35</v>
      </c>
      <c r="L193" t="str">
        <f t="shared" si="149"/>
        <v>С150</v>
      </c>
      <c r="M193" t="str">
        <f t="shared" si="150"/>
        <v>Теплообменник Е-302</v>
      </c>
      <c r="N193" t="str">
        <f t="shared" si="151"/>
        <v>Частичное-газ факел</v>
      </c>
      <c r="O193" t="s">
        <v>209</v>
      </c>
      <c r="P193" t="s">
        <v>209</v>
      </c>
      <c r="Q193" t="s">
        <v>209</v>
      </c>
      <c r="R193" t="s">
        <v>209</v>
      </c>
      <c r="S193" t="s">
        <v>209</v>
      </c>
      <c r="T193" t="s">
        <v>209</v>
      </c>
      <c r="U193" t="s">
        <v>209</v>
      </c>
      <c r="V193" t="s">
        <v>209</v>
      </c>
      <c r="W193">
        <v>8</v>
      </c>
      <c r="X193">
        <v>2</v>
      </c>
      <c r="Y193" t="s">
        <v>209</v>
      </c>
      <c r="Z193" t="s">
        <v>209</v>
      </c>
      <c r="AA193" t="s">
        <v>209</v>
      </c>
      <c r="AB193" t="s">
        <v>209</v>
      </c>
      <c r="AC193" t="s">
        <v>209</v>
      </c>
      <c r="AD193" t="s">
        <v>209</v>
      </c>
      <c r="AE193" t="s">
        <v>209</v>
      </c>
      <c r="AF193" t="s">
        <v>209</v>
      </c>
      <c r="AG193" s="238">
        <v>1</v>
      </c>
      <c r="AH193" s="238">
        <v>1</v>
      </c>
      <c r="AI193" s="238">
        <f>0.1*AI190</f>
        <v>1.4999999999999999E-2</v>
      </c>
      <c r="AJ193" s="238">
        <v>2.5999999999999999E-2</v>
      </c>
      <c r="AK193" s="238">
        <v>7</v>
      </c>
      <c r="AL193" s="238"/>
      <c r="AM193" s="238"/>
      <c r="AN193" s="239">
        <f t="shared" si="157"/>
        <v>3.1379999999999998E-2</v>
      </c>
      <c r="AO193" s="239">
        <f t="shared" si="163"/>
        <v>3.1380000000000002E-3</v>
      </c>
      <c r="AP193" s="240">
        <f t="shared" si="160"/>
        <v>3.1</v>
      </c>
      <c r="AQ193" s="240">
        <f t="shared" si="164"/>
        <v>0.70000000000000007</v>
      </c>
      <c r="AR193" s="239">
        <f>10068.2*J193*POWER(10,-6)</f>
        <v>6.3429660000000002E-3</v>
      </c>
      <c r="AS193" s="240">
        <f t="shared" si="145"/>
        <v>3.8408609659999997</v>
      </c>
      <c r="AT193" s="212">
        <f t="shared" si="146"/>
        <v>2.5371864000000007E-7</v>
      </c>
      <c r="AU193" s="212">
        <f t="shared" si="147"/>
        <v>1.5363443864000001E-4</v>
      </c>
    </row>
    <row r="194" spans="1:47" x14ac:dyDescent="0.3">
      <c r="A194" s="56" t="s">
        <v>273</v>
      </c>
      <c r="B194" s="142" t="s">
        <v>16</v>
      </c>
      <c r="C194" s="147" t="s">
        <v>564</v>
      </c>
      <c r="D194" s="148" t="s">
        <v>164</v>
      </c>
      <c r="E194" s="288">
        <v>1E-3</v>
      </c>
      <c r="F194" s="287">
        <v>1</v>
      </c>
      <c r="G194" s="289">
        <v>0.15200000000000002</v>
      </c>
      <c r="H194" s="288">
        <f t="shared" si="161"/>
        <v>1.5200000000000004E-4</v>
      </c>
      <c r="I194" s="146">
        <f>K193*1800/1000</f>
        <v>0.63</v>
      </c>
      <c r="J194" s="146">
        <f>I194</f>
        <v>0.63</v>
      </c>
      <c r="K194" s="149">
        <v>0</v>
      </c>
      <c r="L194" t="str">
        <f t="shared" si="149"/>
        <v>С151</v>
      </c>
      <c r="M194" t="str">
        <f t="shared" si="150"/>
        <v>Теплообменник Е-302</v>
      </c>
      <c r="N194" t="str">
        <f t="shared" si="151"/>
        <v>Частичное-вспышка</v>
      </c>
      <c r="O194" t="s">
        <v>209</v>
      </c>
      <c r="P194" t="s">
        <v>209</v>
      </c>
      <c r="Q194" t="s">
        <v>209</v>
      </c>
      <c r="R194" t="s">
        <v>209</v>
      </c>
      <c r="S194" t="s">
        <v>209</v>
      </c>
      <c r="T194" t="s">
        <v>209</v>
      </c>
      <c r="U194" t="s">
        <v>209</v>
      </c>
      <c r="V194" t="s">
        <v>209</v>
      </c>
      <c r="W194" t="s">
        <v>209</v>
      </c>
      <c r="X194" t="s">
        <v>209</v>
      </c>
      <c r="Y194">
        <v>27</v>
      </c>
      <c r="Z194">
        <v>32</v>
      </c>
      <c r="AA194" t="s">
        <v>209</v>
      </c>
      <c r="AB194" t="s">
        <v>209</v>
      </c>
      <c r="AC194" t="s">
        <v>209</v>
      </c>
      <c r="AD194" t="s">
        <v>209</v>
      </c>
      <c r="AE194" t="s">
        <v>209</v>
      </c>
      <c r="AF194" t="s">
        <v>209</v>
      </c>
      <c r="AG194" s="238">
        <v>1</v>
      </c>
      <c r="AH194" s="238">
        <v>1</v>
      </c>
      <c r="AI194" s="238">
        <f>0.1*AI190</f>
        <v>1.4999999999999999E-2</v>
      </c>
      <c r="AJ194" s="238">
        <v>2.5999999999999999E-2</v>
      </c>
      <c r="AK194" s="238">
        <v>7</v>
      </c>
      <c r="AL194" s="238"/>
      <c r="AM194" s="238"/>
      <c r="AN194" s="239">
        <f t="shared" si="157"/>
        <v>3.1379999999999998E-2</v>
      </c>
      <c r="AO194" s="239">
        <f t="shared" si="163"/>
        <v>3.1380000000000002E-3</v>
      </c>
      <c r="AP194" s="240">
        <f t="shared" si="160"/>
        <v>3.1</v>
      </c>
      <c r="AQ194" s="240">
        <f t="shared" si="164"/>
        <v>0.70000000000000007</v>
      </c>
      <c r="AR194" s="239">
        <f>10068.2*J194*POWER(10,-6)</f>
        <v>6.3429660000000002E-3</v>
      </c>
      <c r="AS194" s="240">
        <f t="shared" si="145"/>
        <v>3.8408609659999997</v>
      </c>
      <c r="AT194" s="212">
        <f t="shared" si="146"/>
        <v>9.6413083200000026E-7</v>
      </c>
      <c r="AU194" s="212">
        <f t="shared" si="147"/>
        <v>5.838108668320001E-4</v>
      </c>
    </row>
    <row r="195" spans="1:47" x14ac:dyDescent="0.3">
      <c r="A195" s="56" t="s">
        <v>274</v>
      </c>
      <c r="B195" s="146" t="s">
        <v>16</v>
      </c>
      <c r="C195" s="147" t="s">
        <v>565</v>
      </c>
      <c r="D195" s="148" t="s">
        <v>160</v>
      </c>
      <c r="E195" s="288">
        <v>1E-3</v>
      </c>
      <c r="F195" s="287">
        <v>1</v>
      </c>
      <c r="G195" s="289">
        <v>0.6080000000000001</v>
      </c>
      <c r="H195" s="288">
        <f>E195*F195*G195</f>
        <v>6.0800000000000014E-4</v>
      </c>
      <c r="I195" s="146">
        <f>K193*1800/1000</f>
        <v>0.63</v>
      </c>
      <c r="J195" s="146">
        <v>0</v>
      </c>
      <c r="K195" s="149">
        <v>0</v>
      </c>
      <c r="L195" t="str">
        <f t="shared" si="149"/>
        <v>С152</v>
      </c>
      <c r="M195" t="str">
        <f t="shared" si="150"/>
        <v>Теплообменник Е-302</v>
      </c>
      <c r="N195" t="str">
        <f t="shared" si="151"/>
        <v>Частичное-ликвидация</v>
      </c>
      <c r="O195" t="s">
        <v>209</v>
      </c>
      <c r="P195" t="s">
        <v>209</v>
      </c>
      <c r="Q195" t="s">
        <v>209</v>
      </c>
      <c r="R195" t="s">
        <v>209</v>
      </c>
      <c r="S195" t="s">
        <v>209</v>
      </c>
      <c r="T195" t="s">
        <v>209</v>
      </c>
      <c r="U195" t="s">
        <v>209</v>
      </c>
      <c r="V195" t="s">
        <v>209</v>
      </c>
      <c r="W195" t="s">
        <v>209</v>
      </c>
      <c r="X195" t="s">
        <v>209</v>
      </c>
      <c r="Y195" t="s">
        <v>209</v>
      </c>
      <c r="Z195" t="s">
        <v>209</v>
      </c>
      <c r="AA195" t="s">
        <v>209</v>
      </c>
      <c r="AB195" t="s">
        <v>209</v>
      </c>
      <c r="AC195" t="s">
        <v>209</v>
      </c>
      <c r="AD195" t="s">
        <v>209</v>
      </c>
      <c r="AE195" t="s">
        <v>209</v>
      </c>
      <c r="AF195" t="s">
        <v>209</v>
      </c>
      <c r="AG195" s="238">
        <v>0</v>
      </c>
      <c r="AH195" s="238">
        <v>0</v>
      </c>
      <c r="AI195" s="238">
        <f>0.1*AI190</f>
        <v>1.4999999999999999E-2</v>
      </c>
      <c r="AJ195" s="238">
        <v>2.5999999999999999E-2</v>
      </c>
      <c r="AK195" s="238">
        <v>7</v>
      </c>
      <c r="AL195" s="238"/>
      <c r="AM195" s="238"/>
      <c r="AN195" s="239">
        <f t="shared" ref="AN195:AN258" si="167">AJ195*I195+AI195</f>
        <v>3.1379999999999998E-2</v>
      </c>
      <c r="AO195" s="239">
        <f t="shared" si="163"/>
        <v>3.1380000000000002E-3</v>
      </c>
      <c r="AP195" s="240">
        <f t="shared" si="160"/>
        <v>0</v>
      </c>
      <c r="AQ195" s="240">
        <f t="shared" si="164"/>
        <v>0.70000000000000007</v>
      </c>
      <c r="AR195" s="239">
        <f>1333*I195*POWER(10,-6)</f>
        <v>8.3978999999999987E-4</v>
      </c>
      <c r="AS195" s="240">
        <f t="shared" si="145"/>
        <v>0.73535779000000001</v>
      </c>
      <c r="AT195" s="212">
        <f t="shared" si="146"/>
        <v>5.1059232000000002E-7</v>
      </c>
      <c r="AU195" s="212">
        <f t="shared" si="147"/>
        <v>4.4709753632000011E-4</v>
      </c>
    </row>
    <row r="196" spans="1:47" x14ac:dyDescent="0.3">
      <c r="A196" s="56" t="s">
        <v>275</v>
      </c>
      <c r="B196" s="142" t="s">
        <v>16</v>
      </c>
      <c r="C196" s="147" t="s">
        <v>165</v>
      </c>
      <c r="D196" s="148" t="s">
        <v>166</v>
      </c>
      <c r="E196" s="288">
        <v>2.5000000000000001E-5</v>
      </c>
      <c r="F196" s="287">
        <v>1</v>
      </c>
      <c r="G196" s="289">
        <v>1</v>
      </c>
      <c r="H196" s="288">
        <f>E196*F196*G196</f>
        <v>2.5000000000000001E-5</v>
      </c>
      <c r="I196" s="146">
        <v>1.4</v>
      </c>
      <c r="J196" s="146">
        <f>I196</f>
        <v>1.4</v>
      </c>
      <c r="K196" s="149">
        <v>0</v>
      </c>
      <c r="L196" t="str">
        <f t="shared" si="149"/>
        <v>С153</v>
      </c>
      <c r="M196" t="str">
        <f t="shared" si="150"/>
        <v>Теплообменник Е-302</v>
      </c>
      <c r="N196" t="str">
        <f t="shared" si="151"/>
        <v>Полное-огненный шар</v>
      </c>
      <c r="O196" t="s">
        <v>209</v>
      </c>
      <c r="P196" t="s">
        <v>209</v>
      </c>
      <c r="Q196" t="s">
        <v>209</v>
      </c>
      <c r="R196" t="s">
        <v>209</v>
      </c>
      <c r="S196" t="s">
        <v>209</v>
      </c>
      <c r="T196" t="s">
        <v>209</v>
      </c>
      <c r="U196" t="s">
        <v>209</v>
      </c>
      <c r="V196" t="s">
        <v>209</v>
      </c>
      <c r="W196" t="s">
        <v>209</v>
      </c>
      <c r="X196" t="s">
        <v>209</v>
      </c>
      <c r="Y196" t="s">
        <v>209</v>
      </c>
      <c r="Z196" t="s">
        <v>209</v>
      </c>
      <c r="AA196" t="s">
        <v>209</v>
      </c>
      <c r="AB196" t="s">
        <v>209</v>
      </c>
      <c r="AC196">
        <v>32</v>
      </c>
      <c r="AD196">
        <v>57</v>
      </c>
      <c r="AE196">
        <v>71</v>
      </c>
      <c r="AF196">
        <v>95</v>
      </c>
      <c r="AG196" s="238">
        <v>1</v>
      </c>
      <c r="AH196" s="238">
        <v>1</v>
      </c>
      <c r="AI196" s="238">
        <f>AI188</f>
        <v>0.15</v>
      </c>
      <c r="AJ196" s="238">
        <v>2.5999999999999999E-2</v>
      </c>
      <c r="AK196" s="238">
        <v>21</v>
      </c>
      <c r="AL196" s="238"/>
      <c r="AM196" s="238"/>
      <c r="AN196" s="239">
        <f t="shared" ref="AN196:AN259" si="168">AJ196*J196+AI196</f>
        <v>0.18639999999999998</v>
      </c>
      <c r="AO196" s="239">
        <f t="shared" si="163"/>
        <v>1.864E-2</v>
      </c>
      <c r="AP196" s="240">
        <f t="shared" si="160"/>
        <v>3.1</v>
      </c>
      <c r="AQ196" s="240">
        <f t="shared" si="164"/>
        <v>2.1</v>
      </c>
      <c r="AR196" s="239">
        <f t="shared" ref="AR196" si="169">10068.2*J196*POWER(10,-6)</f>
        <v>1.4095479999999999E-2</v>
      </c>
      <c r="AS196" s="240">
        <f t="shared" si="145"/>
        <v>5.4191354800000004</v>
      </c>
      <c r="AT196" s="212">
        <f t="shared" si="146"/>
        <v>3.5238699999999996E-7</v>
      </c>
      <c r="AU196" s="212">
        <f t="shared" si="147"/>
        <v>1.3547838700000002E-4</v>
      </c>
    </row>
    <row r="197" spans="1:47" x14ac:dyDescent="0.3">
      <c r="A197" s="56" t="s">
        <v>276</v>
      </c>
      <c r="B197" s="117" t="s">
        <v>17</v>
      </c>
      <c r="C197" s="118" t="s">
        <v>48</v>
      </c>
      <c r="D197" s="119" t="s">
        <v>158</v>
      </c>
      <c r="E197" s="271">
        <v>1.0000000000000001E-5</v>
      </c>
      <c r="F197" s="272">
        <v>1</v>
      </c>
      <c r="G197" s="272">
        <v>0.05</v>
      </c>
      <c r="H197" s="271">
        <f>E197*F197*G197</f>
        <v>5.0000000000000008E-7</v>
      </c>
      <c r="I197" s="117">
        <v>3.38</v>
      </c>
      <c r="J197" s="117">
        <f>I197</f>
        <v>3.38</v>
      </c>
      <c r="K197" s="75">
        <v>54</v>
      </c>
      <c r="L197" t="str">
        <f t="shared" si="149"/>
        <v>С154</v>
      </c>
      <c r="M197" t="str">
        <f t="shared" si="150"/>
        <v>Ресивер V-303</v>
      </c>
      <c r="N197" t="str">
        <f t="shared" si="151"/>
        <v>Полное-пожар</v>
      </c>
      <c r="O197">
        <v>13</v>
      </c>
      <c r="P197">
        <v>17</v>
      </c>
      <c r="Q197">
        <v>23</v>
      </c>
      <c r="R197">
        <v>42</v>
      </c>
      <c r="S197" t="s">
        <v>209</v>
      </c>
      <c r="T197" t="s">
        <v>209</v>
      </c>
      <c r="U197" t="s">
        <v>209</v>
      </c>
      <c r="V197" t="s">
        <v>209</v>
      </c>
      <c r="W197" t="s">
        <v>209</v>
      </c>
      <c r="X197" t="s">
        <v>209</v>
      </c>
      <c r="Y197" t="s">
        <v>209</v>
      </c>
      <c r="Z197" t="s">
        <v>209</v>
      </c>
      <c r="AA197" t="s">
        <v>209</v>
      </c>
      <c r="AB197" t="s">
        <v>209</v>
      </c>
      <c r="AC197" t="s">
        <v>209</v>
      </c>
      <c r="AD197" t="s">
        <v>209</v>
      </c>
      <c r="AE197" t="s">
        <v>209</v>
      </c>
      <c r="AF197" t="s">
        <v>209</v>
      </c>
      <c r="AG197" s="216">
        <v>1</v>
      </c>
      <c r="AH197" s="216">
        <v>2</v>
      </c>
      <c r="AI197" s="4">
        <v>0.8</v>
      </c>
      <c r="AJ197" s="4">
        <v>2.5999999999999999E-2</v>
      </c>
      <c r="AK197" s="4">
        <v>21</v>
      </c>
      <c r="AL197" s="4"/>
      <c r="AM197" s="4"/>
      <c r="AN197" s="217">
        <f t="shared" si="159"/>
        <v>0.88788</v>
      </c>
      <c r="AO197" s="217">
        <f>0.1*AN197</f>
        <v>8.8788000000000006E-2</v>
      </c>
      <c r="AP197" s="218">
        <f t="shared" ref="AP197:AP205" si="170">AG197*1.72+115*0.012*AH197</f>
        <v>4.4800000000000004</v>
      </c>
      <c r="AQ197" s="218">
        <f>AK197*0.1</f>
        <v>2.1</v>
      </c>
      <c r="AR197" s="217">
        <f>10068.2*J197*POWER(10,-6)+0.0012*K197</f>
        <v>9.8830516000000007E-2</v>
      </c>
      <c r="AS197" s="218">
        <f t="shared" si="145"/>
        <v>7.6554985160000006</v>
      </c>
      <c r="AT197" s="212">
        <f t="shared" si="146"/>
        <v>4.9415258000000012E-8</v>
      </c>
      <c r="AU197" s="212">
        <f t="shared" si="147"/>
        <v>3.8277492580000012E-6</v>
      </c>
    </row>
    <row r="198" spans="1:47" x14ac:dyDescent="0.3">
      <c r="A198" s="56" t="s">
        <v>277</v>
      </c>
      <c r="B198" s="72" t="s">
        <v>17</v>
      </c>
      <c r="C198" s="73" t="s">
        <v>570</v>
      </c>
      <c r="D198" s="74" t="s">
        <v>161</v>
      </c>
      <c r="E198" s="259">
        <v>1.0000000000000001E-5</v>
      </c>
      <c r="F198" s="272">
        <v>1</v>
      </c>
      <c r="G198" s="260">
        <v>0.19</v>
      </c>
      <c r="H198" s="259">
        <f t="shared" ref="H198:H203" si="171">E198*F198*G198</f>
        <v>1.9000000000000002E-6</v>
      </c>
      <c r="I198" s="72">
        <v>3.38</v>
      </c>
      <c r="J198" s="72">
        <v>0.02</v>
      </c>
      <c r="K198" s="75">
        <v>0</v>
      </c>
      <c r="L198" t="str">
        <f t="shared" si="149"/>
        <v>С155</v>
      </c>
      <c r="M198" t="str">
        <f t="shared" si="150"/>
        <v>Ресивер V-303</v>
      </c>
      <c r="N198" t="str">
        <f t="shared" si="151"/>
        <v>Полное-взрыв</v>
      </c>
      <c r="O198" t="s">
        <v>209</v>
      </c>
      <c r="P198" t="s">
        <v>209</v>
      </c>
      <c r="Q198" t="s">
        <v>209</v>
      </c>
      <c r="R198" t="s">
        <v>209</v>
      </c>
      <c r="S198">
        <v>12</v>
      </c>
      <c r="T198">
        <v>25</v>
      </c>
      <c r="U198">
        <v>69</v>
      </c>
      <c r="V198">
        <v>118</v>
      </c>
      <c r="W198" t="s">
        <v>209</v>
      </c>
      <c r="X198" t="s">
        <v>209</v>
      </c>
      <c r="Y198" t="s">
        <v>209</v>
      </c>
      <c r="Z198" t="s">
        <v>209</v>
      </c>
      <c r="AA198" t="s">
        <v>209</v>
      </c>
      <c r="AB198" t="s">
        <v>209</v>
      </c>
      <c r="AC198" t="s">
        <v>209</v>
      </c>
      <c r="AD198" t="s">
        <v>209</v>
      </c>
      <c r="AE198" t="s">
        <v>209</v>
      </c>
      <c r="AF198" t="s">
        <v>209</v>
      </c>
      <c r="AG198" s="216">
        <v>2</v>
      </c>
      <c r="AH198" s="216">
        <v>1</v>
      </c>
      <c r="AI198" s="4">
        <v>0.8</v>
      </c>
      <c r="AJ198" s="4">
        <v>2.5999999999999999E-2</v>
      </c>
      <c r="AK198" s="4">
        <v>21</v>
      </c>
      <c r="AL198" s="4"/>
      <c r="AM198" s="4"/>
      <c r="AN198" s="217">
        <f t="shared" si="162"/>
        <v>0.88788</v>
      </c>
      <c r="AO198" s="217">
        <f t="shared" si="163"/>
        <v>8.8788000000000006E-2</v>
      </c>
      <c r="AP198" s="218">
        <f t="shared" si="170"/>
        <v>4.82</v>
      </c>
      <c r="AQ198" s="218">
        <f t="shared" ref="AQ198:AQ205" si="172">AK198*0.1</f>
        <v>2.1</v>
      </c>
      <c r="AR198" s="217">
        <f>10068.2*J198*POWER(10,-6)*10+0.0012*K197</f>
        <v>6.6813639999999994E-2</v>
      </c>
      <c r="AS198" s="218">
        <f t="shared" si="145"/>
        <v>7.9634816400000004</v>
      </c>
      <c r="AT198" s="212">
        <f t="shared" si="146"/>
        <v>1.2694591599999999E-7</v>
      </c>
      <c r="AU198" s="212">
        <f t="shared" si="147"/>
        <v>1.5130615116000003E-5</v>
      </c>
    </row>
    <row r="199" spans="1:47" x14ac:dyDescent="0.3">
      <c r="A199" s="56" t="s">
        <v>278</v>
      </c>
      <c r="B199" s="117" t="s">
        <v>17</v>
      </c>
      <c r="C199" s="73" t="s">
        <v>571</v>
      </c>
      <c r="D199" s="74" t="s">
        <v>159</v>
      </c>
      <c r="E199" s="259">
        <v>1.0000000000000001E-5</v>
      </c>
      <c r="F199" s="272">
        <v>1</v>
      </c>
      <c r="G199" s="260">
        <v>0.76</v>
      </c>
      <c r="H199" s="259">
        <f t="shared" si="171"/>
        <v>7.6000000000000009E-6</v>
      </c>
      <c r="I199" s="72">
        <v>3.38</v>
      </c>
      <c r="J199" s="72">
        <v>0</v>
      </c>
      <c r="K199" s="76">
        <v>0</v>
      </c>
      <c r="L199" t="str">
        <f t="shared" si="149"/>
        <v>С156</v>
      </c>
      <c r="M199" t="str">
        <f t="shared" si="150"/>
        <v>Ресивер V-303</v>
      </c>
      <c r="N199" t="str">
        <f t="shared" si="151"/>
        <v>Полное-ликвидация</v>
      </c>
      <c r="O199" t="s">
        <v>209</v>
      </c>
      <c r="P199" t="s">
        <v>209</v>
      </c>
      <c r="Q199" t="s">
        <v>209</v>
      </c>
      <c r="R199" t="s">
        <v>209</v>
      </c>
      <c r="S199" t="s">
        <v>209</v>
      </c>
      <c r="T199" t="s">
        <v>209</v>
      </c>
      <c r="U199" t="s">
        <v>209</v>
      </c>
      <c r="V199" t="s">
        <v>209</v>
      </c>
      <c r="W199" t="s">
        <v>209</v>
      </c>
      <c r="X199" t="s">
        <v>209</v>
      </c>
      <c r="Y199" t="s">
        <v>209</v>
      </c>
      <c r="Z199" t="s">
        <v>209</v>
      </c>
      <c r="AA199" t="s">
        <v>209</v>
      </c>
      <c r="AB199" t="s">
        <v>209</v>
      </c>
      <c r="AC199" t="s">
        <v>209</v>
      </c>
      <c r="AD199" t="s">
        <v>209</v>
      </c>
      <c r="AE199" t="s">
        <v>209</v>
      </c>
      <c r="AF199" t="s">
        <v>209</v>
      </c>
      <c r="AG199" s="4">
        <v>0</v>
      </c>
      <c r="AH199" s="4">
        <v>0</v>
      </c>
      <c r="AI199" s="4">
        <v>0.8</v>
      </c>
      <c r="AJ199" s="4">
        <v>2.5999999999999999E-2</v>
      </c>
      <c r="AK199" s="4">
        <v>21</v>
      </c>
      <c r="AL199" s="4"/>
      <c r="AM199" s="4"/>
      <c r="AN199" s="217">
        <f t="shared" ref="AN199" si="173">AJ199*J199+AI199</f>
        <v>0.8</v>
      </c>
      <c r="AO199" s="217">
        <f t="shared" si="163"/>
        <v>8.0000000000000016E-2</v>
      </c>
      <c r="AP199" s="218">
        <f t="shared" si="170"/>
        <v>0</v>
      </c>
      <c r="AQ199" s="218">
        <f t="shared" si="172"/>
        <v>2.1</v>
      </c>
      <c r="AR199" s="217">
        <f>1333*J199*POWER(10,-6)+0.0012*K197</f>
        <v>6.4799999999999996E-2</v>
      </c>
      <c r="AS199" s="218">
        <f t="shared" si="145"/>
        <v>3.0448000000000004</v>
      </c>
      <c r="AT199" s="212">
        <f t="shared" si="146"/>
        <v>4.9248000000000003E-7</v>
      </c>
      <c r="AU199" s="212">
        <f t="shared" si="147"/>
        <v>2.3140480000000005E-5</v>
      </c>
    </row>
    <row r="200" spans="1:47" x14ac:dyDescent="0.3">
      <c r="A200" s="56" t="s">
        <v>279</v>
      </c>
      <c r="B200" s="72" t="s">
        <v>17</v>
      </c>
      <c r="C200" s="73" t="s">
        <v>52</v>
      </c>
      <c r="D200" s="74" t="s">
        <v>162</v>
      </c>
      <c r="E200" s="259">
        <v>1E-4</v>
      </c>
      <c r="F200" s="272">
        <v>1</v>
      </c>
      <c r="G200" s="260">
        <v>4.0000000000000008E-2</v>
      </c>
      <c r="H200" s="259">
        <f t="shared" si="171"/>
        <v>4.0000000000000007E-6</v>
      </c>
      <c r="I200" s="72">
        <f>K200*300/1000</f>
        <v>0.99</v>
      </c>
      <c r="J200" s="72">
        <f>I200</f>
        <v>0.99</v>
      </c>
      <c r="K200" s="75">
        <v>3.3</v>
      </c>
      <c r="L200" t="str">
        <f t="shared" si="149"/>
        <v>С157</v>
      </c>
      <c r="M200" t="str">
        <f t="shared" si="150"/>
        <v>Ресивер V-303</v>
      </c>
      <c r="N200" t="str">
        <f t="shared" si="151"/>
        <v>Частичное-жидкостной факел</v>
      </c>
      <c r="O200" t="s">
        <v>209</v>
      </c>
      <c r="P200" t="s">
        <v>209</v>
      </c>
      <c r="Q200" t="s">
        <v>209</v>
      </c>
      <c r="R200" t="s">
        <v>209</v>
      </c>
      <c r="S200" t="s">
        <v>209</v>
      </c>
      <c r="T200" t="s">
        <v>209</v>
      </c>
      <c r="U200" t="s">
        <v>209</v>
      </c>
      <c r="V200" t="s">
        <v>209</v>
      </c>
      <c r="W200">
        <v>24</v>
      </c>
      <c r="X200">
        <v>4</v>
      </c>
      <c r="Y200" t="s">
        <v>209</v>
      </c>
      <c r="Z200" t="s">
        <v>209</v>
      </c>
      <c r="AA200" t="s">
        <v>209</v>
      </c>
      <c r="AB200" t="s">
        <v>209</v>
      </c>
      <c r="AC200" t="s">
        <v>209</v>
      </c>
      <c r="AD200" t="s">
        <v>209</v>
      </c>
      <c r="AE200" t="s">
        <v>209</v>
      </c>
      <c r="AF200" t="s">
        <v>209</v>
      </c>
      <c r="AG200" s="4">
        <v>1</v>
      </c>
      <c r="AH200" s="4">
        <v>2</v>
      </c>
      <c r="AI200" s="4">
        <f>0.1*AI199</f>
        <v>8.0000000000000016E-2</v>
      </c>
      <c r="AJ200" s="4">
        <v>2.5999999999999999E-2</v>
      </c>
      <c r="AK200" s="4">
        <v>7</v>
      </c>
      <c r="AL200" s="4"/>
      <c r="AM200" s="4"/>
      <c r="AN200" s="217">
        <f t="shared" si="144"/>
        <v>0.10574000000000001</v>
      </c>
      <c r="AO200" s="217">
        <f t="shared" si="163"/>
        <v>1.0574000000000002E-2</v>
      </c>
      <c r="AP200" s="218">
        <f t="shared" si="170"/>
        <v>4.4800000000000004</v>
      </c>
      <c r="AQ200" s="218">
        <f t="shared" si="172"/>
        <v>0.70000000000000007</v>
      </c>
      <c r="AR200" s="217">
        <f>10068.2*J200*POWER(10,-6)+0.0012*J200*20</f>
        <v>3.3727517999999998E-2</v>
      </c>
      <c r="AS200" s="218">
        <f t="shared" si="145"/>
        <v>5.3300415180000007</v>
      </c>
      <c r="AT200" s="212">
        <f t="shared" si="146"/>
        <v>1.34910072E-7</v>
      </c>
      <c r="AU200" s="212">
        <f t="shared" si="147"/>
        <v>2.1320166072000006E-5</v>
      </c>
    </row>
    <row r="201" spans="1:47" x14ac:dyDescent="0.3">
      <c r="A201" s="56" t="s">
        <v>280</v>
      </c>
      <c r="B201" s="117" t="s">
        <v>17</v>
      </c>
      <c r="C201" s="73" t="s">
        <v>563</v>
      </c>
      <c r="D201" s="74" t="s">
        <v>160</v>
      </c>
      <c r="E201" s="259">
        <v>1E-4</v>
      </c>
      <c r="F201" s="272">
        <v>1</v>
      </c>
      <c r="G201" s="260">
        <v>0.16000000000000003</v>
      </c>
      <c r="H201" s="259">
        <f t="shared" si="171"/>
        <v>1.6000000000000003E-5</v>
      </c>
      <c r="I201" s="72">
        <f>K200*300/1000</f>
        <v>0.99</v>
      </c>
      <c r="J201" s="72">
        <v>0</v>
      </c>
      <c r="K201" s="76">
        <v>0</v>
      </c>
      <c r="L201" t="str">
        <f t="shared" si="149"/>
        <v>С158</v>
      </c>
      <c r="M201" t="str">
        <f t="shared" si="150"/>
        <v>Ресивер V-303</v>
      </c>
      <c r="N201" t="str">
        <f t="shared" si="151"/>
        <v>Частичное-ликвидация</v>
      </c>
      <c r="O201" t="s">
        <v>209</v>
      </c>
      <c r="P201" t="s">
        <v>209</v>
      </c>
      <c r="Q201" t="s">
        <v>209</v>
      </c>
      <c r="R201" t="s">
        <v>209</v>
      </c>
      <c r="S201" t="s">
        <v>209</v>
      </c>
      <c r="T201" t="s">
        <v>209</v>
      </c>
      <c r="U201" t="s">
        <v>209</v>
      </c>
      <c r="V201" t="s">
        <v>209</v>
      </c>
      <c r="W201" t="s">
        <v>209</v>
      </c>
      <c r="X201" t="s">
        <v>209</v>
      </c>
      <c r="Y201" t="s">
        <v>209</v>
      </c>
      <c r="Z201" t="s">
        <v>209</v>
      </c>
      <c r="AA201" t="s">
        <v>209</v>
      </c>
      <c r="AB201" t="s">
        <v>209</v>
      </c>
      <c r="AC201" t="s">
        <v>209</v>
      </c>
      <c r="AD201" t="s">
        <v>209</v>
      </c>
      <c r="AE201" t="s">
        <v>209</v>
      </c>
      <c r="AF201" t="s">
        <v>209</v>
      </c>
      <c r="AG201" s="4">
        <v>0</v>
      </c>
      <c r="AH201" s="4">
        <v>0</v>
      </c>
      <c r="AI201" s="4">
        <f>0.1*AI199</f>
        <v>8.0000000000000016E-2</v>
      </c>
      <c r="AJ201" s="4">
        <v>2.5999999999999999E-2</v>
      </c>
      <c r="AK201" s="4">
        <v>7</v>
      </c>
      <c r="AL201" s="4"/>
      <c r="AM201" s="4"/>
      <c r="AN201" s="217">
        <f t="shared" si="166"/>
        <v>0.10574000000000001</v>
      </c>
      <c r="AO201" s="217">
        <f t="shared" si="163"/>
        <v>1.0574000000000002E-2</v>
      </c>
      <c r="AP201" s="218">
        <f t="shared" si="170"/>
        <v>0</v>
      </c>
      <c r="AQ201" s="218">
        <f t="shared" si="172"/>
        <v>0.70000000000000007</v>
      </c>
      <c r="AR201" s="217">
        <f>1333*I201*POWER(10,-6)+0.0012*I201*20</f>
        <v>2.5079669999999995E-2</v>
      </c>
      <c r="AS201" s="218">
        <f t="shared" si="145"/>
        <v>0.84139367000000009</v>
      </c>
      <c r="AT201" s="212">
        <f t="shared" si="146"/>
        <v>4.0127471999999996E-7</v>
      </c>
      <c r="AU201" s="212">
        <f t="shared" si="147"/>
        <v>1.3462298720000004E-5</v>
      </c>
    </row>
    <row r="202" spans="1:47" x14ac:dyDescent="0.3">
      <c r="A202" s="56" t="s">
        <v>281</v>
      </c>
      <c r="B202" s="72" t="s">
        <v>17</v>
      </c>
      <c r="C202" s="73" t="s">
        <v>55</v>
      </c>
      <c r="D202" s="74" t="s">
        <v>163</v>
      </c>
      <c r="E202" s="259">
        <v>1E-4</v>
      </c>
      <c r="F202" s="272">
        <v>1</v>
      </c>
      <c r="G202" s="260">
        <v>4.0000000000000008E-2</v>
      </c>
      <c r="H202" s="259">
        <f t="shared" si="171"/>
        <v>4.0000000000000007E-6</v>
      </c>
      <c r="I202" s="72">
        <f>K202*1800/1000</f>
        <v>0.32400000000000001</v>
      </c>
      <c r="J202" s="72">
        <f>I202</f>
        <v>0.32400000000000001</v>
      </c>
      <c r="K202" s="75">
        <v>0.18</v>
      </c>
      <c r="L202" t="str">
        <f t="shared" si="149"/>
        <v>С159</v>
      </c>
      <c r="M202" t="str">
        <f t="shared" si="150"/>
        <v>Ресивер V-303</v>
      </c>
      <c r="N202" t="str">
        <f t="shared" si="151"/>
        <v>Частичное-газ факел</v>
      </c>
      <c r="O202" t="s">
        <v>209</v>
      </c>
      <c r="P202" t="s">
        <v>209</v>
      </c>
      <c r="Q202" t="s">
        <v>209</v>
      </c>
      <c r="R202" t="s">
        <v>209</v>
      </c>
      <c r="S202" t="s">
        <v>209</v>
      </c>
      <c r="T202" t="s">
        <v>209</v>
      </c>
      <c r="U202" t="s">
        <v>209</v>
      </c>
      <c r="V202" t="s">
        <v>209</v>
      </c>
      <c r="W202">
        <v>6</v>
      </c>
      <c r="X202">
        <v>1</v>
      </c>
      <c r="Y202" t="s">
        <v>209</v>
      </c>
      <c r="Z202" t="s">
        <v>209</v>
      </c>
      <c r="AA202" t="s">
        <v>209</v>
      </c>
      <c r="AB202" t="s">
        <v>209</v>
      </c>
      <c r="AC202" t="s">
        <v>209</v>
      </c>
      <c r="AD202" t="s">
        <v>209</v>
      </c>
      <c r="AE202" t="s">
        <v>209</v>
      </c>
      <c r="AF202" t="s">
        <v>209</v>
      </c>
      <c r="AG202" s="4">
        <v>1</v>
      </c>
      <c r="AH202" s="4">
        <v>2</v>
      </c>
      <c r="AI202" s="4">
        <f>0.1*AI199</f>
        <v>8.0000000000000016E-2</v>
      </c>
      <c r="AJ202" s="4">
        <v>2.5999999999999999E-2</v>
      </c>
      <c r="AK202" s="4">
        <v>7</v>
      </c>
      <c r="AL202" s="4"/>
      <c r="AM202" s="4"/>
      <c r="AN202" s="217">
        <f t="shared" si="157"/>
        <v>8.8424000000000016E-2</v>
      </c>
      <c r="AO202" s="217">
        <f t="shared" si="163"/>
        <v>8.842400000000002E-3</v>
      </c>
      <c r="AP202" s="218">
        <f t="shared" si="170"/>
        <v>4.4800000000000004</v>
      </c>
      <c r="AQ202" s="218">
        <f t="shared" si="172"/>
        <v>0.70000000000000007</v>
      </c>
      <c r="AR202" s="217">
        <f>10068.2*J202*POWER(10,-6)</f>
        <v>3.2620968000000002E-3</v>
      </c>
      <c r="AS202" s="218">
        <f t="shared" si="145"/>
        <v>5.2805284967999997</v>
      </c>
      <c r="AT202" s="212">
        <f t="shared" si="146"/>
        <v>1.3048387200000003E-8</v>
      </c>
      <c r="AU202" s="212">
        <f t="shared" si="147"/>
        <v>2.1122113987200001E-5</v>
      </c>
    </row>
    <row r="203" spans="1:47" x14ac:dyDescent="0.3">
      <c r="A203" s="56" t="s">
        <v>282</v>
      </c>
      <c r="B203" s="117" t="s">
        <v>17</v>
      </c>
      <c r="C203" s="73" t="s">
        <v>564</v>
      </c>
      <c r="D203" s="74" t="s">
        <v>164</v>
      </c>
      <c r="E203" s="259">
        <v>1E-4</v>
      </c>
      <c r="F203" s="272">
        <v>1</v>
      </c>
      <c r="G203" s="260">
        <v>0.15200000000000002</v>
      </c>
      <c r="H203" s="259">
        <f t="shared" si="171"/>
        <v>1.5200000000000004E-5</v>
      </c>
      <c r="I203" s="72">
        <f>K202*1800/1000</f>
        <v>0.32400000000000001</v>
      </c>
      <c r="J203" s="72">
        <f>I203</f>
        <v>0.32400000000000001</v>
      </c>
      <c r="K203" s="76">
        <v>0</v>
      </c>
      <c r="L203" t="str">
        <f t="shared" si="149"/>
        <v>С160</v>
      </c>
      <c r="M203" t="str">
        <f t="shared" si="150"/>
        <v>Ресивер V-303</v>
      </c>
      <c r="N203" t="str">
        <f t="shared" si="151"/>
        <v>Частичное-вспышка</v>
      </c>
      <c r="O203" t="s">
        <v>209</v>
      </c>
      <c r="P203" t="s">
        <v>209</v>
      </c>
      <c r="Q203" t="s">
        <v>209</v>
      </c>
      <c r="R203" t="s">
        <v>209</v>
      </c>
      <c r="S203" t="s">
        <v>209</v>
      </c>
      <c r="T203" t="s">
        <v>209</v>
      </c>
      <c r="U203" t="s">
        <v>209</v>
      </c>
      <c r="V203" t="s">
        <v>209</v>
      </c>
      <c r="W203" t="s">
        <v>209</v>
      </c>
      <c r="X203" t="s">
        <v>209</v>
      </c>
      <c r="Y203">
        <v>22</v>
      </c>
      <c r="Z203">
        <v>26</v>
      </c>
      <c r="AA203" t="s">
        <v>209</v>
      </c>
      <c r="AB203" t="s">
        <v>209</v>
      </c>
      <c r="AC203" t="s">
        <v>209</v>
      </c>
      <c r="AD203" t="s">
        <v>209</v>
      </c>
      <c r="AE203" t="s">
        <v>209</v>
      </c>
      <c r="AF203" t="s">
        <v>209</v>
      </c>
      <c r="AG203" s="4">
        <v>1</v>
      </c>
      <c r="AH203" s="4">
        <v>2</v>
      </c>
      <c r="AI203" s="4">
        <f>0.1*AI199</f>
        <v>8.0000000000000016E-2</v>
      </c>
      <c r="AJ203" s="4">
        <v>2.5999999999999999E-2</v>
      </c>
      <c r="AK203" s="4">
        <v>7</v>
      </c>
      <c r="AL203" s="4"/>
      <c r="AM203" s="4"/>
      <c r="AN203" s="217">
        <f t="shared" si="157"/>
        <v>8.8424000000000016E-2</v>
      </c>
      <c r="AO203" s="217">
        <f t="shared" si="163"/>
        <v>8.842400000000002E-3</v>
      </c>
      <c r="AP203" s="218">
        <f t="shared" si="170"/>
        <v>4.4800000000000004</v>
      </c>
      <c r="AQ203" s="218">
        <f t="shared" si="172"/>
        <v>0.70000000000000007</v>
      </c>
      <c r="AR203" s="217">
        <f>10068.2*J203*POWER(10,-6)</f>
        <v>3.2620968000000002E-3</v>
      </c>
      <c r="AS203" s="218">
        <f t="shared" si="145"/>
        <v>5.2805284967999997</v>
      </c>
      <c r="AT203" s="212">
        <f t="shared" si="146"/>
        <v>4.9583871360000012E-8</v>
      </c>
      <c r="AU203" s="212">
        <f t="shared" si="147"/>
        <v>8.026403315136001E-5</v>
      </c>
    </row>
    <row r="204" spans="1:47" x14ac:dyDescent="0.3">
      <c r="A204" s="56" t="s">
        <v>283</v>
      </c>
      <c r="B204" s="72" t="s">
        <v>17</v>
      </c>
      <c r="C204" s="73" t="s">
        <v>565</v>
      </c>
      <c r="D204" s="74" t="s">
        <v>160</v>
      </c>
      <c r="E204" s="259">
        <v>1E-4</v>
      </c>
      <c r="F204" s="272">
        <v>1</v>
      </c>
      <c r="G204" s="260">
        <v>0.6080000000000001</v>
      </c>
      <c r="H204" s="259">
        <f>E204*F204*G204</f>
        <v>6.0800000000000014E-5</v>
      </c>
      <c r="I204" s="72">
        <f>K202*1800/1000</f>
        <v>0.32400000000000001</v>
      </c>
      <c r="J204" s="72">
        <v>0</v>
      </c>
      <c r="K204" s="76">
        <v>0</v>
      </c>
      <c r="L204" t="str">
        <f t="shared" si="149"/>
        <v>С161</v>
      </c>
      <c r="M204" t="str">
        <f t="shared" si="150"/>
        <v>Ресивер V-303</v>
      </c>
      <c r="N204" t="str">
        <f t="shared" si="151"/>
        <v>Частичное-ликвидация</v>
      </c>
      <c r="O204" t="s">
        <v>209</v>
      </c>
      <c r="P204" t="s">
        <v>209</v>
      </c>
      <c r="Q204" t="s">
        <v>209</v>
      </c>
      <c r="R204" t="s">
        <v>209</v>
      </c>
      <c r="S204" t="s">
        <v>209</v>
      </c>
      <c r="T204" t="s">
        <v>209</v>
      </c>
      <c r="U204" t="s">
        <v>209</v>
      </c>
      <c r="V204" t="s">
        <v>209</v>
      </c>
      <c r="W204" t="s">
        <v>209</v>
      </c>
      <c r="X204" t="s">
        <v>209</v>
      </c>
      <c r="Y204" t="s">
        <v>209</v>
      </c>
      <c r="Z204" t="s">
        <v>209</v>
      </c>
      <c r="AA204" t="s">
        <v>209</v>
      </c>
      <c r="AB204" t="s">
        <v>209</v>
      </c>
      <c r="AC204" t="s">
        <v>209</v>
      </c>
      <c r="AD204" t="s">
        <v>209</v>
      </c>
      <c r="AE204" t="s">
        <v>209</v>
      </c>
      <c r="AF204" t="s">
        <v>209</v>
      </c>
      <c r="AG204" s="4">
        <v>0</v>
      </c>
      <c r="AH204" s="4">
        <v>0</v>
      </c>
      <c r="AI204" s="4">
        <f>0.1*AI199</f>
        <v>8.0000000000000016E-2</v>
      </c>
      <c r="AJ204" s="4">
        <v>2.5999999999999999E-2</v>
      </c>
      <c r="AK204" s="4">
        <v>7</v>
      </c>
      <c r="AL204" s="4"/>
      <c r="AM204" s="4"/>
      <c r="AN204" s="217">
        <f t="shared" si="167"/>
        <v>8.8424000000000016E-2</v>
      </c>
      <c r="AO204" s="217">
        <f t="shared" si="163"/>
        <v>8.842400000000002E-3</v>
      </c>
      <c r="AP204" s="218">
        <f t="shared" si="170"/>
        <v>0</v>
      </c>
      <c r="AQ204" s="218">
        <f t="shared" si="172"/>
        <v>0.70000000000000007</v>
      </c>
      <c r="AR204" s="217">
        <f>1333*I204*POWER(10,-6)</f>
        <v>4.3189199999999996E-4</v>
      </c>
      <c r="AS204" s="218">
        <f t="shared" si="145"/>
        <v>0.7976982920000002</v>
      </c>
      <c r="AT204" s="212">
        <f t="shared" si="146"/>
        <v>2.6259033600000005E-8</v>
      </c>
      <c r="AU204" s="212">
        <f t="shared" si="147"/>
        <v>4.8500056153600026E-5</v>
      </c>
    </row>
    <row r="205" spans="1:47" x14ac:dyDescent="0.3">
      <c r="A205" s="56" t="s">
        <v>284</v>
      </c>
      <c r="B205" s="117" t="s">
        <v>17</v>
      </c>
      <c r="C205" s="73" t="s">
        <v>165</v>
      </c>
      <c r="D205" s="74" t="s">
        <v>166</v>
      </c>
      <c r="E205" s="259">
        <v>2.5000000000000001E-5</v>
      </c>
      <c r="F205" s="272">
        <v>1</v>
      </c>
      <c r="G205" s="260">
        <v>1</v>
      </c>
      <c r="H205" s="259">
        <f>E205*F205*G205</f>
        <v>2.5000000000000001E-5</v>
      </c>
      <c r="I205" s="72">
        <v>3.38</v>
      </c>
      <c r="J205" s="72">
        <f>I205</f>
        <v>3.38</v>
      </c>
      <c r="K205" s="76">
        <v>0</v>
      </c>
      <c r="L205" t="str">
        <f t="shared" si="149"/>
        <v>С162</v>
      </c>
      <c r="M205" t="str">
        <f t="shared" si="150"/>
        <v>Ресивер V-303</v>
      </c>
      <c r="N205" t="str">
        <f t="shared" si="151"/>
        <v>Полное-огненный шар</v>
      </c>
      <c r="O205" t="s">
        <v>209</v>
      </c>
      <c r="P205" t="s">
        <v>209</v>
      </c>
      <c r="Q205" t="s">
        <v>209</v>
      </c>
      <c r="R205" t="s">
        <v>209</v>
      </c>
      <c r="S205" t="s">
        <v>209</v>
      </c>
      <c r="T205" t="s">
        <v>209</v>
      </c>
      <c r="U205" t="s">
        <v>209</v>
      </c>
      <c r="V205" t="s">
        <v>209</v>
      </c>
      <c r="W205" t="s">
        <v>209</v>
      </c>
      <c r="X205" t="s">
        <v>209</v>
      </c>
      <c r="Y205" t="s">
        <v>209</v>
      </c>
      <c r="Z205" t="s">
        <v>209</v>
      </c>
      <c r="AA205" t="s">
        <v>209</v>
      </c>
      <c r="AB205" t="s">
        <v>209</v>
      </c>
      <c r="AC205">
        <v>57</v>
      </c>
      <c r="AD205">
        <v>89</v>
      </c>
      <c r="AE205">
        <v>108</v>
      </c>
      <c r="AF205">
        <v>141</v>
      </c>
      <c r="AG205" s="4">
        <v>1</v>
      </c>
      <c r="AH205" s="4">
        <v>1</v>
      </c>
      <c r="AI205" s="4">
        <f>AI197</f>
        <v>0.8</v>
      </c>
      <c r="AJ205" s="4">
        <v>2.5999999999999999E-2</v>
      </c>
      <c r="AK205" s="4">
        <v>21</v>
      </c>
      <c r="AL205" s="4"/>
      <c r="AM205" s="4"/>
      <c r="AN205" s="217">
        <f t="shared" si="168"/>
        <v>0.88788</v>
      </c>
      <c r="AO205" s="217">
        <f t="shared" si="163"/>
        <v>8.8788000000000006E-2</v>
      </c>
      <c r="AP205" s="218">
        <f t="shared" si="170"/>
        <v>3.1</v>
      </c>
      <c r="AQ205" s="218">
        <f t="shared" si="172"/>
        <v>2.1</v>
      </c>
      <c r="AR205" s="217">
        <f t="shared" ref="AR205" si="174">10068.2*J205*POWER(10,-6)</f>
        <v>3.4030516000000004E-2</v>
      </c>
      <c r="AS205" s="218">
        <f t="shared" si="145"/>
        <v>6.2106985160000008</v>
      </c>
      <c r="AT205" s="212">
        <f t="shared" si="146"/>
        <v>8.5076290000000017E-7</v>
      </c>
      <c r="AU205" s="212">
        <f t="shared" si="147"/>
        <v>1.5526746290000002E-4</v>
      </c>
    </row>
    <row r="206" spans="1:47" x14ac:dyDescent="0.3">
      <c r="A206" s="56" t="s">
        <v>285</v>
      </c>
      <c r="B206" s="126" t="s">
        <v>18</v>
      </c>
      <c r="C206" s="127" t="s">
        <v>48</v>
      </c>
      <c r="D206" s="128" t="s">
        <v>158</v>
      </c>
      <c r="E206" s="273">
        <v>1.0000000000000001E-5</v>
      </c>
      <c r="F206" s="274">
        <v>1</v>
      </c>
      <c r="G206" s="274">
        <v>0.05</v>
      </c>
      <c r="H206" s="273">
        <f>E206*F206*G206</f>
        <v>5.0000000000000008E-7</v>
      </c>
      <c r="I206" s="126">
        <v>1.25</v>
      </c>
      <c r="J206" s="126">
        <f>I206</f>
        <v>1.25</v>
      </c>
      <c r="K206" s="70">
        <v>15</v>
      </c>
      <c r="L206" t="str">
        <f t="shared" si="149"/>
        <v>С163</v>
      </c>
      <c r="M206" t="str">
        <f t="shared" si="150"/>
        <v>Колонна Т-301</v>
      </c>
      <c r="N206" t="str">
        <f t="shared" si="151"/>
        <v>Полное-пожар</v>
      </c>
      <c r="O206">
        <v>11</v>
      </c>
      <c r="P206">
        <v>14</v>
      </c>
      <c r="Q206">
        <v>18</v>
      </c>
      <c r="R206">
        <v>31</v>
      </c>
      <c r="S206" t="s">
        <v>209</v>
      </c>
      <c r="T206" t="s">
        <v>209</v>
      </c>
      <c r="U206" t="s">
        <v>209</v>
      </c>
      <c r="V206" t="s">
        <v>209</v>
      </c>
      <c r="W206" t="s">
        <v>209</v>
      </c>
      <c r="X206" t="s">
        <v>209</v>
      </c>
      <c r="Y206" t="s">
        <v>209</v>
      </c>
      <c r="Z206" t="s">
        <v>209</v>
      </c>
      <c r="AA206" t="s">
        <v>209</v>
      </c>
      <c r="AB206" t="s">
        <v>209</v>
      </c>
      <c r="AC206" t="s">
        <v>209</v>
      </c>
      <c r="AD206" t="s">
        <v>209</v>
      </c>
      <c r="AE206" t="s">
        <v>209</v>
      </c>
      <c r="AF206" t="s">
        <v>209</v>
      </c>
      <c r="AG206" s="213">
        <v>1</v>
      </c>
      <c r="AH206" s="213">
        <v>1</v>
      </c>
      <c r="AI206" s="6">
        <v>0.26</v>
      </c>
      <c r="AJ206" s="6">
        <v>2.5999999999999999E-2</v>
      </c>
      <c r="AK206" s="6">
        <v>21</v>
      </c>
      <c r="AL206" s="6"/>
      <c r="AM206" s="6"/>
      <c r="AN206" s="214">
        <f t="shared" si="159"/>
        <v>0.29249999999999998</v>
      </c>
      <c r="AO206" s="214">
        <f>0.1*AN206</f>
        <v>2.9249999999999998E-2</v>
      </c>
      <c r="AP206" s="215">
        <f t="shared" ref="AP206:AP214" si="175">AG206*1.72+115*0.012*AH206</f>
        <v>3.1</v>
      </c>
      <c r="AQ206" s="215">
        <f>AK206*0.1</f>
        <v>2.1</v>
      </c>
      <c r="AR206" s="214">
        <f>10068.2*J206*POWER(10,-6)+0.0012*K206</f>
        <v>3.0585249999999998E-2</v>
      </c>
      <c r="AS206" s="215">
        <f t="shared" si="145"/>
        <v>5.5523352500000005</v>
      </c>
      <c r="AT206" s="212">
        <f t="shared" si="146"/>
        <v>1.5292625000000003E-8</v>
      </c>
      <c r="AU206" s="212">
        <f t="shared" si="147"/>
        <v>2.7761676250000008E-6</v>
      </c>
    </row>
    <row r="207" spans="1:47" x14ac:dyDescent="0.3">
      <c r="A207" s="56" t="s">
        <v>286</v>
      </c>
      <c r="B207" s="67" t="s">
        <v>18</v>
      </c>
      <c r="C207" s="68" t="s">
        <v>570</v>
      </c>
      <c r="D207" s="69" t="s">
        <v>161</v>
      </c>
      <c r="E207" s="253">
        <v>1.0000000000000001E-5</v>
      </c>
      <c r="F207" s="274">
        <v>1</v>
      </c>
      <c r="G207" s="254">
        <v>0.19</v>
      </c>
      <c r="H207" s="253">
        <f t="shared" ref="H207:H212" si="176">E207*F207*G207</f>
        <v>1.9000000000000002E-6</v>
      </c>
      <c r="I207" s="67">
        <v>1.25</v>
      </c>
      <c r="J207" s="67">
        <v>0.12</v>
      </c>
      <c r="K207" s="70">
        <v>0</v>
      </c>
      <c r="L207" t="str">
        <f t="shared" si="149"/>
        <v>С164</v>
      </c>
      <c r="M207" t="str">
        <f t="shared" si="150"/>
        <v>Колонна Т-301</v>
      </c>
      <c r="N207" t="str">
        <f t="shared" si="151"/>
        <v>Полное-взрыв</v>
      </c>
      <c r="O207" t="s">
        <v>209</v>
      </c>
      <c r="P207" t="s">
        <v>209</v>
      </c>
      <c r="Q207" t="s">
        <v>209</v>
      </c>
      <c r="R207" t="s">
        <v>209</v>
      </c>
      <c r="S207">
        <v>22</v>
      </c>
      <c r="T207">
        <v>46</v>
      </c>
      <c r="U207">
        <v>125</v>
      </c>
      <c r="V207">
        <v>214</v>
      </c>
      <c r="W207" t="s">
        <v>209</v>
      </c>
      <c r="X207" t="s">
        <v>209</v>
      </c>
      <c r="Y207" t="s">
        <v>209</v>
      </c>
      <c r="Z207" t="s">
        <v>209</v>
      </c>
      <c r="AA207" t="s">
        <v>209</v>
      </c>
      <c r="AB207" t="s">
        <v>209</v>
      </c>
      <c r="AC207" t="s">
        <v>209</v>
      </c>
      <c r="AD207" t="s">
        <v>209</v>
      </c>
      <c r="AE207" t="s">
        <v>209</v>
      </c>
      <c r="AF207" t="s">
        <v>209</v>
      </c>
      <c r="AG207" s="213">
        <v>1</v>
      </c>
      <c r="AH207" s="213">
        <v>1</v>
      </c>
      <c r="AI207" s="6">
        <v>0.26</v>
      </c>
      <c r="AJ207" s="6">
        <v>2.5999999999999999E-2</v>
      </c>
      <c r="AK207" s="6">
        <v>21</v>
      </c>
      <c r="AL207" s="6"/>
      <c r="AM207" s="6"/>
      <c r="AN207" s="214">
        <f t="shared" si="162"/>
        <v>0.29249999999999998</v>
      </c>
      <c r="AO207" s="214">
        <f t="shared" si="163"/>
        <v>2.9249999999999998E-2</v>
      </c>
      <c r="AP207" s="215">
        <f t="shared" si="175"/>
        <v>3.1</v>
      </c>
      <c r="AQ207" s="215">
        <f t="shared" ref="AQ207:AQ214" si="177">AK207*0.1</f>
        <v>2.1</v>
      </c>
      <c r="AR207" s="214">
        <f>10068.2*J207*POWER(10,-6)*10+0.0012*K206</f>
        <v>3.0081839999999999E-2</v>
      </c>
      <c r="AS207" s="215">
        <f t="shared" si="145"/>
        <v>5.5518318400000002</v>
      </c>
      <c r="AT207" s="212">
        <f t="shared" si="146"/>
        <v>5.7155496000000004E-8</v>
      </c>
      <c r="AU207" s="212">
        <f t="shared" si="147"/>
        <v>1.0548480496000001E-5</v>
      </c>
    </row>
    <row r="208" spans="1:47" x14ac:dyDescent="0.3">
      <c r="A208" s="56" t="s">
        <v>287</v>
      </c>
      <c r="B208" s="126" t="s">
        <v>18</v>
      </c>
      <c r="C208" s="68" t="s">
        <v>571</v>
      </c>
      <c r="D208" s="69" t="s">
        <v>159</v>
      </c>
      <c r="E208" s="253">
        <v>1.0000000000000001E-5</v>
      </c>
      <c r="F208" s="274">
        <v>1</v>
      </c>
      <c r="G208" s="254">
        <v>0.76</v>
      </c>
      <c r="H208" s="253">
        <f t="shared" si="176"/>
        <v>7.6000000000000009E-6</v>
      </c>
      <c r="I208" s="67">
        <v>1.25</v>
      </c>
      <c r="J208" s="67">
        <v>0</v>
      </c>
      <c r="K208" s="71">
        <v>0</v>
      </c>
      <c r="L208" t="str">
        <f t="shared" si="149"/>
        <v>С165</v>
      </c>
      <c r="M208" t="str">
        <f t="shared" si="150"/>
        <v>Колонна Т-301</v>
      </c>
      <c r="N208" t="str">
        <f t="shared" si="151"/>
        <v>Полное-ликвидация</v>
      </c>
      <c r="O208" t="s">
        <v>209</v>
      </c>
      <c r="P208" t="s">
        <v>209</v>
      </c>
      <c r="Q208" t="s">
        <v>209</v>
      </c>
      <c r="R208" t="s">
        <v>209</v>
      </c>
      <c r="S208" t="s">
        <v>209</v>
      </c>
      <c r="T208" t="s">
        <v>209</v>
      </c>
      <c r="U208" t="s">
        <v>209</v>
      </c>
      <c r="V208" t="s">
        <v>209</v>
      </c>
      <c r="W208" t="s">
        <v>209</v>
      </c>
      <c r="X208" t="s">
        <v>209</v>
      </c>
      <c r="Y208" t="s">
        <v>209</v>
      </c>
      <c r="Z208" t="s">
        <v>209</v>
      </c>
      <c r="AA208" t="s">
        <v>209</v>
      </c>
      <c r="AB208" t="s">
        <v>209</v>
      </c>
      <c r="AC208" t="s">
        <v>209</v>
      </c>
      <c r="AD208" t="s">
        <v>209</v>
      </c>
      <c r="AE208" t="s">
        <v>209</v>
      </c>
      <c r="AF208" t="s">
        <v>209</v>
      </c>
      <c r="AG208" s="6">
        <v>0</v>
      </c>
      <c r="AH208" s="6">
        <v>0</v>
      </c>
      <c r="AI208" s="6">
        <v>0.26</v>
      </c>
      <c r="AJ208" s="6">
        <v>2.5999999999999999E-2</v>
      </c>
      <c r="AK208" s="6">
        <v>21</v>
      </c>
      <c r="AL208" s="6"/>
      <c r="AM208" s="6"/>
      <c r="AN208" s="214">
        <f t="shared" ref="AN208" si="178">AJ208*J208+AI208</f>
        <v>0.26</v>
      </c>
      <c r="AO208" s="214">
        <f t="shared" si="163"/>
        <v>2.6000000000000002E-2</v>
      </c>
      <c r="AP208" s="215">
        <f t="shared" si="175"/>
        <v>0</v>
      </c>
      <c r="AQ208" s="215">
        <f t="shared" si="177"/>
        <v>2.1</v>
      </c>
      <c r="AR208" s="214">
        <f>1333*J208*POWER(10,-6)+0.0012*K206</f>
        <v>1.7999999999999999E-2</v>
      </c>
      <c r="AS208" s="215">
        <f t="shared" si="145"/>
        <v>2.4039999999999999</v>
      </c>
      <c r="AT208" s="212">
        <f t="shared" si="146"/>
        <v>1.3680000000000001E-7</v>
      </c>
      <c r="AU208" s="212">
        <f t="shared" si="147"/>
        <v>1.82704E-5</v>
      </c>
    </row>
    <row r="209" spans="1:47" x14ac:dyDescent="0.3">
      <c r="A209" s="56" t="s">
        <v>288</v>
      </c>
      <c r="B209" s="67" t="s">
        <v>18</v>
      </c>
      <c r="C209" s="68" t="s">
        <v>52</v>
      </c>
      <c r="D209" s="69" t="s">
        <v>162</v>
      </c>
      <c r="E209" s="253">
        <v>1E-4</v>
      </c>
      <c r="F209" s="274">
        <v>1</v>
      </c>
      <c r="G209" s="254">
        <v>4.0000000000000008E-2</v>
      </c>
      <c r="H209" s="253">
        <f t="shared" si="176"/>
        <v>4.0000000000000007E-6</v>
      </c>
      <c r="I209" s="67">
        <f>K209*300/1000</f>
        <v>0.96</v>
      </c>
      <c r="J209" s="67">
        <f>I209</f>
        <v>0.96</v>
      </c>
      <c r="K209" s="70">
        <v>3.2</v>
      </c>
      <c r="L209" t="str">
        <f t="shared" si="149"/>
        <v>С166</v>
      </c>
      <c r="M209" t="str">
        <f t="shared" si="150"/>
        <v>Колонна Т-301</v>
      </c>
      <c r="N209" t="str">
        <f t="shared" si="151"/>
        <v>Частичное-жидкостной факел</v>
      </c>
      <c r="O209" t="s">
        <v>209</v>
      </c>
      <c r="P209" t="s">
        <v>209</v>
      </c>
      <c r="Q209" t="s">
        <v>209</v>
      </c>
      <c r="R209" t="s">
        <v>209</v>
      </c>
      <c r="S209" t="s">
        <v>209</v>
      </c>
      <c r="T209" t="s">
        <v>209</v>
      </c>
      <c r="U209" t="s">
        <v>209</v>
      </c>
      <c r="V209" t="s">
        <v>209</v>
      </c>
      <c r="W209">
        <v>23</v>
      </c>
      <c r="X209">
        <v>4</v>
      </c>
      <c r="Y209" t="s">
        <v>209</v>
      </c>
      <c r="Z209" t="s">
        <v>209</v>
      </c>
      <c r="AA209" t="s">
        <v>209</v>
      </c>
      <c r="AB209" t="s">
        <v>209</v>
      </c>
      <c r="AC209" t="s">
        <v>209</v>
      </c>
      <c r="AD209" t="s">
        <v>209</v>
      </c>
      <c r="AE209" t="s">
        <v>209</v>
      </c>
      <c r="AF209" t="s">
        <v>209</v>
      </c>
      <c r="AG209" s="6">
        <v>1</v>
      </c>
      <c r="AH209" s="6">
        <v>1</v>
      </c>
      <c r="AI209" s="6">
        <f>0.1*AI208</f>
        <v>2.6000000000000002E-2</v>
      </c>
      <c r="AJ209" s="6">
        <v>2.5999999999999999E-2</v>
      </c>
      <c r="AK209" s="6">
        <v>7</v>
      </c>
      <c r="AL209" s="6"/>
      <c r="AM209" s="6"/>
      <c r="AN209" s="214">
        <f t="shared" si="144"/>
        <v>5.0960000000000005E-2</v>
      </c>
      <c r="AO209" s="214">
        <f t="shared" si="163"/>
        <v>5.0960000000000007E-3</v>
      </c>
      <c r="AP209" s="215">
        <f t="shared" si="175"/>
        <v>3.1</v>
      </c>
      <c r="AQ209" s="215">
        <f t="shared" si="177"/>
        <v>0.70000000000000007</v>
      </c>
      <c r="AR209" s="214">
        <f>10068.2*J209*POWER(10,-6)+0.0012*J209*20</f>
        <v>3.2705471999999999E-2</v>
      </c>
      <c r="AS209" s="215">
        <f t="shared" si="145"/>
        <v>3.8887614720000001</v>
      </c>
      <c r="AT209" s="212">
        <f t="shared" si="146"/>
        <v>1.3082188800000002E-7</v>
      </c>
      <c r="AU209" s="212">
        <f t="shared" si="147"/>
        <v>1.5555045888000003E-5</v>
      </c>
    </row>
    <row r="210" spans="1:47" x14ac:dyDescent="0.3">
      <c r="A210" s="56" t="s">
        <v>289</v>
      </c>
      <c r="B210" s="126" t="s">
        <v>18</v>
      </c>
      <c r="C210" s="68" t="s">
        <v>563</v>
      </c>
      <c r="D210" s="69" t="s">
        <v>160</v>
      </c>
      <c r="E210" s="253">
        <v>1E-4</v>
      </c>
      <c r="F210" s="274">
        <v>1</v>
      </c>
      <c r="G210" s="254">
        <v>0.16000000000000003</v>
      </c>
      <c r="H210" s="253">
        <f t="shared" si="176"/>
        <v>1.6000000000000003E-5</v>
      </c>
      <c r="I210" s="67">
        <f>K209*300/1000</f>
        <v>0.96</v>
      </c>
      <c r="J210" s="67">
        <v>0</v>
      </c>
      <c r="K210" s="71">
        <v>0</v>
      </c>
      <c r="L210" t="str">
        <f t="shared" si="149"/>
        <v>С167</v>
      </c>
      <c r="M210" t="str">
        <f t="shared" si="150"/>
        <v>Колонна Т-301</v>
      </c>
      <c r="N210" t="str">
        <f t="shared" si="151"/>
        <v>Частичное-ликвидация</v>
      </c>
      <c r="O210" t="s">
        <v>209</v>
      </c>
      <c r="P210" t="s">
        <v>209</v>
      </c>
      <c r="Q210" t="s">
        <v>209</v>
      </c>
      <c r="R210" t="s">
        <v>209</v>
      </c>
      <c r="S210" t="s">
        <v>209</v>
      </c>
      <c r="T210" t="s">
        <v>209</v>
      </c>
      <c r="U210" t="s">
        <v>209</v>
      </c>
      <c r="V210" t="s">
        <v>209</v>
      </c>
      <c r="W210" t="s">
        <v>209</v>
      </c>
      <c r="X210" t="s">
        <v>209</v>
      </c>
      <c r="Y210" t="s">
        <v>209</v>
      </c>
      <c r="Z210" t="s">
        <v>209</v>
      </c>
      <c r="AA210" t="s">
        <v>209</v>
      </c>
      <c r="AB210" t="s">
        <v>209</v>
      </c>
      <c r="AC210" t="s">
        <v>209</v>
      </c>
      <c r="AD210" t="s">
        <v>209</v>
      </c>
      <c r="AE210" t="s">
        <v>209</v>
      </c>
      <c r="AF210" t="s">
        <v>209</v>
      </c>
      <c r="AG210" s="6">
        <v>0</v>
      </c>
      <c r="AH210" s="6">
        <v>0</v>
      </c>
      <c r="AI210" s="6">
        <f>0.1*AI208</f>
        <v>2.6000000000000002E-2</v>
      </c>
      <c r="AJ210" s="6">
        <v>2.5999999999999999E-2</v>
      </c>
      <c r="AK210" s="6">
        <v>7</v>
      </c>
      <c r="AL210" s="6"/>
      <c r="AM210" s="6"/>
      <c r="AN210" s="214">
        <f t="shared" si="166"/>
        <v>5.0960000000000005E-2</v>
      </c>
      <c r="AO210" s="214">
        <f t="shared" si="163"/>
        <v>5.0960000000000007E-3</v>
      </c>
      <c r="AP210" s="215">
        <f t="shared" si="175"/>
        <v>0</v>
      </c>
      <c r="AQ210" s="215">
        <f t="shared" si="177"/>
        <v>0.70000000000000007</v>
      </c>
      <c r="AR210" s="214">
        <f>1333*I210*POWER(10,-6)+0.0012*I210*20</f>
        <v>2.4319679999999996E-2</v>
      </c>
      <c r="AS210" s="215">
        <f t="shared" si="145"/>
        <v>0.78037568000000002</v>
      </c>
      <c r="AT210" s="212">
        <f t="shared" si="146"/>
        <v>3.8911487999999999E-7</v>
      </c>
      <c r="AU210" s="212">
        <f t="shared" si="147"/>
        <v>1.2486010880000003E-5</v>
      </c>
    </row>
    <row r="211" spans="1:47" x14ac:dyDescent="0.3">
      <c r="A211" s="56" t="s">
        <v>290</v>
      </c>
      <c r="B211" s="67" t="s">
        <v>18</v>
      </c>
      <c r="C211" s="68" t="s">
        <v>55</v>
      </c>
      <c r="D211" s="69" t="s">
        <v>163</v>
      </c>
      <c r="E211" s="253">
        <v>1E-4</v>
      </c>
      <c r="F211" s="274">
        <v>1</v>
      </c>
      <c r="G211" s="254">
        <v>4.0000000000000008E-2</v>
      </c>
      <c r="H211" s="253">
        <f t="shared" si="176"/>
        <v>4.0000000000000007E-6</v>
      </c>
      <c r="I211" s="67">
        <f>K211*1800/1000</f>
        <v>0.28799999999999998</v>
      </c>
      <c r="J211" s="67">
        <f>I211</f>
        <v>0.28799999999999998</v>
      </c>
      <c r="K211" s="70">
        <v>0.16</v>
      </c>
      <c r="L211" t="str">
        <f t="shared" si="149"/>
        <v>С168</v>
      </c>
      <c r="M211" t="str">
        <f t="shared" si="150"/>
        <v>Колонна Т-301</v>
      </c>
      <c r="N211" t="str">
        <f t="shared" si="151"/>
        <v>Частичное-газ факел</v>
      </c>
      <c r="O211" t="s">
        <v>209</v>
      </c>
      <c r="P211" t="s">
        <v>209</v>
      </c>
      <c r="Q211" t="s">
        <v>209</v>
      </c>
      <c r="R211" t="s">
        <v>209</v>
      </c>
      <c r="S211" t="s">
        <v>209</v>
      </c>
      <c r="T211" t="s">
        <v>209</v>
      </c>
      <c r="U211" t="s">
        <v>209</v>
      </c>
      <c r="V211" t="s">
        <v>209</v>
      </c>
      <c r="W211">
        <v>6</v>
      </c>
      <c r="X211">
        <v>1</v>
      </c>
      <c r="Y211" t="s">
        <v>209</v>
      </c>
      <c r="Z211" t="s">
        <v>209</v>
      </c>
      <c r="AA211" t="s">
        <v>209</v>
      </c>
      <c r="AB211" t="s">
        <v>209</v>
      </c>
      <c r="AC211" t="s">
        <v>209</v>
      </c>
      <c r="AD211" t="s">
        <v>209</v>
      </c>
      <c r="AE211" t="s">
        <v>209</v>
      </c>
      <c r="AF211" t="s">
        <v>209</v>
      </c>
      <c r="AG211" s="6">
        <v>1</v>
      </c>
      <c r="AH211" s="6">
        <v>1</v>
      </c>
      <c r="AI211" s="6">
        <f>0.1*AI208</f>
        <v>2.6000000000000002E-2</v>
      </c>
      <c r="AJ211" s="6">
        <v>2.5999999999999999E-2</v>
      </c>
      <c r="AK211" s="6">
        <v>7</v>
      </c>
      <c r="AL211" s="6"/>
      <c r="AM211" s="6"/>
      <c r="AN211" s="214">
        <f t="shared" si="157"/>
        <v>3.3488000000000004E-2</v>
      </c>
      <c r="AO211" s="214">
        <f t="shared" si="163"/>
        <v>3.3488000000000007E-3</v>
      </c>
      <c r="AP211" s="215">
        <f t="shared" si="175"/>
        <v>3.1</v>
      </c>
      <c r="AQ211" s="215">
        <f t="shared" si="177"/>
        <v>0.70000000000000007</v>
      </c>
      <c r="AR211" s="214">
        <f>10068.2*J211*POWER(10,-6)</f>
        <v>2.8996415999999999E-3</v>
      </c>
      <c r="AS211" s="215">
        <f t="shared" si="145"/>
        <v>3.8397364416000004</v>
      </c>
      <c r="AT211" s="212">
        <f t="shared" si="146"/>
        <v>1.1598566400000001E-8</v>
      </c>
      <c r="AU211" s="212">
        <f t="shared" si="147"/>
        <v>1.5358945766400004E-5</v>
      </c>
    </row>
    <row r="212" spans="1:47" x14ac:dyDescent="0.3">
      <c r="A212" s="56" t="s">
        <v>291</v>
      </c>
      <c r="B212" s="126" t="s">
        <v>18</v>
      </c>
      <c r="C212" s="68" t="s">
        <v>564</v>
      </c>
      <c r="D212" s="69" t="s">
        <v>164</v>
      </c>
      <c r="E212" s="253">
        <v>1E-4</v>
      </c>
      <c r="F212" s="274">
        <v>1</v>
      </c>
      <c r="G212" s="254">
        <v>0.15200000000000002</v>
      </c>
      <c r="H212" s="253">
        <f t="shared" si="176"/>
        <v>1.5200000000000004E-5</v>
      </c>
      <c r="I212" s="67">
        <f>K211*1800/1000</f>
        <v>0.28799999999999998</v>
      </c>
      <c r="J212" s="67">
        <f>I212</f>
        <v>0.28799999999999998</v>
      </c>
      <c r="K212" s="71">
        <v>0</v>
      </c>
      <c r="L212" t="str">
        <f t="shared" si="149"/>
        <v>С169</v>
      </c>
      <c r="M212" t="str">
        <f t="shared" si="150"/>
        <v>Колонна Т-301</v>
      </c>
      <c r="N212" t="str">
        <f t="shared" si="151"/>
        <v>Частичное-вспышка</v>
      </c>
      <c r="O212" t="s">
        <v>209</v>
      </c>
      <c r="P212" t="s">
        <v>209</v>
      </c>
      <c r="Q212" t="s">
        <v>209</v>
      </c>
      <c r="R212" t="s">
        <v>209</v>
      </c>
      <c r="S212" t="s">
        <v>209</v>
      </c>
      <c r="T212" t="s">
        <v>209</v>
      </c>
      <c r="U212" t="s">
        <v>209</v>
      </c>
      <c r="V212" t="s">
        <v>209</v>
      </c>
      <c r="W212" t="s">
        <v>209</v>
      </c>
      <c r="X212" t="s">
        <v>209</v>
      </c>
      <c r="Y212">
        <v>21</v>
      </c>
      <c r="Z212">
        <v>25</v>
      </c>
      <c r="AA212" t="s">
        <v>209</v>
      </c>
      <c r="AB212" t="s">
        <v>209</v>
      </c>
      <c r="AC212" t="s">
        <v>209</v>
      </c>
      <c r="AD212" t="s">
        <v>209</v>
      </c>
      <c r="AE212" t="s">
        <v>209</v>
      </c>
      <c r="AF212" t="s">
        <v>209</v>
      </c>
      <c r="AG212" s="6">
        <v>1</v>
      </c>
      <c r="AH212" s="6">
        <v>1</v>
      </c>
      <c r="AI212" s="6">
        <f>0.1*AI208</f>
        <v>2.6000000000000002E-2</v>
      </c>
      <c r="AJ212" s="6">
        <v>2.5999999999999999E-2</v>
      </c>
      <c r="AK212" s="6">
        <v>7</v>
      </c>
      <c r="AL212" s="6"/>
      <c r="AM212" s="6"/>
      <c r="AN212" s="214">
        <f t="shared" si="157"/>
        <v>3.3488000000000004E-2</v>
      </c>
      <c r="AO212" s="214">
        <f t="shared" si="163"/>
        <v>3.3488000000000007E-3</v>
      </c>
      <c r="AP212" s="215">
        <f t="shared" si="175"/>
        <v>3.1</v>
      </c>
      <c r="AQ212" s="215">
        <f t="shared" si="177"/>
        <v>0.70000000000000007</v>
      </c>
      <c r="AR212" s="214">
        <f>10068.2*J212*POWER(10,-6)</f>
        <v>2.8996415999999999E-3</v>
      </c>
      <c r="AS212" s="215">
        <f t="shared" si="145"/>
        <v>3.8397364416000004</v>
      </c>
      <c r="AT212" s="212">
        <f t="shared" si="146"/>
        <v>4.4074552320000007E-8</v>
      </c>
      <c r="AU212" s="212">
        <f t="shared" si="147"/>
        <v>5.8363993912320017E-5</v>
      </c>
    </row>
    <row r="213" spans="1:47" x14ac:dyDescent="0.3">
      <c r="A213" s="56" t="s">
        <v>292</v>
      </c>
      <c r="B213" s="67" t="s">
        <v>18</v>
      </c>
      <c r="C213" s="68" t="s">
        <v>565</v>
      </c>
      <c r="D213" s="69" t="s">
        <v>160</v>
      </c>
      <c r="E213" s="253">
        <v>1E-4</v>
      </c>
      <c r="F213" s="274">
        <v>1</v>
      </c>
      <c r="G213" s="254">
        <v>0.6080000000000001</v>
      </c>
      <c r="H213" s="253">
        <f>E213*F213*G213</f>
        <v>6.0800000000000014E-5</v>
      </c>
      <c r="I213" s="67">
        <f>K211*1800/1000</f>
        <v>0.28799999999999998</v>
      </c>
      <c r="J213" s="67">
        <v>0</v>
      </c>
      <c r="K213" s="71">
        <v>0</v>
      </c>
      <c r="L213" t="str">
        <f t="shared" si="149"/>
        <v>С170</v>
      </c>
      <c r="M213" t="str">
        <f t="shared" si="150"/>
        <v>Колонна Т-301</v>
      </c>
      <c r="N213" t="str">
        <f t="shared" si="151"/>
        <v>Частичное-ликвидация</v>
      </c>
      <c r="O213" t="s">
        <v>209</v>
      </c>
      <c r="P213" t="s">
        <v>209</v>
      </c>
      <c r="Q213" t="s">
        <v>209</v>
      </c>
      <c r="R213" t="s">
        <v>209</v>
      </c>
      <c r="S213" t="s">
        <v>209</v>
      </c>
      <c r="T213" t="s">
        <v>209</v>
      </c>
      <c r="U213" t="s">
        <v>209</v>
      </c>
      <c r="V213" t="s">
        <v>209</v>
      </c>
      <c r="W213" t="s">
        <v>209</v>
      </c>
      <c r="X213" t="s">
        <v>209</v>
      </c>
      <c r="Y213" t="s">
        <v>209</v>
      </c>
      <c r="Z213" t="s">
        <v>209</v>
      </c>
      <c r="AA213" t="s">
        <v>209</v>
      </c>
      <c r="AB213" t="s">
        <v>209</v>
      </c>
      <c r="AC213" t="s">
        <v>209</v>
      </c>
      <c r="AD213" t="s">
        <v>209</v>
      </c>
      <c r="AE213" t="s">
        <v>209</v>
      </c>
      <c r="AF213" t="s">
        <v>209</v>
      </c>
      <c r="AG213" s="6">
        <v>0</v>
      </c>
      <c r="AH213" s="6">
        <v>0</v>
      </c>
      <c r="AI213" s="6">
        <f>0.1*AI208</f>
        <v>2.6000000000000002E-2</v>
      </c>
      <c r="AJ213" s="6">
        <v>2.5999999999999999E-2</v>
      </c>
      <c r="AK213" s="6">
        <v>7</v>
      </c>
      <c r="AL213" s="6"/>
      <c r="AM213" s="6"/>
      <c r="AN213" s="214">
        <f t="shared" si="167"/>
        <v>3.3488000000000004E-2</v>
      </c>
      <c r="AO213" s="214">
        <f t="shared" si="163"/>
        <v>3.3488000000000007E-3</v>
      </c>
      <c r="AP213" s="215">
        <f t="shared" si="175"/>
        <v>0</v>
      </c>
      <c r="AQ213" s="215">
        <f t="shared" si="177"/>
        <v>0.70000000000000007</v>
      </c>
      <c r="AR213" s="214">
        <f>1333*I213*POWER(10,-6)</f>
        <v>3.8390399999999996E-4</v>
      </c>
      <c r="AS213" s="215">
        <f t="shared" si="145"/>
        <v>0.73722070400000006</v>
      </c>
      <c r="AT213" s="212">
        <f t="shared" si="146"/>
        <v>2.3341363200000004E-8</v>
      </c>
      <c r="AU213" s="212">
        <f t="shared" si="147"/>
        <v>4.4823018803200012E-5</v>
      </c>
    </row>
    <row r="214" spans="1:47" x14ac:dyDescent="0.3">
      <c r="A214" s="56" t="s">
        <v>293</v>
      </c>
      <c r="B214" s="126" t="s">
        <v>18</v>
      </c>
      <c r="C214" s="68" t="s">
        <v>165</v>
      </c>
      <c r="D214" s="69" t="s">
        <v>166</v>
      </c>
      <c r="E214" s="253">
        <v>2.5000000000000001E-5</v>
      </c>
      <c r="F214" s="274">
        <v>1</v>
      </c>
      <c r="G214" s="254">
        <v>1</v>
      </c>
      <c r="H214" s="253">
        <f>E214*F214*G214</f>
        <v>2.5000000000000001E-5</v>
      </c>
      <c r="I214" s="67">
        <v>1.25</v>
      </c>
      <c r="J214" s="67">
        <f>I214</f>
        <v>1.25</v>
      </c>
      <c r="K214" s="71">
        <v>0</v>
      </c>
      <c r="L214" t="str">
        <f t="shared" si="149"/>
        <v>С171</v>
      </c>
      <c r="M214" t="str">
        <f t="shared" si="150"/>
        <v>Колонна Т-301</v>
      </c>
      <c r="N214" t="str">
        <f t="shared" si="151"/>
        <v>Полное-огненный шар</v>
      </c>
      <c r="O214" t="s">
        <v>209</v>
      </c>
      <c r="P214" t="s">
        <v>209</v>
      </c>
      <c r="Q214" t="s">
        <v>209</v>
      </c>
      <c r="R214" t="s">
        <v>209</v>
      </c>
      <c r="S214" t="s">
        <v>209</v>
      </c>
      <c r="T214" t="s">
        <v>209</v>
      </c>
      <c r="U214" t="s">
        <v>209</v>
      </c>
      <c r="V214" t="s">
        <v>209</v>
      </c>
      <c r="W214" t="s">
        <v>209</v>
      </c>
      <c r="X214" t="s">
        <v>209</v>
      </c>
      <c r="Y214" t="s">
        <v>209</v>
      </c>
      <c r="Z214" t="s">
        <v>209</v>
      </c>
      <c r="AA214" t="s">
        <v>209</v>
      </c>
      <c r="AB214" t="s">
        <v>209</v>
      </c>
      <c r="AC214">
        <v>30</v>
      </c>
      <c r="AD214">
        <v>54</v>
      </c>
      <c r="AE214">
        <v>67</v>
      </c>
      <c r="AF214">
        <v>90</v>
      </c>
      <c r="AG214" s="6">
        <v>1</v>
      </c>
      <c r="AH214" s="6">
        <v>1</v>
      </c>
      <c r="AI214" s="6">
        <f>AI206</f>
        <v>0.26</v>
      </c>
      <c r="AJ214" s="6">
        <v>2.5999999999999999E-2</v>
      </c>
      <c r="AK214" s="6">
        <v>21</v>
      </c>
      <c r="AL214" s="6"/>
      <c r="AM214" s="6"/>
      <c r="AN214" s="214">
        <f t="shared" si="168"/>
        <v>0.29249999999999998</v>
      </c>
      <c r="AO214" s="214">
        <f t="shared" si="163"/>
        <v>2.9249999999999998E-2</v>
      </c>
      <c r="AP214" s="215">
        <f t="shared" si="175"/>
        <v>3.1</v>
      </c>
      <c r="AQ214" s="215">
        <f t="shared" si="177"/>
        <v>2.1</v>
      </c>
      <c r="AR214" s="214">
        <f t="shared" ref="AR214" si="179">10068.2*J214*POWER(10,-6)</f>
        <v>1.2585249999999999E-2</v>
      </c>
      <c r="AS214" s="215">
        <f t="shared" si="145"/>
        <v>5.5343352499999998</v>
      </c>
      <c r="AT214" s="212">
        <f t="shared" si="146"/>
        <v>3.1463124999999999E-7</v>
      </c>
      <c r="AU214" s="212">
        <f t="shared" si="147"/>
        <v>1.3835838125000001E-4</v>
      </c>
    </row>
    <row r="215" spans="1:47" x14ac:dyDescent="0.3">
      <c r="A215" s="56" t="s">
        <v>294</v>
      </c>
      <c r="B215" s="123" t="s">
        <v>19</v>
      </c>
      <c r="C215" s="124" t="s">
        <v>48</v>
      </c>
      <c r="D215" s="125" t="s">
        <v>158</v>
      </c>
      <c r="E215" s="280">
        <v>1.0000000000000001E-5</v>
      </c>
      <c r="F215" s="281">
        <v>1</v>
      </c>
      <c r="G215" s="281">
        <v>0.05</v>
      </c>
      <c r="H215" s="280">
        <f>E215*F215*G215</f>
        <v>5.0000000000000008E-7</v>
      </c>
      <c r="I215" s="123">
        <v>2.9</v>
      </c>
      <c r="J215" s="123">
        <f>I215</f>
        <v>2.9</v>
      </c>
      <c r="K215" s="80">
        <v>46</v>
      </c>
      <c r="L215" t="str">
        <f t="shared" si="149"/>
        <v>С172</v>
      </c>
      <c r="M215" t="str">
        <f t="shared" si="150"/>
        <v>Сепаратор V-302</v>
      </c>
      <c r="N215" t="str">
        <f t="shared" si="151"/>
        <v>Полное-пожар</v>
      </c>
      <c r="O215">
        <v>12</v>
      </c>
      <c r="P215">
        <v>16</v>
      </c>
      <c r="Q215">
        <v>22</v>
      </c>
      <c r="R215">
        <v>40</v>
      </c>
      <c r="S215" t="s">
        <v>209</v>
      </c>
      <c r="T215" t="s">
        <v>209</v>
      </c>
      <c r="U215" t="s">
        <v>209</v>
      </c>
      <c r="V215" t="s">
        <v>209</v>
      </c>
      <c r="W215" t="s">
        <v>209</v>
      </c>
      <c r="X215" t="s">
        <v>209</v>
      </c>
      <c r="Y215" t="s">
        <v>209</v>
      </c>
      <c r="Z215" t="s">
        <v>209</v>
      </c>
      <c r="AA215" t="s">
        <v>209</v>
      </c>
      <c r="AB215" t="s">
        <v>209</v>
      </c>
      <c r="AC215" t="s">
        <v>209</v>
      </c>
      <c r="AD215" t="s">
        <v>209</v>
      </c>
      <c r="AE215" t="s">
        <v>209</v>
      </c>
      <c r="AF215" t="s">
        <v>209</v>
      </c>
      <c r="AG215" s="64">
        <v>1</v>
      </c>
      <c r="AH215" s="64">
        <v>2</v>
      </c>
      <c r="AI215" s="209">
        <v>0.33</v>
      </c>
      <c r="AJ215" s="209">
        <v>2.5999999999999999E-2</v>
      </c>
      <c r="AK215" s="209">
        <v>21</v>
      </c>
      <c r="AL215" s="209"/>
      <c r="AM215" s="209"/>
      <c r="AN215" s="210">
        <f t="shared" si="159"/>
        <v>0.40539999999999998</v>
      </c>
      <c r="AO215" s="210">
        <f>0.1*AN215</f>
        <v>4.054E-2</v>
      </c>
      <c r="AP215" s="211">
        <f t="shared" ref="AP215:AP223" si="180">AG215*1.72+115*0.012*AH215</f>
        <v>4.4800000000000004</v>
      </c>
      <c r="AQ215" s="211">
        <f>AK215*0.1</f>
        <v>2.1</v>
      </c>
      <c r="AR215" s="210">
        <f>10068.2*J215*POWER(10,-6)+0.0012*K215</f>
        <v>8.4397779999999992E-2</v>
      </c>
      <c r="AS215" s="211">
        <f t="shared" si="145"/>
        <v>7.1103377800000009</v>
      </c>
      <c r="AT215" s="212">
        <f t="shared" si="146"/>
        <v>4.2198890000000004E-8</v>
      </c>
      <c r="AU215" s="212">
        <f t="shared" si="147"/>
        <v>3.5551688900000011E-6</v>
      </c>
    </row>
    <row r="216" spans="1:47" x14ac:dyDescent="0.3">
      <c r="A216" s="56" t="s">
        <v>295</v>
      </c>
      <c r="B216" s="77" t="s">
        <v>19</v>
      </c>
      <c r="C216" s="78" t="s">
        <v>570</v>
      </c>
      <c r="D216" s="79" t="s">
        <v>161</v>
      </c>
      <c r="E216" s="261">
        <v>1.0000000000000001E-5</v>
      </c>
      <c r="F216" s="281">
        <v>1</v>
      </c>
      <c r="G216" s="262">
        <v>0.19</v>
      </c>
      <c r="H216" s="261">
        <f t="shared" ref="H216:H221" si="181">E216*F216*G216</f>
        <v>1.9000000000000002E-6</v>
      </c>
      <c r="I216" s="77">
        <v>2.9</v>
      </c>
      <c r="J216" s="77">
        <v>0.03</v>
      </c>
      <c r="K216" s="80">
        <v>0</v>
      </c>
      <c r="L216" t="str">
        <f t="shared" si="149"/>
        <v>С173</v>
      </c>
      <c r="M216" t="str">
        <f t="shared" si="150"/>
        <v>Сепаратор V-302</v>
      </c>
      <c r="N216" t="str">
        <f t="shared" si="151"/>
        <v>Полное-взрыв</v>
      </c>
      <c r="O216" t="s">
        <v>209</v>
      </c>
      <c r="P216" t="s">
        <v>209</v>
      </c>
      <c r="Q216" t="s">
        <v>209</v>
      </c>
      <c r="R216" t="s">
        <v>209</v>
      </c>
      <c r="S216">
        <v>14</v>
      </c>
      <c r="T216">
        <v>29</v>
      </c>
      <c r="U216">
        <v>78</v>
      </c>
      <c r="V216">
        <v>135</v>
      </c>
      <c r="W216" t="s">
        <v>209</v>
      </c>
      <c r="X216" t="s">
        <v>209</v>
      </c>
      <c r="Y216" t="s">
        <v>209</v>
      </c>
      <c r="Z216" t="s">
        <v>209</v>
      </c>
      <c r="AA216" t="s">
        <v>209</v>
      </c>
      <c r="AB216" t="s">
        <v>209</v>
      </c>
      <c r="AC216" t="s">
        <v>209</v>
      </c>
      <c r="AD216" t="s">
        <v>209</v>
      </c>
      <c r="AE216" t="s">
        <v>209</v>
      </c>
      <c r="AF216" t="s">
        <v>209</v>
      </c>
      <c r="AG216" s="64">
        <v>2</v>
      </c>
      <c r="AH216" s="64">
        <v>1</v>
      </c>
      <c r="AI216" s="209">
        <v>0.33</v>
      </c>
      <c r="AJ216" s="209">
        <v>2.5999999999999999E-2</v>
      </c>
      <c r="AK216" s="209">
        <v>21</v>
      </c>
      <c r="AL216" s="209"/>
      <c r="AM216" s="209"/>
      <c r="AN216" s="210">
        <f t="shared" si="162"/>
        <v>0.40539999999999998</v>
      </c>
      <c r="AO216" s="210">
        <f t="shared" si="163"/>
        <v>4.054E-2</v>
      </c>
      <c r="AP216" s="211">
        <f t="shared" si="180"/>
        <v>4.82</v>
      </c>
      <c r="AQ216" s="211">
        <f t="shared" ref="AQ216:AQ223" si="182">AK216*0.1</f>
        <v>2.1</v>
      </c>
      <c r="AR216" s="210">
        <f>10068.2*J216*POWER(10,-6)*10+0.0012*K215</f>
        <v>5.8220459999999995E-2</v>
      </c>
      <c r="AS216" s="211">
        <f t="shared" si="145"/>
        <v>7.4241604600000004</v>
      </c>
      <c r="AT216" s="212">
        <f t="shared" si="146"/>
        <v>1.10618874E-7</v>
      </c>
      <c r="AU216" s="212">
        <f t="shared" si="147"/>
        <v>1.4105904874000002E-5</v>
      </c>
    </row>
    <row r="217" spans="1:47" x14ac:dyDescent="0.3">
      <c r="A217" s="56" t="s">
        <v>296</v>
      </c>
      <c r="B217" s="123" t="s">
        <v>19</v>
      </c>
      <c r="C217" s="78" t="s">
        <v>571</v>
      </c>
      <c r="D217" s="79" t="s">
        <v>159</v>
      </c>
      <c r="E217" s="261">
        <v>1.0000000000000001E-5</v>
      </c>
      <c r="F217" s="281">
        <v>1</v>
      </c>
      <c r="G217" s="262">
        <v>0.76</v>
      </c>
      <c r="H217" s="261">
        <f t="shared" si="181"/>
        <v>7.6000000000000009E-6</v>
      </c>
      <c r="I217" s="77">
        <v>2.9</v>
      </c>
      <c r="J217" s="77">
        <v>0</v>
      </c>
      <c r="K217" s="81">
        <v>0</v>
      </c>
      <c r="L217" t="str">
        <f t="shared" si="149"/>
        <v>С174</v>
      </c>
      <c r="M217" t="str">
        <f t="shared" si="150"/>
        <v>Сепаратор V-302</v>
      </c>
      <c r="N217" t="str">
        <f t="shared" si="151"/>
        <v>Полное-ликвидация</v>
      </c>
      <c r="O217" t="s">
        <v>209</v>
      </c>
      <c r="P217" t="s">
        <v>209</v>
      </c>
      <c r="Q217" t="s">
        <v>209</v>
      </c>
      <c r="R217" t="s">
        <v>209</v>
      </c>
      <c r="S217" t="s">
        <v>209</v>
      </c>
      <c r="T217" t="s">
        <v>209</v>
      </c>
      <c r="U217" t="s">
        <v>209</v>
      </c>
      <c r="V217" t="s">
        <v>209</v>
      </c>
      <c r="W217" t="s">
        <v>209</v>
      </c>
      <c r="X217" t="s">
        <v>209</v>
      </c>
      <c r="Y217" t="s">
        <v>209</v>
      </c>
      <c r="Z217" t="s">
        <v>209</v>
      </c>
      <c r="AA217" t="s">
        <v>209</v>
      </c>
      <c r="AB217" t="s">
        <v>209</v>
      </c>
      <c r="AC217" t="s">
        <v>209</v>
      </c>
      <c r="AD217" t="s">
        <v>209</v>
      </c>
      <c r="AE217" t="s">
        <v>209</v>
      </c>
      <c r="AF217" t="s">
        <v>209</v>
      </c>
      <c r="AG217" s="209">
        <v>0</v>
      </c>
      <c r="AH217" s="209">
        <v>0</v>
      </c>
      <c r="AI217" s="209">
        <v>0.33</v>
      </c>
      <c r="AJ217" s="209">
        <v>2.5999999999999999E-2</v>
      </c>
      <c r="AK217" s="209">
        <v>21</v>
      </c>
      <c r="AL217" s="209"/>
      <c r="AM217" s="209"/>
      <c r="AN217" s="210">
        <f t="shared" ref="AN217" si="183">AJ217*J217+AI217</f>
        <v>0.33</v>
      </c>
      <c r="AO217" s="210">
        <f t="shared" si="163"/>
        <v>3.3000000000000002E-2</v>
      </c>
      <c r="AP217" s="211">
        <f t="shared" si="180"/>
        <v>0</v>
      </c>
      <c r="AQ217" s="211">
        <f t="shared" si="182"/>
        <v>2.1</v>
      </c>
      <c r="AR217" s="210">
        <f>1333*J217*POWER(10,-6)+0.0012*K215</f>
        <v>5.5199999999999992E-2</v>
      </c>
      <c r="AS217" s="211">
        <f t="shared" si="145"/>
        <v>2.5182000000000002</v>
      </c>
      <c r="AT217" s="212">
        <f t="shared" si="146"/>
        <v>4.1951999999999999E-7</v>
      </c>
      <c r="AU217" s="212">
        <f t="shared" si="147"/>
        <v>1.9138320000000004E-5</v>
      </c>
    </row>
    <row r="218" spans="1:47" x14ac:dyDescent="0.3">
      <c r="A218" s="56" t="s">
        <v>297</v>
      </c>
      <c r="B218" s="77" t="s">
        <v>19</v>
      </c>
      <c r="C218" s="78" t="s">
        <v>52</v>
      </c>
      <c r="D218" s="79" t="s">
        <v>162</v>
      </c>
      <c r="E218" s="261">
        <v>1E-4</v>
      </c>
      <c r="F218" s="281">
        <v>1</v>
      </c>
      <c r="G218" s="262">
        <v>4.0000000000000008E-2</v>
      </c>
      <c r="H218" s="261">
        <f t="shared" si="181"/>
        <v>4.0000000000000007E-6</v>
      </c>
      <c r="I218" s="77">
        <f>K218*300/1000</f>
        <v>1.1399999999999999</v>
      </c>
      <c r="J218" s="77">
        <f>I218</f>
        <v>1.1399999999999999</v>
      </c>
      <c r="K218" s="80">
        <v>3.8</v>
      </c>
      <c r="L218" t="str">
        <f t="shared" si="149"/>
        <v>С175</v>
      </c>
      <c r="M218" t="str">
        <f t="shared" si="150"/>
        <v>Сепаратор V-302</v>
      </c>
      <c r="N218" t="str">
        <f t="shared" si="151"/>
        <v>Частичное-жидкостной факел</v>
      </c>
      <c r="O218" t="s">
        <v>209</v>
      </c>
      <c r="P218" t="s">
        <v>209</v>
      </c>
      <c r="Q218" t="s">
        <v>209</v>
      </c>
      <c r="R218" t="s">
        <v>209</v>
      </c>
      <c r="S218" t="s">
        <v>209</v>
      </c>
      <c r="T218" t="s">
        <v>209</v>
      </c>
      <c r="U218" t="s">
        <v>209</v>
      </c>
      <c r="V218" t="s">
        <v>209</v>
      </c>
      <c r="W218">
        <v>25</v>
      </c>
      <c r="X218">
        <v>4</v>
      </c>
      <c r="Y218" t="s">
        <v>209</v>
      </c>
      <c r="Z218" t="s">
        <v>209</v>
      </c>
      <c r="AA218" t="s">
        <v>209</v>
      </c>
      <c r="AB218" t="s">
        <v>209</v>
      </c>
      <c r="AC218" t="s">
        <v>209</v>
      </c>
      <c r="AD218" t="s">
        <v>209</v>
      </c>
      <c r="AE218" t="s">
        <v>209</v>
      </c>
      <c r="AF218" t="s">
        <v>209</v>
      </c>
      <c r="AG218" s="209">
        <v>1</v>
      </c>
      <c r="AH218" s="209">
        <v>2</v>
      </c>
      <c r="AI218" s="209">
        <f>0.1*AI217</f>
        <v>3.3000000000000002E-2</v>
      </c>
      <c r="AJ218" s="209">
        <v>2.5999999999999999E-2</v>
      </c>
      <c r="AK218" s="209">
        <v>7</v>
      </c>
      <c r="AL218" s="209"/>
      <c r="AM218" s="209"/>
      <c r="AN218" s="210">
        <f t="shared" si="144"/>
        <v>6.2640000000000001E-2</v>
      </c>
      <c r="AO218" s="210">
        <f t="shared" si="163"/>
        <v>6.2640000000000005E-3</v>
      </c>
      <c r="AP218" s="211">
        <f t="shared" si="180"/>
        <v>4.4800000000000004</v>
      </c>
      <c r="AQ218" s="211">
        <f t="shared" si="182"/>
        <v>0.70000000000000007</v>
      </c>
      <c r="AR218" s="210">
        <f>10068.2*J218*POWER(10,-6)+0.0012*J218*20</f>
        <v>3.8837747999999991E-2</v>
      </c>
      <c r="AS218" s="211">
        <f t="shared" si="145"/>
        <v>5.2877417480000002</v>
      </c>
      <c r="AT218" s="212">
        <f t="shared" si="146"/>
        <v>1.55350992E-7</v>
      </c>
      <c r="AU218" s="212">
        <f t="shared" si="147"/>
        <v>2.1150966992000005E-5</v>
      </c>
    </row>
    <row r="219" spans="1:47" x14ac:dyDescent="0.3">
      <c r="A219" s="56" t="s">
        <v>298</v>
      </c>
      <c r="B219" s="123" t="s">
        <v>19</v>
      </c>
      <c r="C219" s="78" t="s">
        <v>563</v>
      </c>
      <c r="D219" s="79" t="s">
        <v>160</v>
      </c>
      <c r="E219" s="261">
        <v>1E-4</v>
      </c>
      <c r="F219" s="281">
        <v>1</v>
      </c>
      <c r="G219" s="262">
        <v>0.16000000000000003</v>
      </c>
      <c r="H219" s="261">
        <f t="shared" si="181"/>
        <v>1.6000000000000003E-5</v>
      </c>
      <c r="I219" s="77">
        <f>K218*300/1000</f>
        <v>1.1399999999999999</v>
      </c>
      <c r="J219" s="77">
        <v>0</v>
      </c>
      <c r="K219" s="81">
        <v>0</v>
      </c>
      <c r="L219" t="str">
        <f t="shared" si="149"/>
        <v>С176</v>
      </c>
      <c r="M219" t="str">
        <f t="shared" si="150"/>
        <v>Сепаратор V-302</v>
      </c>
      <c r="N219" t="str">
        <f t="shared" si="151"/>
        <v>Частичное-ликвидация</v>
      </c>
      <c r="O219" t="s">
        <v>209</v>
      </c>
      <c r="P219" t="s">
        <v>209</v>
      </c>
      <c r="Q219" t="s">
        <v>209</v>
      </c>
      <c r="R219" t="s">
        <v>209</v>
      </c>
      <c r="S219" t="s">
        <v>209</v>
      </c>
      <c r="T219" t="s">
        <v>209</v>
      </c>
      <c r="U219" t="s">
        <v>209</v>
      </c>
      <c r="V219" t="s">
        <v>209</v>
      </c>
      <c r="W219" t="s">
        <v>209</v>
      </c>
      <c r="X219" t="s">
        <v>209</v>
      </c>
      <c r="Y219" t="s">
        <v>209</v>
      </c>
      <c r="Z219" t="s">
        <v>209</v>
      </c>
      <c r="AA219" t="s">
        <v>209</v>
      </c>
      <c r="AB219" t="s">
        <v>209</v>
      </c>
      <c r="AC219" t="s">
        <v>209</v>
      </c>
      <c r="AD219" t="s">
        <v>209</v>
      </c>
      <c r="AE219" t="s">
        <v>209</v>
      </c>
      <c r="AF219" t="s">
        <v>209</v>
      </c>
      <c r="AG219" s="209">
        <v>0</v>
      </c>
      <c r="AH219" s="209">
        <v>0</v>
      </c>
      <c r="AI219" s="209">
        <f>0.1*AI217</f>
        <v>3.3000000000000002E-2</v>
      </c>
      <c r="AJ219" s="209">
        <v>2.5999999999999999E-2</v>
      </c>
      <c r="AK219" s="209">
        <v>7</v>
      </c>
      <c r="AL219" s="209"/>
      <c r="AM219" s="209"/>
      <c r="AN219" s="210">
        <f t="shared" si="166"/>
        <v>6.2640000000000001E-2</v>
      </c>
      <c r="AO219" s="210">
        <f t="shared" si="163"/>
        <v>6.2640000000000005E-3</v>
      </c>
      <c r="AP219" s="211">
        <f t="shared" si="180"/>
        <v>0</v>
      </c>
      <c r="AQ219" s="211">
        <f t="shared" si="182"/>
        <v>0.70000000000000007</v>
      </c>
      <c r="AR219" s="210">
        <f>1333*I219*POWER(10,-6)+0.0012*I219*20</f>
        <v>2.8879619999999995E-2</v>
      </c>
      <c r="AS219" s="211">
        <f t="shared" si="145"/>
        <v>0.79778362000000014</v>
      </c>
      <c r="AT219" s="212">
        <f t="shared" si="146"/>
        <v>4.6207391999999999E-7</v>
      </c>
      <c r="AU219" s="212">
        <f t="shared" si="147"/>
        <v>1.2764537920000005E-5</v>
      </c>
    </row>
    <row r="220" spans="1:47" x14ac:dyDescent="0.3">
      <c r="A220" s="56" t="s">
        <v>299</v>
      </c>
      <c r="B220" s="77" t="s">
        <v>19</v>
      </c>
      <c r="C220" s="78" t="s">
        <v>55</v>
      </c>
      <c r="D220" s="79" t="s">
        <v>163</v>
      </c>
      <c r="E220" s="261">
        <v>1E-4</v>
      </c>
      <c r="F220" s="281">
        <v>1</v>
      </c>
      <c r="G220" s="262">
        <v>4.0000000000000008E-2</v>
      </c>
      <c r="H220" s="261">
        <f t="shared" si="181"/>
        <v>4.0000000000000007E-6</v>
      </c>
      <c r="I220" s="77">
        <f>K220*1800/1000</f>
        <v>0.55800000000000005</v>
      </c>
      <c r="J220" s="77">
        <f>I220</f>
        <v>0.55800000000000005</v>
      </c>
      <c r="K220" s="80">
        <v>0.31</v>
      </c>
      <c r="L220" t="str">
        <f t="shared" si="149"/>
        <v>С177</v>
      </c>
      <c r="M220" t="str">
        <f t="shared" si="150"/>
        <v>Сепаратор V-302</v>
      </c>
      <c r="N220" t="str">
        <f t="shared" si="151"/>
        <v>Частичное-газ факел</v>
      </c>
      <c r="O220" t="s">
        <v>209</v>
      </c>
      <c r="P220" t="s">
        <v>209</v>
      </c>
      <c r="Q220" t="s">
        <v>209</v>
      </c>
      <c r="R220" t="s">
        <v>209</v>
      </c>
      <c r="S220" t="s">
        <v>209</v>
      </c>
      <c r="T220" t="s">
        <v>209</v>
      </c>
      <c r="U220" t="s">
        <v>209</v>
      </c>
      <c r="V220" t="s">
        <v>209</v>
      </c>
      <c r="W220">
        <v>7</v>
      </c>
      <c r="X220">
        <v>2</v>
      </c>
      <c r="Y220" t="s">
        <v>209</v>
      </c>
      <c r="Z220" t="s">
        <v>209</v>
      </c>
      <c r="AA220" t="s">
        <v>209</v>
      </c>
      <c r="AB220" t="s">
        <v>209</v>
      </c>
      <c r="AC220" t="s">
        <v>209</v>
      </c>
      <c r="AD220" t="s">
        <v>209</v>
      </c>
      <c r="AE220" t="s">
        <v>209</v>
      </c>
      <c r="AF220" t="s">
        <v>209</v>
      </c>
      <c r="AG220" s="209">
        <v>1</v>
      </c>
      <c r="AH220" s="209">
        <v>2</v>
      </c>
      <c r="AI220" s="209">
        <f>0.1*AI217</f>
        <v>3.3000000000000002E-2</v>
      </c>
      <c r="AJ220" s="209">
        <v>2.5999999999999999E-2</v>
      </c>
      <c r="AK220" s="209">
        <v>7</v>
      </c>
      <c r="AL220" s="209"/>
      <c r="AM220" s="209"/>
      <c r="AN220" s="210">
        <f t="shared" si="157"/>
        <v>4.7508000000000002E-2</v>
      </c>
      <c r="AO220" s="210">
        <f t="shared" si="163"/>
        <v>4.7508000000000003E-3</v>
      </c>
      <c r="AP220" s="211">
        <f t="shared" si="180"/>
        <v>4.4800000000000004</v>
      </c>
      <c r="AQ220" s="211">
        <f t="shared" si="182"/>
        <v>0.70000000000000007</v>
      </c>
      <c r="AR220" s="210">
        <f>10068.2*J220*POWER(10,-6)</f>
        <v>5.6180556000000005E-3</v>
      </c>
      <c r="AS220" s="211">
        <f t="shared" si="145"/>
        <v>5.2378768556000006</v>
      </c>
      <c r="AT220" s="212">
        <f t="shared" si="146"/>
        <v>2.2472222400000006E-8</v>
      </c>
      <c r="AU220" s="212">
        <f t="shared" si="147"/>
        <v>2.0951507422400006E-5</v>
      </c>
    </row>
    <row r="221" spans="1:47" x14ac:dyDescent="0.3">
      <c r="A221" s="56" t="s">
        <v>300</v>
      </c>
      <c r="B221" s="123" t="s">
        <v>19</v>
      </c>
      <c r="C221" s="78" t="s">
        <v>564</v>
      </c>
      <c r="D221" s="79" t="s">
        <v>164</v>
      </c>
      <c r="E221" s="261">
        <v>1E-4</v>
      </c>
      <c r="F221" s="281">
        <v>1</v>
      </c>
      <c r="G221" s="262">
        <v>0.15200000000000002</v>
      </c>
      <c r="H221" s="261">
        <f t="shared" si="181"/>
        <v>1.5200000000000004E-5</v>
      </c>
      <c r="I221" s="77">
        <f>K220*1800/1000</f>
        <v>0.55800000000000005</v>
      </c>
      <c r="J221" s="77">
        <f>I221</f>
        <v>0.55800000000000005</v>
      </c>
      <c r="K221" s="81">
        <v>0</v>
      </c>
      <c r="L221" t="str">
        <f t="shared" si="149"/>
        <v>С178</v>
      </c>
      <c r="M221" t="str">
        <f t="shared" si="150"/>
        <v>Сепаратор V-302</v>
      </c>
      <c r="N221" t="str">
        <f t="shared" si="151"/>
        <v>Частичное-вспышка</v>
      </c>
      <c r="O221" t="s">
        <v>209</v>
      </c>
      <c r="P221" t="s">
        <v>209</v>
      </c>
      <c r="Q221" t="s">
        <v>209</v>
      </c>
      <c r="R221" t="s">
        <v>209</v>
      </c>
      <c r="S221" t="s">
        <v>209</v>
      </c>
      <c r="T221" t="s">
        <v>209</v>
      </c>
      <c r="U221" t="s">
        <v>209</v>
      </c>
      <c r="V221" t="s">
        <v>209</v>
      </c>
      <c r="W221" t="s">
        <v>209</v>
      </c>
      <c r="X221" t="s">
        <v>209</v>
      </c>
      <c r="Y221">
        <v>26</v>
      </c>
      <c r="Z221">
        <v>31</v>
      </c>
      <c r="AA221" t="s">
        <v>209</v>
      </c>
      <c r="AB221" t="s">
        <v>209</v>
      </c>
      <c r="AC221" t="s">
        <v>209</v>
      </c>
      <c r="AD221" t="s">
        <v>209</v>
      </c>
      <c r="AE221" t="s">
        <v>209</v>
      </c>
      <c r="AF221" t="s">
        <v>209</v>
      </c>
      <c r="AG221" s="209">
        <v>1</v>
      </c>
      <c r="AH221" s="209">
        <v>2</v>
      </c>
      <c r="AI221" s="209">
        <f>0.1*AI217</f>
        <v>3.3000000000000002E-2</v>
      </c>
      <c r="AJ221" s="209">
        <v>2.5999999999999999E-2</v>
      </c>
      <c r="AK221" s="209">
        <v>7</v>
      </c>
      <c r="AL221" s="209"/>
      <c r="AM221" s="209"/>
      <c r="AN221" s="210">
        <f t="shared" si="157"/>
        <v>4.7508000000000002E-2</v>
      </c>
      <c r="AO221" s="210">
        <f t="shared" si="163"/>
        <v>4.7508000000000003E-3</v>
      </c>
      <c r="AP221" s="211">
        <f t="shared" si="180"/>
        <v>4.4800000000000004</v>
      </c>
      <c r="AQ221" s="211">
        <f t="shared" si="182"/>
        <v>0.70000000000000007</v>
      </c>
      <c r="AR221" s="210">
        <f>10068.2*J221*POWER(10,-6)</f>
        <v>5.6180556000000005E-3</v>
      </c>
      <c r="AS221" s="211">
        <f t="shared" si="145"/>
        <v>5.2378768556000006</v>
      </c>
      <c r="AT221" s="212">
        <f t="shared" si="146"/>
        <v>8.5394445120000021E-8</v>
      </c>
      <c r="AU221" s="212">
        <f t="shared" si="147"/>
        <v>7.9615728205120027E-5</v>
      </c>
    </row>
    <row r="222" spans="1:47" x14ac:dyDescent="0.3">
      <c r="A222" s="56" t="s">
        <v>301</v>
      </c>
      <c r="B222" s="77" t="s">
        <v>19</v>
      </c>
      <c r="C222" s="78" t="s">
        <v>565</v>
      </c>
      <c r="D222" s="79" t="s">
        <v>160</v>
      </c>
      <c r="E222" s="261">
        <v>1E-4</v>
      </c>
      <c r="F222" s="281">
        <v>1</v>
      </c>
      <c r="G222" s="262">
        <v>0.6080000000000001</v>
      </c>
      <c r="H222" s="261">
        <f>E222*F222*G222</f>
        <v>6.0800000000000014E-5</v>
      </c>
      <c r="I222" s="77">
        <f>K220*1800/1000</f>
        <v>0.55800000000000005</v>
      </c>
      <c r="J222" s="77">
        <v>0</v>
      </c>
      <c r="K222" s="81">
        <v>0</v>
      </c>
      <c r="L222" t="str">
        <f t="shared" si="149"/>
        <v>С179</v>
      </c>
      <c r="M222" t="str">
        <f t="shared" si="150"/>
        <v>Сепаратор V-302</v>
      </c>
      <c r="N222" t="str">
        <f t="shared" si="151"/>
        <v>Частичное-ликвидация</v>
      </c>
      <c r="O222" t="s">
        <v>209</v>
      </c>
      <c r="P222" t="s">
        <v>209</v>
      </c>
      <c r="Q222" t="s">
        <v>209</v>
      </c>
      <c r="R222" t="s">
        <v>209</v>
      </c>
      <c r="S222" t="s">
        <v>209</v>
      </c>
      <c r="T222" t="s">
        <v>209</v>
      </c>
      <c r="U222" t="s">
        <v>209</v>
      </c>
      <c r="V222" t="s">
        <v>209</v>
      </c>
      <c r="W222" t="s">
        <v>209</v>
      </c>
      <c r="X222" t="s">
        <v>209</v>
      </c>
      <c r="Y222" t="s">
        <v>209</v>
      </c>
      <c r="Z222" t="s">
        <v>209</v>
      </c>
      <c r="AA222" t="s">
        <v>209</v>
      </c>
      <c r="AB222" t="s">
        <v>209</v>
      </c>
      <c r="AC222" t="s">
        <v>209</v>
      </c>
      <c r="AD222" t="s">
        <v>209</v>
      </c>
      <c r="AE222" t="s">
        <v>209</v>
      </c>
      <c r="AF222" t="s">
        <v>209</v>
      </c>
      <c r="AG222" s="209">
        <v>0</v>
      </c>
      <c r="AH222" s="209">
        <v>0</v>
      </c>
      <c r="AI222" s="209">
        <f>0.1*AI217</f>
        <v>3.3000000000000002E-2</v>
      </c>
      <c r="AJ222" s="209">
        <v>2.5999999999999999E-2</v>
      </c>
      <c r="AK222" s="209">
        <v>7</v>
      </c>
      <c r="AL222" s="209"/>
      <c r="AM222" s="209"/>
      <c r="AN222" s="210">
        <f t="shared" si="167"/>
        <v>4.7508000000000002E-2</v>
      </c>
      <c r="AO222" s="210">
        <f t="shared" si="163"/>
        <v>4.7508000000000003E-3</v>
      </c>
      <c r="AP222" s="211">
        <f t="shared" si="180"/>
        <v>0</v>
      </c>
      <c r="AQ222" s="211">
        <f t="shared" si="182"/>
        <v>0.70000000000000007</v>
      </c>
      <c r="AR222" s="210">
        <f>1333*I222*POWER(10,-6)</f>
        <v>7.4381400000000009E-4</v>
      </c>
      <c r="AS222" s="211">
        <f t="shared" si="145"/>
        <v>0.75300261400000013</v>
      </c>
      <c r="AT222" s="212">
        <f t="shared" si="146"/>
        <v>4.5223891200000013E-8</v>
      </c>
      <c r="AU222" s="212">
        <f t="shared" si="147"/>
        <v>4.5782558931200019E-5</v>
      </c>
    </row>
    <row r="223" spans="1:47" ht="15" thickBot="1" x14ac:dyDescent="0.35">
      <c r="A223" s="56" t="s">
        <v>302</v>
      </c>
      <c r="B223" s="153" t="s">
        <v>19</v>
      </c>
      <c r="C223" s="154" t="s">
        <v>165</v>
      </c>
      <c r="D223" s="155" t="s">
        <v>166</v>
      </c>
      <c r="E223" s="290">
        <v>2.5000000000000001E-5</v>
      </c>
      <c r="F223" s="291">
        <v>1</v>
      </c>
      <c r="G223" s="292">
        <v>1</v>
      </c>
      <c r="H223" s="290">
        <f>E223*F223*G223</f>
        <v>2.5000000000000001E-5</v>
      </c>
      <c r="I223" s="156">
        <v>2.9</v>
      </c>
      <c r="J223" s="156">
        <f>I223</f>
        <v>2.9</v>
      </c>
      <c r="K223" s="157">
        <v>0</v>
      </c>
      <c r="L223" t="str">
        <f t="shared" si="149"/>
        <v>С180</v>
      </c>
      <c r="M223" t="str">
        <f t="shared" si="150"/>
        <v>Сепаратор V-302</v>
      </c>
      <c r="N223" t="str">
        <f t="shared" si="151"/>
        <v>Полное-огненный шар</v>
      </c>
      <c r="O223" t="s">
        <v>209</v>
      </c>
      <c r="P223" t="s">
        <v>209</v>
      </c>
      <c r="Q223" t="s">
        <v>209</v>
      </c>
      <c r="R223" t="s">
        <v>209</v>
      </c>
      <c r="S223" t="s">
        <v>209</v>
      </c>
      <c r="T223" t="s">
        <v>209</v>
      </c>
      <c r="U223" t="s">
        <v>209</v>
      </c>
      <c r="V223" t="s">
        <v>209</v>
      </c>
      <c r="W223" t="s">
        <v>209</v>
      </c>
      <c r="X223" t="s">
        <v>209</v>
      </c>
      <c r="Y223" t="s">
        <v>209</v>
      </c>
      <c r="Z223" t="s">
        <v>209</v>
      </c>
      <c r="AA223" t="s">
        <v>209</v>
      </c>
      <c r="AB223" t="s">
        <v>209</v>
      </c>
      <c r="AC223">
        <v>52</v>
      </c>
      <c r="AD223">
        <v>82</v>
      </c>
      <c r="AE223">
        <v>100</v>
      </c>
      <c r="AF223">
        <v>132</v>
      </c>
      <c r="AG223" s="209">
        <v>1</v>
      </c>
      <c r="AH223" s="209">
        <v>1</v>
      </c>
      <c r="AI223" s="209">
        <f>AI215</f>
        <v>0.33</v>
      </c>
      <c r="AJ223" s="209">
        <v>2.5999999999999999E-2</v>
      </c>
      <c r="AK223" s="209">
        <v>21</v>
      </c>
      <c r="AL223" s="209"/>
      <c r="AM223" s="209"/>
      <c r="AN223" s="210">
        <f t="shared" si="168"/>
        <v>0.40539999999999998</v>
      </c>
      <c r="AO223" s="210">
        <f t="shared" si="163"/>
        <v>4.054E-2</v>
      </c>
      <c r="AP223" s="211">
        <f t="shared" si="180"/>
        <v>3.1</v>
      </c>
      <c r="AQ223" s="211">
        <f t="shared" si="182"/>
        <v>2.1</v>
      </c>
      <c r="AR223" s="210">
        <f t="shared" ref="AR223" si="184">10068.2*J223*POWER(10,-6)</f>
        <v>2.919778E-2</v>
      </c>
      <c r="AS223" s="211">
        <f t="shared" si="145"/>
        <v>5.67513778</v>
      </c>
      <c r="AT223" s="212">
        <f t="shared" si="146"/>
        <v>7.2994450000000005E-7</v>
      </c>
      <c r="AU223" s="212">
        <f t="shared" si="147"/>
        <v>1.418784445E-4</v>
      </c>
    </row>
    <row r="224" spans="1:47" ht="15" thickTop="1" x14ac:dyDescent="0.3">
      <c r="A224" s="56" t="s">
        <v>303</v>
      </c>
      <c r="B224" s="150" t="s">
        <v>21</v>
      </c>
      <c r="C224" s="151" t="s">
        <v>48</v>
      </c>
      <c r="D224" s="152" t="s">
        <v>158</v>
      </c>
      <c r="E224" s="293">
        <v>1.0000000000000001E-5</v>
      </c>
      <c r="F224" s="294">
        <v>1</v>
      </c>
      <c r="G224" s="294">
        <v>0.05</v>
      </c>
      <c r="H224" s="293">
        <f>E224*F224*G224</f>
        <v>5.0000000000000008E-7</v>
      </c>
      <c r="I224" s="150">
        <v>1.25</v>
      </c>
      <c r="J224" s="150">
        <f>I224</f>
        <v>1.25</v>
      </c>
      <c r="K224" s="63">
        <v>13</v>
      </c>
      <c r="L224" t="str">
        <f t="shared" si="149"/>
        <v>С181</v>
      </c>
      <c r="M224" t="str">
        <f t="shared" si="150"/>
        <v>Колонна Т-401</v>
      </c>
      <c r="N224" t="str">
        <f t="shared" si="151"/>
        <v>Полное-пожар</v>
      </c>
      <c r="O224">
        <v>11</v>
      </c>
      <c r="P224">
        <v>14</v>
      </c>
      <c r="Q224">
        <v>18</v>
      </c>
      <c r="R224">
        <v>30</v>
      </c>
      <c r="S224" t="s">
        <v>209</v>
      </c>
      <c r="T224" t="s">
        <v>209</v>
      </c>
      <c r="U224" t="s">
        <v>209</v>
      </c>
      <c r="V224" t="s">
        <v>209</v>
      </c>
      <c r="W224" t="s">
        <v>209</v>
      </c>
      <c r="X224" t="s">
        <v>209</v>
      </c>
      <c r="Y224" t="s">
        <v>209</v>
      </c>
      <c r="Z224" t="s">
        <v>209</v>
      </c>
      <c r="AA224" t="s">
        <v>209</v>
      </c>
      <c r="AB224" t="s">
        <v>209</v>
      </c>
      <c r="AC224" t="s">
        <v>209</v>
      </c>
      <c r="AD224" t="s">
        <v>209</v>
      </c>
      <c r="AE224" t="s">
        <v>209</v>
      </c>
      <c r="AF224" t="s">
        <v>209</v>
      </c>
      <c r="AG224" s="206">
        <v>1</v>
      </c>
      <c r="AH224" s="206">
        <v>1</v>
      </c>
      <c r="AI224" s="3">
        <v>0.26</v>
      </c>
      <c r="AJ224" s="3">
        <v>2.5999999999999999E-2</v>
      </c>
      <c r="AK224" s="3">
        <v>21</v>
      </c>
      <c r="AL224" s="3"/>
      <c r="AM224" s="3"/>
      <c r="AN224" s="207">
        <f t="shared" si="159"/>
        <v>0.29249999999999998</v>
      </c>
      <c r="AO224" s="207">
        <f>0.1*AN224</f>
        <v>2.9249999999999998E-2</v>
      </c>
      <c r="AP224" s="208">
        <f t="shared" ref="AP224:AP232" si="185">AG224*1.72+115*0.012*AH224</f>
        <v>3.1</v>
      </c>
      <c r="AQ224" s="208">
        <f>AK224*0.1</f>
        <v>2.1</v>
      </c>
      <c r="AR224" s="207">
        <f>10068.2*J224*POWER(10,-6)+0.0012*K224</f>
        <v>2.8185249999999998E-2</v>
      </c>
      <c r="AS224" s="208">
        <f t="shared" si="145"/>
        <v>5.5499352500000008</v>
      </c>
      <c r="AT224" s="212">
        <f t="shared" si="146"/>
        <v>1.4092625000000002E-8</v>
      </c>
      <c r="AU224" s="212">
        <f t="shared" si="147"/>
        <v>2.7749676250000007E-6</v>
      </c>
    </row>
    <row r="225" spans="1:47" x14ac:dyDescent="0.3">
      <c r="A225" s="56" t="s">
        <v>304</v>
      </c>
      <c r="B225" s="59" t="s">
        <v>21</v>
      </c>
      <c r="C225" s="62" t="s">
        <v>570</v>
      </c>
      <c r="D225" s="60" t="s">
        <v>161</v>
      </c>
      <c r="E225" s="255">
        <v>1.0000000000000001E-5</v>
      </c>
      <c r="F225" s="294">
        <v>1</v>
      </c>
      <c r="G225" s="256">
        <v>0.19</v>
      </c>
      <c r="H225" s="255">
        <f t="shared" ref="H225:H230" si="186">E225*F225*G225</f>
        <v>1.9000000000000002E-6</v>
      </c>
      <c r="I225" s="59">
        <v>1.25</v>
      </c>
      <c r="J225" s="59">
        <v>0.03</v>
      </c>
      <c r="K225" s="63">
        <v>0</v>
      </c>
      <c r="L225" t="str">
        <f t="shared" si="149"/>
        <v>С182</v>
      </c>
      <c r="M225" t="str">
        <f t="shared" si="150"/>
        <v>Колонна Т-401</v>
      </c>
      <c r="N225" t="str">
        <f t="shared" si="151"/>
        <v>Полное-взрыв</v>
      </c>
      <c r="O225" t="s">
        <v>209</v>
      </c>
      <c r="P225" t="s">
        <v>209</v>
      </c>
      <c r="Q225" t="s">
        <v>209</v>
      </c>
      <c r="R225" t="s">
        <v>209</v>
      </c>
      <c r="S225">
        <v>14</v>
      </c>
      <c r="T225">
        <v>29</v>
      </c>
      <c r="U225">
        <v>78</v>
      </c>
      <c r="V225">
        <v>135</v>
      </c>
      <c r="W225" t="s">
        <v>209</v>
      </c>
      <c r="X225" t="s">
        <v>209</v>
      </c>
      <c r="Y225" t="s">
        <v>209</v>
      </c>
      <c r="Z225" t="s">
        <v>209</v>
      </c>
      <c r="AA225" t="s">
        <v>209</v>
      </c>
      <c r="AB225" t="s">
        <v>209</v>
      </c>
      <c r="AC225" t="s">
        <v>209</v>
      </c>
      <c r="AD225" t="s">
        <v>209</v>
      </c>
      <c r="AE225" t="s">
        <v>209</v>
      </c>
      <c r="AF225" t="s">
        <v>209</v>
      </c>
      <c r="AG225" s="206">
        <v>1</v>
      </c>
      <c r="AH225" s="206">
        <v>1</v>
      </c>
      <c r="AI225" s="3">
        <v>0.26</v>
      </c>
      <c r="AJ225" s="3">
        <v>2.5999999999999999E-2</v>
      </c>
      <c r="AK225" s="3">
        <v>21</v>
      </c>
      <c r="AL225" s="3"/>
      <c r="AM225" s="3"/>
      <c r="AN225" s="207">
        <f t="shared" si="162"/>
        <v>0.29249999999999998</v>
      </c>
      <c r="AO225" s="207">
        <f t="shared" si="163"/>
        <v>2.9249999999999998E-2</v>
      </c>
      <c r="AP225" s="208">
        <f t="shared" si="185"/>
        <v>3.1</v>
      </c>
      <c r="AQ225" s="208">
        <f t="shared" ref="AQ225:AQ232" si="187">AK225*0.1</f>
        <v>2.1</v>
      </c>
      <c r="AR225" s="207">
        <f>10068.2*J225*POWER(10,-6)*10+0.0012*K224</f>
        <v>1.8620459999999998E-2</v>
      </c>
      <c r="AS225" s="208">
        <f t="shared" si="145"/>
        <v>5.5403704600000001</v>
      </c>
      <c r="AT225" s="212">
        <f t="shared" si="146"/>
        <v>3.5378874000000002E-8</v>
      </c>
      <c r="AU225" s="212">
        <f t="shared" si="147"/>
        <v>1.0526703874000002E-5</v>
      </c>
    </row>
    <row r="226" spans="1:47" x14ac:dyDescent="0.3">
      <c r="A226" s="56" t="s">
        <v>305</v>
      </c>
      <c r="B226" s="150" t="s">
        <v>21</v>
      </c>
      <c r="C226" s="62" t="s">
        <v>571</v>
      </c>
      <c r="D226" s="60" t="s">
        <v>159</v>
      </c>
      <c r="E226" s="255">
        <v>1.0000000000000001E-5</v>
      </c>
      <c r="F226" s="294">
        <v>1</v>
      </c>
      <c r="G226" s="256">
        <v>0.76</v>
      </c>
      <c r="H226" s="255">
        <f t="shared" si="186"/>
        <v>7.6000000000000009E-6</v>
      </c>
      <c r="I226" s="59">
        <v>1.25</v>
      </c>
      <c r="J226" s="59">
        <v>0</v>
      </c>
      <c r="K226" s="66">
        <v>0</v>
      </c>
      <c r="L226" t="str">
        <f t="shared" si="149"/>
        <v>С183</v>
      </c>
      <c r="M226" t="str">
        <f t="shared" si="150"/>
        <v>Колонна Т-401</v>
      </c>
      <c r="N226" t="str">
        <f t="shared" si="151"/>
        <v>Полное-ликвидация</v>
      </c>
      <c r="O226" t="s">
        <v>209</v>
      </c>
      <c r="P226" t="s">
        <v>209</v>
      </c>
      <c r="Q226" t="s">
        <v>209</v>
      </c>
      <c r="R226" t="s">
        <v>209</v>
      </c>
      <c r="S226" t="s">
        <v>209</v>
      </c>
      <c r="T226" t="s">
        <v>209</v>
      </c>
      <c r="U226" t="s">
        <v>209</v>
      </c>
      <c r="V226" t="s">
        <v>209</v>
      </c>
      <c r="W226" t="s">
        <v>209</v>
      </c>
      <c r="X226" t="s">
        <v>209</v>
      </c>
      <c r="Y226" t="s">
        <v>209</v>
      </c>
      <c r="Z226" t="s">
        <v>209</v>
      </c>
      <c r="AA226" t="s">
        <v>209</v>
      </c>
      <c r="AB226" t="s">
        <v>209</v>
      </c>
      <c r="AC226" t="s">
        <v>209</v>
      </c>
      <c r="AD226" t="s">
        <v>209</v>
      </c>
      <c r="AE226" t="s">
        <v>209</v>
      </c>
      <c r="AF226" t="s">
        <v>209</v>
      </c>
      <c r="AG226" s="3">
        <v>0</v>
      </c>
      <c r="AH226" s="3">
        <v>0</v>
      </c>
      <c r="AI226" s="3">
        <v>0.26</v>
      </c>
      <c r="AJ226" s="3">
        <v>2.5999999999999999E-2</v>
      </c>
      <c r="AK226" s="3">
        <v>21</v>
      </c>
      <c r="AL226" s="3"/>
      <c r="AM226" s="3"/>
      <c r="AN226" s="207">
        <f t="shared" ref="AN226" si="188">AJ226*J226+AI226</f>
        <v>0.26</v>
      </c>
      <c r="AO226" s="207">
        <f t="shared" si="163"/>
        <v>2.6000000000000002E-2</v>
      </c>
      <c r="AP226" s="208">
        <f t="shared" si="185"/>
        <v>0</v>
      </c>
      <c r="AQ226" s="208">
        <f t="shared" si="187"/>
        <v>2.1</v>
      </c>
      <c r="AR226" s="207">
        <f>1333*J226*POWER(10,-6)+0.0012*K224</f>
        <v>1.5599999999999999E-2</v>
      </c>
      <c r="AS226" s="208">
        <f t="shared" si="145"/>
        <v>2.4016000000000002</v>
      </c>
      <c r="AT226" s="212">
        <f t="shared" si="146"/>
        <v>1.1856000000000001E-7</v>
      </c>
      <c r="AU226" s="212">
        <f t="shared" si="147"/>
        <v>1.8252160000000005E-5</v>
      </c>
    </row>
    <row r="227" spans="1:47" x14ac:dyDescent="0.3">
      <c r="A227" s="56" t="s">
        <v>306</v>
      </c>
      <c r="B227" s="59" t="s">
        <v>21</v>
      </c>
      <c r="C227" s="62" t="s">
        <v>52</v>
      </c>
      <c r="D227" s="60" t="s">
        <v>162</v>
      </c>
      <c r="E227" s="255">
        <v>1E-4</v>
      </c>
      <c r="F227" s="294">
        <v>1</v>
      </c>
      <c r="G227" s="256">
        <v>4.0000000000000008E-2</v>
      </c>
      <c r="H227" s="255">
        <f t="shared" si="186"/>
        <v>4.0000000000000007E-6</v>
      </c>
      <c r="I227" s="59">
        <f>K227*300/1000</f>
        <v>0.6</v>
      </c>
      <c r="J227" s="59">
        <f>I227</f>
        <v>0.6</v>
      </c>
      <c r="K227" s="63">
        <v>2</v>
      </c>
      <c r="L227" t="str">
        <f t="shared" si="149"/>
        <v>С184</v>
      </c>
      <c r="M227" t="str">
        <f t="shared" si="150"/>
        <v>Колонна Т-401</v>
      </c>
      <c r="N227" t="str">
        <f t="shared" si="151"/>
        <v>Частичное-жидкостной факел</v>
      </c>
      <c r="O227" t="s">
        <v>209</v>
      </c>
      <c r="P227" t="s">
        <v>209</v>
      </c>
      <c r="Q227" t="s">
        <v>209</v>
      </c>
      <c r="R227" t="s">
        <v>209</v>
      </c>
      <c r="S227" t="s">
        <v>209</v>
      </c>
      <c r="T227" t="s">
        <v>209</v>
      </c>
      <c r="U227" t="s">
        <v>209</v>
      </c>
      <c r="V227" t="s">
        <v>209</v>
      </c>
      <c r="W227">
        <v>19</v>
      </c>
      <c r="X227">
        <v>3</v>
      </c>
      <c r="Y227" t="s">
        <v>209</v>
      </c>
      <c r="Z227" t="s">
        <v>209</v>
      </c>
      <c r="AA227" t="s">
        <v>209</v>
      </c>
      <c r="AB227" t="s">
        <v>209</v>
      </c>
      <c r="AC227" t="s">
        <v>209</v>
      </c>
      <c r="AD227" t="s">
        <v>209</v>
      </c>
      <c r="AE227" t="s">
        <v>209</v>
      </c>
      <c r="AF227" t="s">
        <v>209</v>
      </c>
      <c r="AG227" s="3">
        <v>1</v>
      </c>
      <c r="AH227" s="3">
        <v>1</v>
      </c>
      <c r="AI227" s="3">
        <f>0.1*AI226</f>
        <v>2.6000000000000002E-2</v>
      </c>
      <c r="AJ227" s="3">
        <v>2.5999999999999999E-2</v>
      </c>
      <c r="AK227" s="3">
        <v>7</v>
      </c>
      <c r="AL227" s="3"/>
      <c r="AM227" s="3"/>
      <c r="AN227" s="207">
        <f t="shared" si="144"/>
        <v>4.1599999999999998E-2</v>
      </c>
      <c r="AO227" s="207">
        <f t="shared" si="163"/>
        <v>4.1599999999999996E-3</v>
      </c>
      <c r="AP227" s="208">
        <f t="shared" si="185"/>
        <v>3.1</v>
      </c>
      <c r="AQ227" s="208">
        <f t="shared" si="187"/>
        <v>0.70000000000000007</v>
      </c>
      <c r="AR227" s="207">
        <f>10068.2*J227*POWER(10,-6)+0.0012*J227*20</f>
        <v>2.0440920000000001E-2</v>
      </c>
      <c r="AS227" s="208">
        <f t="shared" si="145"/>
        <v>3.8662009200000003</v>
      </c>
      <c r="AT227" s="212">
        <f t="shared" si="146"/>
        <v>8.1763680000000021E-8</v>
      </c>
      <c r="AU227" s="212">
        <f t="shared" si="147"/>
        <v>1.5464803680000005E-5</v>
      </c>
    </row>
    <row r="228" spans="1:47" x14ac:dyDescent="0.3">
      <c r="A228" s="56" t="s">
        <v>307</v>
      </c>
      <c r="B228" s="150" t="s">
        <v>21</v>
      </c>
      <c r="C228" s="62" t="s">
        <v>563</v>
      </c>
      <c r="D228" s="60" t="s">
        <v>160</v>
      </c>
      <c r="E228" s="255">
        <v>1E-4</v>
      </c>
      <c r="F228" s="294">
        <v>1</v>
      </c>
      <c r="G228" s="256">
        <v>0.16000000000000003</v>
      </c>
      <c r="H228" s="255">
        <f t="shared" si="186"/>
        <v>1.6000000000000003E-5</v>
      </c>
      <c r="I228" s="59">
        <f>K227*300/1000</f>
        <v>0.6</v>
      </c>
      <c r="J228" s="59">
        <v>0</v>
      </c>
      <c r="K228" s="66">
        <v>0</v>
      </c>
      <c r="L228" t="str">
        <f t="shared" si="149"/>
        <v>С185</v>
      </c>
      <c r="M228" t="str">
        <f t="shared" si="150"/>
        <v>Колонна Т-401</v>
      </c>
      <c r="N228" t="str">
        <f t="shared" si="151"/>
        <v>Частичное-ликвидация</v>
      </c>
      <c r="O228" t="s">
        <v>209</v>
      </c>
      <c r="P228" t="s">
        <v>209</v>
      </c>
      <c r="Q228" t="s">
        <v>209</v>
      </c>
      <c r="R228" t="s">
        <v>209</v>
      </c>
      <c r="S228" t="s">
        <v>209</v>
      </c>
      <c r="T228" t="s">
        <v>209</v>
      </c>
      <c r="U228" t="s">
        <v>209</v>
      </c>
      <c r="V228" t="s">
        <v>209</v>
      </c>
      <c r="W228" t="s">
        <v>209</v>
      </c>
      <c r="X228" t="s">
        <v>209</v>
      </c>
      <c r="Y228" t="s">
        <v>209</v>
      </c>
      <c r="Z228" t="s">
        <v>209</v>
      </c>
      <c r="AA228" t="s">
        <v>209</v>
      </c>
      <c r="AB228" t="s">
        <v>209</v>
      </c>
      <c r="AC228" t="s">
        <v>209</v>
      </c>
      <c r="AD228" t="s">
        <v>209</v>
      </c>
      <c r="AE228" t="s">
        <v>209</v>
      </c>
      <c r="AF228" t="s">
        <v>209</v>
      </c>
      <c r="AG228" s="3">
        <v>0</v>
      </c>
      <c r="AH228" s="3">
        <v>0</v>
      </c>
      <c r="AI228" s="3">
        <f>0.1*AI226</f>
        <v>2.6000000000000002E-2</v>
      </c>
      <c r="AJ228" s="3">
        <v>2.5999999999999999E-2</v>
      </c>
      <c r="AK228" s="3">
        <v>7</v>
      </c>
      <c r="AL228" s="3"/>
      <c r="AM228" s="3"/>
      <c r="AN228" s="207">
        <f t="shared" si="166"/>
        <v>4.1599999999999998E-2</v>
      </c>
      <c r="AO228" s="207">
        <f t="shared" si="163"/>
        <v>4.1599999999999996E-3</v>
      </c>
      <c r="AP228" s="208">
        <f t="shared" si="185"/>
        <v>0</v>
      </c>
      <c r="AQ228" s="208">
        <f t="shared" si="187"/>
        <v>0.70000000000000007</v>
      </c>
      <c r="AR228" s="207">
        <f>1333*I228*POWER(10,-6)+0.0012*I228*20</f>
        <v>1.5199799999999999E-2</v>
      </c>
      <c r="AS228" s="208">
        <f t="shared" si="145"/>
        <v>0.76095980000000008</v>
      </c>
      <c r="AT228" s="212">
        <f t="shared" si="146"/>
        <v>2.4319680000000005E-7</v>
      </c>
      <c r="AU228" s="212">
        <f t="shared" si="147"/>
        <v>1.2175356800000003E-5</v>
      </c>
    </row>
    <row r="229" spans="1:47" x14ac:dyDescent="0.3">
      <c r="A229" s="56" t="s">
        <v>308</v>
      </c>
      <c r="B229" s="59" t="s">
        <v>21</v>
      </c>
      <c r="C229" s="62" t="s">
        <v>55</v>
      </c>
      <c r="D229" s="60" t="s">
        <v>163</v>
      </c>
      <c r="E229" s="255">
        <v>1E-4</v>
      </c>
      <c r="F229" s="294">
        <v>1</v>
      </c>
      <c r="G229" s="256">
        <v>4.0000000000000008E-2</v>
      </c>
      <c r="H229" s="255">
        <f t="shared" si="186"/>
        <v>4.0000000000000007E-6</v>
      </c>
      <c r="I229" s="59">
        <f>K229*1800/1000</f>
        <v>0.16200000000000001</v>
      </c>
      <c r="J229" s="59">
        <f>I229</f>
        <v>0.16200000000000001</v>
      </c>
      <c r="K229" s="63">
        <v>0.09</v>
      </c>
      <c r="L229" t="str">
        <f t="shared" si="149"/>
        <v>С186</v>
      </c>
      <c r="M229" t="str">
        <f t="shared" si="150"/>
        <v>Колонна Т-401</v>
      </c>
      <c r="N229" t="str">
        <f t="shared" si="151"/>
        <v>Частичное-газ факел</v>
      </c>
      <c r="O229" t="s">
        <v>209</v>
      </c>
      <c r="P229" t="s">
        <v>209</v>
      </c>
      <c r="Q229" t="s">
        <v>209</v>
      </c>
      <c r="R229" t="s">
        <v>209</v>
      </c>
      <c r="S229" t="s">
        <v>209</v>
      </c>
      <c r="T229" t="s">
        <v>209</v>
      </c>
      <c r="U229" t="s">
        <v>209</v>
      </c>
      <c r="V229" t="s">
        <v>209</v>
      </c>
      <c r="W229">
        <v>4</v>
      </c>
      <c r="X229">
        <v>1</v>
      </c>
      <c r="Y229" t="s">
        <v>209</v>
      </c>
      <c r="Z229" t="s">
        <v>209</v>
      </c>
      <c r="AA229" t="s">
        <v>209</v>
      </c>
      <c r="AB229" t="s">
        <v>209</v>
      </c>
      <c r="AC229" t="s">
        <v>209</v>
      </c>
      <c r="AD229" t="s">
        <v>209</v>
      </c>
      <c r="AE229" t="s">
        <v>209</v>
      </c>
      <c r="AF229" t="s">
        <v>209</v>
      </c>
      <c r="AG229" s="3">
        <v>1</v>
      </c>
      <c r="AH229" s="3">
        <v>1</v>
      </c>
      <c r="AI229" s="3">
        <f>0.1*AI226</f>
        <v>2.6000000000000002E-2</v>
      </c>
      <c r="AJ229" s="3">
        <v>2.5999999999999999E-2</v>
      </c>
      <c r="AK229" s="3">
        <v>7</v>
      </c>
      <c r="AL229" s="3"/>
      <c r="AM229" s="3"/>
      <c r="AN229" s="207">
        <f t="shared" si="157"/>
        <v>3.0212000000000003E-2</v>
      </c>
      <c r="AO229" s="207">
        <f t="shared" si="163"/>
        <v>3.0212000000000004E-3</v>
      </c>
      <c r="AP229" s="208">
        <f t="shared" si="185"/>
        <v>3.1</v>
      </c>
      <c r="AQ229" s="208">
        <f t="shared" si="187"/>
        <v>0.70000000000000007</v>
      </c>
      <c r="AR229" s="207">
        <f>10068.2*J229*POWER(10,-6)</f>
        <v>1.6310484000000001E-3</v>
      </c>
      <c r="AS229" s="208">
        <f t="shared" si="145"/>
        <v>3.8348642484000002</v>
      </c>
      <c r="AT229" s="212">
        <f t="shared" si="146"/>
        <v>6.5241936000000015E-9</v>
      </c>
      <c r="AU229" s="212">
        <f t="shared" si="147"/>
        <v>1.5339456993600002E-5</v>
      </c>
    </row>
    <row r="230" spans="1:47" x14ac:dyDescent="0.3">
      <c r="A230" s="56" t="s">
        <v>309</v>
      </c>
      <c r="B230" s="150" t="s">
        <v>21</v>
      </c>
      <c r="C230" s="62" t="s">
        <v>564</v>
      </c>
      <c r="D230" s="60" t="s">
        <v>164</v>
      </c>
      <c r="E230" s="255">
        <v>1E-4</v>
      </c>
      <c r="F230" s="294">
        <v>1</v>
      </c>
      <c r="G230" s="256">
        <v>0.15200000000000002</v>
      </c>
      <c r="H230" s="255">
        <f t="shared" si="186"/>
        <v>1.5200000000000004E-5</v>
      </c>
      <c r="I230" s="59">
        <f>K229*1800/1000</f>
        <v>0.16200000000000001</v>
      </c>
      <c r="J230" s="59">
        <f>I230</f>
        <v>0.16200000000000001</v>
      </c>
      <c r="K230" s="66">
        <v>0</v>
      </c>
      <c r="L230" t="str">
        <f t="shared" si="149"/>
        <v>С187</v>
      </c>
      <c r="M230" t="str">
        <f t="shared" si="150"/>
        <v>Колонна Т-401</v>
      </c>
      <c r="N230" t="str">
        <f t="shared" si="151"/>
        <v>Частичное-вспышка</v>
      </c>
      <c r="O230" t="s">
        <v>209</v>
      </c>
      <c r="P230" t="s">
        <v>209</v>
      </c>
      <c r="Q230" t="s">
        <v>209</v>
      </c>
      <c r="R230" t="s">
        <v>209</v>
      </c>
      <c r="S230" t="s">
        <v>209</v>
      </c>
      <c r="T230" t="s">
        <v>209</v>
      </c>
      <c r="U230" t="s">
        <v>209</v>
      </c>
      <c r="V230" t="s">
        <v>209</v>
      </c>
      <c r="W230" t="s">
        <v>209</v>
      </c>
      <c r="X230" t="s">
        <v>209</v>
      </c>
      <c r="Y230">
        <v>17</v>
      </c>
      <c r="Z230">
        <v>20</v>
      </c>
      <c r="AA230" t="s">
        <v>209</v>
      </c>
      <c r="AB230" t="s">
        <v>209</v>
      </c>
      <c r="AC230" t="s">
        <v>209</v>
      </c>
      <c r="AD230" t="s">
        <v>209</v>
      </c>
      <c r="AE230" t="s">
        <v>209</v>
      </c>
      <c r="AF230" t="s">
        <v>209</v>
      </c>
      <c r="AG230" s="3">
        <v>1</v>
      </c>
      <c r="AH230" s="3">
        <v>1</v>
      </c>
      <c r="AI230" s="3">
        <f>0.1*AI226</f>
        <v>2.6000000000000002E-2</v>
      </c>
      <c r="AJ230" s="3">
        <v>2.5999999999999999E-2</v>
      </c>
      <c r="AK230" s="3">
        <v>7</v>
      </c>
      <c r="AL230" s="3"/>
      <c r="AM230" s="3"/>
      <c r="AN230" s="207">
        <f t="shared" si="157"/>
        <v>3.0212000000000003E-2</v>
      </c>
      <c r="AO230" s="207">
        <f t="shared" si="163"/>
        <v>3.0212000000000004E-3</v>
      </c>
      <c r="AP230" s="208">
        <f t="shared" si="185"/>
        <v>3.1</v>
      </c>
      <c r="AQ230" s="208">
        <f t="shared" si="187"/>
        <v>0.70000000000000007</v>
      </c>
      <c r="AR230" s="207">
        <f>10068.2*J230*POWER(10,-6)</f>
        <v>1.6310484000000001E-3</v>
      </c>
      <c r="AS230" s="208">
        <f t="shared" si="145"/>
        <v>3.8348642484000002</v>
      </c>
      <c r="AT230" s="212">
        <f t="shared" si="146"/>
        <v>2.4791935680000006E-8</v>
      </c>
      <c r="AU230" s="212">
        <f t="shared" si="147"/>
        <v>5.8289936575680018E-5</v>
      </c>
    </row>
    <row r="231" spans="1:47" x14ac:dyDescent="0.3">
      <c r="A231" s="56" t="s">
        <v>310</v>
      </c>
      <c r="B231" s="59" t="s">
        <v>21</v>
      </c>
      <c r="C231" s="62" t="s">
        <v>565</v>
      </c>
      <c r="D231" s="60" t="s">
        <v>160</v>
      </c>
      <c r="E231" s="255">
        <v>1E-4</v>
      </c>
      <c r="F231" s="294">
        <v>1</v>
      </c>
      <c r="G231" s="256">
        <v>0.6080000000000001</v>
      </c>
      <c r="H231" s="255">
        <f>E231*F231*G231</f>
        <v>6.0800000000000014E-5</v>
      </c>
      <c r="I231" s="59">
        <f>K229*1800/1000</f>
        <v>0.16200000000000001</v>
      </c>
      <c r="J231" s="59">
        <v>0</v>
      </c>
      <c r="K231" s="66">
        <v>0</v>
      </c>
      <c r="L231" t="str">
        <f t="shared" si="149"/>
        <v>С188</v>
      </c>
      <c r="M231" t="str">
        <f t="shared" si="150"/>
        <v>Колонна Т-401</v>
      </c>
      <c r="N231" t="str">
        <f t="shared" si="151"/>
        <v>Частичное-ликвидация</v>
      </c>
      <c r="O231" t="s">
        <v>209</v>
      </c>
      <c r="P231" t="s">
        <v>209</v>
      </c>
      <c r="Q231" t="s">
        <v>209</v>
      </c>
      <c r="R231" t="s">
        <v>209</v>
      </c>
      <c r="S231" t="s">
        <v>209</v>
      </c>
      <c r="T231" t="s">
        <v>209</v>
      </c>
      <c r="U231" t="s">
        <v>209</v>
      </c>
      <c r="V231" t="s">
        <v>209</v>
      </c>
      <c r="W231" t="s">
        <v>209</v>
      </c>
      <c r="X231" t="s">
        <v>209</v>
      </c>
      <c r="Y231" t="s">
        <v>209</v>
      </c>
      <c r="Z231" t="s">
        <v>209</v>
      </c>
      <c r="AA231" t="s">
        <v>209</v>
      </c>
      <c r="AB231" t="s">
        <v>209</v>
      </c>
      <c r="AC231" t="s">
        <v>209</v>
      </c>
      <c r="AD231" t="s">
        <v>209</v>
      </c>
      <c r="AE231" t="s">
        <v>209</v>
      </c>
      <c r="AF231" t="s">
        <v>209</v>
      </c>
      <c r="AG231" s="3">
        <v>0</v>
      </c>
      <c r="AH231" s="3">
        <v>0</v>
      </c>
      <c r="AI231" s="3">
        <f>0.1*AI226</f>
        <v>2.6000000000000002E-2</v>
      </c>
      <c r="AJ231" s="3">
        <v>2.5999999999999999E-2</v>
      </c>
      <c r="AK231" s="3">
        <v>7</v>
      </c>
      <c r="AL231" s="3"/>
      <c r="AM231" s="3"/>
      <c r="AN231" s="207">
        <f t="shared" si="167"/>
        <v>3.0212000000000003E-2</v>
      </c>
      <c r="AO231" s="207">
        <f t="shared" si="163"/>
        <v>3.0212000000000004E-3</v>
      </c>
      <c r="AP231" s="208">
        <f t="shared" si="185"/>
        <v>0</v>
      </c>
      <c r="AQ231" s="208">
        <f t="shared" si="187"/>
        <v>0.70000000000000007</v>
      </c>
      <c r="AR231" s="207">
        <f>1333*I231*POWER(10,-6)</f>
        <v>2.1594599999999998E-4</v>
      </c>
      <c r="AS231" s="208">
        <f t="shared" si="145"/>
        <v>0.733449146</v>
      </c>
      <c r="AT231" s="212">
        <f t="shared" si="146"/>
        <v>1.3129516800000002E-8</v>
      </c>
      <c r="AU231" s="212">
        <f t="shared" si="147"/>
        <v>4.4593708076800011E-5</v>
      </c>
    </row>
    <row r="232" spans="1:47" x14ac:dyDescent="0.3">
      <c r="A232" s="56" t="s">
        <v>311</v>
      </c>
      <c r="B232" s="150" t="s">
        <v>21</v>
      </c>
      <c r="C232" s="62" t="s">
        <v>165</v>
      </c>
      <c r="D232" s="60" t="s">
        <v>166</v>
      </c>
      <c r="E232" s="255">
        <v>2.5000000000000001E-5</v>
      </c>
      <c r="F232" s="294">
        <v>1</v>
      </c>
      <c r="G232" s="256">
        <v>1</v>
      </c>
      <c r="H232" s="255">
        <f>E232*F232*G232</f>
        <v>2.5000000000000001E-5</v>
      </c>
      <c r="I232" s="59">
        <v>1.25</v>
      </c>
      <c r="J232" s="59">
        <f>I232</f>
        <v>1.25</v>
      </c>
      <c r="K232" s="66">
        <v>0</v>
      </c>
      <c r="L232" t="str">
        <f t="shared" si="149"/>
        <v>С189</v>
      </c>
      <c r="M232" t="str">
        <f t="shared" si="150"/>
        <v>Колонна Т-401</v>
      </c>
      <c r="N232" t="str">
        <f t="shared" si="151"/>
        <v>Полное-огненный шар</v>
      </c>
      <c r="O232" t="s">
        <v>209</v>
      </c>
      <c r="P232" t="s">
        <v>209</v>
      </c>
      <c r="Q232" t="s">
        <v>209</v>
      </c>
      <c r="R232" t="s">
        <v>209</v>
      </c>
      <c r="S232" t="s">
        <v>209</v>
      </c>
      <c r="T232" t="s">
        <v>209</v>
      </c>
      <c r="U232" t="s">
        <v>209</v>
      </c>
      <c r="V232" t="s">
        <v>209</v>
      </c>
      <c r="W232" t="s">
        <v>209</v>
      </c>
      <c r="X232" t="s">
        <v>209</v>
      </c>
      <c r="Y232" t="s">
        <v>209</v>
      </c>
      <c r="Z232" t="s">
        <v>209</v>
      </c>
      <c r="AA232" t="s">
        <v>209</v>
      </c>
      <c r="AB232" t="s">
        <v>209</v>
      </c>
      <c r="AC232">
        <v>30</v>
      </c>
      <c r="AD232">
        <v>54</v>
      </c>
      <c r="AE232">
        <v>67</v>
      </c>
      <c r="AF232">
        <v>90</v>
      </c>
      <c r="AG232" s="3">
        <v>1</v>
      </c>
      <c r="AH232" s="3">
        <v>1</v>
      </c>
      <c r="AI232" s="3">
        <f>AI224</f>
        <v>0.26</v>
      </c>
      <c r="AJ232" s="3">
        <v>2.5999999999999999E-2</v>
      </c>
      <c r="AK232" s="3">
        <v>21</v>
      </c>
      <c r="AL232" s="3"/>
      <c r="AM232" s="3"/>
      <c r="AN232" s="207">
        <f t="shared" si="168"/>
        <v>0.29249999999999998</v>
      </c>
      <c r="AO232" s="207">
        <f t="shared" si="163"/>
        <v>2.9249999999999998E-2</v>
      </c>
      <c r="AP232" s="208">
        <f t="shared" si="185"/>
        <v>3.1</v>
      </c>
      <c r="AQ232" s="208">
        <f t="shared" si="187"/>
        <v>2.1</v>
      </c>
      <c r="AR232" s="207">
        <f t="shared" ref="AR232" si="189">10068.2*J232*POWER(10,-6)</f>
        <v>1.2585249999999999E-2</v>
      </c>
      <c r="AS232" s="208">
        <f t="shared" si="145"/>
        <v>5.5343352499999998</v>
      </c>
      <c r="AT232" s="212">
        <f t="shared" si="146"/>
        <v>3.1463124999999999E-7</v>
      </c>
      <c r="AU232" s="212">
        <f t="shared" si="147"/>
        <v>1.3835838125000001E-4</v>
      </c>
    </row>
    <row r="233" spans="1:47" x14ac:dyDescent="0.3">
      <c r="A233" s="56" t="s">
        <v>312</v>
      </c>
      <c r="B233" s="117" t="s">
        <v>22</v>
      </c>
      <c r="C233" s="118" t="s">
        <v>48</v>
      </c>
      <c r="D233" s="119" t="s">
        <v>158</v>
      </c>
      <c r="E233" s="271">
        <v>1.0000000000000001E-5</v>
      </c>
      <c r="F233" s="272">
        <v>1</v>
      </c>
      <c r="G233" s="272">
        <v>0.05</v>
      </c>
      <c r="H233" s="271">
        <f>E233*F233*G233</f>
        <v>5.0000000000000008E-7</v>
      </c>
      <c r="I233" s="117">
        <v>4.5</v>
      </c>
      <c r="J233" s="117">
        <f>I233</f>
        <v>4.5</v>
      </c>
      <c r="K233" s="75">
        <v>72</v>
      </c>
      <c r="L233" t="str">
        <f t="shared" si="149"/>
        <v>С190</v>
      </c>
      <c r="M233" t="str">
        <f t="shared" si="150"/>
        <v>Сепаратор V-401</v>
      </c>
      <c r="N233" t="str">
        <f t="shared" si="151"/>
        <v>Полное-пожар</v>
      </c>
      <c r="O233">
        <v>13</v>
      </c>
      <c r="P233">
        <v>18</v>
      </c>
      <c r="Q233">
        <v>25</v>
      </c>
      <c r="R233">
        <v>45</v>
      </c>
      <c r="S233" t="s">
        <v>209</v>
      </c>
      <c r="T233" t="s">
        <v>209</v>
      </c>
      <c r="U233" t="s">
        <v>209</v>
      </c>
      <c r="V233" t="s">
        <v>209</v>
      </c>
      <c r="W233" t="s">
        <v>209</v>
      </c>
      <c r="X233" t="s">
        <v>209</v>
      </c>
      <c r="Y233" t="s">
        <v>209</v>
      </c>
      <c r="Z233" t="s">
        <v>209</v>
      </c>
      <c r="AA233" t="s">
        <v>209</v>
      </c>
      <c r="AB233" t="s">
        <v>209</v>
      </c>
      <c r="AC233" t="s">
        <v>209</v>
      </c>
      <c r="AD233" t="s">
        <v>209</v>
      </c>
      <c r="AE233" t="s">
        <v>209</v>
      </c>
      <c r="AF233" t="s">
        <v>209</v>
      </c>
      <c r="AG233" s="216">
        <v>1</v>
      </c>
      <c r="AH233" s="216">
        <v>2</v>
      </c>
      <c r="AI233" s="4">
        <v>0.45</v>
      </c>
      <c r="AJ233" s="4">
        <v>2.5999999999999999E-2</v>
      </c>
      <c r="AK233" s="4">
        <v>21</v>
      </c>
      <c r="AL233" s="4"/>
      <c r="AM233" s="4"/>
      <c r="AN233" s="217">
        <f t="shared" si="159"/>
        <v>0.56699999999999995</v>
      </c>
      <c r="AO233" s="217">
        <f>0.1*AN233</f>
        <v>5.67E-2</v>
      </c>
      <c r="AP233" s="218">
        <f t="shared" ref="AP233:AP241" si="190">AG233*1.72+115*0.012*AH233</f>
        <v>4.4800000000000004</v>
      </c>
      <c r="AQ233" s="218">
        <f>AK233*0.1</f>
        <v>2.1</v>
      </c>
      <c r="AR233" s="217">
        <f>10068.2*J233*POWER(10,-6)+0.0012*K233</f>
        <v>0.13170689999999999</v>
      </c>
      <c r="AS233" s="218">
        <f t="shared" si="145"/>
        <v>7.3354069000000015</v>
      </c>
      <c r="AT233" s="212">
        <f t="shared" si="146"/>
        <v>6.5853450000000005E-8</v>
      </c>
      <c r="AU233" s="212">
        <f t="shared" si="147"/>
        <v>3.6677034500000013E-6</v>
      </c>
    </row>
    <row r="234" spans="1:47" x14ac:dyDescent="0.3">
      <c r="A234" s="56" t="s">
        <v>313</v>
      </c>
      <c r="B234" s="72" t="s">
        <v>22</v>
      </c>
      <c r="C234" s="73" t="s">
        <v>570</v>
      </c>
      <c r="D234" s="74" t="s">
        <v>161</v>
      </c>
      <c r="E234" s="259">
        <v>1.0000000000000001E-5</v>
      </c>
      <c r="F234" s="272">
        <v>1</v>
      </c>
      <c r="G234" s="260">
        <v>0.19</v>
      </c>
      <c r="H234" s="259">
        <f t="shared" ref="H234:H239" si="191">E234*F234*G234</f>
        <v>1.9000000000000002E-6</v>
      </c>
      <c r="I234" s="72">
        <v>4.5</v>
      </c>
      <c r="J234" s="72">
        <v>0.09</v>
      </c>
      <c r="K234" s="75">
        <v>0</v>
      </c>
      <c r="L234" t="str">
        <f t="shared" si="149"/>
        <v>С191</v>
      </c>
      <c r="M234" t="str">
        <f t="shared" si="150"/>
        <v>Сепаратор V-401</v>
      </c>
      <c r="N234" t="str">
        <f t="shared" si="151"/>
        <v>Полное-взрыв</v>
      </c>
      <c r="O234" t="s">
        <v>209</v>
      </c>
      <c r="P234" t="s">
        <v>209</v>
      </c>
      <c r="Q234" t="s">
        <v>209</v>
      </c>
      <c r="R234" t="s">
        <v>209</v>
      </c>
      <c r="S234">
        <v>20</v>
      </c>
      <c r="T234">
        <v>41</v>
      </c>
      <c r="U234">
        <v>113</v>
      </c>
      <c r="V234">
        <v>194</v>
      </c>
      <c r="W234" t="s">
        <v>209</v>
      </c>
      <c r="X234" t="s">
        <v>209</v>
      </c>
      <c r="Y234" t="s">
        <v>209</v>
      </c>
      <c r="Z234" t="s">
        <v>209</v>
      </c>
      <c r="AA234" t="s">
        <v>209</v>
      </c>
      <c r="AB234" t="s">
        <v>209</v>
      </c>
      <c r="AC234" t="s">
        <v>209</v>
      </c>
      <c r="AD234" t="s">
        <v>209</v>
      </c>
      <c r="AE234" t="s">
        <v>209</v>
      </c>
      <c r="AF234" t="s">
        <v>209</v>
      </c>
      <c r="AG234" s="216">
        <v>2</v>
      </c>
      <c r="AH234" s="216">
        <v>1</v>
      </c>
      <c r="AI234" s="4">
        <v>0.45</v>
      </c>
      <c r="AJ234" s="4">
        <v>2.5999999999999999E-2</v>
      </c>
      <c r="AK234" s="4">
        <v>21</v>
      </c>
      <c r="AL234" s="4"/>
      <c r="AM234" s="4"/>
      <c r="AN234" s="217">
        <f t="shared" si="162"/>
        <v>0.56699999999999995</v>
      </c>
      <c r="AO234" s="217">
        <f t="shared" si="163"/>
        <v>5.67E-2</v>
      </c>
      <c r="AP234" s="218">
        <f t="shared" si="190"/>
        <v>4.82</v>
      </c>
      <c r="AQ234" s="218">
        <f t="shared" ref="AQ234:AQ241" si="192">AK234*0.1</f>
        <v>2.1</v>
      </c>
      <c r="AR234" s="217">
        <f>10068.2*J234*POWER(10,-6)*10+0.0012*K233</f>
        <v>9.5461379999999985E-2</v>
      </c>
      <c r="AS234" s="218">
        <f t="shared" si="145"/>
        <v>7.6391613800000009</v>
      </c>
      <c r="AT234" s="212">
        <f t="shared" si="146"/>
        <v>1.81376622E-7</v>
      </c>
      <c r="AU234" s="212">
        <f t="shared" si="147"/>
        <v>1.4514406622000004E-5</v>
      </c>
    </row>
    <row r="235" spans="1:47" x14ac:dyDescent="0.3">
      <c r="A235" s="56" t="s">
        <v>314</v>
      </c>
      <c r="B235" s="117" t="s">
        <v>22</v>
      </c>
      <c r="C235" s="73" t="s">
        <v>571</v>
      </c>
      <c r="D235" s="74" t="s">
        <v>159</v>
      </c>
      <c r="E235" s="259">
        <v>1.0000000000000001E-5</v>
      </c>
      <c r="F235" s="272">
        <v>1</v>
      </c>
      <c r="G235" s="260">
        <v>0.76</v>
      </c>
      <c r="H235" s="259">
        <f t="shared" si="191"/>
        <v>7.6000000000000009E-6</v>
      </c>
      <c r="I235" s="72">
        <v>4.5</v>
      </c>
      <c r="J235" s="72">
        <v>0</v>
      </c>
      <c r="K235" s="76">
        <v>0</v>
      </c>
      <c r="L235" t="str">
        <f t="shared" si="149"/>
        <v>С192</v>
      </c>
      <c r="M235" t="str">
        <f t="shared" si="150"/>
        <v>Сепаратор V-401</v>
      </c>
      <c r="N235" t="str">
        <f t="shared" si="151"/>
        <v>Полное-ликвидация</v>
      </c>
      <c r="O235" t="s">
        <v>209</v>
      </c>
      <c r="P235" t="s">
        <v>209</v>
      </c>
      <c r="Q235" t="s">
        <v>209</v>
      </c>
      <c r="R235" t="s">
        <v>209</v>
      </c>
      <c r="S235" t="s">
        <v>209</v>
      </c>
      <c r="T235" t="s">
        <v>209</v>
      </c>
      <c r="U235" t="s">
        <v>209</v>
      </c>
      <c r="V235" t="s">
        <v>209</v>
      </c>
      <c r="W235" t="s">
        <v>209</v>
      </c>
      <c r="X235" t="s">
        <v>209</v>
      </c>
      <c r="Y235" t="s">
        <v>209</v>
      </c>
      <c r="Z235" t="s">
        <v>209</v>
      </c>
      <c r="AA235" t="s">
        <v>209</v>
      </c>
      <c r="AB235" t="s">
        <v>209</v>
      </c>
      <c r="AC235" t="s">
        <v>209</v>
      </c>
      <c r="AD235" t="s">
        <v>209</v>
      </c>
      <c r="AE235" t="s">
        <v>209</v>
      </c>
      <c r="AF235" t="s">
        <v>209</v>
      </c>
      <c r="AG235" s="4">
        <v>0</v>
      </c>
      <c r="AH235" s="4">
        <v>0</v>
      </c>
      <c r="AI235" s="4">
        <v>0.45</v>
      </c>
      <c r="AJ235" s="4">
        <v>2.5999999999999999E-2</v>
      </c>
      <c r="AK235" s="4">
        <v>21</v>
      </c>
      <c r="AL235" s="4"/>
      <c r="AM235" s="4"/>
      <c r="AN235" s="217">
        <f t="shared" ref="AN235:AN290" si="193">AJ235*J235+AI235</f>
        <v>0.45</v>
      </c>
      <c r="AO235" s="217">
        <f t="shared" si="163"/>
        <v>4.5000000000000005E-2</v>
      </c>
      <c r="AP235" s="218">
        <f t="shared" si="190"/>
        <v>0</v>
      </c>
      <c r="AQ235" s="218">
        <f t="shared" si="192"/>
        <v>2.1</v>
      </c>
      <c r="AR235" s="217">
        <f>1333*J235*POWER(10,-6)+0.0012*K233</f>
        <v>8.6399999999999991E-2</v>
      </c>
      <c r="AS235" s="218">
        <f t="shared" si="145"/>
        <v>2.6814</v>
      </c>
      <c r="AT235" s="212">
        <f t="shared" si="146"/>
        <v>6.5664000000000004E-7</v>
      </c>
      <c r="AU235" s="212">
        <f t="shared" si="147"/>
        <v>2.0378640000000001E-5</v>
      </c>
    </row>
    <row r="236" spans="1:47" x14ac:dyDescent="0.3">
      <c r="A236" s="56" t="s">
        <v>315</v>
      </c>
      <c r="B236" s="72" t="s">
        <v>22</v>
      </c>
      <c r="C236" s="73" t="s">
        <v>52</v>
      </c>
      <c r="D236" s="74" t="s">
        <v>162</v>
      </c>
      <c r="E236" s="259">
        <v>1E-4</v>
      </c>
      <c r="F236" s="272">
        <v>1</v>
      </c>
      <c r="G236" s="260">
        <v>4.0000000000000008E-2</v>
      </c>
      <c r="H236" s="259">
        <f t="shared" si="191"/>
        <v>4.0000000000000007E-6</v>
      </c>
      <c r="I236" s="72">
        <f>K236*300/1000</f>
        <v>1.35</v>
      </c>
      <c r="J236" s="72">
        <f>I236</f>
        <v>1.35</v>
      </c>
      <c r="K236" s="75">
        <v>4.5</v>
      </c>
      <c r="L236" t="str">
        <f t="shared" si="149"/>
        <v>С193</v>
      </c>
      <c r="M236" t="str">
        <f t="shared" si="150"/>
        <v>Сепаратор V-401</v>
      </c>
      <c r="N236" t="str">
        <f t="shared" si="151"/>
        <v>Частичное-жидкостной факел</v>
      </c>
      <c r="O236" t="s">
        <v>209</v>
      </c>
      <c r="P236" t="s">
        <v>209</v>
      </c>
      <c r="Q236" t="s">
        <v>209</v>
      </c>
      <c r="R236" t="s">
        <v>209</v>
      </c>
      <c r="S236" t="s">
        <v>209</v>
      </c>
      <c r="T236" t="s">
        <v>209</v>
      </c>
      <c r="U236" t="s">
        <v>209</v>
      </c>
      <c r="V236" t="s">
        <v>209</v>
      </c>
      <c r="W236">
        <v>27</v>
      </c>
      <c r="X236">
        <v>5</v>
      </c>
      <c r="Y236" t="s">
        <v>209</v>
      </c>
      <c r="Z236" t="s">
        <v>209</v>
      </c>
      <c r="AA236" t="s">
        <v>209</v>
      </c>
      <c r="AB236" t="s">
        <v>209</v>
      </c>
      <c r="AC236" t="s">
        <v>209</v>
      </c>
      <c r="AD236" t="s">
        <v>209</v>
      </c>
      <c r="AE236" t="s">
        <v>209</v>
      </c>
      <c r="AF236" t="s">
        <v>209</v>
      </c>
      <c r="AG236" s="4">
        <v>1</v>
      </c>
      <c r="AH236" s="4">
        <v>2</v>
      </c>
      <c r="AI236" s="4">
        <f>0.1*AI235</f>
        <v>4.5000000000000005E-2</v>
      </c>
      <c r="AJ236" s="4">
        <v>2.5999999999999999E-2</v>
      </c>
      <c r="AK236" s="4">
        <v>7</v>
      </c>
      <c r="AL236" s="4"/>
      <c r="AM236" s="4"/>
      <c r="AN236" s="217">
        <f t="shared" si="193"/>
        <v>8.0100000000000005E-2</v>
      </c>
      <c r="AO236" s="217">
        <f t="shared" si="163"/>
        <v>8.0100000000000015E-3</v>
      </c>
      <c r="AP236" s="218">
        <f t="shared" si="190"/>
        <v>4.4800000000000004</v>
      </c>
      <c r="AQ236" s="218">
        <f t="shared" si="192"/>
        <v>0.70000000000000007</v>
      </c>
      <c r="AR236" s="217">
        <f>10068.2*J236*POWER(10,-6)+0.0012*J236*20</f>
        <v>4.5992069999999996E-2</v>
      </c>
      <c r="AS236" s="218">
        <f t="shared" ref="AS236:AS299" si="194">AR236+AQ236+AP236+AO236+AN236</f>
        <v>5.3141020699999997</v>
      </c>
      <c r="AT236" s="212">
        <f t="shared" ref="AT236:AT299" si="195">AR236*H236</f>
        <v>1.8396828000000001E-7</v>
      </c>
      <c r="AU236" s="212">
        <f t="shared" ref="AU236:AU299" si="196">H236*AS236</f>
        <v>2.1256408280000002E-5</v>
      </c>
    </row>
    <row r="237" spans="1:47" x14ac:dyDescent="0.3">
      <c r="A237" s="56" t="s">
        <v>316</v>
      </c>
      <c r="B237" s="117" t="s">
        <v>22</v>
      </c>
      <c r="C237" s="73" t="s">
        <v>563</v>
      </c>
      <c r="D237" s="74" t="s">
        <v>160</v>
      </c>
      <c r="E237" s="259">
        <v>1E-4</v>
      </c>
      <c r="F237" s="272">
        <v>1</v>
      </c>
      <c r="G237" s="260">
        <v>0.16000000000000003</v>
      </c>
      <c r="H237" s="259">
        <f t="shared" si="191"/>
        <v>1.6000000000000003E-5</v>
      </c>
      <c r="I237" s="72">
        <f>K236*300/1000</f>
        <v>1.35</v>
      </c>
      <c r="J237" s="72">
        <v>0</v>
      </c>
      <c r="K237" s="76">
        <v>0</v>
      </c>
      <c r="L237" t="str">
        <f t="shared" si="149"/>
        <v>С194</v>
      </c>
      <c r="M237" t="str">
        <f t="shared" si="150"/>
        <v>Сепаратор V-401</v>
      </c>
      <c r="N237" t="str">
        <f t="shared" si="151"/>
        <v>Частичное-ликвидация</v>
      </c>
      <c r="O237" t="s">
        <v>209</v>
      </c>
      <c r="P237" t="s">
        <v>209</v>
      </c>
      <c r="Q237" t="s">
        <v>209</v>
      </c>
      <c r="R237" t="s">
        <v>209</v>
      </c>
      <c r="S237" t="s">
        <v>209</v>
      </c>
      <c r="T237" t="s">
        <v>209</v>
      </c>
      <c r="U237" t="s">
        <v>209</v>
      </c>
      <c r="V237" t="s">
        <v>209</v>
      </c>
      <c r="W237" t="s">
        <v>209</v>
      </c>
      <c r="X237" t="s">
        <v>209</v>
      </c>
      <c r="Y237" t="s">
        <v>209</v>
      </c>
      <c r="Z237" t="s">
        <v>209</v>
      </c>
      <c r="AA237" t="s">
        <v>209</v>
      </c>
      <c r="AB237" t="s">
        <v>209</v>
      </c>
      <c r="AC237" t="s">
        <v>209</v>
      </c>
      <c r="AD237" t="s">
        <v>209</v>
      </c>
      <c r="AE237" t="s">
        <v>209</v>
      </c>
      <c r="AF237" t="s">
        <v>209</v>
      </c>
      <c r="AG237" s="4">
        <v>0</v>
      </c>
      <c r="AH237" s="4">
        <v>0</v>
      </c>
      <c r="AI237" s="4">
        <f>0.1*AI235</f>
        <v>4.5000000000000005E-2</v>
      </c>
      <c r="AJ237" s="4">
        <v>2.5999999999999999E-2</v>
      </c>
      <c r="AK237" s="4">
        <v>7</v>
      </c>
      <c r="AL237" s="4"/>
      <c r="AM237" s="4"/>
      <c r="AN237" s="217">
        <f t="shared" si="166"/>
        <v>8.0100000000000005E-2</v>
      </c>
      <c r="AO237" s="217">
        <f t="shared" si="163"/>
        <v>8.0100000000000015E-3</v>
      </c>
      <c r="AP237" s="218">
        <f t="shared" si="190"/>
        <v>0</v>
      </c>
      <c r="AQ237" s="218">
        <f t="shared" si="192"/>
        <v>0.70000000000000007</v>
      </c>
      <c r="AR237" s="217">
        <f>1333*I237*POWER(10,-6)+0.0012*I237*20</f>
        <v>3.4199549999999995E-2</v>
      </c>
      <c r="AS237" s="218">
        <f t="shared" si="194"/>
        <v>0.82230954999999994</v>
      </c>
      <c r="AT237" s="212">
        <f t="shared" si="195"/>
        <v>5.4719280000000006E-7</v>
      </c>
      <c r="AU237" s="212">
        <f t="shared" si="196"/>
        <v>1.3156952800000001E-5</v>
      </c>
    </row>
    <row r="238" spans="1:47" x14ac:dyDescent="0.3">
      <c r="A238" s="56" t="s">
        <v>317</v>
      </c>
      <c r="B238" s="72" t="s">
        <v>22</v>
      </c>
      <c r="C238" s="73" t="s">
        <v>55</v>
      </c>
      <c r="D238" s="74" t="s">
        <v>163</v>
      </c>
      <c r="E238" s="259">
        <v>1E-4</v>
      </c>
      <c r="F238" s="272">
        <v>1</v>
      </c>
      <c r="G238" s="260">
        <v>4.0000000000000008E-2</v>
      </c>
      <c r="H238" s="259">
        <f t="shared" si="191"/>
        <v>4.0000000000000007E-6</v>
      </c>
      <c r="I238" s="72">
        <f>K238*1800/1000</f>
        <v>0.68400000000000005</v>
      </c>
      <c r="J238" s="72">
        <f>I238</f>
        <v>0.68400000000000005</v>
      </c>
      <c r="K238" s="75">
        <v>0.38</v>
      </c>
      <c r="L238" t="str">
        <f t="shared" si="149"/>
        <v>С195</v>
      </c>
      <c r="M238" t="str">
        <f t="shared" si="150"/>
        <v>Сепаратор V-401</v>
      </c>
      <c r="N238" t="str">
        <f t="shared" si="151"/>
        <v>Частичное-газ факел</v>
      </c>
      <c r="O238" t="s">
        <v>209</v>
      </c>
      <c r="P238" t="s">
        <v>209</v>
      </c>
      <c r="Q238" t="s">
        <v>209</v>
      </c>
      <c r="R238" t="s">
        <v>209</v>
      </c>
      <c r="S238" t="s">
        <v>209</v>
      </c>
      <c r="T238" t="s">
        <v>209</v>
      </c>
      <c r="U238" t="s">
        <v>209</v>
      </c>
      <c r="V238" t="s">
        <v>209</v>
      </c>
      <c r="W238">
        <v>8</v>
      </c>
      <c r="X238">
        <v>2</v>
      </c>
      <c r="Y238" t="s">
        <v>209</v>
      </c>
      <c r="Z238" t="s">
        <v>209</v>
      </c>
      <c r="AA238" t="s">
        <v>209</v>
      </c>
      <c r="AB238" t="s">
        <v>209</v>
      </c>
      <c r="AC238" t="s">
        <v>209</v>
      </c>
      <c r="AD238" t="s">
        <v>209</v>
      </c>
      <c r="AE238" t="s">
        <v>209</v>
      </c>
      <c r="AF238" t="s">
        <v>209</v>
      </c>
      <c r="AG238" s="4">
        <v>1</v>
      </c>
      <c r="AH238" s="4">
        <v>2</v>
      </c>
      <c r="AI238" s="4">
        <f>0.1*AI235</f>
        <v>4.5000000000000005E-2</v>
      </c>
      <c r="AJ238" s="4">
        <v>2.5999999999999999E-2</v>
      </c>
      <c r="AK238" s="4">
        <v>7</v>
      </c>
      <c r="AL238" s="4"/>
      <c r="AM238" s="4"/>
      <c r="AN238" s="217">
        <f t="shared" si="157"/>
        <v>6.2784000000000006E-2</v>
      </c>
      <c r="AO238" s="217">
        <f t="shared" si="163"/>
        <v>6.2784000000000008E-3</v>
      </c>
      <c r="AP238" s="218">
        <f t="shared" si="190"/>
        <v>4.4800000000000004</v>
      </c>
      <c r="AQ238" s="218">
        <f t="shared" si="192"/>
        <v>0.70000000000000007</v>
      </c>
      <c r="AR238" s="217">
        <f>10068.2*J238*POWER(10,-6)</f>
        <v>6.8866488000000007E-3</v>
      </c>
      <c r="AS238" s="218">
        <f t="shared" si="194"/>
        <v>5.2559490488000007</v>
      </c>
      <c r="AT238" s="212">
        <f t="shared" si="195"/>
        <v>2.7546595200000008E-8</v>
      </c>
      <c r="AU238" s="212">
        <f t="shared" si="196"/>
        <v>2.1023796195200006E-5</v>
      </c>
    </row>
    <row r="239" spans="1:47" x14ac:dyDescent="0.3">
      <c r="A239" s="56" t="s">
        <v>318</v>
      </c>
      <c r="B239" s="117" t="s">
        <v>22</v>
      </c>
      <c r="C239" s="73" t="s">
        <v>564</v>
      </c>
      <c r="D239" s="74" t="s">
        <v>164</v>
      </c>
      <c r="E239" s="259">
        <v>1E-4</v>
      </c>
      <c r="F239" s="272">
        <v>1</v>
      </c>
      <c r="G239" s="260">
        <v>0.15200000000000002</v>
      </c>
      <c r="H239" s="259">
        <f t="shared" si="191"/>
        <v>1.5200000000000004E-5</v>
      </c>
      <c r="I239" s="72">
        <f>K238*1800/1000</f>
        <v>0.68400000000000005</v>
      </c>
      <c r="J239" s="72">
        <f>I239</f>
        <v>0.68400000000000005</v>
      </c>
      <c r="K239" s="76">
        <v>0</v>
      </c>
      <c r="L239" t="str">
        <f t="shared" si="149"/>
        <v>С196</v>
      </c>
      <c r="M239" t="str">
        <f t="shared" si="150"/>
        <v>Сепаратор V-401</v>
      </c>
      <c r="N239" t="str">
        <f t="shared" si="151"/>
        <v>Частичное-вспышка</v>
      </c>
      <c r="O239" t="s">
        <v>209</v>
      </c>
      <c r="P239" t="s">
        <v>209</v>
      </c>
      <c r="Q239" t="s">
        <v>209</v>
      </c>
      <c r="R239" t="s">
        <v>209</v>
      </c>
      <c r="S239" t="s">
        <v>209</v>
      </c>
      <c r="T239" t="s">
        <v>209</v>
      </c>
      <c r="U239" t="s">
        <v>209</v>
      </c>
      <c r="V239" t="s">
        <v>209</v>
      </c>
      <c r="W239" t="s">
        <v>209</v>
      </c>
      <c r="X239" t="s">
        <v>209</v>
      </c>
      <c r="Y239">
        <v>28</v>
      </c>
      <c r="Z239">
        <v>33</v>
      </c>
      <c r="AA239" t="s">
        <v>209</v>
      </c>
      <c r="AB239" t="s">
        <v>209</v>
      </c>
      <c r="AC239" t="s">
        <v>209</v>
      </c>
      <c r="AD239" t="s">
        <v>209</v>
      </c>
      <c r="AE239" t="s">
        <v>209</v>
      </c>
      <c r="AF239" t="s">
        <v>209</v>
      </c>
      <c r="AG239" s="4">
        <v>1</v>
      </c>
      <c r="AH239" s="4">
        <v>2</v>
      </c>
      <c r="AI239" s="4">
        <f>0.1*AI235</f>
        <v>4.5000000000000005E-2</v>
      </c>
      <c r="AJ239" s="4">
        <v>2.5999999999999999E-2</v>
      </c>
      <c r="AK239" s="4">
        <v>7</v>
      </c>
      <c r="AL239" s="4"/>
      <c r="AM239" s="4"/>
      <c r="AN239" s="217">
        <f t="shared" si="157"/>
        <v>6.2784000000000006E-2</v>
      </c>
      <c r="AO239" s="217">
        <f t="shared" si="163"/>
        <v>6.2784000000000008E-3</v>
      </c>
      <c r="AP239" s="218">
        <f t="shared" si="190"/>
        <v>4.4800000000000004</v>
      </c>
      <c r="AQ239" s="218">
        <f t="shared" si="192"/>
        <v>0.70000000000000007</v>
      </c>
      <c r="AR239" s="217">
        <f>10068.2*J239*POWER(10,-6)</f>
        <v>6.8866488000000007E-3</v>
      </c>
      <c r="AS239" s="218">
        <f t="shared" si="194"/>
        <v>5.2559490488000007</v>
      </c>
      <c r="AT239" s="212">
        <f t="shared" si="195"/>
        <v>1.0467706176000004E-7</v>
      </c>
      <c r="AU239" s="212">
        <f t="shared" si="196"/>
        <v>7.9890425541760028E-5</v>
      </c>
    </row>
    <row r="240" spans="1:47" x14ac:dyDescent="0.3">
      <c r="A240" s="56" t="s">
        <v>319</v>
      </c>
      <c r="B240" s="72" t="s">
        <v>22</v>
      </c>
      <c r="C240" s="73" t="s">
        <v>565</v>
      </c>
      <c r="D240" s="74" t="s">
        <v>160</v>
      </c>
      <c r="E240" s="259">
        <v>1E-4</v>
      </c>
      <c r="F240" s="272">
        <v>1</v>
      </c>
      <c r="G240" s="260">
        <v>0.6080000000000001</v>
      </c>
      <c r="H240" s="259">
        <f>E240*F240*G240</f>
        <v>6.0800000000000014E-5</v>
      </c>
      <c r="I240" s="72">
        <f>K238*1800/1000</f>
        <v>0.68400000000000005</v>
      </c>
      <c r="J240" s="72">
        <v>0</v>
      </c>
      <c r="K240" s="76">
        <v>0</v>
      </c>
      <c r="L240" t="str">
        <f t="shared" si="149"/>
        <v>С197</v>
      </c>
      <c r="M240" t="str">
        <f t="shared" si="150"/>
        <v>Сепаратор V-401</v>
      </c>
      <c r="N240" t="str">
        <f t="shared" si="151"/>
        <v>Частичное-ликвидация</v>
      </c>
      <c r="O240" t="s">
        <v>209</v>
      </c>
      <c r="P240" t="s">
        <v>209</v>
      </c>
      <c r="Q240" t="s">
        <v>209</v>
      </c>
      <c r="R240" t="s">
        <v>209</v>
      </c>
      <c r="S240" t="s">
        <v>209</v>
      </c>
      <c r="T240" t="s">
        <v>209</v>
      </c>
      <c r="U240" t="s">
        <v>209</v>
      </c>
      <c r="V240" t="s">
        <v>209</v>
      </c>
      <c r="W240" t="s">
        <v>209</v>
      </c>
      <c r="X240" t="s">
        <v>209</v>
      </c>
      <c r="Y240" t="s">
        <v>209</v>
      </c>
      <c r="Z240" t="s">
        <v>209</v>
      </c>
      <c r="AA240" t="s">
        <v>209</v>
      </c>
      <c r="AB240" t="s">
        <v>209</v>
      </c>
      <c r="AC240" t="s">
        <v>209</v>
      </c>
      <c r="AD240" t="s">
        <v>209</v>
      </c>
      <c r="AE240" t="s">
        <v>209</v>
      </c>
      <c r="AF240" t="s">
        <v>209</v>
      </c>
      <c r="AG240" s="4">
        <v>0</v>
      </c>
      <c r="AH240" s="4">
        <v>0</v>
      </c>
      <c r="AI240" s="4">
        <f>0.1*AI235</f>
        <v>4.5000000000000005E-2</v>
      </c>
      <c r="AJ240" s="4">
        <v>2.5999999999999999E-2</v>
      </c>
      <c r="AK240" s="4">
        <v>7</v>
      </c>
      <c r="AL240" s="4"/>
      <c r="AM240" s="4"/>
      <c r="AN240" s="217">
        <f t="shared" si="167"/>
        <v>6.2784000000000006E-2</v>
      </c>
      <c r="AO240" s="217">
        <f t="shared" si="163"/>
        <v>6.2784000000000008E-3</v>
      </c>
      <c r="AP240" s="218">
        <f t="shared" si="190"/>
        <v>0</v>
      </c>
      <c r="AQ240" s="218">
        <f t="shared" si="192"/>
        <v>0.70000000000000007</v>
      </c>
      <c r="AR240" s="217">
        <f>1333*I240*POWER(10,-6)</f>
        <v>9.1177200000000004E-4</v>
      </c>
      <c r="AS240" s="218">
        <f t="shared" si="194"/>
        <v>0.76997417200000018</v>
      </c>
      <c r="AT240" s="212">
        <f t="shared" si="195"/>
        <v>5.5435737600000017E-8</v>
      </c>
      <c r="AU240" s="212">
        <f t="shared" si="196"/>
        <v>4.6814429657600022E-5</v>
      </c>
    </row>
    <row r="241" spans="1:47" x14ac:dyDescent="0.3">
      <c r="A241" s="56" t="s">
        <v>320</v>
      </c>
      <c r="B241" s="117" t="s">
        <v>22</v>
      </c>
      <c r="C241" s="73" t="s">
        <v>165</v>
      </c>
      <c r="D241" s="74" t="s">
        <v>166</v>
      </c>
      <c r="E241" s="259">
        <v>2.5000000000000001E-5</v>
      </c>
      <c r="F241" s="272">
        <v>1</v>
      </c>
      <c r="G241" s="260">
        <v>1</v>
      </c>
      <c r="H241" s="259">
        <f>E241*F241*G241</f>
        <v>2.5000000000000001E-5</v>
      </c>
      <c r="I241" s="72">
        <v>4.5</v>
      </c>
      <c r="J241" s="72">
        <f>I241</f>
        <v>4.5</v>
      </c>
      <c r="K241" s="76">
        <v>0</v>
      </c>
      <c r="L241" t="str">
        <f t="shared" si="149"/>
        <v>С198</v>
      </c>
      <c r="M241" t="str">
        <f t="shared" si="150"/>
        <v>Сепаратор V-401</v>
      </c>
      <c r="N241" t="str">
        <f t="shared" si="151"/>
        <v>Полное-огненный шар</v>
      </c>
      <c r="O241" t="s">
        <v>209</v>
      </c>
      <c r="P241" t="s">
        <v>209</v>
      </c>
      <c r="Q241" t="s">
        <v>209</v>
      </c>
      <c r="R241" t="s">
        <v>209</v>
      </c>
      <c r="S241" t="s">
        <v>209</v>
      </c>
      <c r="T241" t="s">
        <v>209</v>
      </c>
      <c r="U241" t="s">
        <v>209</v>
      </c>
      <c r="V241" t="s">
        <v>209</v>
      </c>
      <c r="W241" t="s">
        <v>209</v>
      </c>
      <c r="X241" t="s">
        <v>209</v>
      </c>
      <c r="Y241" t="s">
        <v>209</v>
      </c>
      <c r="Z241" t="s">
        <v>209</v>
      </c>
      <c r="AA241" t="s">
        <v>209</v>
      </c>
      <c r="AB241" t="s">
        <v>209</v>
      </c>
      <c r="AC241">
        <v>68</v>
      </c>
      <c r="AD241">
        <v>102</v>
      </c>
      <c r="AE241">
        <v>123</v>
      </c>
      <c r="AF241">
        <v>160</v>
      </c>
      <c r="AG241" s="4">
        <v>1</v>
      </c>
      <c r="AH241" s="4">
        <v>1</v>
      </c>
      <c r="AI241" s="4">
        <f>AI233</f>
        <v>0.45</v>
      </c>
      <c r="AJ241" s="4">
        <v>2.5999999999999999E-2</v>
      </c>
      <c r="AK241" s="4">
        <v>21</v>
      </c>
      <c r="AL241" s="4"/>
      <c r="AM241" s="4"/>
      <c r="AN241" s="217">
        <f t="shared" si="168"/>
        <v>0.56699999999999995</v>
      </c>
      <c r="AO241" s="217">
        <f t="shared" si="163"/>
        <v>5.67E-2</v>
      </c>
      <c r="AP241" s="218">
        <f t="shared" si="190"/>
        <v>3.1</v>
      </c>
      <c r="AQ241" s="218">
        <f t="shared" si="192"/>
        <v>2.1</v>
      </c>
      <c r="AR241" s="217">
        <f t="shared" ref="AR241" si="197">10068.2*J241*POWER(10,-6)</f>
        <v>4.5306899999999997E-2</v>
      </c>
      <c r="AS241" s="218">
        <f t="shared" si="194"/>
        <v>5.8690069000000005</v>
      </c>
      <c r="AT241" s="212">
        <f t="shared" si="195"/>
        <v>1.1326725E-6</v>
      </c>
      <c r="AU241" s="212">
        <f t="shared" si="196"/>
        <v>1.4672517250000002E-4</v>
      </c>
    </row>
    <row r="242" spans="1:47" x14ac:dyDescent="0.3">
      <c r="A242" s="56" t="s">
        <v>321</v>
      </c>
      <c r="B242" s="123" t="s">
        <v>23</v>
      </c>
      <c r="C242" s="124" t="s">
        <v>48</v>
      </c>
      <c r="D242" s="125" t="s">
        <v>158</v>
      </c>
      <c r="E242" s="280">
        <v>1.0000000000000001E-5</v>
      </c>
      <c r="F242" s="281">
        <v>1</v>
      </c>
      <c r="G242" s="281">
        <v>0.05</v>
      </c>
      <c r="H242" s="280">
        <f>E242*F242*G242</f>
        <v>5.0000000000000008E-7</v>
      </c>
      <c r="I242" s="123">
        <v>3.75</v>
      </c>
      <c r="J242" s="123">
        <f>I242</f>
        <v>3.75</v>
      </c>
      <c r="K242" s="80">
        <v>55</v>
      </c>
      <c r="L242" t="str">
        <f t="shared" si="149"/>
        <v>С199</v>
      </c>
      <c r="M242" t="str">
        <f t="shared" si="150"/>
        <v>Реактор R-401</v>
      </c>
      <c r="N242" t="str">
        <f t="shared" si="151"/>
        <v>Полное-пожар</v>
      </c>
      <c r="O242">
        <v>13</v>
      </c>
      <c r="P242">
        <v>17</v>
      </c>
      <c r="Q242">
        <v>23</v>
      </c>
      <c r="R242">
        <v>42</v>
      </c>
      <c r="S242" t="s">
        <v>209</v>
      </c>
      <c r="T242" t="s">
        <v>209</v>
      </c>
      <c r="U242" t="s">
        <v>209</v>
      </c>
      <c r="V242" t="s">
        <v>209</v>
      </c>
      <c r="W242" t="s">
        <v>209</v>
      </c>
      <c r="X242" t="s">
        <v>209</v>
      </c>
      <c r="Y242" t="s">
        <v>209</v>
      </c>
      <c r="Z242" t="s">
        <v>209</v>
      </c>
      <c r="AA242" t="s">
        <v>209</v>
      </c>
      <c r="AB242" t="s">
        <v>209</v>
      </c>
      <c r="AC242" t="s">
        <v>209</v>
      </c>
      <c r="AD242" t="s">
        <v>209</v>
      </c>
      <c r="AE242" t="s">
        <v>209</v>
      </c>
      <c r="AF242" t="s">
        <v>209</v>
      </c>
      <c r="AG242" s="64">
        <v>1</v>
      </c>
      <c r="AH242" s="64">
        <v>2</v>
      </c>
      <c r="AI242" s="209">
        <v>0.42</v>
      </c>
      <c r="AJ242" s="209">
        <v>2.5999999999999999E-2</v>
      </c>
      <c r="AK242" s="209">
        <v>21</v>
      </c>
      <c r="AL242" s="209"/>
      <c r="AM242" s="209"/>
      <c r="AN242" s="210">
        <f t="shared" si="159"/>
        <v>0.51749999999999996</v>
      </c>
      <c r="AO242" s="210">
        <f>0.1*AN242</f>
        <v>5.1749999999999997E-2</v>
      </c>
      <c r="AP242" s="211">
        <f t="shared" ref="AP242:AP250" si="198">AG242*1.72+115*0.012*AH242</f>
        <v>4.4800000000000004</v>
      </c>
      <c r="AQ242" s="211">
        <f>AK242*0.1</f>
        <v>2.1</v>
      </c>
      <c r="AR242" s="210">
        <f>10068.2*J242*POWER(10,-6)+0.0012*K242</f>
        <v>0.10375574999999998</v>
      </c>
      <c r="AS242" s="211">
        <f t="shared" si="194"/>
        <v>7.2530057500000007</v>
      </c>
      <c r="AT242" s="212">
        <f t="shared" si="195"/>
        <v>5.1877875E-8</v>
      </c>
      <c r="AU242" s="212">
        <f t="shared" si="196"/>
        <v>3.6265028750000011E-6</v>
      </c>
    </row>
    <row r="243" spans="1:47" x14ac:dyDescent="0.3">
      <c r="A243" s="56" t="s">
        <v>322</v>
      </c>
      <c r="B243" s="77" t="s">
        <v>23</v>
      </c>
      <c r="C243" s="78" t="s">
        <v>570</v>
      </c>
      <c r="D243" s="79" t="s">
        <v>161</v>
      </c>
      <c r="E243" s="261">
        <v>1.0000000000000001E-5</v>
      </c>
      <c r="F243" s="281">
        <v>1</v>
      </c>
      <c r="G243" s="262">
        <v>0.19</v>
      </c>
      <c r="H243" s="261">
        <f t="shared" ref="H243:H248" si="199">E243*F243*G243</f>
        <v>1.9000000000000002E-6</v>
      </c>
      <c r="I243" s="77">
        <v>3.75</v>
      </c>
      <c r="J243" s="77">
        <v>0.3</v>
      </c>
      <c r="K243" s="80">
        <v>0</v>
      </c>
      <c r="L243" t="str">
        <f t="shared" ref="L243:L306" si="200">A243</f>
        <v>С200</v>
      </c>
      <c r="M243" t="str">
        <f t="shared" ref="M243:M306" si="201">B243</f>
        <v>Реактор R-401</v>
      </c>
      <c r="N243" t="str">
        <f t="shared" ref="N243:N306" si="202">D243</f>
        <v>Полное-взрыв</v>
      </c>
      <c r="O243" t="s">
        <v>209</v>
      </c>
      <c r="P243" t="s">
        <v>209</v>
      </c>
      <c r="Q243" t="s">
        <v>209</v>
      </c>
      <c r="R243" t="s">
        <v>209</v>
      </c>
      <c r="S243">
        <v>30</v>
      </c>
      <c r="T243">
        <v>62</v>
      </c>
      <c r="U243">
        <v>170</v>
      </c>
      <c r="V243">
        <v>291</v>
      </c>
      <c r="W243" t="s">
        <v>209</v>
      </c>
      <c r="X243" t="s">
        <v>209</v>
      </c>
      <c r="Y243" t="s">
        <v>209</v>
      </c>
      <c r="Z243" t="s">
        <v>209</v>
      </c>
      <c r="AA243" t="s">
        <v>209</v>
      </c>
      <c r="AB243" t="s">
        <v>209</v>
      </c>
      <c r="AC243" t="s">
        <v>209</v>
      </c>
      <c r="AD243" t="s">
        <v>209</v>
      </c>
      <c r="AE243" t="s">
        <v>209</v>
      </c>
      <c r="AF243" t="s">
        <v>209</v>
      </c>
      <c r="AG243" s="64">
        <v>2</v>
      </c>
      <c r="AH243" s="64">
        <v>1</v>
      </c>
      <c r="AI243" s="209">
        <v>0.42</v>
      </c>
      <c r="AJ243" s="209">
        <v>2.5999999999999999E-2</v>
      </c>
      <c r="AK243" s="209">
        <v>21</v>
      </c>
      <c r="AL243" s="209"/>
      <c r="AM243" s="209"/>
      <c r="AN243" s="210">
        <f t="shared" si="162"/>
        <v>0.51749999999999996</v>
      </c>
      <c r="AO243" s="210">
        <f t="shared" si="163"/>
        <v>5.1749999999999997E-2</v>
      </c>
      <c r="AP243" s="211">
        <f t="shared" si="198"/>
        <v>4.82</v>
      </c>
      <c r="AQ243" s="211">
        <f t="shared" ref="AQ243:AQ250" si="203">AK243*0.1</f>
        <v>2.1</v>
      </c>
      <c r="AR243" s="210">
        <f>10068.2*J243*POWER(10,-6)*10+0.0012*K242</f>
        <v>9.6204599999999987E-2</v>
      </c>
      <c r="AS243" s="211">
        <f t="shared" si="194"/>
        <v>7.5854546000000003</v>
      </c>
      <c r="AT243" s="212">
        <f t="shared" si="195"/>
        <v>1.8278873999999999E-7</v>
      </c>
      <c r="AU243" s="212">
        <f t="shared" si="196"/>
        <v>1.4412363740000002E-5</v>
      </c>
    </row>
    <row r="244" spans="1:47" x14ac:dyDescent="0.3">
      <c r="A244" s="56" t="s">
        <v>323</v>
      </c>
      <c r="B244" s="123" t="s">
        <v>23</v>
      </c>
      <c r="C244" s="78" t="s">
        <v>571</v>
      </c>
      <c r="D244" s="79" t="s">
        <v>159</v>
      </c>
      <c r="E244" s="261">
        <v>1.0000000000000001E-5</v>
      </c>
      <c r="F244" s="281">
        <v>1</v>
      </c>
      <c r="G244" s="262">
        <v>0.76</v>
      </c>
      <c r="H244" s="261">
        <f t="shared" si="199"/>
        <v>7.6000000000000009E-6</v>
      </c>
      <c r="I244" s="77">
        <v>3.75</v>
      </c>
      <c r="J244" s="77">
        <v>0</v>
      </c>
      <c r="K244" s="81">
        <v>0</v>
      </c>
      <c r="L244" t="str">
        <f t="shared" si="200"/>
        <v>С201</v>
      </c>
      <c r="M244" t="str">
        <f t="shared" si="201"/>
        <v>Реактор R-401</v>
      </c>
      <c r="N244" t="str">
        <f t="shared" si="202"/>
        <v>Полное-ликвидация</v>
      </c>
      <c r="O244" t="s">
        <v>209</v>
      </c>
      <c r="P244" t="s">
        <v>209</v>
      </c>
      <c r="Q244" t="s">
        <v>209</v>
      </c>
      <c r="R244" t="s">
        <v>209</v>
      </c>
      <c r="S244" t="s">
        <v>209</v>
      </c>
      <c r="T244" t="s">
        <v>209</v>
      </c>
      <c r="U244" t="s">
        <v>209</v>
      </c>
      <c r="V244" t="s">
        <v>209</v>
      </c>
      <c r="W244" t="s">
        <v>209</v>
      </c>
      <c r="X244" t="s">
        <v>209</v>
      </c>
      <c r="Y244" t="s">
        <v>209</v>
      </c>
      <c r="Z244" t="s">
        <v>209</v>
      </c>
      <c r="AA244" t="s">
        <v>209</v>
      </c>
      <c r="AB244" t="s">
        <v>209</v>
      </c>
      <c r="AC244" t="s">
        <v>209</v>
      </c>
      <c r="AD244" t="s">
        <v>209</v>
      </c>
      <c r="AE244" t="s">
        <v>209</v>
      </c>
      <c r="AF244" t="s">
        <v>209</v>
      </c>
      <c r="AG244" s="209">
        <v>0</v>
      </c>
      <c r="AH244" s="209">
        <v>0</v>
      </c>
      <c r="AI244" s="209">
        <v>0.42</v>
      </c>
      <c r="AJ244" s="209">
        <v>2.5999999999999999E-2</v>
      </c>
      <c r="AK244" s="209">
        <v>21</v>
      </c>
      <c r="AL244" s="209"/>
      <c r="AM244" s="209"/>
      <c r="AN244" s="210">
        <f t="shared" ref="AN244" si="204">AJ244*J244+AI244</f>
        <v>0.42</v>
      </c>
      <c r="AO244" s="210">
        <f t="shared" si="163"/>
        <v>4.2000000000000003E-2</v>
      </c>
      <c r="AP244" s="211">
        <f t="shared" si="198"/>
        <v>0</v>
      </c>
      <c r="AQ244" s="211">
        <f t="shared" si="203"/>
        <v>2.1</v>
      </c>
      <c r="AR244" s="210">
        <f>1333*J244*POWER(10,-6)+0.0012*K242</f>
        <v>6.5999999999999989E-2</v>
      </c>
      <c r="AS244" s="211">
        <f t="shared" si="194"/>
        <v>2.6279999999999997</v>
      </c>
      <c r="AT244" s="212">
        <f t="shared" si="195"/>
        <v>5.0159999999999999E-7</v>
      </c>
      <c r="AU244" s="212">
        <f t="shared" si="196"/>
        <v>1.99728E-5</v>
      </c>
    </row>
    <row r="245" spans="1:47" x14ac:dyDescent="0.3">
      <c r="A245" s="56" t="s">
        <v>324</v>
      </c>
      <c r="B245" s="77" t="s">
        <v>23</v>
      </c>
      <c r="C245" s="78" t="s">
        <v>52</v>
      </c>
      <c r="D245" s="79" t="s">
        <v>162</v>
      </c>
      <c r="E245" s="261">
        <v>1E-4</v>
      </c>
      <c r="F245" s="281">
        <v>1</v>
      </c>
      <c r="G245" s="262">
        <v>4.0000000000000008E-2</v>
      </c>
      <c r="H245" s="261">
        <f t="shared" si="199"/>
        <v>4.0000000000000007E-6</v>
      </c>
      <c r="I245" s="77">
        <f>K245*300/1000</f>
        <v>1.38</v>
      </c>
      <c r="J245" s="77">
        <f>I245</f>
        <v>1.38</v>
      </c>
      <c r="K245" s="80">
        <v>4.5999999999999996</v>
      </c>
      <c r="L245" t="str">
        <f t="shared" si="200"/>
        <v>С202</v>
      </c>
      <c r="M245" t="str">
        <f t="shared" si="201"/>
        <v>Реактор R-401</v>
      </c>
      <c r="N245" t="str">
        <f t="shared" si="202"/>
        <v>Частичное-жидкостной факел</v>
      </c>
      <c r="O245" t="s">
        <v>209</v>
      </c>
      <c r="P245" t="s">
        <v>209</v>
      </c>
      <c r="Q245" t="s">
        <v>209</v>
      </c>
      <c r="R245" t="s">
        <v>209</v>
      </c>
      <c r="S245" t="s">
        <v>209</v>
      </c>
      <c r="T245" t="s">
        <v>209</v>
      </c>
      <c r="U245" t="s">
        <v>209</v>
      </c>
      <c r="V245" t="s">
        <v>209</v>
      </c>
      <c r="W245">
        <v>27</v>
      </c>
      <c r="X245">
        <v>5</v>
      </c>
      <c r="Y245" t="s">
        <v>209</v>
      </c>
      <c r="Z245" t="s">
        <v>209</v>
      </c>
      <c r="AA245" t="s">
        <v>209</v>
      </c>
      <c r="AB245" t="s">
        <v>209</v>
      </c>
      <c r="AC245" t="s">
        <v>209</v>
      </c>
      <c r="AD245" t="s">
        <v>209</v>
      </c>
      <c r="AE245" t="s">
        <v>209</v>
      </c>
      <c r="AF245" t="s">
        <v>209</v>
      </c>
      <c r="AG245" s="209">
        <v>1</v>
      </c>
      <c r="AH245" s="209">
        <v>2</v>
      </c>
      <c r="AI245" s="209">
        <f>0.1*AI244</f>
        <v>4.2000000000000003E-2</v>
      </c>
      <c r="AJ245" s="209">
        <v>2.5999999999999999E-2</v>
      </c>
      <c r="AK245" s="209">
        <v>7</v>
      </c>
      <c r="AL245" s="209"/>
      <c r="AM245" s="209"/>
      <c r="AN245" s="210">
        <f t="shared" si="193"/>
        <v>7.7880000000000005E-2</v>
      </c>
      <c r="AO245" s="210">
        <f t="shared" si="163"/>
        <v>7.7880000000000007E-3</v>
      </c>
      <c r="AP245" s="211">
        <f t="shared" si="198"/>
        <v>4.4800000000000004</v>
      </c>
      <c r="AQ245" s="211">
        <f t="shared" si="203"/>
        <v>0.70000000000000007</v>
      </c>
      <c r="AR245" s="210">
        <f>10068.2*J245*POWER(10,-6)+0.0012*J245*20</f>
        <v>4.7014115999999995E-2</v>
      </c>
      <c r="AS245" s="211">
        <f t="shared" si="194"/>
        <v>5.3126821160000004</v>
      </c>
      <c r="AT245" s="212">
        <f t="shared" si="195"/>
        <v>1.8805646400000002E-7</v>
      </c>
      <c r="AU245" s="212">
        <f t="shared" si="196"/>
        <v>2.1250728464000006E-5</v>
      </c>
    </row>
    <row r="246" spans="1:47" x14ac:dyDescent="0.3">
      <c r="A246" s="56" t="s">
        <v>325</v>
      </c>
      <c r="B246" s="123" t="s">
        <v>23</v>
      </c>
      <c r="C246" s="78" t="s">
        <v>563</v>
      </c>
      <c r="D246" s="79" t="s">
        <v>160</v>
      </c>
      <c r="E246" s="261">
        <v>1E-4</v>
      </c>
      <c r="F246" s="281">
        <v>1</v>
      </c>
      <c r="G246" s="262">
        <v>0.16000000000000003</v>
      </c>
      <c r="H246" s="261">
        <f t="shared" si="199"/>
        <v>1.6000000000000003E-5</v>
      </c>
      <c r="I246" s="77">
        <f>K245*300/1000</f>
        <v>1.38</v>
      </c>
      <c r="J246" s="77">
        <v>0</v>
      </c>
      <c r="K246" s="81">
        <v>0</v>
      </c>
      <c r="L246" t="str">
        <f t="shared" si="200"/>
        <v>С203</v>
      </c>
      <c r="M246" t="str">
        <f t="shared" si="201"/>
        <v>Реактор R-401</v>
      </c>
      <c r="N246" t="str">
        <f t="shared" si="202"/>
        <v>Частичное-ликвидация</v>
      </c>
      <c r="O246" t="s">
        <v>209</v>
      </c>
      <c r="P246" t="s">
        <v>209</v>
      </c>
      <c r="Q246" t="s">
        <v>209</v>
      </c>
      <c r="R246" t="s">
        <v>209</v>
      </c>
      <c r="S246" t="s">
        <v>209</v>
      </c>
      <c r="T246" t="s">
        <v>209</v>
      </c>
      <c r="U246" t="s">
        <v>209</v>
      </c>
      <c r="V246" t="s">
        <v>209</v>
      </c>
      <c r="W246" t="s">
        <v>209</v>
      </c>
      <c r="X246" t="s">
        <v>209</v>
      </c>
      <c r="Y246" t="s">
        <v>209</v>
      </c>
      <c r="Z246" t="s">
        <v>209</v>
      </c>
      <c r="AA246" t="s">
        <v>209</v>
      </c>
      <c r="AB246" t="s">
        <v>209</v>
      </c>
      <c r="AC246" t="s">
        <v>209</v>
      </c>
      <c r="AD246" t="s">
        <v>209</v>
      </c>
      <c r="AE246" t="s">
        <v>209</v>
      </c>
      <c r="AF246" t="s">
        <v>209</v>
      </c>
      <c r="AG246" s="209">
        <v>0</v>
      </c>
      <c r="AH246" s="209">
        <v>0</v>
      </c>
      <c r="AI246" s="209">
        <f>0.1*AI244</f>
        <v>4.2000000000000003E-2</v>
      </c>
      <c r="AJ246" s="209">
        <v>2.5999999999999999E-2</v>
      </c>
      <c r="AK246" s="209">
        <v>7</v>
      </c>
      <c r="AL246" s="209"/>
      <c r="AM246" s="209"/>
      <c r="AN246" s="210">
        <f t="shared" si="166"/>
        <v>7.7880000000000005E-2</v>
      </c>
      <c r="AO246" s="210">
        <f t="shared" si="163"/>
        <v>7.7880000000000007E-3</v>
      </c>
      <c r="AP246" s="211">
        <f t="shared" si="198"/>
        <v>0</v>
      </c>
      <c r="AQ246" s="211">
        <f t="shared" si="203"/>
        <v>0.70000000000000007</v>
      </c>
      <c r="AR246" s="210">
        <f>1333*I246*POWER(10,-6)+0.0012*I246*20</f>
        <v>3.4959539999999997E-2</v>
      </c>
      <c r="AS246" s="211">
        <f t="shared" si="194"/>
        <v>0.82062754000000004</v>
      </c>
      <c r="AT246" s="212">
        <f t="shared" si="195"/>
        <v>5.5935264000000004E-7</v>
      </c>
      <c r="AU246" s="212">
        <f t="shared" si="196"/>
        <v>1.3130040640000003E-5</v>
      </c>
    </row>
    <row r="247" spans="1:47" x14ac:dyDescent="0.3">
      <c r="A247" s="56" t="s">
        <v>326</v>
      </c>
      <c r="B247" s="77" t="s">
        <v>23</v>
      </c>
      <c r="C247" s="78" t="s">
        <v>55</v>
      </c>
      <c r="D247" s="79" t="s">
        <v>163</v>
      </c>
      <c r="E247" s="261">
        <v>1E-4</v>
      </c>
      <c r="F247" s="281">
        <v>1</v>
      </c>
      <c r="G247" s="262">
        <v>4.0000000000000008E-2</v>
      </c>
      <c r="H247" s="261">
        <f t="shared" si="199"/>
        <v>4.0000000000000007E-6</v>
      </c>
      <c r="I247" s="77">
        <f>K247*1800/1000</f>
        <v>0.72</v>
      </c>
      <c r="J247" s="77">
        <f>I247</f>
        <v>0.72</v>
      </c>
      <c r="K247" s="80">
        <v>0.4</v>
      </c>
      <c r="L247" t="str">
        <f t="shared" si="200"/>
        <v>С204</v>
      </c>
      <c r="M247" t="str">
        <f t="shared" si="201"/>
        <v>Реактор R-401</v>
      </c>
      <c r="N247" t="str">
        <f t="shared" si="202"/>
        <v>Частичное-газ факел</v>
      </c>
      <c r="O247" t="s">
        <v>209</v>
      </c>
      <c r="P247" t="s">
        <v>209</v>
      </c>
      <c r="Q247" t="s">
        <v>209</v>
      </c>
      <c r="R247" t="s">
        <v>209</v>
      </c>
      <c r="S247" t="s">
        <v>209</v>
      </c>
      <c r="T247" t="s">
        <v>209</v>
      </c>
      <c r="U247" t="s">
        <v>209</v>
      </c>
      <c r="V247" t="s">
        <v>209</v>
      </c>
      <c r="W247">
        <v>8</v>
      </c>
      <c r="X247">
        <v>2</v>
      </c>
      <c r="Y247" t="s">
        <v>209</v>
      </c>
      <c r="Z247" t="s">
        <v>209</v>
      </c>
      <c r="AA247" t="s">
        <v>209</v>
      </c>
      <c r="AB247" t="s">
        <v>209</v>
      </c>
      <c r="AC247" t="s">
        <v>209</v>
      </c>
      <c r="AD247" t="s">
        <v>209</v>
      </c>
      <c r="AE247" t="s">
        <v>209</v>
      </c>
      <c r="AF247" t="s">
        <v>209</v>
      </c>
      <c r="AG247" s="209">
        <v>1</v>
      </c>
      <c r="AH247" s="209">
        <v>2</v>
      </c>
      <c r="AI247" s="209">
        <f>0.1*AI244</f>
        <v>4.2000000000000003E-2</v>
      </c>
      <c r="AJ247" s="209">
        <v>2.5999999999999999E-2</v>
      </c>
      <c r="AK247" s="209">
        <v>7</v>
      </c>
      <c r="AL247" s="209"/>
      <c r="AM247" s="209"/>
      <c r="AN247" s="210">
        <f t="shared" si="157"/>
        <v>6.0719999999999996E-2</v>
      </c>
      <c r="AO247" s="210">
        <f t="shared" si="163"/>
        <v>6.0720000000000001E-3</v>
      </c>
      <c r="AP247" s="211">
        <f t="shared" si="198"/>
        <v>4.4800000000000004</v>
      </c>
      <c r="AQ247" s="211">
        <f t="shared" si="203"/>
        <v>0.70000000000000007</v>
      </c>
      <c r="AR247" s="210">
        <f>10068.2*J247*POWER(10,-6)</f>
        <v>7.2491040000000001E-3</v>
      </c>
      <c r="AS247" s="211">
        <f t="shared" si="194"/>
        <v>5.2540411039999997</v>
      </c>
      <c r="AT247" s="212">
        <f t="shared" si="195"/>
        <v>2.8996416000000004E-8</v>
      </c>
      <c r="AU247" s="212">
        <f t="shared" si="196"/>
        <v>2.1016164416000004E-5</v>
      </c>
    </row>
    <row r="248" spans="1:47" x14ac:dyDescent="0.3">
      <c r="A248" s="56" t="s">
        <v>327</v>
      </c>
      <c r="B248" s="123" t="s">
        <v>23</v>
      </c>
      <c r="C248" s="78" t="s">
        <v>564</v>
      </c>
      <c r="D248" s="79" t="s">
        <v>164</v>
      </c>
      <c r="E248" s="261">
        <v>1E-4</v>
      </c>
      <c r="F248" s="281">
        <v>1</v>
      </c>
      <c r="G248" s="262">
        <v>0.15200000000000002</v>
      </c>
      <c r="H248" s="261">
        <f t="shared" si="199"/>
        <v>1.5200000000000004E-5</v>
      </c>
      <c r="I248" s="77">
        <f>K247*1800/1000</f>
        <v>0.72</v>
      </c>
      <c r="J248" s="77">
        <f>I248</f>
        <v>0.72</v>
      </c>
      <c r="K248" s="81">
        <v>0</v>
      </c>
      <c r="L248" t="str">
        <f t="shared" si="200"/>
        <v>С205</v>
      </c>
      <c r="M248" t="str">
        <f t="shared" si="201"/>
        <v>Реактор R-401</v>
      </c>
      <c r="N248" t="str">
        <f t="shared" si="202"/>
        <v>Частичное-вспышка</v>
      </c>
      <c r="O248" t="s">
        <v>209</v>
      </c>
      <c r="P248" t="s">
        <v>209</v>
      </c>
      <c r="Q248" t="s">
        <v>209</v>
      </c>
      <c r="R248" t="s">
        <v>209</v>
      </c>
      <c r="S248" t="s">
        <v>209</v>
      </c>
      <c r="T248" t="s">
        <v>209</v>
      </c>
      <c r="U248" t="s">
        <v>209</v>
      </c>
      <c r="V248" t="s">
        <v>209</v>
      </c>
      <c r="W248" t="s">
        <v>209</v>
      </c>
      <c r="X248" t="s">
        <v>209</v>
      </c>
      <c r="Y248">
        <v>29</v>
      </c>
      <c r="Z248">
        <v>34</v>
      </c>
      <c r="AA248" t="s">
        <v>209</v>
      </c>
      <c r="AB248" t="s">
        <v>209</v>
      </c>
      <c r="AC248" t="s">
        <v>209</v>
      </c>
      <c r="AD248" t="s">
        <v>209</v>
      </c>
      <c r="AE248" t="s">
        <v>209</v>
      </c>
      <c r="AF248" t="s">
        <v>209</v>
      </c>
      <c r="AG248" s="209">
        <v>1</v>
      </c>
      <c r="AH248" s="209">
        <v>2</v>
      </c>
      <c r="AI248" s="209">
        <f>0.1*AI244</f>
        <v>4.2000000000000003E-2</v>
      </c>
      <c r="AJ248" s="209">
        <v>2.5999999999999999E-2</v>
      </c>
      <c r="AK248" s="209">
        <v>7</v>
      </c>
      <c r="AL248" s="209"/>
      <c r="AM248" s="209"/>
      <c r="AN248" s="210">
        <f t="shared" ref="AN248:AN311" si="205">AJ248*J248+AI248</f>
        <v>6.0719999999999996E-2</v>
      </c>
      <c r="AO248" s="210">
        <f t="shared" si="163"/>
        <v>6.0720000000000001E-3</v>
      </c>
      <c r="AP248" s="211">
        <f t="shared" si="198"/>
        <v>4.4800000000000004</v>
      </c>
      <c r="AQ248" s="211">
        <f t="shared" si="203"/>
        <v>0.70000000000000007</v>
      </c>
      <c r="AR248" s="210">
        <f>10068.2*J248*POWER(10,-6)</f>
        <v>7.2491040000000001E-3</v>
      </c>
      <c r="AS248" s="211">
        <f t="shared" si="194"/>
        <v>5.2540411039999997</v>
      </c>
      <c r="AT248" s="212">
        <f t="shared" si="195"/>
        <v>1.1018638080000003E-7</v>
      </c>
      <c r="AU248" s="212">
        <f t="shared" si="196"/>
        <v>7.9861424780800012E-5</v>
      </c>
    </row>
    <row r="249" spans="1:47" x14ac:dyDescent="0.3">
      <c r="A249" s="56" t="s">
        <v>328</v>
      </c>
      <c r="B249" s="77" t="s">
        <v>23</v>
      </c>
      <c r="C249" s="78" t="s">
        <v>565</v>
      </c>
      <c r="D249" s="79" t="s">
        <v>160</v>
      </c>
      <c r="E249" s="261">
        <v>1E-4</v>
      </c>
      <c r="F249" s="281">
        <v>1</v>
      </c>
      <c r="G249" s="262">
        <v>0.6080000000000001</v>
      </c>
      <c r="H249" s="261">
        <f>E249*F249*G249</f>
        <v>6.0800000000000014E-5</v>
      </c>
      <c r="I249" s="77">
        <f>K247*1800/1000</f>
        <v>0.72</v>
      </c>
      <c r="J249" s="77">
        <v>0</v>
      </c>
      <c r="K249" s="81">
        <v>0</v>
      </c>
      <c r="L249" t="str">
        <f t="shared" si="200"/>
        <v>С206</v>
      </c>
      <c r="M249" t="str">
        <f t="shared" si="201"/>
        <v>Реактор R-401</v>
      </c>
      <c r="N249" t="str">
        <f t="shared" si="202"/>
        <v>Частичное-ликвидация</v>
      </c>
      <c r="O249" t="s">
        <v>209</v>
      </c>
      <c r="P249" t="s">
        <v>209</v>
      </c>
      <c r="Q249" t="s">
        <v>209</v>
      </c>
      <c r="R249" t="s">
        <v>209</v>
      </c>
      <c r="S249" t="s">
        <v>209</v>
      </c>
      <c r="T249" t="s">
        <v>209</v>
      </c>
      <c r="U249" t="s">
        <v>209</v>
      </c>
      <c r="V249" t="s">
        <v>209</v>
      </c>
      <c r="W249" t="s">
        <v>209</v>
      </c>
      <c r="X249" t="s">
        <v>209</v>
      </c>
      <c r="Y249" t="s">
        <v>209</v>
      </c>
      <c r="Z249" t="s">
        <v>209</v>
      </c>
      <c r="AA249" t="s">
        <v>209</v>
      </c>
      <c r="AB249" t="s">
        <v>209</v>
      </c>
      <c r="AC249" t="s">
        <v>209</v>
      </c>
      <c r="AD249" t="s">
        <v>209</v>
      </c>
      <c r="AE249" t="s">
        <v>209</v>
      </c>
      <c r="AF249" t="s">
        <v>209</v>
      </c>
      <c r="AG249" s="209">
        <v>0</v>
      </c>
      <c r="AH249" s="209">
        <v>0</v>
      </c>
      <c r="AI249" s="209">
        <f>0.1*AI244</f>
        <v>4.2000000000000003E-2</v>
      </c>
      <c r="AJ249" s="209">
        <v>2.5999999999999999E-2</v>
      </c>
      <c r="AK249" s="209">
        <v>7</v>
      </c>
      <c r="AL249" s="209"/>
      <c r="AM249" s="209"/>
      <c r="AN249" s="210">
        <f t="shared" si="167"/>
        <v>6.0719999999999996E-2</v>
      </c>
      <c r="AO249" s="210">
        <f t="shared" si="163"/>
        <v>6.0720000000000001E-3</v>
      </c>
      <c r="AP249" s="211">
        <f t="shared" si="198"/>
        <v>0</v>
      </c>
      <c r="AQ249" s="211">
        <f t="shared" si="203"/>
        <v>0.70000000000000007</v>
      </c>
      <c r="AR249" s="210">
        <f>1333*I249*POWER(10,-6)</f>
        <v>9.5975999999999993E-4</v>
      </c>
      <c r="AS249" s="211">
        <f t="shared" si="194"/>
        <v>0.76775176000000001</v>
      </c>
      <c r="AT249" s="212">
        <f t="shared" si="195"/>
        <v>5.8353408000000011E-8</v>
      </c>
      <c r="AU249" s="212">
        <f t="shared" si="196"/>
        <v>4.6679307008000014E-5</v>
      </c>
    </row>
    <row r="250" spans="1:47" x14ac:dyDescent="0.3">
      <c r="A250" s="56" t="s">
        <v>329</v>
      </c>
      <c r="B250" s="123" t="s">
        <v>23</v>
      </c>
      <c r="C250" s="78" t="s">
        <v>165</v>
      </c>
      <c r="D250" s="79" t="s">
        <v>166</v>
      </c>
      <c r="E250" s="261">
        <v>2.5000000000000001E-5</v>
      </c>
      <c r="F250" s="281">
        <v>1</v>
      </c>
      <c r="G250" s="262">
        <v>1</v>
      </c>
      <c r="H250" s="261">
        <f>E250*F250*G250</f>
        <v>2.5000000000000001E-5</v>
      </c>
      <c r="I250" s="77">
        <v>3.75</v>
      </c>
      <c r="J250" s="77">
        <f>I250</f>
        <v>3.75</v>
      </c>
      <c r="K250" s="81">
        <v>0</v>
      </c>
      <c r="L250" t="str">
        <f t="shared" si="200"/>
        <v>С207</v>
      </c>
      <c r="M250" t="str">
        <f t="shared" si="201"/>
        <v>Реактор R-401</v>
      </c>
      <c r="N250" t="str">
        <f t="shared" si="202"/>
        <v>Полное-огненный шар</v>
      </c>
      <c r="O250" t="s">
        <v>209</v>
      </c>
      <c r="P250" t="s">
        <v>209</v>
      </c>
      <c r="Q250" t="s">
        <v>209</v>
      </c>
      <c r="R250" t="s">
        <v>209</v>
      </c>
      <c r="S250" t="s">
        <v>209</v>
      </c>
      <c r="T250" t="s">
        <v>209</v>
      </c>
      <c r="U250" t="s">
        <v>209</v>
      </c>
      <c r="V250" t="s">
        <v>209</v>
      </c>
      <c r="W250" t="s">
        <v>209</v>
      </c>
      <c r="X250" t="s">
        <v>209</v>
      </c>
      <c r="Y250" t="s">
        <v>209</v>
      </c>
      <c r="Z250" t="s">
        <v>209</v>
      </c>
      <c r="AA250" t="s">
        <v>209</v>
      </c>
      <c r="AB250" t="s">
        <v>209</v>
      </c>
      <c r="AC250">
        <v>61</v>
      </c>
      <c r="AD250">
        <v>93</v>
      </c>
      <c r="AE250">
        <v>113</v>
      </c>
      <c r="AF250">
        <v>147</v>
      </c>
      <c r="AG250" s="209">
        <v>1</v>
      </c>
      <c r="AH250" s="209">
        <v>1</v>
      </c>
      <c r="AI250" s="209">
        <f>AI242</f>
        <v>0.42</v>
      </c>
      <c r="AJ250" s="209">
        <v>2.5999999999999999E-2</v>
      </c>
      <c r="AK250" s="209">
        <v>21</v>
      </c>
      <c r="AL250" s="209"/>
      <c r="AM250" s="209"/>
      <c r="AN250" s="210">
        <f t="shared" si="168"/>
        <v>0.51749999999999996</v>
      </c>
      <c r="AO250" s="210">
        <f t="shared" si="163"/>
        <v>5.1749999999999997E-2</v>
      </c>
      <c r="AP250" s="211">
        <f t="shared" si="198"/>
        <v>3.1</v>
      </c>
      <c r="AQ250" s="211">
        <f t="shared" si="203"/>
        <v>2.1</v>
      </c>
      <c r="AR250" s="210">
        <f t="shared" ref="AR250" si="206">10068.2*J250*POWER(10,-6)</f>
        <v>3.7755749999999998E-2</v>
      </c>
      <c r="AS250" s="211">
        <f t="shared" si="194"/>
        <v>5.8070057500000001</v>
      </c>
      <c r="AT250" s="212">
        <f t="shared" si="195"/>
        <v>9.4389374999999996E-7</v>
      </c>
      <c r="AU250" s="212">
        <f t="shared" si="196"/>
        <v>1.4517514375000001E-4</v>
      </c>
    </row>
    <row r="251" spans="1:47" x14ac:dyDescent="0.3">
      <c r="A251" s="56" t="s">
        <v>330</v>
      </c>
      <c r="B251" s="120" t="s">
        <v>24</v>
      </c>
      <c r="C251" s="121" t="s">
        <v>48</v>
      </c>
      <c r="D251" s="122" t="s">
        <v>158</v>
      </c>
      <c r="E251" s="275">
        <v>1.0000000000000001E-5</v>
      </c>
      <c r="F251" s="276">
        <v>1</v>
      </c>
      <c r="G251" s="276">
        <v>0.05</v>
      </c>
      <c r="H251" s="275">
        <f>E251*F251*G251</f>
        <v>5.0000000000000008E-7</v>
      </c>
      <c r="I251" s="120">
        <v>1.3</v>
      </c>
      <c r="J251" s="120">
        <f>I251</f>
        <v>1.3</v>
      </c>
      <c r="K251" s="85">
        <v>25</v>
      </c>
      <c r="L251" t="str">
        <f t="shared" si="200"/>
        <v>С208</v>
      </c>
      <c r="M251" t="str">
        <f t="shared" si="201"/>
        <v>Колонна Т-402</v>
      </c>
      <c r="N251" t="str">
        <f t="shared" si="202"/>
        <v>Полное-пожар</v>
      </c>
      <c r="O251">
        <v>12</v>
      </c>
      <c r="P251">
        <v>16</v>
      </c>
      <c r="Q251">
        <v>21</v>
      </c>
      <c r="R251">
        <v>36</v>
      </c>
      <c r="S251" t="s">
        <v>209</v>
      </c>
      <c r="T251" t="s">
        <v>209</v>
      </c>
      <c r="U251" t="s">
        <v>209</v>
      </c>
      <c r="V251" t="s">
        <v>209</v>
      </c>
      <c r="W251" t="s">
        <v>209</v>
      </c>
      <c r="X251" t="s">
        <v>209</v>
      </c>
      <c r="Y251" t="s">
        <v>209</v>
      </c>
      <c r="Z251" t="s">
        <v>209</v>
      </c>
      <c r="AA251" t="s">
        <v>209</v>
      </c>
      <c r="AB251" t="s">
        <v>209</v>
      </c>
      <c r="AC251" t="s">
        <v>209</v>
      </c>
      <c r="AD251" t="s">
        <v>209</v>
      </c>
      <c r="AE251" t="s">
        <v>209</v>
      </c>
      <c r="AF251" t="s">
        <v>209</v>
      </c>
      <c r="AG251" s="219">
        <v>1</v>
      </c>
      <c r="AH251" s="219">
        <v>1</v>
      </c>
      <c r="AI251" s="5">
        <v>0.18</v>
      </c>
      <c r="AJ251" s="5">
        <v>2.5999999999999999E-2</v>
      </c>
      <c r="AK251" s="5">
        <v>21</v>
      </c>
      <c r="AL251" s="5"/>
      <c r="AM251" s="5"/>
      <c r="AN251" s="220">
        <f t="shared" si="159"/>
        <v>0.21379999999999999</v>
      </c>
      <c r="AO251" s="220">
        <f>0.1*AN251</f>
        <v>2.138E-2</v>
      </c>
      <c r="AP251" s="221">
        <f t="shared" ref="AP251:AP268" si="207">AG251*1.72+115*0.012*AH251</f>
        <v>3.1</v>
      </c>
      <c r="AQ251" s="221">
        <f>AK251*0.1</f>
        <v>2.1</v>
      </c>
      <c r="AR251" s="220">
        <f>10068.2*J251*POWER(10,-6)+0.0012*K251</f>
        <v>4.3088660000000001E-2</v>
      </c>
      <c r="AS251" s="221">
        <f t="shared" si="194"/>
        <v>5.4782686599999995</v>
      </c>
      <c r="AT251" s="212">
        <f t="shared" si="195"/>
        <v>2.1544330000000004E-8</v>
      </c>
      <c r="AU251" s="212">
        <f t="shared" si="196"/>
        <v>2.73913433E-6</v>
      </c>
    </row>
    <row r="252" spans="1:47" x14ac:dyDescent="0.3">
      <c r="A252" s="56" t="s">
        <v>331</v>
      </c>
      <c r="B252" s="82" t="s">
        <v>24</v>
      </c>
      <c r="C252" s="83" t="s">
        <v>570</v>
      </c>
      <c r="D252" s="84" t="s">
        <v>161</v>
      </c>
      <c r="E252" s="263">
        <v>1.0000000000000001E-5</v>
      </c>
      <c r="F252" s="276">
        <v>1</v>
      </c>
      <c r="G252" s="264">
        <v>0.19</v>
      </c>
      <c r="H252" s="263">
        <f t="shared" ref="H252:H257" si="208">E252*F252*G252</f>
        <v>1.9000000000000002E-6</v>
      </c>
      <c r="I252" s="82">
        <v>1.3</v>
      </c>
      <c r="J252" s="82">
        <v>0.02</v>
      </c>
      <c r="K252" s="85">
        <v>0</v>
      </c>
      <c r="L252" t="str">
        <f t="shared" si="200"/>
        <v>С209</v>
      </c>
      <c r="M252" t="str">
        <f t="shared" si="201"/>
        <v>Колонна Т-402</v>
      </c>
      <c r="N252" t="str">
        <f t="shared" si="202"/>
        <v>Полное-взрыв</v>
      </c>
      <c r="O252" t="s">
        <v>209</v>
      </c>
      <c r="P252" t="s">
        <v>209</v>
      </c>
      <c r="Q252" t="s">
        <v>209</v>
      </c>
      <c r="R252" t="s">
        <v>209</v>
      </c>
      <c r="S252">
        <v>12</v>
      </c>
      <c r="T252">
        <v>25</v>
      </c>
      <c r="U252">
        <v>69</v>
      </c>
      <c r="V252">
        <v>118</v>
      </c>
      <c r="W252" t="s">
        <v>209</v>
      </c>
      <c r="X252" t="s">
        <v>209</v>
      </c>
      <c r="Y252" t="s">
        <v>209</v>
      </c>
      <c r="Z252" t="s">
        <v>209</v>
      </c>
      <c r="AA252" t="s">
        <v>209</v>
      </c>
      <c r="AB252" t="s">
        <v>209</v>
      </c>
      <c r="AC252" t="s">
        <v>209</v>
      </c>
      <c r="AD252" t="s">
        <v>209</v>
      </c>
      <c r="AE252" t="s">
        <v>209</v>
      </c>
      <c r="AF252" t="s">
        <v>209</v>
      </c>
      <c r="AG252" s="219">
        <v>1</v>
      </c>
      <c r="AH252" s="219">
        <v>1</v>
      </c>
      <c r="AI252" s="5">
        <v>0.18</v>
      </c>
      <c r="AJ252" s="5">
        <v>2.5999999999999999E-2</v>
      </c>
      <c r="AK252" s="5">
        <v>21</v>
      </c>
      <c r="AL252" s="5"/>
      <c r="AM252" s="5"/>
      <c r="AN252" s="220">
        <f t="shared" si="162"/>
        <v>0.21379999999999999</v>
      </c>
      <c r="AO252" s="220">
        <f t="shared" si="163"/>
        <v>2.138E-2</v>
      </c>
      <c r="AP252" s="221">
        <f t="shared" si="207"/>
        <v>3.1</v>
      </c>
      <c r="AQ252" s="221">
        <f t="shared" ref="AQ252:AQ259" si="209">AK252*0.1</f>
        <v>2.1</v>
      </c>
      <c r="AR252" s="220">
        <f>10068.2*J252*POWER(10,-6)*10+0.0012*K251</f>
        <v>3.2013639999999996E-2</v>
      </c>
      <c r="AS252" s="221">
        <f t="shared" si="194"/>
        <v>5.4671936399999996</v>
      </c>
      <c r="AT252" s="212">
        <f t="shared" si="195"/>
        <v>6.0825916000000005E-8</v>
      </c>
      <c r="AU252" s="212">
        <f t="shared" si="196"/>
        <v>1.0387667916E-5</v>
      </c>
    </row>
    <row r="253" spans="1:47" x14ac:dyDescent="0.3">
      <c r="A253" s="56" t="s">
        <v>332</v>
      </c>
      <c r="B253" s="120" t="s">
        <v>24</v>
      </c>
      <c r="C253" s="83" t="s">
        <v>571</v>
      </c>
      <c r="D253" s="84" t="s">
        <v>159</v>
      </c>
      <c r="E253" s="263">
        <v>1.0000000000000001E-5</v>
      </c>
      <c r="F253" s="276">
        <v>1</v>
      </c>
      <c r="G253" s="264">
        <v>0.76</v>
      </c>
      <c r="H253" s="263">
        <f t="shared" si="208"/>
        <v>7.6000000000000009E-6</v>
      </c>
      <c r="I253" s="82">
        <v>1.3</v>
      </c>
      <c r="J253" s="82">
        <v>0</v>
      </c>
      <c r="K253" s="86">
        <v>0</v>
      </c>
      <c r="L253" t="str">
        <f t="shared" si="200"/>
        <v>С210</v>
      </c>
      <c r="M253" t="str">
        <f t="shared" si="201"/>
        <v>Колонна Т-402</v>
      </c>
      <c r="N253" t="str">
        <f t="shared" si="202"/>
        <v>Полное-ликвидация</v>
      </c>
      <c r="O253" t="s">
        <v>209</v>
      </c>
      <c r="P253" t="s">
        <v>209</v>
      </c>
      <c r="Q253" t="s">
        <v>209</v>
      </c>
      <c r="R253" t="s">
        <v>209</v>
      </c>
      <c r="S253" t="s">
        <v>209</v>
      </c>
      <c r="T253" t="s">
        <v>209</v>
      </c>
      <c r="U253" t="s">
        <v>209</v>
      </c>
      <c r="V253" t="s">
        <v>209</v>
      </c>
      <c r="W253" t="s">
        <v>209</v>
      </c>
      <c r="X253" t="s">
        <v>209</v>
      </c>
      <c r="Y253" t="s">
        <v>209</v>
      </c>
      <c r="Z253" t="s">
        <v>209</v>
      </c>
      <c r="AA253" t="s">
        <v>209</v>
      </c>
      <c r="AB253" t="s">
        <v>209</v>
      </c>
      <c r="AC253" t="s">
        <v>209</v>
      </c>
      <c r="AD253" t="s">
        <v>209</v>
      </c>
      <c r="AE253" t="s">
        <v>209</v>
      </c>
      <c r="AF253" t="s">
        <v>209</v>
      </c>
      <c r="AG253" s="5">
        <v>0</v>
      </c>
      <c r="AH253" s="5">
        <v>0</v>
      </c>
      <c r="AI253" s="5">
        <v>0.18</v>
      </c>
      <c r="AJ253" s="5">
        <v>2.5999999999999999E-2</v>
      </c>
      <c r="AK253" s="5">
        <v>21</v>
      </c>
      <c r="AL253" s="5"/>
      <c r="AM253" s="5"/>
      <c r="AN253" s="220">
        <f t="shared" ref="AN253" si="210">AJ253*J253+AI253</f>
        <v>0.18</v>
      </c>
      <c r="AO253" s="220">
        <f t="shared" ref="AO253:AO259" si="211">0.1*AN253</f>
        <v>1.7999999999999999E-2</v>
      </c>
      <c r="AP253" s="221">
        <f t="shared" si="207"/>
        <v>0</v>
      </c>
      <c r="AQ253" s="221">
        <f t="shared" si="209"/>
        <v>2.1</v>
      </c>
      <c r="AR253" s="220">
        <f>1333*J253*POWER(10,-6)+0.0012*K251</f>
        <v>0.03</v>
      </c>
      <c r="AS253" s="221">
        <f t="shared" si="194"/>
        <v>2.3279999999999998</v>
      </c>
      <c r="AT253" s="212">
        <f t="shared" si="195"/>
        <v>2.2800000000000003E-7</v>
      </c>
      <c r="AU253" s="212">
        <f t="shared" si="196"/>
        <v>1.7692800000000001E-5</v>
      </c>
    </row>
    <row r="254" spans="1:47" x14ac:dyDescent="0.3">
      <c r="A254" s="56" t="s">
        <v>333</v>
      </c>
      <c r="B254" s="82" t="s">
        <v>24</v>
      </c>
      <c r="C254" s="83" t="s">
        <v>52</v>
      </c>
      <c r="D254" s="84" t="s">
        <v>162</v>
      </c>
      <c r="E254" s="263">
        <v>1E-4</v>
      </c>
      <c r="F254" s="276">
        <v>1</v>
      </c>
      <c r="G254" s="264">
        <v>4.0000000000000008E-2</v>
      </c>
      <c r="H254" s="263">
        <f t="shared" si="208"/>
        <v>4.0000000000000007E-6</v>
      </c>
      <c r="I254" s="82">
        <f>K254*300/1000</f>
        <v>0.99</v>
      </c>
      <c r="J254" s="82">
        <f>I254</f>
        <v>0.99</v>
      </c>
      <c r="K254" s="85">
        <v>3.3</v>
      </c>
      <c r="L254" t="str">
        <f t="shared" si="200"/>
        <v>С211</v>
      </c>
      <c r="M254" t="str">
        <f t="shared" si="201"/>
        <v>Колонна Т-402</v>
      </c>
      <c r="N254" t="str">
        <f t="shared" si="202"/>
        <v>Частичное-жидкостной факел</v>
      </c>
      <c r="O254" t="s">
        <v>209</v>
      </c>
      <c r="P254" t="s">
        <v>209</v>
      </c>
      <c r="Q254" t="s">
        <v>209</v>
      </c>
      <c r="R254" t="s">
        <v>209</v>
      </c>
      <c r="S254" t="s">
        <v>209</v>
      </c>
      <c r="T254" t="s">
        <v>209</v>
      </c>
      <c r="U254" t="s">
        <v>209</v>
      </c>
      <c r="V254" t="s">
        <v>209</v>
      </c>
      <c r="W254">
        <v>24</v>
      </c>
      <c r="X254">
        <v>4</v>
      </c>
      <c r="Y254" t="s">
        <v>209</v>
      </c>
      <c r="Z254" t="s">
        <v>209</v>
      </c>
      <c r="AA254" t="s">
        <v>209</v>
      </c>
      <c r="AB254" t="s">
        <v>209</v>
      </c>
      <c r="AC254" t="s">
        <v>209</v>
      </c>
      <c r="AD254" t="s">
        <v>209</v>
      </c>
      <c r="AE254" t="s">
        <v>209</v>
      </c>
      <c r="AF254" t="s">
        <v>209</v>
      </c>
      <c r="AG254" s="5">
        <v>1</v>
      </c>
      <c r="AH254" s="5">
        <v>1</v>
      </c>
      <c r="AI254" s="5">
        <f>0.1*AI253</f>
        <v>1.7999999999999999E-2</v>
      </c>
      <c r="AJ254" s="5">
        <v>2.5999999999999999E-2</v>
      </c>
      <c r="AK254" s="5">
        <v>7</v>
      </c>
      <c r="AL254" s="5"/>
      <c r="AM254" s="5"/>
      <c r="AN254" s="220">
        <f t="shared" si="193"/>
        <v>4.3740000000000001E-2</v>
      </c>
      <c r="AO254" s="220">
        <f t="shared" si="211"/>
        <v>4.3740000000000003E-3</v>
      </c>
      <c r="AP254" s="221">
        <f t="shared" si="207"/>
        <v>3.1</v>
      </c>
      <c r="AQ254" s="221">
        <f t="shared" si="209"/>
        <v>0.70000000000000007</v>
      </c>
      <c r="AR254" s="220">
        <f>10068.2*J254*POWER(10,-6)</f>
        <v>9.9675179999999999E-3</v>
      </c>
      <c r="AS254" s="221">
        <f t="shared" si="194"/>
        <v>3.8580815180000001</v>
      </c>
      <c r="AT254" s="212">
        <f t="shared" si="195"/>
        <v>3.9870072000000009E-8</v>
      </c>
      <c r="AU254" s="212">
        <f t="shared" si="196"/>
        <v>1.5432326072000002E-5</v>
      </c>
    </row>
    <row r="255" spans="1:47" x14ac:dyDescent="0.3">
      <c r="A255" s="56" t="s">
        <v>334</v>
      </c>
      <c r="B255" s="120" t="s">
        <v>24</v>
      </c>
      <c r="C255" s="83" t="s">
        <v>563</v>
      </c>
      <c r="D255" s="84" t="s">
        <v>160</v>
      </c>
      <c r="E255" s="263">
        <v>1E-4</v>
      </c>
      <c r="F255" s="276">
        <v>1</v>
      </c>
      <c r="G255" s="264">
        <v>0.16000000000000003</v>
      </c>
      <c r="H255" s="263">
        <f t="shared" si="208"/>
        <v>1.6000000000000003E-5</v>
      </c>
      <c r="I255" s="82">
        <f>K254*300/1000</f>
        <v>0.99</v>
      </c>
      <c r="J255" s="82">
        <v>0</v>
      </c>
      <c r="K255" s="86">
        <v>0</v>
      </c>
      <c r="L255" t="str">
        <f t="shared" si="200"/>
        <v>С212</v>
      </c>
      <c r="M255" t="str">
        <f t="shared" si="201"/>
        <v>Колонна Т-402</v>
      </c>
      <c r="N255" t="str">
        <f t="shared" si="202"/>
        <v>Частичное-ликвидация</v>
      </c>
      <c r="O255" t="s">
        <v>209</v>
      </c>
      <c r="P255" t="s">
        <v>209</v>
      </c>
      <c r="Q255" t="s">
        <v>209</v>
      </c>
      <c r="R255" t="s">
        <v>209</v>
      </c>
      <c r="S255" t="s">
        <v>209</v>
      </c>
      <c r="T255" t="s">
        <v>209</v>
      </c>
      <c r="U255" t="s">
        <v>209</v>
      </c>
      <c r="V255" t="s">
        <v>209</v>
      </c>
      <c r="W255" t="s">
        <v>209</v>
      </c>
      <c r="X255" t="s">
        <v>209</v>
      </c>
      <c r="Y255" t="s">
        <v>209</v>
      </c>
      <c r="Z255" t="s">
        <v>209</v>
      </c>
      <c r="AA255" t="s">
        <v>209</v>
      </c>
      <c r="AB255" t="s">
        <v>209</v>
      </c>
      <c r="AC255" t="s">
        <v>209</v>
      </c>
      <c r="AD255" t="s">
        <v>209</v>
      </c>
      <c r="AE255" t="s">
        <v>209</v>
      </c>
      <c r="AF255" t="s">
        <v>209</v>
      </c>
      <c r="AG255" s="5">
        <v>0</v>
      </c>
      <c r="AH255" s="5">
        <v>0</v>
      </c>
      <c r="AI255" s="5">
        <f>0.1*AI253</f>
        <v>1.7999999999999999E-2</v>
      </c>
      <c r="AJ255" s="5">
        <v>2.5999999999999999E-2</v>
      </c>
      <c r="AK255" s="5">
        <v>7</v>
      </c>
      <c r="AL255" s="5"/>
      <c r="AM255" s="5"/>
      <c r="AN255" s="220">
        <f t="shared" si="166"/>
        <v>4.3740000000000001E-2</v>
      </c>
      <c r="AO255" s="220">
        <f t="shared" si="211"/>
        <v>4.3740000000000003E-3</v>
      </c>
      <c r="AP255" s="221">
        <f t="shared" si="207"/>
        <v>0</v>
      </c>
      <c r="AQ255" s="221">
        <f t="shared" si="209"/>
        <v>0.70000000000000007</v>
      </c>
      <c r="AR255" s="220">
        <f>1333*I255*POWER(10,-6)</f>
        <v>1.31967E-3</v>
      </c>
      <c r="AS255" s="221">
        <f t="shared" si="194"/>
        <v>0.74943367000000005</v>
      </c>
      <c r="AT255" s="212">
        <f t="shared" si="195"/>
        <v>2.1114720000000004E-8</v>
      </c>
      <c r="AU255" s="212">
        <f t="shared" si="196"/>
        <v>1.1990938720000002E-5</v>
      </c>
    </row>
    <row r="256" spans="1:47" x14ac:dyDescent="0.3">
      <c r="A256" s="56" t="s">
        <v>335</v>
      </c>
      <c r="B256" s="82" t="s">
        <v>24</v>
      </c>
      <c r="C256" s="83" t="s">
        <v>55</v>
      </c>
      <c r="D256" s="84" t="s">
        <v>163</v>
      </c>
      <c r="E256" s="263">
        <v>1E-4</v>
      </c>
      <c r="F256" s="276">
        <v>1</v>
      </c>
      <c r="G256" s="264">
        <v>4.0000000000000008E-2</v>
      </c>
      <c r="H256" s="263">
        <f t="shared" si="208"/>
        <v>4.0000000000000007E-6</v>
      </c>
      <c r="I256" s="82">
        <f>K256*1800/1000</f>
        <v>0.45</v>
      </c>
      <c r="J256" s="82">
        <f>I256</f>
        <v>0.45</v>
      </c>
      <c r="K256" s="85">
        <v>0.25</v>
      </c>
      <c r="L256" t="str">
        <f t="shared" si="200"/>
        <v>С213</v>
      </c>
      <c r="M256" t="str">
        <f t="shared" si="201"/>
        <v>Колонна Т-402</v>
      </c>
      <c r="N256" t="str">
        <f t="shared" si="202"/>
        <v>Частичное-газ факел</v>
      </c>
      <c r="O256" t="s">
        <v>209</v>
      </c>
      <c r="P256" t="s">
        <v>209</v>
      </c>
      <c r="Q256" t="s">
        <v>209</v>
      </c>
      <c r="R256" t="s">
        <v>209</v>
      </c>
      <c r="S256" t="s">
        <v>209</v>
      </c>
      <c r="T256" t="s">
        <v>209</v>
      </c>
      <c r="U256" t="s">
        <v>209</v>
      </c>
      <c r="V256" t="s">
        <v>209</v>
      </c>
      <c r="W256">
        <v>7</v>
      </c>
      <c r="X256">
        <v>2</v>
      </c>
      <c r="Y256" t="s">
        <v>209</v>
      </c>
      <c r="Z256" t="s">
        <v>209</v>
      </c>
      <c r="AA256" t="s">
        <v>209</v>
      </c>
      <c r="AB256" t="s">
        <v>209</v>
      </c>
      <c r="AC256" t="s">
        <v>209</v>
      </c>
      <c r="AD256" t="s">
        <v>209</v>
      </c>
      <c r="AE256" t="s">
        <v>209</v>
      </c>
      <c r="AF256" t="s">
        <v>209</v>
      </c>
      <c r="AG256" s="5">
        <v>1</v>
      </c>
      <c r="AH256" s="5">
        <v>1</v>
      </c>
      <c r="AI256" s="5">
        <f>0.1*AI253</f>
        <v>1.7999999999999999E-2</v>
      </c>
      <c r="AJ256" s="5">
        <v>2.5999999999999999E-2</v>
      </c>
      <c r="AK256" s="5">
        <v>7</v>
      </c>
      <c r="AL256" s="5"/>
      <c r="AM256" s="5"/>
      <c r="AN256" s="220">
        <f t="shared" si="205"/>
        <v>2.9699999999999997E-2</v>
      </c>
      <c r="AO256" s="220">
        <f t="shared" si="211"/>
        <v>2.97E-3</v>
      </c>
      <c r="AP256" s="221">
        <f t="shared" si="207"/>
        <v>3.1</v>
      </c>
      <c r="AQ256" s="221">
        <f t="shared" si="209"/>
        <v>0.70000000000000007</v>
      </c>
      <c r="AR256" s="220">
        <f>10068.2*J256*POWER(10,-6)</f>
        <v>4.5306900000000004E-3</v>
      </c>
      <c r="AS256" s="221">
        <f t="shared" si="194"/>
        <v>3.83720069</v>
      </c>
      <c r="AT256" s="212">
        <f t="shared" si="195"/>
        <v>1.8122760000000006E-8</v>
      </c>
      <c r="AU256" s="212">
        <f t="shared" si="196"/>
        <v>1.5348802760000004E-5</v>
      </c>
    </row>
    <row r="257" spans="1:47" x14ac:dyDescent="0.3">
      <c r="A257" s="56" t="s">
        <v>336</v>
      </c>
      <c r="B257" s="120" t="s">
        <v>24</v>
      </c>
      <c r="C257" s="83" t="s">
        <v>564</v>
      </c>
      <c r="D257" s="84" t="s">
        <v>164</v>
      </c>
      <c r="E257" s="263">
        <v>1E-4</v>
      </c>
      <c r="F257" s="276">
        <v>1</v>
      </c>
      <c r="G257" s="264">
        <v>0.15200000000000002</v>
      </c>
      <c r="H257" s="263">
        <f t="shared" si="208"/>
        <v>1.5200000000000004E-5</v>
      </c>
      <c r="I257" s="82">
        <f>K256*1800/1000</f>
        <v>0.45</v>
      </c>
      <c r="J257" s="82">
        <f>I257</f>
        <v>0.45</v>
      </c>
      <c r="K257" s="86">
        <v>0</v>
      </c>
      <c r="L257" t="str">
        <f t="shared" si="200"/>
        <v>С214</v>
      </c>
      <c r="M257" t="str">
        <f t="shared" si="201"/>
        <v>Колонна Т-402</v>
      </c>
      <c r="N257" t="str">
        <f t="shared" si="202"/>
        <v>Частичное-вспышка</v>
      </c>
      <c r="O257" t="s">
        <v>209</v>
      </c>
      <c r="P257" t="s">
        <v>209</v>
      </c>
      <c r="Q257" t="s">
        <v>209</v>
      </c>
      <c r="R257" t="s">
        <v>209</v>
      </c>
      <c r="S257" t="s">
        <v>209</v>
      </c>
      <c r="T257" t="s">
        <v>209</v>
      </c>
      <c r="U257" t="s">
        <v>209</v>
      </c>
      <c r="V257" t="s">
        <v>209</v>
      </c>
      <c r="W257" t="s">
        <v>209</v>
      </c>
      <c r="X257" t="s">
        <v>209</v>
      </c>
      <c r="Y257">
        <v>24</v>
      </c>
      <c r="Z257">
        <v>28</v>
      </c>
      <c r="AA257" t="s">
        <v>209</v>
      </c>
      <c r="AB257" t="s">
        <v>209</v>
      </c>
      <c r="AC257" t="s">
        <v>209</v>
      </c>
      <c r="AD257" t="s">
        <v>209</v>
      </c>
      <c r="AE257" t="s">
        <v>209</v>
      </c>
      <c r="AF257" t="s">
        <v>209</v>
      </c>
      <c r="AG257" s="5">
        <v>1</v>
      </c>
      <c r="AH257" s="5">
        <v>1</v>
      </c>
      <c r="AI257" s="5">
        <f>0.1*AI253</f>
        <v>1.7999999999999999E-2</v>
      </c>
      <c r="AJ257" s="5">
        <v>2.5999999999999999E-2</v>
      </c>
      <c r="AK257" s="5">
        <v>7</v>
      </c>
      <c r="AL257" s="5"/>
      <c r="AM257" s="5"/>
      <c r="AN257" s="220">
        <f t="shared" si="205"/>
        <v>2.9699999999999997E-2</v>
      </c>
      <c r="AO257" s="220">
        <f t="shared" si="211"/>
        <v>2.97E-3</v>
      </c>
      <c r="AP257" s="221">
        <f t="shared" si="207"/>
        <v>3.1</v>
      </c>
      <c r="AQ257" s="221">
        <f t="shared" si="209"/>
        <v>0.70000000000000007</v>
      </c>
      <c r="AR257" s="220">
        <f>10068.2*J257*POWER(10,-6)</f>
        <v>4.5306900000000004E-3</v>
      </c>
      <c r="AS257" s="221">
        <f t="shared" si="194"/>
        <v>3.83720069</v>
      </c>
      <c r="AT257" s="212">
        <f t="shared" si="195"/>
        <v>6.8866488000000026E-8</v>
      </c>
      <c r="AU257" s="212">
        <f t="shared" si="196"/>
        <v>5.8325450488000014E-5</v>
      </c>
    </row>
    <row r="258" spans="1:47" x14ac:dyDescent="0.3">
      <c r="A258" s="56" t="s">
        <v>337</v>
      </c>
      <c r="B258" s="82" t="s">
        <v>24</v>
      </c>
      <c r="C258" s="83" t="s">
        <v>565</v>
      </c>
      <c r="D258" s="84" t="s">
        <v>160</v>
      </c>
      <c r="E258" s="263">
        <v>1E-4</v>
      </c>
      <c r="F258" s="276">
        <v>1</v>
      </c>
      <c r="G258" s="264">
        <v>0.6080000000000001</v>
      </c>
      <c r="H258" s="263">
        <f>E258*F258*G258</f>
        <v>6.0800000000000014E-5</v>
      </c>
      <c r="I258" s="82">
        <f>K256*1800/1000</f>
        <v>0.45</v>
      </c>
      <c r="J258" s="82">
        <v>0</v>
      </c>
      <c r="K258" s="86">
        <v>0</v>
      </c>
      <c r="L258" t="str">
        <f t="shared" si="200"/>
        <v>С215</v>
      </c>
      <c r="M258" t="str">
        <f t="shared" si="201"/>
        <v>Колонна Т-402</v>
      </c>
      <c r="N258" t="str">
        <f t="shared" si="202"/>
        <v>Частичное-ликвидация</v>
      </c>
      <c r="O258" t="s">
        <v>209</v>
      </c>
      <c r="P258" t="s">
        <v>209</v>
      </c>
      <c r="Q258" t="s">
        <v>209</v>
      </c>
      <c r="R258" t="s">
        <v>209</v>
      </c>
      <c r="S258" t="s">
        <v>209</v>
      </c>
      <c r="T258" t="s">
        <v>209</v>
      </c>
      <c r="U258" t="s">
        <v>209</v>
      </c>
      <c r="V258" t="s">
        <v>209</v>
      </c>
      <c r="W258" t="s">
        <v>209</v>
      </c>
      <c r="X258" t="s">
        <v>209</v>
      </c>
      <c r="Y258" t="s">
        <v>209</v>
      </c>
      <c r="Z258" t="s">
        <v>209</v>
      </c>
      <c r="AA258" t="s">
        <v>209</v>
      </c>
      <c r="AB258" t="s">
        <v>209</v>
      </c>
      <c r="AC258" t="s">
        <v>209</v>
      </c>
      <c r="AD258" t="s">
        <v>209</v>
      </c>
      <c r="AE258" t="s">
        <v>209</v>
      </c>
      <c r="AF258" t="s">
        <v>209</v>
      </c>
      <c r="AG258" s="5">
        <v>0</v>
      </c>
      <c r="AH258" s="5">
        <v>0</v>
      </c>
      <c r="AI258" s="5">
        <f>0.1*AI253</f>
        <v>1.7999999999999999E-2</v>
      </c>
      <c r="AJ258" s="5">
        <v>2.5999999999999999E-2</v>
      </c>
      <c r="AK258" s="5">
        <v>7</v>
      </c>
      <c r="AL258" s="5"/>
      <c r="AM258" s="5"/>
      <c r="AN258" s="220">
        <f t="shared" si="167"/>
        <v>2.9699999999999997E-2</v>
      </c>
      <c r="AO258" s="220">
        <f t="shared" si="211"/>
        <v>2.97E-3</v>
      </c>
      <c r="AP258" s="221">
        <f t="shared" si="207"/>
        <v>0</v>
      </c>
      <c r="AQ258" s="221">
        <f t="shared" si="209"/>
        <v>0.70000000000000007</v>
      </c>
      <c r="AR258" s="220">
        <f>1333*I258*POWER(10,-6)</f>
        <v>5.9984999999999997E-4</v>
      </c>
      <c r="AS258" s="221">
        <f t="shared" si="194"/>
        <v>0.73326985</v>
      </c>
      <c r="AT258" s="212">
        <f t="shared" si="195"/>
        <v>3.6470880000000004E-8</v>
      </c>
      <c r="AU258" s="212">
        <f t="shared" si="196"/>
        <v>4.4582806880000011E-5</v>
      </c>
    </row>
    <row r="259" spans="1:47" x14ac:dyDescent="0.3">
      <c r="A259" s="56" t="s">
        <v>338</v>
      </c>
      <c r="B259" s="120" t="s">
        <v>24</v>
      </c>
      <c r="C259" s="83" t="s">
        <v>165</v>
      </c>
      <c r="D259" s="84" t="s">
        <v>166</v>
      </c>
      <c r="E259" s="263">
        <v>2.5000000000000001E-5</v>
      </c>
      <c r="F259" s="276">
        <v>1</v>
      </c>
      <c r="G259" s="264">
        <v>1</v>
      </c>
      <c r="H259" s="263">
        <f>E259*F259*G259</f>
        <v>2.5000000000000001E-5</v>
      </c>
      <c r="I259" s="82">
        <v>1.3</v>
      </c>
      <c r="J259" s="82">
        <f>I259</f>
        <v>1.3</v>
      </c>
      <c r="K259" s="86">
        <v>0</v>
      </c>
      <c r="L259" t="str">
        <f t="shared" si="200"/>
        <v>С216</v>
      </c>
      <c r="M259" t="str">
        <f t="shared" si="201"/>
        <v>Колонна Т-402</v>
      </c>
      <c r="N259" t="str">
        <f t="shared" si="202"/>
        <v>Полное-огненный шар</v>
      </c>
      <c r="O259" t="s">
        <v>209</v>
      </c>
      <c r="P259" t="s">
        <v>209</v>
      </c>
      <c r="Q259" t="s">
        <v>209</v>
      </c>
      <c r="R259" t="s">
        <v>209</v>
      </c>
      <c r="S259" t="s">
        <v>209</v>
      </c>
      <c r="T259" t="s">
        <v>209</v>
      </c>
      <c r="U259" t="s">
        <v>209</v>
      </c>
      <c r="V259" t="s">
        <v>209</v>
      </c>
      <c r="W259" t="s">
        <v>209</v>
      </c>
      <c r="X259" t="s">
        <v>209</v>
      </c>
      <c r="Y259" t="s">
        <v>209</v>
      </c>
      <c r="Z259" t="s">
        <v>209</v>
      </c>
      <c r="AA259" t="s">
        <v>209</v>
      </c>
      <c r="AB259" t="s">
        <v>209</v>
      </c>
      <c r="AC259">
        <v>31</v>
      </c>
      <c r="AD259">
        <v>55</v>
      </c>
      <c r="AE259">
        <v>68</v>
      </c>
      <c r="AF259">
        <v>92</v>
      </c>
      <c r="AG259" s="5">
        <v>1</v>
      </c>
      <c r="AH259" s="5">
        <v>1</v>
      </c>
      <c r="AI259" s="5">
        <f>AI251</f>
        <v>0.18</v>
      </c>
      <c r="AJ259" s="5">
        <v>2.5999999999999999E-2</v>
      </c>
      <c r="AK259" s="5">
        <v>21</v>
      </c>
      <c r="AL259" s="5"/>
      <c r="AM259" s="5"/>
      <c r="AN259" s="220">
        <f t="shared" si="168"/>
        <v>0.21379999999999999</v>
      </c>
      <c r="AO259" s="220">
        <f t="shared" si="211"/>
        <v>2.138E-2</v>
      </c>
      <c r="AP259" s="221">
        <f t="shared" si="207"/>
        <v>3.1</v>
      </c>
      <c r="AQ259" s="221">
        <f t="shared" si="209"/>
        <v>2.1</v>
      </c>
      <c r="AR259" s="220">
        <f t="shared" ref="AR259" si="212">10068.2*J259*POWER(10,-6)</f>
        <v>1.308866E-2</v>
      </c>
      <c r="AS259" s="221">
        <f t="shared" si="194"/>
        <v>5.4482686600000001</v>
      </c>
      <c r="AT259" s="212">
        <f t="shared" si="195"/>
        <v>3.272165E-7</v>
      </c>
      <c r="AU259" s="212">
        <f t="shared" si="196"/>
        <v>1.362067165E-4</v>
      </c>
    </row>
    <row r="260" spans="1:47" x14ac:dyDescent="0.3">
      <c r="A260" s="56" t="s">
        <v>339</v>
      </c>
      <c r="B260" s="150" t="s">
        <v>25</v>
      </c>
      <c r="C260" s="151" t="s">
        <v>48</v>
      </c>
      <c r="D260" s="152" t="s">
        <v>158</v>
      </c>
      <c r="E260" s="293">
        <v>1.0000000000000001E-5</v>
      </c>
      <c r="F260" s="294">
        <v>1</v>
      </c>
      <c r="G260" s="294">
        <v>0.05</v>
      </c>
      <c r="H260" s="293">
        <f>E260*F260*G260</f>
        <v>5.0000000000000008E-7</v>
      </c>
      <c r="I260" s="150">
        <v>2.1</v>
      </c>
      <c r="J260" s="150">
        <f>I260</f>
        <v>2.1</v>
      </c>
      <c r="K260" s="63">
        <v>30</v>
      </c>
      <c r="L260" t="str">
        <f t="shared" si="200"/>
        <v>С217</v>
      </c>
      <c r="M260" t="str">
        <f t="shared" si="201"/>
        <v>Сепаратор V-403</v>
      </c>
      <c r="N260" t="str">
        <f t="shared" si="202"/>
        <v>Полное-пожар</v>
      </c>
      <c r="O260">
        <v>13</v>
      </c>
      <c r="P260">
        <v>16</v>
      </c>
      <c r="Q260">
        <v>22</v>
      </c>
      <c r="R260">
        <v>37</v>
      </c>
      <c r="S260" t="s">
        <v>209</v>
      </c>
      <c r="T260" t="s">
        <v>209</v>
      </c>
      <c r="U260" t="s">
        <v>209</v>
      </c>
      <c r="V260" t="s">
        <v>209</v>
      </c>
      <c r="W260" t="s">
        <v>209</v>
      </c>
      <c r="X260" t="s">
        <v>209</v>
      </c>
      <c r="Y260" t="s">
        <v>209</v>
      </c>
      <c r="Z260" t="s">
        <v>209</v>
      </c>
      <c r="AA260" t="s">
        <v>209</v>
      </c>
      <c r="AB260" t="s">
        <v>209</v>
      </c>
      <c r="AC260" t="s">
        <v>209</v>
      </c>
      <c r="AD260" t="s">
        <v>209</v>
      </c>
      <c r="AE260" t="s">
        <v>209</v>
      </c>
      <c r="AF260" t="s">
        <v>209</v>
      </c>
      <c r="AG260" s="206">
        <v>1</v>
      </c>
      <c r="AH260" s="206">
        <v>2</v>
      </c>
      <c r="AI260" s="3">
        <v>0.38</v>
      </c>
      <c r="AJ260" s="3">
        <v>2.5999999999999999E-2</v>
      </c>
      <c r="AK260" s="3">
        <v>21</v>
      </c>
      <c r="AL260" s="3"/>
      <c r="AM260" s="3"/>
      <c r="AN260" s="207">
        <f t="shared" ref="AN260:AN323" si="213">AJ260*J260+AI260</f>
        <v>0.43459999999999999</v>
      </c>
      <c r="AO260" s="207">
        <f>0.1*AN260</f>
        <v>4.3459999999999999E-2</v>
      </c>
      <c r="AP260" s="208">
        <f t="shared" si="207"/>
        <v>4.4800000000000004</v>
      </c>
      <c r="AQ260" s="208">
        <f>AK260*0.1</f>
        <v>2.1</v>
      </c>
      <c r="AR260" s="207">
        <f>10068.2*J260*POWER(10,-6)+0.0012*K260</f>
        <v>5.7143219999999995E-2</v>
      </c>
      <c r="AS260" s="208">
        <f t="shared" si="194"/>
        <v>7.1152032199999997</v>
      </c>
      <c r="AT260" s="212">
        <f t="shared" si="195"/>
        <v>2.8571610000000001E-8</v>
      </c>
      <c r="AU260" s="212">
        <f t="shared" si="196"/>
        <v>3.5576016100000006E-6</v>
      </c>
    </row>
    <row r="261" spans="1:47" x14ac:dyDescent="0.3">
      <c r="A261" s="56" t="s">
        <v>340</v>
      </c>
      <c r="B261" s="59" t="s">
        <v>25</v>
      </c>
      <c r="C261" s="62" t="s">
        <v>570</v>
      </c>
      <c r="D261" s="60" t="s">
        <v>161</v>
      </c>
      <c r="E261" s="255">
        <v>1.0000000000000001E-5</v>
      </c>
      <c r="F261" s="294">
        <v>1</v>
      </c>
      <c r="G261" s="256">
        <v>0.19</v>
      </c>
      <c r="H261" s="255">
        <f t="shared" ref="H261:H266" si="214">E261*F261*G261</f>
        <v>1.9000000000000002E-6</v>
      </c>
      <c r="I261" s="59">
        <v>2.1</v>
      </c>
      <c r="J261" s="59">
        <v>0.06</v>
      </c>
      <c r="K261" s="63">
        <v>0</v>
      </c>
      <c r="L261" t="str">
        <f t="shared" si="200"/>
        <v>С218</v>
      </c>
      <c r="M261" t="str">
        <f t="shared" si="201"/>
        <v>Сепаратор V-403</v>
      </c>
      <c r="N261" t="str">
        <f t="shared" si="202"/>
        <v>Полное-взрыв</v>
      </c>
      <c r="O261" t="s">
        <v>209</v>
      </c>
      <c r="P261" t="s">
        <v>209</v>
      </c>
      <c r="Q261" t="s">
        <v>209</v>
      </c>
      <c r="R261" t="s">
        <v>209</v>
      </c>
      <c r="S261">
        <v>18</v>
      </c>
      <c r="T261">
        <v>36</v>
      </c>
      <c r="U261">
        <v>99</v>
      </c>
      <c r="V261">
        <v>170</v>
      </c>
      <c r="W261" t="s">
        <v>209</v>
      </c>
      <c r="X261" t="s">
        <v>209</v>
      </c>
      <c r="Y261" t="s">
        <v>209</v>
      </c>
      <c r="Z261" t="s">
        <v>209</v>
      </c>
      <c r="AA261" t="s">
        <v>209</v>
      </c>
      <c r="AB261" t="s">
        <v>209</v>
      </c>
      <c r="AC261" t="s">
        <v>209</v>
      </c>
      <c r="AD261" t="s">
        <v>209</v>
      </c>
      <c r="AE261" t="s">
        <v>209</v>
      </c>
      <c r="AF261" t="s">
        <v>209</v>
      </c>
      <c r="AG261" s="206">
        <v>2</v>
      </c>
      <c r="AH261" s="206">
        <v>1</v>
      </c>
      <c r="AI261" s="3">
        <v>0.38</v>
      </c>
      <c r="AJ261" s="3">
        <v>2.5999999999999999E-2</v>
      </c>
      <c r="AK261" s="3">
        <v>21</v>
      </c>
      <c r="AL261" s="3"/>
      <c r="AM261" s="3"/>
      <c r="AN261" s="207">
        <f t="shared" ref="AN261:AN324" si="215">AJ261*I261+AI261</f>
        <v>0.43459999999999999</v>
      </c>
      <c r="AO261" s="207">
        <f t="shared" ref="AO261:AO277" si="216">0.1*AN261</f>
        <v>4.3459999999999999E-2</v>
      </c>
      <c r="AP261" s="208">
        <f t="shared" si="207"/>
        <v>4.82</v>
      </c>
      <c r="AQ261" s="208">
        <f t="shared" ref="AQ261:AQ268" si="217">AK261*0.1</f>
        <v>2.1</v>
      </c>
      <c r="AR261" s="207">
        <f>10068.2*J261*POWER(10,-6)*10+0.0012*K260</f>
        <v>4.2040919999999996E-2</v>
      </c>
      <c r="AS261" s="208">
        <f t="shared" si="194"/>
        <v>7.440100919999999</v>
      </c>
      <c r="AT261" s="212">
        <f t="shared" si="195"/>
        <v>7.9877747999999995E-8</v>
      </c>
      <c r="AU261" s="212">
        <f t="shared" si="196"/>
        <v>1.4136191748E-5</v>
      </c>
    </row>
    <row r="262" spans="1:47" x14ac:dyDescent="0.3">
      <c r="A262" s="56" t="s">
        <v>341</v>
      </c>
      <c r="B262" s="150" t="s">
        <v>25</v>
      </c>
      <c r="C262" s="62" t="s">
        <v>571</v>
      </c>
      <c r="D262" s="60" t="s">
        <v>159</v>
      </c>
      <c r="E262" s="255">
        <v>1.0000000000000001E-5</v>
      </c>
      <c r="F262" s="294">
        <v>1</v>
      </c>
      <c r="G262" s="256">
        <v>0.76</v>
      </c>
      <c r="H262" s="255">
        <f t="shared" si="214"/>
        <v>7.6000000000000009E-6</v>
      </c>
      <c r="I262" s="59">
        <v>2.1</v>
      </c>
      <c r="J262" s="59">
        <v>0</v>
      </c>
      <c r="K262" s="66">
        <v>0</v>
      </c>
      <c r="L262" t="str">
        <f t="shared" si="200"/>
        <v>С219</v>
      </c>
      <c r="M262" t="str">
        <f t="shared" si="201"/>
        <v>Сепаратор V-403</v>
      </c>
      <c r="N262" t="str">
        <f t="shared" si="202"/>
        <v>Полное-ликвидация</v>
      </c>
      <c r="O262" t="s">
        <v>209</v>
      </c>
      <c r="P262" t="s">
        <v>209</v>
      </c>
      <c r="Q262" t="s">
        <v>209</v>
      </c>
      <c r="R262" t="s">
        <v>209</v>
      </c>
      <c r="S262" t="s">
        <v>209</v>
      </c>
      <c r="T262" t="s">
        <v>209</v>
      </c>
      <c r="U262" t="s">
        <v>209</v>
      </c>
      <c r="V262" t="s">
        <v>209</v>
      </c>
      <c r="W262" t="s">
        <v>209</v>
      </c>
      <c r="X262" t="s">
        <v>209</v>
      </c>
      <c r="Y262" t="s">
        <v>209</v>
      </c>
      <c r="Z262" t="s">
        <v>209</v>
      </c>
      <c r="AA262" t="s">
        <v>209</v>
      </c>
      <c r="AB262" t="s">
        <v>209</v>
      </c>
      <c r="AC262" t="s">
        <v>209</v>
      </c>
      <c r="AD262" t="s">
        <v>209</v>
      </c>
      <c r="AE262" t="s">
        <v>209</v>
      </c>
      <c r="AF262" t="s">
        <v>209</v>
      </c>
      <c r="AG262" s="3">
        <v>0</v>
      </c>
      <c r="AH262" s="3">
        <v>0</v>
      </c>
      <c r="AI262" s="3">
        <v>0.38</v>
      </c>
      <c r="AJ262" s="3">
        <v>2.5999999999999999E-2</v>
      </c>
      <c r="AK262" s="3">
        <v>21</v>
      </c>
      <c r="AL262" s="3"/>
      <c r="AM262" s="3"/>
      <c r="AN262" s="207">
        <f t="shared" ref="AN262" si="218">AJ262*J262+AI262</f>
        <v>0.38</v>
      </c>
      <c r="AO262" s="207">
        <f t="shared" si="216"/>
        <v>3.8000000000000006E-2</v>
      </c>
      <c r="AP262" s="208">
        <f t="shared" si="207"/>
        <v>0</v>
      </c>
      <c r="AQ262" s="208">
        <f t="shared" si="217"/>
        <v>2.1</v>
      </c>
      <c r="AR262" s="207">
        <f>1333*J262*POWER(10,-6)+0.0012*K260</f>
        <v>3.5999999999999997E-2</v>
      </c>
      <c r="AS262" s="208">
        <f t="shared" si="194"/>
        <v>2.5539999999999998</v>
      </c>
      <c r="AT262" s="212">
        <f t="shared" si="195"/>
        <v>2.7360000000000001E-7</v>
      </c>
      <c r="AU262" s="212">
        <f t="shared" si="196"/>
        <v>1.94104E-5</v>
      </c>
    </row>
    <row r="263" spans="1:47" x14ac:dyDescent="0.3">
      <c r="A263" s="56" t="s">
        <v>342</v>
      </c>
      <c r="B263" s="59" t="s">
        <v>25</v>
      </c>
      <c r="C263" s="62" t="s">
        <v>52</v>
      </c>
      <c r="D263" s="60" t="s">
        <v>162</v>
      </c>
      <c r="E263" s="255">
        <v>1E-4</v>
      </c>
      <c r="F263" s="294">
        <v>1</v>
      </c>
      <c r="G263" s="256">
        <v>4.0000000000000008E-2</v>
      </c>
      <c r="H263" s="255">
        <f t="shared" si="214"/>
        <v>4.0000000000000007E-6</v>
      </c>
      <c r="I263" s="59">
        <f>K263*300/1000</f>
        <v>0.6</v>
      </c>
      <c r="J263" s="59">
        <f>I263</f>
        <v>0.6</v>
      </c>
      <c r="K263" s="63">
        <v>2</v>
      </c>
      <c r="L263" t="str">
        <f t="shared" si="200"/>
        <v>С220</v>
      </c>
      <c r="M263" t="str">
        <f t="shared" si="201"/>
        <v>Сепаратор V-403</v>
      </c>
      <c r="N263" t="str">
        <f t="shared" si="202"/>
        <v>Частичное-жидкостной факел</v>
      </c>
      <c r="O263" t="s">
        <v>209</v>
      </c>
      <c r="P263" t="s">
        <v>209</v>
      </c>
      <c r="Q263" t="s">
        <v>209</v>
      </c>
      <c r="R263" t="s">
        <v>209</v>
      </c>
      <c r="S263" t="s">
        <v>209</v>
      </c>
      <c r="T263" t="s">
        <v>209</v>
      </c>
      <c r="U263" t="s">
        <v>209</v>
      </c>
      <c r="V263" t="s">
        <v>209</v>
      </c>
      <c r="W263">
        <v>19</v>
      </c>
      <c r="X263">
        <v>3</v>
      </c>
      <c r="Y263" t="s">
        <v>209</v>
      </c>
      <c r="Z263" t="s">
        <v>209</v>
      </c>
      <c r="AA263" t="s">
        <v>209</v>
      </c>
      <c r="AB263" t="s">
        <v>209</v>
      </c>
      <c r="AC263" t="s">
        <v>209</v>
      </c>
      <c r="AD263" t="s">
        <v>209</v>
      </c>
      <c r="AE263" t="s">
        <v>209</v>
      </c>
      <c r="AF263" t="s">
        <v>209</v>
      </c>
      <c r="AG263" s="3">
        <v>1</v>
      </c>
      <c r="AH263" s="3">
        <v>2</v>
      </c>
      <c r="AI263" s="3">
        <f>0.1*AI262</f>
        <v>3.8000000000000006E-2</v>
      </c>
      <c r="AJ263" s="3">
        <v>2.5999999999999999E-2</v>
      </c>
      <c r="AK263" s="3">
        <v>7</v>
      </c>
      <c r="AL263" s="3"/>
      <c r="AM263" s="3"/>
      <c r="AN263" s="207">
        <f t="shared" si="193"/>
        <v>5.3600000000000009E-2</v>
      </c>
      <c r="AO263" s="207">
        <f t="shared" si="216"/>
        <v>5.360000000000001E-3</v>
      </c>
      <c r="AP263" s="208">
        <f t="shared" si="207"/>
        <v>4.4800000000000004</v>
      </c>
      <c r="AQ263" s="208">
        <f t="shared" si="217"/>
        <v>0.70000000000000007</v>
      </c>
      <c r="AR263" s="207">
        <f>10068.2*J263*POWER(10,-6)+0.0012*J263*20</f>
        <v>2.0440920000000001E-2</v>
      </c>
      <c r="AS263" s="208">
        <f t="shared" si="194"/>
        <v>5.25940092</v>
      </c>
      <c r="AT263" s="212">
        <f t="shared" si="195"/>
        <v>8.1763680000000021E-8</v>
      </c>
      <c r="AU263" s="212">
        <f t="shared" si="196"/>
        <v>2.1037603680000003E-5</v>
      </c>
    </row>
    <row r="264" spans="1:47" x14ac:dyDescent="0.3">
      <c r="A264" s="56" t="s">
        <v>343</v>
      </c>
      <c r="B264" s="150" t="s">
        <v>25</v>
      </c>
      <c r="C264" s="62" t="s">
        <v>563</v>
      </c>
      <c r="D264" s="60" t="s">
        <v>160</v>
      </c>
      <c r="E264" s="255">
        <v>1E-4</v>
      </c>
      <c r="F264" s="294">
        <v>1</v>
      </c>
      <c r="G264" s="256">
        <v>0.16000000000000003</v>
      </c>
      <c r="H264" s="255">
        <f t="shared" si="214"/>
        <v>1.6000000000000003E-5</v>
      </c>
      <c r="I264" s="59">
        <f>K263*300/1000</f>
        <v>0.6</v>
      </c>
      <c r="J264" s="59">
        <v>0</v>
      </c>
      <c r="K264" s="66">
        <v>0</v>
      </c>
      <c r="L264" t="str">
        <f t="shared" si="200"/>
        <v>С221</v>
      </c>
      <c r="M264" t="str">
        <f t="shared" si="201"/>
        <v>Сепаратор V-403</v>
      </c>
      <c r="N264" t="str">
        <f t="shared" si="202"/>
        <v>Частичное-ликвидация</v>
      </c>
      <c r="O264" t="s">
        <v>209</v>
      </c>
      <c r="P264" t="s">
        <v>209</v>
      </c>
      <c r="Q264" t="s">
        <v>209</v>
      </c>
      <c r="R264" t="s">
        <v>209</v>
      </c>
      <c r="S264" t="s">
        <v>209</v>
      </c>
      <c r="T264" t="s">
        <v>209</v>
      </c>
      <c r="U264" t="s">
        <v>209</v>
      </c>
      <c r="V264" t="s">
        <v>209</v>
      </c>
      <c r="W264" t="s">
        <v>209</v>
      </c>
      <c r="X264" t="s">
        <v>209</v>
      </c>
      <c r="Y264" t="s">
        <v>209</v>
      </c>
      <c r="Z264" t="s">
        <v>209</v>
      </c>
      <c r="AA264" t="s">
        <v>209</v>
      </c>
      <c r="AB264" t="s">
        <v>209</v>
      </c>
      <c r="AC264" t="s">
        <v>209</v>
      </c>
      <c r="AD264" t="s">
        <v>209</v>
      </c>
      <c r="AE264" t="s">
        <v>209</v>
      </c>
      <c r="AF264" t="s">
        <v>209</v>
      </c>
      <c r="AG264" s="3">
        <v>0</v>
      </c>
      <c r="AH264" s="3">
        <v>0</v>
      </c>
      <c r="AI264" s="3">
        <f>0.1*AI262</f>
        <v>3.8000000000000006E-2</v>
      </c>
      <c r="AJ264" s="3">
        <v>2.5999999999999999E-2</v>
      </c>
      <c r="AK264" s="3">
        <v>7</v>
      </c>
      <c r="AL264" s="3"/>
      <c r="AM264" s="3"/>
      <c r="AN264" s="207">
        <f t="shared" ref="AN264:AN327" si="219">AJ264*I264+AI264</f>
        <v>5.3600000000000009E-2</v>
      </c>
      <c r="AO264" s="207">
        <f t="shared" si="216"/>
        <v>5.360000000000001E-3</v>
      </c>
      <c r="AP264" s="208">
        <f t="shared" si="207"/>
        <v>0</v>
      </c>
      <c r="AQ264" s="208">
        <f t="shared" si="217"/>
        <v>0.70000000000000007</v>
      </c>
      <c r="AR264" s="207">
        <f>1333*I264*POWER(10,-6)+0.0012*I264*20</f>
        <v>1.5199799999999999E-2</v>
      </c>
      <c r="AS264" s="208">
        <f t="shared" si="194"/>
        <v>0.77415980000000006</v>
      </c>
      <c r="AT264" s="212">
        <f t="shared" si="195"/>
        <v>2.4319680000000005E-7</v>
      </c>
      <c r="AU264" s="212">
        <f t="shared" si="196"/>
        <v>1.2386556800000004E-5</v>
      </c>
    </row>
    <row r="265" spans="1:47" x14ac:dyDescent="0.3">
      <c r="A265" s="56" t="s">
        <v>344</v>
      </c>
      <c r="B265" s="59" t="s">
        <v>25</v>
      </c>
      <c r="C265" s="62" t="s">
        <v>55</v>
      </c>
      <c r="D265" s="60" t="s">
        <v>163</v>
      </c>
      <c r="E265" s="255">
        <v>1E-4</v>
      </c>
      <c r="F265" s="294">
        <v>1</v>
      </c>
      <c r="G265" s="256">
        <v>4.0000000000000008E-2</v>
      </c>
      <c r="H265" s="255">
        <f t="shared" si="214"/>
        <v>4.0000000000000007E-6</v>
      </c>
      <c r="I265" s="59">
        <f>K265*1800/1000</f>
        <v>0.16200000000000001</v>
      </c>
      <c r="J265" s="59">
        <f>I265</f>
        <v>0.16200000000000001</v>
      </c>
      <c r="K265" s="63">
        <v>0.09</v>
      </c>
      <c r="L265" t="str">
        <f t="shared" si="200"/>
        <v>С222</v>
      </c>
      <c r="M265" t="str">
        <f t="shared" si="201"/>
        <v>Сепаратор V-403</v>
      </c>
      <c r="N265" t="str">
        <f t="shared" si="202"/>
        <v>Частичное-газ факел</v>
      </c>
      <c r="O265" t="s">
        <v>209</v>
      </c>
      <c r="P265" t="s">
        <v>209</v>
      </c>
      <c r="Q265" t="s">
        <v>209</v>
      </c>
      <c r="R265" t="s">
        <v>209</v>
      </c>
      <c r="S265" t="s">
        <v>209</v>
      </c>
      <c r="T265" t="s">
        <v>209</v>
      </c>
      <c r="U265" t="s">
        <v>209</v>
      </c>
      <c r="V265" t="s">
        <v>209</v>
      </c>
      <c r="W265">
        <v>4</v>
      </c>
      <c r="X265">
        <v>1</v>
      </c>
      <c r="Y265" t="s">
        <v>209</v>
      </c>
      <c r="Z265" t="s">
        <v>209</v>
      </c>
      <c r="AA265" t="s">
        <v>209</v>
      </c>
      <c r="AB265" t="s">
        <v>209</v>
      </c>
      <c r="AC265" t="s">
        <v>209</v>
      </c>
      <c r="AD265" t="s">
        <v>209</v>
      </c>
      <c r="AE265" t="s">
        <v>209</v>
      </c>
      <c r="AF265" t="s">
        <v>209</v>
      </c>
      <c r="AG265" s="3">
        <v>1</v>
      </c>
      <c r="AH265" s="3">
        <v>2</v>
      </c>
      <c r="AI265" s="3">
        <f>0.1*AI262</f>
        <v>3.8000000000000006E-2</v>
      </c>
      <c r="AJ265" s="3">
        <v>2.5999999999999999E-2</v>
      </c>
      <c r="AK265" s="3">
        <v>7</v>
      </c>
      <c r="AL265" s="3"/>
      <c r="AM265" s="3"/>
      <c r="AN265" s="207">
        <f t="shared" si="205"/>
        <v>4.2212000000000006E-2</v>
      </c>
      <c r="AO265" s="207">
        <f t="shared" si="216"/>
        <v>4.2212000000000005E-3</v>
      </c>
      <c r="AP265" s="208">
        <f t="shared" si="207"/>
        <v>4.4800000000000004</v>
      </c>
      <c r="AQ265" s="208">
        <f t="shared" si="217"/>
        <v>0.70000000000000007</v>
      </c>
      <c r="AR265" s="207">
        <f>10068.2*J265*POWER(10,-6)</f>
        <v>1.6310484000000001E-3</v>
      </c>
      <c r="AS265" s="208">
        <f t="shared" si="194"/>
        <v>5.2280642484000008</v>
      </c>
      <c r="AT265" s="212">
        <f t="shared" si="195"/>
        <v>6.5241936000000015E-9</v>
      </c>
      <c r="AU265" s="212">
        <f t="shared" si="196"/>
        <v>2.0912256993600007E-5</v>
      </c>
    </row>
    <row r="266" spans="1:47" x14ac:dyDescent="0.3">
      <c r="A266" s="56" t="s">
        <v>345</v>
      </c>
      <c r="B266" s="150" t="s">
        <v>25</v>
      </c>
      <c r="C266" s="62" t="s">
        <v>564</v>
      </c>
      <c r="D266" s="60" t="s">
        <v>164</v>
      </c>
      <c r="E266" s="255">
        <v>1E-4</v>
      </c>
      <c r="F266" s="294">
        <v>1</v>
      </c>
      <c r="G266" s="256">
        <v>0.15200000000000002</v>
      </c>
      <c r="H266" s="255">
        <f t="shared" si="214"/>
        <v>1.5200000000000004E-5</v>
      </c>
      <c r="I266" s="59">
        <f>K265*1800/1000</f>
        <v>0.16200000000000001</v>
      </c>
      <c r="J266" s="59">
        <f>I266</f>
        <v>0.16200000000000001</v>
      </c>
      <c r="K266" s="66">
        <v>0</v>
      </c>
      <c r="L266" t="str">
        <f t="shared" si="200"/>
        <v>С223</v>
      </c>
      <c r="M266" t="str">
        <f t="shared" si="201"/>
        <v>Сепаратор V-403</v>
      </c>
      <c r="N266" t="str">
        <f t="shared" si="202"/>
        <v>Частичное-вспышка</v>
      </c>
      <c r="O266" t="s">
        <v>209</v>
      </c>
      <c r="P266" t="s">
        <v>209</v>
      </c>
      <c r="Q266" t="s">
        <v>209</v>
      </c>
      <c r="R266" t="s">
        <v>209</v>
      </c>
      <c r="S266" t="s">
        <v>209</v>
      </c>
      <c r="T266" t="s">
        <v>209</v>
      </c>
      <c r="U266" t="s">
        <v>209</v>
      </c>
      <c r="V266" t="s">
        <v>209</v>
      </c>
      <c r="W266" t="s">
        <v>209</v>
      </c>
      <c r="X266" t="s">
        <v>209</v>
      </c>
      <c r="Y266">
        <v>17</v>
      </c>
      <c r="Z266">
        <v>20</v>
      </c>
      <c r="AA266" t="s">
        <v>209</v>
      </c>
      <c r="AB266" t="s">
        <v>209</v>
      </c>
      <c r="AC266" t="s">
        <v>209</v>
      </c>
      <c r="AD266" t="s">
        <v>209</v>
      </c>
      <c r="AE266" t="s">
        <v>209</v>
      </c>
      <c r="AF266" t="s">
        <v>209</v>
      </c>
      <c r="AG266" s="3">
        <v>1</v>
      </c>
      <c r="AH266" s="3">
        <v>2</v>
      </c>
      <c r="AI266" s="3">
        <f>0.1*AI262</f>
        <v>3.8000000000000006E-2</v>
      </c>
      <c r="AJ266" s="3">
        <v>2.5999999999999999E-2</v>
      </c>
      <c r="AK266" s="3">
        <v>7</v>
      </c>
      <c r="AL266" s="3"/>
      <c r="AM266" s="3"/>
      <c r="AN266" s="207">
        <f t="shared" si="205"/>
        <v>4.2212000000000006E-2</v>
      </c>
      <c r="AO266" s="207">
        <f t="shared" si="216"/>
        <v>4.2212000000000005E-3</v>
      </c>
      <c r="AP266" s="208">
        <f t="shared" si="207"/>
        <v>4.4800000000000004</v>
      </c>
      <c r="AQ266" s="208">
        <f t="shared" si="217"/>
        <v>0.70000000000000007</v>
      </c>
      <c r="AR266" s="207">
        <f>10068.2*J266*POWER(10,-6)</f>
        <v>1.6310484000000001E-3</v>
      </c>
      <c r="AS266" s="208">
        <f t="shared" si="194"/>
        <v>5.2280642484000008</v>
      </c>
      <c r="AT266" s="212">
        <f t="shared" si="195"/>
        <v>2.4791935680000006E-8</v>
      </c>
      <c r="AU266" s="212">
        <f t="shared" si="196"/>
        <v>7.9466576575680037E-5</v>
      </c>
    </row>
    <row r="267" spans="1:47" x14ac:dyDescent="0.3">
      <c r="A267" s="56" t="s">
        <v>346</v>
      </c>
      <c r="B267" s="59" t="s">
        <v>25</v>
      </c>
      <c r="C267" s="62" t="s">
        <v>565</v>
      </c>
      <c r="D267" s="60" t="s">
        <v>160</v>
      </c>
      <c r="E267" s="255">
        <v>1E-4</v>
      </c>
      <c r="F267" s="294">
        <v>1</v>
      </c>
      <c r="G267" s="256">
        <v>0.6080000000000001</v>
      </c>
      <c r="H267" s="255">
        <f>E267*F267*G267</f>
        <v>6.0800000000000014E-5</v>
      </c>
      <c r="I267" s="59">
        <f>K265*1800/1000</f>
        <v>0.16200000000000001</v>
      </c>
      <c r="J267" s="59">
        <v>0</v>
      </c>
      <c r="K267" s="66">
        <v>0</v>
      </c>
      <c r="L267" t="str">
        <f t="shared" si="200"/>
        <v>С224</v>
      </c>
      <c r="M267" t="str">
        <f t="shared" si="201"/>
        <v>Сепаратор V-403</v>
      </c>
      <c r="N267" t="str">
        <f t="shared" si="202"/>
        <v>Частичное-ликвидация</v>
      </c>
      <c r="O267" t="s">
        <v>209</v>
      </c>
      <c r="P267" t="s">
        <v>209</v>
      </c>
      <c r="Q267" t="s">
        <v>209</v>
      </c>
      <c r="R267" t="s">
        <v>209</v>
      </c>
      <c r="S267" t="s">
        <v>209</v>
      </c>
      <c r="T267" t="s">
        <v>209</v>
      </c>
      <c r="U267" t="s">
        <v>209</v>
      </c>
      <c r="V267" t="s">
        <v>209</v>
      </c>
      <c r="W267" t="s">
        <v>209</v>
      </c>
      <c r="X267" t="s">
        <v>209</v>
      </c>
      <c r="Y267" t="s">
        <v>209</v>
      </c>
      <c r="Z267" t="s">
        <v>209</v>
      </c>
      <c r="AA267" t="s">
        <v>209</v>
      </c>
      <c r="AB267" t="s">
        <v>209</v>
      </c>
      <c r="AC267" t="s">
        <v>209</v>
      </c>
      <c r="AD267" t="s">
        <v>209</v>
      </c>
      <c r="AE267" t="s">
        <v>209</v>
      </c>
      <c r="AF267" t="s">
        <v>209</v>
      </c>
      <c r="AG267" s="3">
        <v>0</v>
      </c>
      <c r="AH267" s="3">
        <v>0</v>
      </c>
      <c r="AI267" s="3">
        <f>0.1*AI262</f>
        <v>3.8000000000000006E-2</v>
      </c>
      <c r="AJ267" s="3">
        <v>2.5999999999999999E-2</v>
      </c>
      <c r="AK267" s="3">
        <v>7</v>
      </c>
      <c r="AL267" s="3"/>
      <c r="AM267" s="3"/>
      <c r="AN267" s="207">
        <f t="shared" ref="AN267:AN330" si="220">AJ267*I267+AI267</f>
        <v>4.2212000000000006E-2</v>
      </c>
      <c r="AO267" s="207">
        <f t="shared" si="216"/>
        <v>4.2212000000000005E-3</v>
      </c>
      <c r="AP267" s="208">
        <f t="shared" si="207"/>
        <v>0</v>
      </c>
      <c r="AQ267" s="208">
        <f t="shared" si="217"/>
        <v>0.70000000000000007</v>
      </c>
      <c r="AR267" s="207">
        <f>1333*I267*POWER(10,-6)</f>
        <v>2.1594599999999998E-4</v>
      </c>
      <c r="AS267" s="208">
        <f t="shared" si="194"/>
        <v>0.7466491460000001</v>
      </c>
      <c r="AT267" s="212">
        <f t="shared" si="195"/>
        <v>1.3129516800000002E-8</v>
      </c>
      <c r="AU267" s="212">
        <f t="shared" si="196"/>
        <v>4.5396268076800013E-5</v>
      </c>
    </row>
    <row r="268" spans="1:47" x14ac:dyDescent="0.3">
      <c r="A268" s="56" t="s">
        <v>347</v>
      </c>
      <c r="B268" s="150" t="s">
        <v>25</v>
      </c>
      <c r="C268" s="62" t="s">
        <v>165</v>
      </c>
      <c r="D268" s="60" t="s">
        <v>166</v>
      </c>
      <c r="E268" s="255">
        <v>2.5000000000000001E-5</v>
      </c>
      <c r="F268" s="294">
        <v>1</v>
      </c>
      <c r="G268" s="256">
        <v>1</v>
      </c>
      <c r="H268" s="255">
        <f>E268*F268*G268</f>
        <v>2.5000000000000001E-5</v>
      </c>
      <c r="I268" s="59">
        <v>2.1</v>
      </c>
      <c r="J268" s="59">
        <f>I268</f>
        <v>2.1</v>
      </c>
      <c r="K268" s="66">
        <v>0</v>
      </c>
      <c r="L268" t="str">
        <f t="shared" si="200"/>
        <v>С225</v>
      </c>
      <c r="M268" t="str">
        <f t="shared" si="201"/>
        <v>Сепаратор V-403</v>
      </c>
      <c r="N268" t="str">
        <f t="shared" si="202"/>
        <v>Полное-огненный шар</v>
      </c>
      <c r="O268" t="s">
        <v>209</v>
      </c>
      <c r="P268" t="s">
        <v>209</v>
      </c>
      <c r="Q268" t="s">
        <v>209</v>
      </c>
      <c r="R268" t="s">
        <v>209</v>
      </c>
      <c r="S268" t="s">
        <v>209</v>
      </c>
      <c r="T268" t="s">
        <v>209</v>
      </c>
      <c r="U268" t="s">
        <v>209</v>
      </c>
      <c r="V268" t="s">
        <v>209</v>
      </c>
      <c r="W268" t="s">
        <v>209</v>
      </c>
      <c r="X268" t="s">
        <v>209</v>
      </c>
      <c r="Y268" t="s">
        <v>209</v>
      </c>
      <c r="Z268" t="s">
        <v>209</v>
      </c>
      <c r="AA268" t="s">
        <v>209</v>
      </c>
      <c r="AB268" t="s">
        <v>209</v>
      </c>
      <c r="AC268">
        <v>43</v>
      </c>
      <c r="AD268">
        <v>70</v>
      </c>
      <c r="AE268">
        <v>86</v>
      </c>
      <c r="AF268">
        <v>114</v>
      </c>
      <c r="AG268" s="3">
        <v>1</v>
      </c>
      <c r="AH268" s="3">
        <v>1</v>
      </c>
      <c r="AI268" s="3">
        <f>AI260</f>
        <v>0.38</v>
      </c>
      <c r="AJ268" s="3">
        <v>2.5999999999999999E-2</v>
      </c>
      <c r="AK268" s="3">
        <v>21</v>
      </c>
      <c r="AL268" s="3"/>
      <c r="AM268" s="3"/>
      <c r="AN268" s="207">
        <f t="shared" ref="AN268:AN331" si="221">AJ268*J268+AI268</f>
        <v>0.43459999999999999</v>
      </c>
      <c r="AO268" s="207">
        <f t="shared" si="216"/>
        <v>4.3459999999999999E-2</v>
      </c>
      <c r="AP268" s="208">
        <f t="shared" si="207"/>
        <v>3.1</v>
      </c>
      <c r="AQ268" s="208">
        <f t="shared" si="217"/>
        <v>2.1</v>
      </c>
      <c r="AR268" s="207">
        <f t="shared" ref="AR268" si="222">10068.2*J268*POWER(10,-6)</f>
        <v>2.1143220000000001E-2</v>
      </c>
      <c r="AS268" s="208">
        <f t="shared" si="194"/>
        <v>5.6992032199999993</v>
      </c>
      <c r="AT268" s="212">
        <f t="shared" si="195"/>
        <v>5.285805E-7</v>
      </c>
      <c r="AU268" s="212">
        <f t="shared" si="196"/>
        <v>1.4248008049999998E-4</v>
      </c>
    </row>
    <row r="269" spans="1:47" x14ac:dyDescent="0.3">
      <c r="A269" s="56" t="s">
        <v>348</v>
      </c>
      <c r="B269" s="126" t="s">
        <v>26</v>
      </c>
      <c r="C269" s="127" t="s">
        <v>48</v>
      </c>
      <c r="D269" s="128" t="s">
        <v>158</v>
      </c>
      <c r="E269" s="273">
        <v>1.0000000000000001E-5</v>
      </c>
      <c r="F269" s="274">
        <v>1</v>
      </c>
      <c r="G269" s="274">
        <v>0.05</v>
      </c>
      <c r="H269" s="273">
        <f>E269*F269*G269</f>
        <v>5.0000000000000008E-7</v>
      </c>
      <c r="I269" s="126">
        <v>5.0999999999999996</v>
      </c>
      <c r="J269" s="126">
        <f>I269</f>
        <v>5.0999999999999996</v>
      </c>
      <c r="K269" s="70">
        <v>80</v>
      </c>
      <c r="L269" t="str">
        <f t="shared" si="200"/>
        <v>С226</v>
      </c>
      <c r="M269" t="str">
        <f t="shared" si="201"/>
        <v>Сепаратор V-402</v>
      </c>
      <c r="N269" t="str">
        <f t="shared" si="202"/>
        <v>Полное-пожар</v>
      </c>
      <c r="O269">
        <v>14</v>
      </c>
      <c r="P269">
        <v>18</v>
      </c>
      <c r="Q269">
        <v>25</v>
      </c>
      <c r="R269">
        <v>46</v>
      </c>
      <c r="S269" t="s">
        <v>209</v>
      </c>
      <c r="T269" t="s">
        <v>209</v>
      </c>
      <c r="U269" t="s">
        <v>209</v>
      </c>
      <c r="V269" t="s">
        <v>209</v>
      </c>
      <c r="W269" t="s">
        <v>209</v>
      </c>
      <c r="X269" t="s">
        <v>209</v>
      </c>
      <c r="Y269" t="s">
        <v>209</v>
      </c>
      <c r="Z269" t="s">
        <v>209</v>
      </c>
      <c r="AA269" t="s">
        <v>209</v>
      </c>
      <c r="AB269" t="s">
        <v>209</v>
      </c>
      <c r="AC269" t="s">
        <v>209</v>
      </c>
      <c r="AD269" t="s">
        <v>209</v>
      </c>
      <c r="AE269" t="s">
        <v>209</v>
      </c>
      <c r="AF269" t="s">
        <v>209</v>
      </c>
      <c r="AG269" s="213">
        <v>1</v>
      </c>
      <c r="AH269" s="213">
        <v>2</v>
      </c>
      <c r="AI269" s="6">
        <v>0.57999999999999996</v>
      </c>
      <c r="AJ269" s="6">
        <v>2.5999999999999999E-2</v>
      </c>
      <c r="AK269" s="6">
        <v>21</v>
      </c>
      <c r="AL269" s="6"/>
      <c r="AM269" s="6"/>
      <c r="AN269" s="214">
        <f t="shared" si="213"/>
        <v>0.7125999999999999</v>
      </c>
      <c r="AO269" s="214">
        <f>0.1*AN269</f>
        <v>7.125999999999999E-2</v>
      </c>
      <c r="AP269" s="215">
        <f t="shared" ref="AP269:AP286" si="223">AG269*1.72+115*0.012*AH269</f>
        <v>4.4800000000000004</v>
      </c>
      <c r="AQ269" s="215">
        <f>AK269*0.1</f>
        <v>2.1</v>
      </c>
      <c r="AR269" s="214">
        <f>10068.2*J269*POWER(10,-6)+0.0012*K269</f>
        <v>0.14734781999999999</v>
      </c>
      <c r="AS269" s="215">
        <f t="shared" si="194"/>
        <v>7.5112078200000001</v>
      </c>
      <c r="AT269" s="212">
        <f t="shared" si="195"/>
        <v>7.3673910000000006E-8</v>
      </c>
      <c r="AU269" s="212">
        <f t="shared" si="196"/>
        <v>3.7556039100000005E-6</v>
      </c>
    </row>
    <row r="270" spans="1:47" x14ac:dyDescent="0.3">
      <c r="A270" s="56" t="s">
        <v>349</v>
      </c>
      <c r="B270" s="67" t="s">
        <v>26</v>
      </c>
      <c r="C270" s="68" t="s">
        <v>570</v>
      </c>
      <c r="D270" s="69" t="s">
        <v>161</v>
      </c>
      <c r="E270" s="253">
        <v>1.0000000000000001E-5</v>
      </c>
      <c r="F270" s="274">
        <v>1</v>
      </c>
      <c r="G270" s="254">
        <v>0.19</v>
      </c>
      <c r="H270" s="253">
        <f t="shared" ref="H270:H275" si="224">E270*F270*G270</f>
        <v>1.9000000000000002E-6</v>
      </c>
      <c r="I270" s="67">
        <v>5.0999999999999996</v>
      </c>
      <c r="J270" s="67">
        <v>0.04</v>
      </c>
      <c r="K270" s="70">
        <v>0</v>
      </c>
      <c r="L270" t="str">
        <f t="shared" si="200"/>
        <v>С227</v>
      </c>
      <c r="M270" t="str">
        <f t="shared" si="201"/>
        <v>Сепаратор V-402</v>
      </c>
      <c r="N270" t="str">
        <f t="shared" si="202"/>
        <v>Полное-взрыв</v>
      </c>
      <c r="O270" t="s">
        <v>209</v>
      </c>
      <c r="P270" t="s">
        <v>209</v>
      </c>
      <c r="Q270" t="s">
        <v>209</v>
      </c>
      <c r="R270" t="s">
        <v>209</v>
      </c>
      <c r="S270">
        <v>15</v>
      </c>
      <c r="T270">
        <v>31</v>
      </c>
      <c r="U270">
        <v>86</v>
      </c>
      <c r="V270">
        <v>148</v>
      </c>
      <c r="W270" t="s">
        <v>209</v>
      </c>
      <c r="X270" t="s">
        <v>209</v>
      </c>
      <c r="Y270" t="s">
        <v>209</v>
      </c>
      <c r="Z270" t="s">
        <v>209</v>
      </c>
      <c r="AA270" t="s">
        <v>209</v>
      </c>
      <c r="AB270" t="s">
        <v>209</v>
      </c>
      <c r="AC270" t="s">
        <v>209</v>
      </c>
      <c r="AD270" t="s">
        <v>209</v>
      </c>
      <c r="AE270" t="s">
        <v>209</v>
      </c>
      <c r="AF270" t="s">
        <v>209</v>
      </c>
      <c r="AG270" s="213">
        <v>2</v>
      </c>
      <c r="AH270" s="213">
        <v>1</v>
      </c>
      <c r="AI270" s="6">
        <v>0.57999999999999996</v>
      </c>
      <c r="AJ270" s="6">
        <v>2.5999999999999999E-2</v>
      </c>
      <c r="AK270" s="6">
        <v>21</v>
      </c>
      <c r="AL270" s="6"/>
      <c r="AM270" s="6"/>
      <c r="AN270" s="214">
        <f t="shared" si="215"/>
        <v>0.7125999999999999</v>
      </c>
      <c r="AO270" s="214">
        <f t="shared" si="216"/>
        <v>7.125999999999999E-2</v>
      </c>
      <c r="AP270" s="215">
        <f t="shared" si="223"/>
        <v>4.82</v>
      </c>
      <c r="AQ270" s="215">
        <f t="shared" ref="AQ270:AQ277" si="225">AK270*0.1</f>
        <v>2.1</v>
      </c>
      <c r="AR270" s="214">
        <f>10068.2*J270*POWER(10,-6)*10+0.0012*K269</f>
        <v>0.10002727999999998</v>
      </c>
      <c r="AS270" s="215">
        <f t="shared" si="194"/>
        <v>7.8038872800000005</v>
      </c>
      <c r="AT270" s="212">
        <f t="shared" si="195"/>
        <v>1.9005183199999999E-7</v>
      </c>
      <c r="AU270" s="212">
        <f t="shared" si="196"/>
        <v>1.4827385832000003E-5</v>
      </c>
    </row>
    <row r="271" spans="1:47" x14ac:dyDescent="0.3">
      <c r="A271" s="56" t="s">
        <v>350</v>
      </c>
      <c r="B271" s="126" t="s">
        <v>26</v>
      </c>
      <c r="C271" s="68" t="s">
        <v>571</v>
      </c>
      <c r="D271" s="69" t="s">
        <v>159</v>
      </c>
      <c r="E271" s="253">
        <v>1.0000000000000001E-5</v>
      </c>
      <c r="F271" s="274">
        <v>1</v>
      </c>
      <c r="G271" s="254">
        <v>0.76</v>
      </c>
      <c r="H271" s="253">
        <f t="shared" si="224"/>
        <v>7.6000000000000009E-6</v>
      </c>
      <c r="I271" s="67">
        <v>5.0999999999999996</v>
      </c>
      <c r="J271" s="67">
        <v>0</v>
      </c>
      <c r="K271" s="71">
        <v>0</v>
      </c>
      <c r="L271" t="str">
        <f t="shared" si="200"/>
        <v>С228</v>
      </c>
      <c r="M271" t="str">
        <f t="shared" si="201"/>
        <v>Сепаратор V-402</v>
      </c>
      <c r="N271" t="str">
        <f t="shared" si="202"/>
        <v>Полное-ликвидация</v>
      </c>
      <c r="O271" t="s">
        <v>209</v>
      </c>
      <c r="P271" t="s">
        <v>209</v>
      </c>
      <c r="Q271" t="s">
        <v>209</v>
      </c>
      <c r="R271" t="s">
        <v>209</v>
      </c>
      <c r="S271" t="s">
        <v>209</v>
      </c>
      <c r="T271" t="s">
        <v>209</v>
      </c>
      <c r="U271" t="s">
        <v>209</v>
      </c>
      <c r="V271" t="s">
        <v>209</v>
      </c>
      <c r="W271" t="s">
        <v>209</v>
      </c>
      <c r="X271" t="s">
        <v>209</v>
      </c>
      <c r="Y271" t="s">
        <v>209</v>
      </c>
      <c r="Z271" t="s">
        <v>209</v>
      </c>
      <c r="AA271" t="s">
        <v>209</v>
      </c>
      <c r="AB271" t="s">
        <v>209</v>
      </c>
      <c r="AC271" t="s">
        <v>209</v>
      </c>
      <c r="AD271" t="s">
        <v>209</v>
      </c>
      <c r="AE271" t="s">
        <v>209</v>
      </c>
      <c r="AF271" t="s">
        <v>209</v>
      </c>
      <c r="AG271" s="6">
        <v>0</v>
      </c>
      <c r="AH271" s="6">
        <v>0</v>
      </c>
      <c r="AI271" s="6">
        <v>0.57999999999999996</v>
      </c>
      <c r="AJ271" s="6">
        <v>2.5999999999999999E-2</v>
      </c>
      <c r="AK271" s="6">
        <v>21</v>
      </c>
      <c r="AL271" s="6"/>
      <c r="AM271" s="6"/>
      <c r="AN271" s="214">
        <f t="shared" ref="AN271" si="226">AJ271*J271+AI271</f>
        <v>0.57999999999999996</v>
      </c>
      <c r="AO271" s="214">
        <f t="shared" si="216"/>
        <v>5.7999999999999996E-2</v>
      </c>
      <c r="AP271" s="215">
        <f t="shared" si="223"/>
        <v>0</v>
      </c>
      <c r="AQ271" s="215">
        <f t="shared" si="225"/>
        <v>2.1</v>
      </c>
      <c r="AR271" s="214">
        <f>1333*J271*POWER(10,-6)+0.0012*K269</f>
        <v>9.5999999999999988E-2</v>
      </c>
      <c r="AS271" s="215">
        <f t="shared" si="194"/>
        <v>2.8340000000000001</v>
      </c>
      <c r="AT271" s="212">
        <f t="shared" si="195"/>
        <v>7.2959999999999997E-7</v>
      </c>
      <c r="AU271" s="212">
        <f t="shared" si="196"/>
        <v>2.1538400000000004E-5</v>
      </c>
    </row>
    <row r="272" spans="1:47" x14ac:dyDescent="0.3">
      <c r="A272" s="56" t="s">
        <v>351</v>
      </c>
      <c r="B272" s="67" t="s">
        <v>26</v>
      </c>
      <c r="C272" s="68" t="s">
        <v>52</v>
      </c>
      <c r="D272" s="69" t="s">
        <v>162</v>
      </c>
      <c r="E272" s="253">
        <v>1E-4</v>
      </c>
      <c r="F272" s="274">
        <v>1</v>
      </c>
      <c r="G272" s="254">
        <v>4.0000000000000008E-2</v>
      </c>
      <c r="H272" s="253">
        <f t="shared" si="224"/>
        <v>4.0000000000000007E-6</v>
      </c>
      <c r="I272" s="67">
        <f>K272*300/1000</f>
        <v>0.93</v>
      </c>
      <c r="J272" s="67">
        <f>I272</f>
        <v>0.93</v>
      </c>
      <c r="K272" s="70">
        <v>3.1</v>
      </c>
      <c r="L272" t="str">
        <f t="shared" si="200"/>
        <v>С229</v>
      </c>
      <c r="M272" t="str">
        <f t="shared" si="201"/>
        <v>Сепаратор V-402</v>
      </c>
      <c r="N272" t="str">
        <f t="shared" si="202"/>
        <v>Частичное-жидкостной факел</v>
      </c>
      <c r="O272" t="s">
        <v>209</v>
      </c>
      <c r="P272" t="s">
        <v>209</v>
      </c>
      <c r="Q272" t="s">
        <v>209</v>
      </c>
      <c r="R272" t="s">
        <v>209</v>
      </c>
      <c r="S272" t="s">
        <v>209</v>
      </c>
      <c r="T272" t="s">
        <v>209</v>
      </c>
      <c r="U272" t="s">
        <v>209</v>
      </c>
      <c r="V272" t="s">
        <v>209</v>
      </c>
      <c r="W272">
        <v>23</v>
      </c>
      <c r="X272">
        <v>4</v>
      </c>
      <c r="Y272" t="s">
        <v>209</v>
      </c>
      <c r="Z272" t="s">
        <v>209</v>
      </c>
      <c r="AA272" t="s">
        <v>209</v>
      </c>
      <c r="AB272" t="s">
        <v>209</v>
      </c>
      <c r="AC272" t="s">
        <v>209</v>
      </c>
      <c r="AD272" t="s">
        <v>209</v>
      </c>
      <c r="AE272" t="s">
        <v>209</v>
      </c>
      <c r="AF272" t="s">
        <v>209</v>
      </c>
      <c r="AG272" s="6">
        <v>1</v>
      </c>
      <c r="AH272" s="6">
        <v>2</v>
      </c>
      <c r="AI272" s="6">
        <f>0.1*AI271</f>
        <v>5.7999999999999996E-2</v>
      </c>
      <c r="AJ272" s="6">
        <v>2.5999999999999999E-2</v>
      </c>
      <c r="AK272" s="6">
        <v>7</v>
      </c>
      <c r="AL272" s="6"/>
      <c r="AM272" s="6"/>
      <c r="AN272" s="214">
        <f t="shared" si="193"/>
        <v>8.2180000000000003E-2</v>
      </c>
      <c r="AO272" s="214">
        <f t="shared" si="216"/>
        <v>8.2180000000000013E-3</v>
      </c>
      <c r="AP272" s="215">
        <f t="shared" si="223"/>
        <v>4.4800000000000004</v>
      </c>
      <c r="AQ272" s="215">
        <f t="shared" si="225"/>
        <v>0.70000000000000007</v>
      </c>
      <c r="AR272" s="214">
        <f>10068.2*J272*POWER(10,-6)+0.0012*J272*20</f>
        <v>3.1683426000000001E-2</v>
      </c>
      <c r="AS272" s="215">
        <f t="shared" si="194"/>
        <v>5.3020814260000009</v>
      </c>
      <c r="AT272" s="212">
        <f t="shared" si="195"/>
        <v>1.2673370400000001E-7</v>
      </c>
      <c r="AU272" s="212">
        <f t="shared" si="196"/>
        <v>2.1208325704000006E-5</v>
      </c>
    </row>
    <row r="273" spans="1:47" x14ac:dyDescent="0.3">
      <c r="A273" s="56" t="s">
        <v>352</v>
      </c>
      <c r="B273" s="126" t="s">
        <v>26</v>
      </c>
      <c r="C273" s="68" t="s">
        <v>563</v>
      </c>
      <c r="D273" s="69" t="s">
        <v>160</v>
      </c>
      <c r="E273" s="253">
        <v>1E-4</v>
      </c>
      <c r="F273" s="274">
        <v>1</v>
      </c>
      <c r="G273" s="254">
        <v>0.16000000000000003</v>
      </c>
      <c r="H273" s="253">
        <f t="shared" si="224"/>
        <v>1.6000000000000003E-5</v>
      </c>
      <c r="I273" s="67">
        <f>K272*300/1000</f>
        <v>0.93</v>
      </c>
      <c r="J273" s="67">
        <v>0</v>
      </c>
      <c r="K273" s="71">
        <v>0</v>
      </c>
      <c r="L273" t="str">
        <f t="shared" si="200"/>
        <v>С230</v>
      </c>
      <c r="M273" t="str">
        <f t="shared" si="201"/>
        <v>Сепаратор V-402</v>
      </c>
      <c r="N273" t="str">
        <f t="shared" si="202"/>
        <v>Частичное-ликвидация</v>
      </c>
      <c r="O273" t="s">
        <v>209</v>
      </c>
      <c r="P273" t="s">
        <v>209</v>
      </c>
      <c r="Q273" t="s">
        <v>209</v>
      </c>
      <c r="R273" t="s">
        <v>209</v>
      </c>
      <c r="S273" t="s">
        <v>209</v>
      </c>
      <c r="T273" t="s">
        <v>209</v>
      </c>
      <c r="U273" t="s">
        <v>209</v>
      </c>
      <c r="V273" t="s">
        <v>209</v>
      </c>
      <c r="W273" t="s">
        <v>209</v>
      </c>
      <c r="X273" t="s">
        <v>209</v>
      </c>
      <c r="Y273" t="s">
        <v>209</v>
      </c>
      <c r="Z273" t="s">
        <v>209</v>
      </c>
      <c r="AA273" t="s">
        <v>209</v>
      </c>
      <c r="AB273" t="s">
        <v>209</v>
      </c>
      <c r="AC273" t="s">
        <v>209</v>
      </c>
      <c r="AD273" t="s">
        <v>209</v>
      </c>
      <c r="AE273" t="s">
        <v>209</v>
      </c>
      <c r="AF273" t="s">
        <v>209</v>
      </c>
      <c r="AG273" s="6">
        <v>0</v>
      </c>
      <c r="AH273" s="6">
        <v>0</v>
      </c>
      <c r="AI273" s="6">
        <f>0.1*AI271</f>
        <v>5.7999999999999996E-2</v>
      </c>
      <c r="AJ273" s="6">
        <v>2.5999999999999999E-2</v>
      </c>
      <c r="AK273" s="6">
        <v>7</v>
      </c>
      <c r="AL273" s="6"/>
      <c r="AM273" s="6"/>
      <c r="AN273" s="214">
        <f t="shared" si="219"/>
        <v>8.2180000000000003E-2</v>
      </c>
      <c r="AO273" s="214">
        <f t="shared" si="216"/>
        <v>8.2180000000000013E-3</v>
      </c>
      <c r="AP273" s="215">
        <f t="shared" si="223"/>
        <v>0</v>
      </c>
      <c r="AQ273" s="215">
        <f t="shared" si="225"/>
        <v>0.70000000000000007</v>
      </c>
      <c r="AR273" s="214">
        <f>1333*I273*POWER(10,-6)+0.0012*I273*20</f>
        <v>2.3559690000000001E-2</v>
      </c>
      <c r="AS273" s="215">
        <f t="shared" si="194"/>
        <v>0.81395769000000007</v>
      </c>
      <c r="AT273" s="212">
        <f t="shared" si="195"/>
        <v>3.7695504000000007E-7</v>
      </c>
      <c r="AU273" s="212">
        <f t="shared" si="196"/>
        <v>1.3023323040000003E-5</v>
      </c>
    </row>
    <row r="274" spans="1:47" x14ac:dyDescent="0.3">
      <c r="A274" s="56" t="s">
        <v>353</v>
      </c>
      <c r="B274" s="67" t="s">
        <v>26</v>
      </c>
      <c r="C274" s="68" t="s">
        <v>55</v>
      </c>
      <c r="D274" s="69" t="s">
        <v>163</v>
      </c>
      <c r="E274" s="253">
        <v>1E-4</v>
      </c>
      <c r="F274" s="274">
        <v>1</v>
      </c>
      <c r="G274" s="254">
        <v>4.0000000000000008E-2</v>
      </c>
      <c r="H274" s="253">
        <f t="shared" si="224"/>
        <v>4.0000000000000007E-6</v>
      </c>
      <c r="I274" s="67">
        <f>K274*1800/1000</f>
        <v>0.36</v>
      </c>
      <c r="J274" s="67">
        <f>I274</f>
        <v>0.36</v>
      </c>
      <c r="K274" s="70">
        <v>0.2</v>
      </c>
      <c r="L274" t="str">
        <f t="shared" si="200"/>
        <v>С231</v>
      </c>
      <c r="M274" t="str">
        <f t="shared" si="201"/>
        <v>Сепаратор V-402</v>
      </c>
      <c r="N274" t="str">
        <f t="shared" si="202"/>
        <v>Частичное-газ факел</v>
      </c>
      <c r="O274" t="s">
        <v>209</v>
      </c>
      <c r="P274" t="s">
        <v>209</v>
      </c>
      <c r="Q274" t="s">
        <v>209</v>
      </c>
      <c r="R274" t="s">
        <v>209</v>
      </c>
      <c r="S274" t="s">
        <v>209</v>
      </c>
      <c r="T274" t="s">
        <v>209</v>
      </c>
      <c r="U274" t="s">
        <v>209</v>
      </c>
      <c r="V274" t="s">
        <v>209</v>
      </c>
      <c r="W274">
        <v>6</v>
      </c>
      <c r="X274">
        <v>1</v>
      </c>
      <c r="Y274" t="s">
        <v>209</v>
      </c>
      <c r="Z274" t="s">
        <v>209</v>
      </c>
      <c r="AA274" t="s">
        <v>209</v>
      </c>
      <c r="AB274" t="s">
        <v>209</v>
      </c>
      <c r="AC274" t="s">
        <v>209</v>
      </c>
      <c r="AD274" t="s">
        <v>209</v>
      </c>
      <c r="AE274" t="s">
        <v>209</v>
      </c>
      <c r="AF274" t="s">
        <v>209</v>
      </c>
      <c r="AG274" s="6">
        <v>1</v>
      </c>
      <c r="AH274" s="6">
        <v>2</v>
      </c>
      <c r="AI274" s="6">
        <f>0.1*AI271</f>
        <v>5.7999999999999996E-2</v>
      </c>
      <c r="AJ274" s="6">
        <v>2.5999999999999999E-2</v>
      </c>
      <c r="AK274" s="6">
        <v>7</v>
      </c>
      <c r="AL274" s="6"/>
      <c r="AM274" s="6"/>
      <c r="AN274" s="214">
        <f t="shared" si="205"/>
        <v>6.7359999999999989E-2</v>
      </c>
      <c r="AO274" s="214">
        <f t="shared" si="216"/>
        <v>6.7359999999999989E-3</v>
      </c>
      <c r="AP274" s="215">
        <f t="shared" si="223"/>
        <v>4.4800000000000004</v>
      </c>
      <c r="AQ274" s="215">
        <f t="shared" si="225"/>
        <v>0.70000000000000007</v>
      </c>
      <c r="AR274" s="214">
        <f>10068.2*J274*POWER(10,-6)</f>
        <v>3.6245520000000001E-3</v>
      </c>
      <c r="AS274" s="215">
        <f t="shared" si="194"/>
        <v>5.2577205520000003</v>
      </c>
      <c r="AT274" s="212">
        <f t="shared" si="195"/>
        <v>1.4498208000000002E-8</v>
      </c>
      <c r="AU274" s="212">
        <f t="shared" si="196"/>
        <v>2.1030882208000005E-5</v>
      </c>
    </row>
    <row r="275" spans="1:47" x14ac:dyDescent="0.3">
      <c r="A275" s="56" t="s">
        <v>354</v>
      </c>
      <c r="B275" s="126" t="s">
        <v>26</v>
      </c>
      <c r="C275" s="68" t="s">
        <v>564</v>
      </c>
      <c r="D275" s="69" t="s">
        <v>164</v>
      </c>
      <c r="E275" s="253">
        <v>1E-4</v>
      </c>
      <c r="F275" s="274">
        <v>1</v>
      </c>
      <c r="G275" s="254">
        <v>0.15200000000000002</v>
      </c>
      <c r="H275" s="253">
        <f t="shared" si="224"/>
        <v>1.5200000000000004E-5</v>
      </c>
      <c r="I275" s="67">
        <f>K274*1800/1000</f>
        <v>0.36</v>
      </c>
      <c r="J275" s="67">
        <f>I275</f>
        <v>0.36</v>
      </c>
      <c r="K275" s="71">
        <v>0</v>
      </c>
      <c r="L275" t="str">
        <f t="shared" si="200"/>
        <v>С232</v>
      </c>
      <c r="M275" t="str">
        <f t="shared" si="201"/>
        <v>Сепаратор V-402</v>
      </c>
      <c r="N275" t="str">
        <f t="shared" si="202"/>
        <v>Частичное-вспышка</v>
      </c>
      <c r="O275" t="s">
        <v>209</v>
      </c>
      <c r="P275" t="s">
        <v>209</v>
      </c>
      <c r="Q275" t="s">
        <v>209</v>
      </c>
      <c r="R275" t="s">
        <v>209</v>
      </c>
      <c r="S275" t="s">
        <v>209</v>
      </c>
      <c r="T275" t="s">
        <v>209</v>
      </c>
      <c r="U275" t="s">
        <v>209</v>
      </c>
      <c r="V275" t="s">
        <v>209</v>
      </c>
      <c r="W275" t="s">
        <v>209</v>
      </c>
      <c r="X275" t="s">
        <v>209</v>
      </c>
      <c r="Y275">
        <v>23</v>
      </c>
      <c r="Z275">
        <v>27</v>
      </c>
      <c r="AA275" t="s">
        <v>209</v>
      </c>
      <c r="AB275" t="s">
        <v>209</v>
      </c>
      <c r="AC275" t="s">
        <v>209</v>
      </c>
      <c r="AD275" t="s">
        <v>209</v>
      </c>
      <c r="AE275" t="s">
        <v>209</v>
      </c>
      <c r="AF275" t="s">
        <v>209</v>
      </c>
      <c r="AG275" s="6">
        <v>1</v>
      </c>
      <c r="AH275" s="6">
        <v>2</v>
      </c>
      <c r="AI275" s="6">
        <f>0.1*AI271</f>
        <v>5.7999999999999996E-2</v>
      </c>
      <c r="AJ275" s="6">
        <v>2.5999999999999999E-2</v>
      </c>
      <c r="AK275" s="6">
        <v>7</v>
      </c>
      <c r="AL275" s="6"/>
      <c r="AM275" s="6"/>
      <c r="AN275" s="214">
        <f t="shared" si="205"/>
        <v>6.7359999999999989E-2</v>
      </c>
      <c r="AO275" s="214">
        <f t="shared" si="216"/>
        <v>6.7359999999999989E-3</v>
      </c>
      <c r="AP275" s="215">
        <f t="shared" si="223"/>
        <v>4.4800000000000004</v>
      </c>
      <c r="AQ275" s="215">
        <f t="shared" si="225"/>
        <v>0.70000000000000007</v>
      </c>
      <c r="AR275" s="214">
        <f>10068.2*J275*POWER(10,-6)</f>
        <v>3.6245520000000001E-3</v>
      </c>
      <c r="AS275" s="215">
        <f t="shared" si="194"/>
        <v>5.2577205520000003</v>
      </c>
      <c r="AT275" s="212">
        <f t="shared" si="195"/>
        <v>5.5093190400000017E-8</v>
      </c>
      <c r="AU275" s="212">
        <f t="shared" si="196"/>
        <v>7.9917352390400023E-5</v>
      </c>
    </row>
    <row r="276" spans="1:47" x14ac:dyDescent="0.3">
      <c r="A276" s="56" t="s">
        <v>355</v>
      </c>
      <c r="B276" s="67" t="s">
        <v>26</v>
      </c>
      <c r="C276" s="68" t="s">
        <v>565</v>
      </c>
      <c r="D276" s="69" t="s">
        <v>160</v>
      </c>
      <c r="E276" s="253">
        <v>1E-4</v>
      </c>
      <c r="F276" s="274">
        <v>1</v>
      </c>
      <c r="G276" s="254">
        <v>0.6080000000000001</v>
      </c>
      <c r="H276" s="253">
        <f>E276*F276*G276</f>
        <v>6.0800000000000014E-5</v>
      </c>
      <c r="I276" s="67">
        <f>K274*1800/1000</f>
        <v>0.36</v>
      </c>
      <c r="J276" s="67">
        <v>0</v>
      </c>
      <c r="K276" s="71">
        <v>0</v>
      </c>
      <c r="L276" t="str">
        <f t="shared" si="200"/>
        <v>С233</v>
      </c>
      <c r="M276" t="str">
        <f t="shared" si="201"/>
        <v>Сепаратор V-402</v>
      </c>
      <c r="N276" t="str">
        <f t="shared" si="202"/>
        <v>Частичное-ликвидация</v>
      </c>
      <c r="O276" t="s">
        <v>209</v>
      </c>
      <c r="P276" t="s">
        <v>209</v>
      </c>
      <c r="Q276" t="s">
        <v>209</v>
      </c>
      <c r="R276" t="s">
        <v>209</v>
      </c>
      <c r="S276" t="s">
        <v>209</v>
      </c>
      <c r="T276" t="s">
        <v>209</v>
      </c>
      <c r="U276" t="s">
        <v>209</v>
      </c>
      <c r="V276" t="s">
        <v>209</v>
      </c>
      <c r="W276" t="s">
        <v>209</v>
      </c>
      <c r="X276" t="s">
        <v>209</v>
      </c>
      <c r="Y276" t="s">
        <v>209</v>
      </c>
      <c r="Z276" t="s">
        <v>209</v>
      </c>
      <c r="AA276" t="s">
        <v>209</v>
      </c>
      <c r="AB276" t="s">
        <v>209</v>
      </c>
      <c r="AC276" t="s">
        <v>209</v>
      </c>
      <c r="AD276" t="s">
        <v>209</v>
      </c>
      <c r="AE276" t="s">
        <v>209</v>
      </c>
      <c r="AF276" t="s">
        <v>209</v>
      </c>
      <c r="AG276" s="6">
        <v>0</v>
      </c>
      <c r="AH276" s="6">
        <v>0</v>
      </c>
      <c r="AI276" s="6">
        <f>0.1*AI271</f>
        <v>5.7999999999999996E-2</v>
      </c>
      <c r="AJ276" s="6">
        <v>2.5999999999999999E-2</v>
      </c>
      <c r="AK276" s="6">
        <v>7</v>
      </c>
      <c r="AL276" s="6"/>
      <c r="AM276" s="6"/>
      <c r="AN276" s="214">
        <f t="shared" si="220"/>
        <v>6.7359999999999989E-2</v>
      </c>
      <c r="AO276" s="214">
        <f t="shared" si="216"/>
        <v>6.7359999999999989E-3</v>
      </c>
      <c r="AP276" s="215">
        <f t="shared" si="223"/>
        <v>0</v>
      </c>
      <c r="AQ276" s="215">
        <f t="shared" si="225"/>
        <v>0.70000000000000007</v>
      </c>
      <c r="AR276" s="214">
        <f>1333*I276*POWER(10,-6)</f>
        <v>4.7987999999999997E-4</v>
      </c>
      <c r="AS276" s="215">
        <f t="shared" si="194"/>
        <v>0.77457587999999999</v>
      </c>
      <c r="AT276" s="212">
        <f t="shared" si="195"/>
        <v>2.9176704000000005E-8</v>
      </c>
      <c r="AU276" s="212">
        <f t="shared" si="196"/>
        <v>4.7094213504000009E-5</v>
      </c>
    </row>
    <row r="277" spans="1:47" ht="15" thickBot="1" x14ac:dyDescent="0.35">
      <c r="A277" s="56" t="s">
        <v>358</v>
      </c>
      <c r="B277" s="129" t="s">
        <v>26</v>
      </c>
      <c r="C277" s="130" t="s">
        <v>165</v>
      </c>
      <c r="D277" s="131" t="s">
        <v>166</v>
      </c>
      <c r="E277" s="277">
        <v>2.5000000000000001E-5</v>
      </c>
      <c r="F277" s="278">
        <v>1</v>
      </c>
      <c r="G277" s="279">
        <v>1</v>
      </c>
      <c r="H277" s="277">
        <f>E277*F277*G277</f>
        <v>2.5000000000000001E-5</v>
      </c>
      <c r="I277" s="132">
        <v>5.0999999999999996</v>
      </c>
      <c r="J277" s="132">
        <f>I277</f>
        <v>5.0999999999999996</v>
      </c>
      <c r="K277" s="133">
        <v>0</v>
      </c>
      <c r="L277" t="str">
        <f t="shared" si="200"/>
        <v>С234</v>
      </c>
      <c r="M277" t="str">
        <f t="shared" si="201"/>
        <v>Сепаратор V-402</v>
      </c>
      <c r="N277" t="str">
        <f t="shared" si="202"/>
        <v>Полное-огненный шар</v>
      </c>
      <c r="O277" t="s">
        <v>209</v>
      </c>
      <c r="P277" t="s">
        <v>209</v>
      </c>
      <c r="Q277" t="s">
        <v>209</v>
      </c>
      <c r="R277" t="s">
        <v>209</v>
      </c>
      <c r="S277" t="s">
        <v>209</v>
      </c>
      <c r="T277" t="s">
        <v>209</v>
      </c>
      <c r="U277" t="s">
        <v>209</v>
      </c>
      <c r="V277" t="s">
        <v>209</v>
      </c>
      <c r="W277" t="s">
        <v>209</v>
      </c>
      <c r="X277" t="s">
        <v>209</v>
      </c>
      <c r="Y277" t="s">
        <v>209</v>
      </c>
      <c r="Z277" t="s">
        <v>209</v>
      </c>
      <c r="AA277" t="s">
        <v>209</v>
      </c>
      <c r="AB277" t="s">
        <v>209</v>
      </c>
      <c r="AC277">
        <v>73</v>
      </c>
      <c r="AD277">
        <v>108</v>
      </c>
      <c r="AE277">
        <v>130</v>
      </c>
      <c r="AF277">
        <v>169</v>
      </c>
      <c r="AG277" s="6">
        <v>1</v>
      </c>
      <c r="AH277" s="6">
        <v>1</v>
      </c>
      <c r="AI277" s="6">
        <f>AI269</f>
        <v>0.57999999999999996</v>
      </c>
      <c r="AJ277" s="6">
        <v>2.5999999999999999E-2</v>
      </c>
      <c r="AK277" s="6">
        <v>21</v>
      </c>
      <c r="AL277" s="6"/>
      <c r="AM277" s="6"/>
      <c r="AN277" s="214">
        <f t="shared" si="221"/>
        <v>0.7125999999999999</v>
      </c>
      <c r="AO277" s="214">
        <f t="shared" si="216"/>
        <v>7.125999999999999E-2</v>
      </c>
      <c r="AP277" s="215">
        <f t="shared" si="223"/>
        <v>3.1</v>
      </c>
      <c r="AQ277" s="215">
        <f t="shared" si="225"/>
        <v>2.1</v>
      </c>
      <c r="AR277" s="214">
        <f t="shared" ref="AR277" si="227">10068.2*J277*POWER(10,-6)</f>
        <v>5.1347819999999995E-2</v>
      </c>
      <c r="AS277" s="215">
        <f t="shared" si="194"/>
        <v>6.0352078200000001</v>
      </c>
      <c r="AT277" s="212">
        <f t="shared" si="195"/>
        <v>1.2836954999999999E-6</v>
      </c>
      <c r="AU277" s="212">
        <f t="shared" si="196"/>
        <v>1.508801955E-4</v>
      </c>
    </row>
    <row r="278" spans="1:47" ht="15" thickTop="1" x14ac:dyDescent="0.3">
      <c r="A278" s="56" t="s">
        <v>359</v>
      </c>
      <c r="B278" s="150" t="s">
        <v>28</v>
      </c>
      <c r="C278" s="151" t="s">
        <v>48</v>
      </c>
      <c r="D278" s="152" t="s">
        <v>158</v>
      </c>
      <c r="E278" s="293">
        <v>1.0000000000000001E-5</v>
      </c>
      <c r="F278" s="294">
        <v>1</v>
      </c>
      <c r="G278" s="294">
        <v>0.05</v>
      </c>
      <c r="H278" s="293">
        <f>E278*F278*G278</f>
        <v>5.0000000000000008E-7</v>
      </c>
      <c r="I278" s="150">
        <v>1.3</v>
      </c>
      <c r="J278" s="150">
        <f>I278</f>
        <v>1.3</v>
      </c>
      <c r="K278" s="63">
        <v>20</v>
      </c>
      <c r="L278" t="str">
        <f t="shared" si="200"/>
        <v>С235</v>
      </c>
      <c r="M278" t="str">
        <f t="shared" si="201"/>
        <v>Абсорбер Т-502</v>
      </c>
      <c r="N278" t="str">
        <f t="shared" si="202"/>
        <v>Полное-пожар</v>
      </c>
      <c r="O278">
        <v>12</v>
      </c>
      <c r="P278">
        <v>15</v>
      </c>
      <c r="Q278">
        <v>20</v>
      </c>
      <c r="R278">
        <v>34</v>
      </c>
      <c r="S278" t="s">
        <v>209</v>
      </c>
      <c r="T278" t="s">
        <v>209</v>
      </c>
      <c r="U278" t="s">
        <v>209</v>
      </c>
      <c r="V278" t="s">
        <v>209</v>
      </c>
      <c r="W278" t="s">
        <v>209</v>
      </c>
      <c r="X278" t="s">
        <v>209</v>
      </c>
      <c r="Y278" t="s">
        <v>209</v>
      </c>
      <c r="Z278" t="s">
        <v>209</v>
      </c>
      <c r="AA278" t="s">
        <v>209</v>
      </c>
      <c r="AB278" t="s">
        <v>209</v>
      </c>
      <c r="AC278" t="s">
        <v>209</v>
      </c>
      <c r="AD278" t="s">
        <v>209</v>
      </c>
      <c r="AE278" t="s">
        <v>209</v>
      </c>
      <c r="AF278" t="s">
        <v>209</v>
      </c>
      <c r="AG278" s="206">
        <v>1</v>
      </c>
      <c r="AH278" s="206">
        <v>1</v>
      </c>
      <c r="AI278" s="3">
        <v>0.19</v>
      </c>
      <c r="AJ278" s="3">
        <v>2.5999999999999999E-2</v>
      </c>
      <c r="AK278" s="3">
        <v>21</v>
      </c>
      <c r="AL278" s="3"/>
      <c r="AM278" s="3"/>
      <c r="AN278" s="207">
        <f t="shared" si="213"/>
        <v>0.2238</v>
      </c>
      <c r="AO278" s="207">
        <f>0.1*AN278</f>
        <v>2.2380000000000001E-2</v>
      </c>
      <c r="AP278" s="208">
        <f t="shared" si="223"/>
        <v>3.1</v>
      </c>
      <c r="AQ278" s="208">
        <f>AK278*0.1</f>
        <v>2.1</v>
      </c>
      <c r="AR278" s="207">
        <f>10068.2*J278*POWER(10,-6)+0.0012*K278</f>
        <v>3.7088659999999996E-2</v>
      </c>
      <c r="AS278" s="208">
        <f t="shared" si="194"/>
        <v>5.4832686599999994</v>
      </c>
      <c r="AT278" s="212">
        <f t="shared" si="195"/>
        <v>1.854433E-8</v>
      </c>
      <c r="AU278" s="212">
        <f t="shared" si="196"/>
        <v>2.74163433E-6</v>
      </c>
    </row>
    <row r="279" spans="1:47" x14ac:dyDescent="0.3">
      <c r="A279" s="56" t="s">
        <v>360</v>
      </c>
      <c r="B279" s="59" t="s">
        <v>28</v>
      </c>
      <c r="C279" s="62" t="s">
        <v>570</v>
      </c>
      <c r="D279" s="60" t="s">
        <v>161</v>
      </c>
      <c r="E279" s="255">
        <v>1.0000000000000001E-5</v>
      </c>
      <c r="F279" s="294">
        <v>1</v>
      </c>
      <c r="G279" s="256">
        <v>0.19</v>
      </c>
      <c r="H279" s="255">
        <f t="shared" ref="H279:H284" si="228">E279*F279*G279</f>
        <v>1.9000000000000002E-6</v>
      </c>
      <c r="I279" s="59">
        <v>1.3</v>
      </c>
      <c r="J279" s="59">
        <v>0.02</v>
      </c>
      <c r="K279" s="63">
        <v>0</v>
      </c>
      <c r="L279" t="str">
        <f t="shared" si="200"/>
        <v>С236</v>
      </c>
      <c r="M279" t="str">
        <f t="shared" si="201"/>
        <v>Абсорбер Т-502</v>
      </c>
      <c r="N279" t="str">
        <f t="shared" si="202"/>
        <v>Полное-взрыв</v>
      </c>
      <c r="O279" t="s">
        <v>209</v>
      </c>
      <c r="P279" t="s">
        <v>209</v>
      </c>
      <c r="Q279" t="s">
        <v>209</v>
      </c>
      <c r="R279" t="s">
        <v>209</v>
      </c>
      <c r="S279">
        <v>12</v>
      </c>
      <c r="T279">
        <v>25</v>
      </c>
      <c r="U279">
        <v>69</v>
      </c>
      <c r="V279">
        <v>118</v>
      </c>
      <c r="W279" t="s">
        <v>209</v>
      </c>
      <c r="X279" t="s">
        <v>209</v>
      </c>
      <c r="Y279" t="s">
        <v>209</v>
      </c>
      <c r="Z279" t="s">
        <v>209</v>
      </c>
      <c r="AA279" t="s">
        <v>209</v>
      </c>
      <c r="AB279" t="s">
        <v>209</v>
      </c>
      <c r="AC279" t="s">
        <v>209</v>
      </c>
      <c r="AD279" t="s">
        <v>209</v>
      </c>
      <c r="AE279" t="s">
        <v>209</v>
      </c>
      <c r="AF279" t="s">
        <v>209</v>
      </c>
      <c r="AG279" s="206">
        <v>1</v>
      </c>
      <c r="AH279" s="206">
        <v>1</v>
      </c>
      <c r="AI279" s="3">
        <v>0.19</v>
      </c>
      <c r="AJ279" s="3">
        <v>2.5999999999999999E-2</v>
      </c>
      <c r="AK279" s="3">
        <v>21</v>
      </c>
      <c r="AL279" s="3"/>
      <c r="AM279" s="3"/>
      <c r="AN279" s="207">
        <f t="shared" si="215"/>
        <v>0.2238</v>
      </c>
      <c r="AO279" s="207">
        <f t="shared" ref="AO279:AO304" si="229">0.1*AN279</f>
        <v>2.2380000000000001E-2</v>
      </c>
      <c r="AP279" s="208">
        <f t="shared" si="223"/>
        <v>3.1</v>
      </c>
      <c r="AQ279" s="208">
        <f t="shared" ref="AQ279:AQ286" si="230">AK279*0.1</f>
        <v>2.1</v>
      </c>
      <c r="AR279" s="207">
        <f>10068.2*J279*POWER(10,-6)*10+0.0012*K278</f>
        <v>2.6013639999999998E-2</v>
      </c>
      <c r="AS279" s="208">
        <f t="shared" si="194"/>
        <v>5.4721936399999995</v>
      </c>
      <c r="AT279" s="212">
        <f t="shared" si="195"/>
        <v>4.9425916000000002E-8</v>
      </c>
      <c r="AU279" s="212">
        <f t="shared" si="196"/>
        <v>1.0397167916E-5</v>
      </c>
    </row>
    <row r="280" spans="1:47" x14ac:dyDescent="0.3">
      <c r="A280" s="56" t="s">
        <v>361</v>
      </c>
      <c r="B280" s="150" t="s">
        <v>28</v>
      </c>
      <c r="C280" s="62" t="s">
        <v>571</v>
      </c>
      <c r="D280" s="60" t="s">
        <v>356</v>
      </c>
      <c r="E280" s="255">
        <v>1.0000000000000001E-5</v>
      </c>
      <c r="F280" s="294">
        <v>1</v>
      </c>
      <c r="G280" s="256">
        <v>0.76</v>
      </c>
      <c r="H280" s="255">
        <f t="shared" si="228"/>
        <v>7.6000000000000009E-6</v>
      </c>
      <c r="I280" s="59">
        <v>1.3</v>
      </c>
      <c r="J280" s="59">
        <v>0.1</v>
      </c>
      <c r="K280" s="66">
        <v>0</v>
      </c>
      <c r="L280" t="str">
        <f t="shared" si="200"/>
        <v>С237</v>
      </c>
      <c r="M280" t="str">
        <f t="shared" si="201"/>
        <v>Абсорбер Т-502</v>
      </c>
      <c r="N280" t="str">
        <f t="shared" si="202"/>
        <v>Полное-ликвидация-токсическое</v>
      </c>
      <c r="O280" t="s">
        <v>209</v>
      </c>
      <c r="P280" t="s">
        <v>209</v>
      </c>
      <c r="Q280" t="s">
        <v>209</v>
      </c>
      <c r="R280" t="s">
        <v>209</v>
      </c>
      <c r="S280" t="s">
        <v>209</v>
      </c>
      <c r="T280" t="s">
        <v>209</v>
      </c>
      <c r="U280" t="s">
        <v>209</v>
      </c>
      <c r="V280" t="s">
        <v>209</v>
      </c>
      <c r="W280" t="s">
        <v>209</v>
      </c>
      <c r="X280" t="s">
        <v>209</v>
      </c>
      <c r="Y280" t="s">
        <v>209</v>
      </c>
      <c r="Z280" t="s">
        <v>209</v>
      </c>
      <c r="AA280" t="s">
        <v>209</v>
      </c>
      <c r="AB280" t="s">
        <v>209</v>
      </c>
      <c r="AC280" t="s">
        <v>209</v>
      </c>
      <c r="AD280" t="s">
        <v>209</v>
      </c>
      <c r="AE280" t="s">
        <v>209</v>
      </c>
      <c r="AF280" t="s">
        <v>209</v>
      </c>
      <c r="AG280" s="3">
        <v>0</v>
      </c>
      <c r="AH280" s="3">
        <v>0</v>
      </c>
      <c r="AI280" s="3">
        <v>0.19</v>
      </c>
      <c r="AJ280" s="3">
        <v>2.5999999999999999E-2</v>
      </c>
      <c r="AK280" s="3">
        <v>21</v>
      </c>
      <c r="AL280" s="3"/>
      <c r="AM280" s="3"/>
      <c r="AN280" s="207">
        <f t="shared" ref="AN280" si="231">AJ280*J280+AI280</f>
        <v>0.19259999999999999</v>
      </c>
      <c r="AO280" s="207">
        <f t="shared" si="229"/>
        <v>1.9259999999999999E-2</v>
      </c>
      <c r="AP280" s="208">
        <f t="shared" si="223"/>
        <v>0</v>
      </c>
      <c r="AQ280" s="208">
        <f t="shared" si="230"/>
        <v>2.1</v>
      </c>
      <c r="AR280" s="207">
        <f>1333*J280*POWER(10,-6)+0.0012*K278</f>
        <v>2.4133299999999996E-2</v>
      </c>
      <c r="AS280" s="208">
        <f t="shared" si="194"/>
        <v>2.3359933000000002</v>
      </c>
      <c r="AT280" s="212">
        <f t="shared" si="195"/>
        <v>1.8341308E-7</v>
      </c>
      <c r="AU280" s="212">
        <f t="shared" si="196"/>
        <v>1.7753549080000005E-5</v>
      </c>
    </row>
    <row r="281" spans="1:47" x14ac:dyDescent="0.3">
      <c r="A281" s="56" t="s">
        <v>362</v>
      </c>
      <c r="B281" s="59" t="s">
        <v>28</v>
      </c>
      <c r="C281" s="62" t="s">
        <v>52</v>
      </c>
      <c r="D281" s="60" t="s">
        <v>162</v>
      </c>
      <c r="E281" s="255">
        <v>1E-4</v>
      </c>
      <c r="F281" s="294">
        <v>1</v>
      </c>
      <c r="G281" s="256">
        <v>4.0000000000000008E-2</v>
      </c>
      <c r="H281" s="255">
        <f t="shared" si="228"/>
        <v>4.0000000000000007E-6</v>
      </c>
      <c r="I281" s="59">
        <f>K281*300/1000</f>
        <v>0.72</v>
      </c>
      <c r="J281" s="59">
        <f>I281</f>
        <v>0.72</v>
      </c>
      <c r="K281" s="63">
        <v>2.4</v>
      </c>
      <c r="L281" t="str">
        <f t="shared" si="200"/>
        <v>С238</v>
      </c>
      <c r="M281" t="str">
        <f t="shared" si="201"/>
        <v>Абсорбер Т-502</v>
      </c>
      <c r="N281" t="str">
        <f t="shared" si="202"/>
        <v>Частичное-жидкостной факел</v>
      </c>
      <c r="O281" t="s">
        <v>209</v>
      </c>
      <c r="P281" t="s">
        <v>209</v>
      </c>
      <c r="Q281" t="s">
        <v>209</v>
      </c>
      <c r="R281" t="s">
        <v>209</v>
      </c>
      <c r="S281" t="s">
        <v>209</v>
      </c>
      <c r="T281" t="s">
        <v>209</v>
      </c>
      <c r="U281" t="s">
        <v>209</v>
      </c>
      <c r="V281" t="s">
        <v>209</v>
      </c>
      <c r="W281">
        <v>21</v>
      </c>
      <c r="X281">
        <v>4</v>
      </c>
      <c r="Y281" t="s">
        <v>209</v>
      </c>
      <c r="Z281" t="s">
        <v>209</v>
      </c>
      <c r="AA281" t="s">
        <v>209</v>
      </c>
      <c r="AB281" t="s">
        <v>209</v>
      </c>
      <c r="AC281" t="s">
        <v>209</v>
      </c>
      <c r="AD281" t="s">
        <v>209</v>
      </c>
      <c r="AE281" t="s">
        <v>209</v>
      </c>
      <c r="AF281" t="s">
        <v>209</v>
      </c>
      <c r="AG281" s="3">
        <v>1</v>
      </c>
      <c r="AH281" s="3">
        <v>1</v>
      </c>
      <c r="AI281" s="3">
        <f>0.1*AI280</f>
        <v>1.9000000000000003E-2</v>
      </c>
      <c r="AJ281" s="3">
        <v>2.5999999999999999E-2</v>
      </c>
      <c r="AK281" s="3">
        <v>7</v>
      </c>
      <c r="AL281" s="3"/>
      <c r="AM281" s="3"/>
      <c r="AN281" s="207">
        <f t="shared" si="193"/>
        <v>3.7720000000000004E-2</v>
      </c>
      <c r="AO281" s="207">
        <f t="shared" si="229"/>
        <v>3.7720000000000006E-3</v>
      </c>
      <c r="AP281" s="208">
        <f t="shared" si="223"/>
        <v>3.1</v>
      </c>
      <c r="AQ281" s="208">
        <f t="shared" si="230"/>
        <v>0.70000000000000007</v>
      </c>
      <c r="AR281" s="207">
        <f>10068.2*J281*POWER(10,-6)+0.0012*J281*20</f>
        <v>2.4529103999999996E-2</v>
      </c>
      <c r="AS281" s="208">
        <f t="shared" si="194"/>
        <v>3.8660211040000005</v>
      </c>
      <c r="AT281" s="212">
        <f t="shared" si="195"/>
        <v>9.8116416000000003E-8</v>
      </c>
      <c r="AU281" s="212">
        <f t="shared" si="196"/>
        <v>1.5464084416000004E-5</v>
      </c>
    </row>
    <row r="282" spans="1:47" x14ac:dyDescent="0.3">
      <c r="A282" s="56" t="s">
        <v>363</v>
      </c>
      <c r="B282" s="150" t="s">
        <v>28</v>
      </c>
      <c r="C282" s="62" t="s">
        <v>563</v>
      </c>
      <c r="D282" s="60" t="s">
        <v>357</v>
      </c>
      <c r="E282" s="255">
        <v>1E-4</v>
      </c>
      <c r="F282" s="294">
        <v>1</v>
      </c>
      <c r="G282" s="256">
        <v>0.16000000000000003</v>
      </c>
      <c r="H282" s="255">
        <f t="shared" si="228"/>
        <v>1.6000000000000003E-5</v>
      </c>
      <c r="I282" s="59">
        <f>K281*300/1000</f>
        <v>0.72</v>
      </c>
      <c r="J282" s="59">
        <v>0.04</v>
      </c>
      <c r="K282" s="66">
        <v>0</v>
      </c>
      <c r="L282" t="str">
        <f t="shared" si="200"/>
        <v>С239</v>
      </c>
      <c r="M282" t="str">
        <f t="shared" si="201"/>
        <v>Абсорбер Т-502</v>
      </c>
      <c r="N282" t="str">
        <f t="shared" si="202"/>
        <v>Частичное-ликвидация-токсическое</v>
      </c>
      <c r="O282" t="s">
        <v>209</v>
      </c>
      <c r="P282" t="s">
        <v>209</v>
      </c>
      <c r="Q282" t="s">
        <v>209</v>
      </c>
      <c r="R282" t="s">
        <v>209</v>
      </c>
      <c r="S282" t="s">
        <v>209</v>
      </c>
      <c r="T282" t="s">
        <v>209</v>
      </c>
      <c r="U282" t="s">
        <v>209</v>
      </c>
      <c r="V282" t="s">
        <v>209</v>
      </c>
      <c r="W282" t="s">
        <v>209</v>
      </c>
      <c r="X282" t="s">
        <v>209</v>
      </c>
      <c r="Y282" t="s">
        <v>209</v>
      </c>
      <c r="Z282" t="s">
        <v>209</v>
      </c>
      <c r="AA282" t="s">
        <v>209</v>
      </c>
      <c r="AB282" t="s">
        <v>209</v>
      </c>
      <c r="AC282" t="s">
        <v>209</v>
      </c>
      <c r="AD282" t="s">
        <v>209</v>
      </c>
      <c r="AE282" t="s">
        <v>209</v>
      </c>
      <c r="AF282" t="s">
        <v>209</v>
      </c>
      <c r="AG282" s="3">
        <v>0</v>
      </c>
      <c r="AH282" s="3">
        <v>0</v>
      </c>
      <c r="AI282" s="3">
        <f>0.1*AI280</f>
        <v>1.9000000000000003E-2</v>
      </c>
      <c r="AJ282" s="3">
        <v>2.5999999999999999E-2</v>
      </c>
      <c r="AK282" s="3">
        <v>7</v>
      </c>
      <c r="AL282" s="3"/>
      <c r="AM282" s="3"/>
      <c r="AN282" s="207">
        <f t="shared" si="219"/>
        <v>3.7720000000000004E-2</v>
      </c>
      <c r="AO282" s="207">
        <f t="shared" si="229"/>
        <v>3.7720000000000006E-3</v>
      </c>
      <c r="AP282" s="208">
        <f t="shared" si="223"/>
        <v>0</v>
      </c>
      <c r="AQ282" s="208">
        <f t="shared" si="230"/>
        <v>0.70000000000000007</v>
      </c>
      <c r="AR282" s="207">
        <f>1333*I282*POWER(10,-6)+0.0012*I282*20</f>
        <v>1.8239759999999997E-2</v>
      </c>
      <c r="AS282" s="208">
        <f t="shared" si="194"/>
        <v>0.75973176000000009</v>
      </c>
      <c r="AT282" s="212">
        <f t="shared" si="195"/>
        <v>2.9183615999999999E-7</v>
      </c>
      <c r="AU282" s="212">
        <f t="shared" si="196"/>
        <v>1.2155708160000004E-5</v>
      </c>
    </row>
    <row r="283" spans="1:47" x14ac:dyDescent="0.3">
      <c r="A283" s="56" t="s">
        <v>364</v>
      </c>
      <c r="B283" s="59" t="s">
        <v>28</v>
      </c>
      <c r="C283" s="62" t="s">
        <v>55</v>
      </c>
      <c r="D283" s="60" t="s">
        <v>163</v>
      </c>
      <c r="E283" s="255">
        <v>1E-4</v>
      </c>
      <c r="F283" s="294">
        <v>1</v>
      </c>
      <c r="G283" s="256">
        <v>4.0000000000000008E-2</v>
      </c>
      <c r="H283" s="255">
        <f t="shared" si="228"/>
        <v>4.0000000000000007E-6</v>
      </c>
      <c r="I283" s="59">
        <f>K283*1800/1000</f>
        <v>0.27</v>
      </c>
      <c r="J283" s="59">
        <f>I283</f>
        <v>0.27</v>
      </c>
      <c r="K283" s="63">
        <v>0.15</v>
      </c>
      <c r="L283" t="str">
        <f t="shared" si="200"/>
        <v>С240</v>
      </c>
      <c r="M283" t="str">
        <f t="shared" si="201"/>
        <v>Абсорбер Т-502</v>
      </c>
      <c r="N283" t="str">
        <f t="shared" si="202"/>
        <v>Частичное-газ факел</v>
      </c>
      <c r="O283" t="s">
        <v>209</v>
      </c>
      <c r="P283" t="s">
        <v>209</v>
      </c>
      <c r="Q283" t="s">
        <v>209</v>
      </c>
      <c r="R283" t="s">
        <v>209</v>
      </c>
      <c r="S283" t="s">
        <v>209</v>
      </c>
      <c r="T283" t="s">
        <v>209</v>
      </c>
      <c r="U283" t="s">
        <v>209</v>
      </c>
      <c r="V283" t="s">
        <v>209</v>
      </c>
      <c r="W283">
        <v>5</v>
      </c>
      <c r="X283">
        <v>1</v>
      </c>
      <c r="Y283" t="s">
        <v>209</v>
      </c>
      <c r="Z283" t="s">
        <v>209</v>
      </c>
      <c r="AA283" t="s">
        <v>209</v>
      </c>
      <c r="AB283" t="s">
        <v>209</v>
      </c>
      <c r="AC283" t="s">
        <v>209</v>
      </c>
      <c r="AD283" t="s">
        <v>209</v>
      </c>
      <c r="AE283" t="s">
        <v>209</v>
      </c>
      <c r="AF283" t="s">
        <v>209</v>
      </c>
      <c r="AG283" s="3">
        <v>1</v>
      </c>
      <c r="AH283" s="3">
        <v>1</v>
      </c>
      <c r="AI283" s="3">
        <f>0.1*AI280</f>
        <v>1.9000000000000003E-2</v>
      </c>
      <c r="AJ283" s="3">
        <v>2.5999999999999999E-2</v>
      </c>
      <c r="AK283" s="3">
        <v>7</v>
      </c>
      <c r="AL283" s="3"/>
      <c r="AM283" s="3"/>
      <c r="AN283" s="207">
        <f t="shared" si="205"/>
        <v>2.6020000000000001E-2</v>
      </c>
      <c r="AO283" s="207">
        <f t="shared" si="229"/>
        <v>2.6020000000000001E-3</v>
      </c>
      <c r="AP283" s="208">
        <f t="shared" si="223"/>
        <v>3.1</v>
      </c>
      <c r="AQ283" s="208">
        <f t="shared" si="230"/>
        <v>0.70000000000000007</v>
      </c>
      <c r="AR283" s="207">
        <f>10068.2*J283*POWER(10,-6)</f>
        <v>2.7184140000000002E-3</v>
      </c>
      <c r="AS283" s="208">
        <f t="shared" si="194"/>
        <v>3.831340414</v>
      </c>
      <c r="AT283" s="212">
        <f t="shared" si="195"/>
        <v>1.0873656000000003E-8</v>
      </c>
      <c r="AU283" s="212">
        <f t="shared" si="196"/>
        <v>1.5325361656000001E-5</v>
      </c>
    </row>
    <row r="284" spans="1:47" x14ac:dyDescent="0.3">
      <c r="A284" s="56" t="s">
        <v>365</v>
      </c>
      <c r="B284" s="150" t="s">
        <v>28</v>
      </c>
      <c r="C284" s="62" t="s">
        <v>564</v>
      </c>
      <c r="D284" s="60" t="s">
        <v>164</v>
      </c>
      <c r="E284" s="255">
        <v>1E-4</v>
      </c>
      <c r="F284" s="294">
        <v>1</v>
      </c>
      <c r="G284" s="256">
        <v>0.15200000000000002</v>
      </c>
      <c r="H284" s="255">
        <f t="shared" si="228"/>
        <v>1.5200000000000004E-5</v>
      </c>
      <c r="I284" s="59">
        <f>K283*1800/1000</f>
        <v>0.27</v>
      </c>
      <c r="J284" s="59">
        <f>I284</f>
        <v>0.27</v>
      </c>
      <c r="K284" s="66">
        <v>0</v>
      </c>
      <c r="L284" t="str">
        <f t="shared" si="200"/>
        <v>С241</v>
      </c>
      <c r="M284" t="str">
        <f t="shared" si="201"/>
        <v>Абсорбер Т-502</v>
      </c>
      <c r="N284" t="str">
        <f t="shared" si="202"/>
        <v>Частичное-вспышка</v>
      </c>
      <c r="O284" t="s">
        <v>209</v>
      </c>
      <c r="P284" t="s">
        <v>209</v>
      </c>
      <c r="Q284" t="s">
        <v>209</v>
      </c>
      <c r="R284" t="s">
        <v>209</v>
      </c>
      <c r="S284" t="s">
        <v>209</v>
      </c>
      <c r="T284" t="s">
        <v>209</v>
      </c>
      <c r="U284" t="s">
        <v>209</v>
      </c>
      <c r="V284" t="s">
        <v>209</v>
      </c>
      <c r="W284" t="s">
        <v>209</v>
      </c>
      <c r="X284" t="s">
        <v>209</v>
      </c>
      <c r="Y284">
        <v>21</v>
      </c>
      <c r="Z284">
        <v>25</v>
      </c>
      <c r="AA284" t="s">
        <v>209</v>
      </c>
      <c r="AB284" t="s">
        <v>209</v>
      </c>
      <c r="AC284" t="s">
        <v>209</v>
      </c>
      <c r="AD284" t="s">
        <v>209</v>
      </c>
      <c r="AE284" t="s">
        <v>209</v>
      </c>
      <c r="AF284" t="s">
        <v>209</v>
      </c>
      <c r="AG284" s="3">
        <v>1</v>
      </c>
      <c r="AH284" s="3">
        <v>1</v>
      </c>
      <c r="AI284" s="3">
        <f>0.1*AI280</f>
        <v>1.9000000000000003E-2</v>
      </c>
      <c r="AJ284" s="3">
        <v>2.5999999999999999E-2</v>
      </c>
      <c r="AK284" s="3">
        <v>7</v>
      </c>
      <c r="AL284" s="3"/>
      <c r="AM284" s="3"/>
      <c r="AN284" s="207">
        <f t="shared" si="205"/>
        <v>2.6020000000000001E-2</v>
      </c>
      <c r="AO284" s="207">
        <f t="shared" si="229"/>
        <v>2.6020000000000001E-3</v>
      </c>
      <c r="AP284" s="208">
        <f t="shared" si="223"/>
        <v>3.1</v>
      </c>
      <c r="AQ284" s="208">
        <f t="shared" si="230"/>
        <v>0.70000000000000007</v>
      </c>
      <c r="AR284" s="207">
        <f>10068.2*J284*POWER(10,-6)</f>
        <v>2.7184140000000002E-3</v>
      </c>
      <c r="AS284" s="208">
        <f t="shared" si="194"/>
        <v>3.831340414</v>
      </c>
      <c r="AT284" s="212">
        <f t="shared" si="195"/>
        <v>4.1319892800000014E-8</v>
      </c>
      <c r="AU284" s="212">
        <f t="shared" si="196"/>
        <v>5.8236374292800017E-5</v>
      </c>
    </row>
    <row r="285" spans="1:47" x14ac:dyDescent="0.3">
      <c r="A285" s="56" t="s">
        <v>366</v>
      </c>
      <c r="B285" s="59" t="s">
        <v>28</v>
      </c>
      <c r="C285" s="62" t="s">
        <v>565</v>
      </c>
      <c r="D285" s="60" t="s">
        <v>357</v>
      </c>
      <c r="E285" s="255">
        <v>1E-4</v>
      </c>
      <c r="F285" s="294">
        <v>1</v>
      </c>
      <c r="G285" s="256">
        <v>0.6080000000000001</v>
      </c>
      <c r="H285" s="255">
        <f>E285*F285*G285</f>
        <v>6.0800000000000014E-5</v>
      </c>
      <c r="I285" s="59">
        <f>K283*1800/1000</f>
        <v>0.27</v>
      </c>
      <c r="J285" s="59">
        <v>0.02</v>
      </c>
      <c r="K285" s="66">
        <v>0</v>
      </c>
      <c r="L285" t="str">
        <f t="shared" si="200"/>
        <v>С242</v>
      </c>
      <c r="M285" t="str">
        <f t="shared" si="201"/>
        <v>Абсорбер Т-502</v>
      </c>
      <c r="N285" t="str">
        <f t="shared" si="202"/>
        <v>Частичное-ликвидация-токсическое</v>
      </c>
      <c r="O285" t="s">
        <v>209</v>
      </c>
      <c r="P285" t="s">
        <v>209</v>
      </c>
      <c r="Q285" t="s">
        <v>209</v>
      </c>
      <c r="R285" t="s">
        <v>209</v>
      </c>
      <c r="S285" t="s">
        <v>209</v>
      </c>
      <c r="T285" t="s">
        <v>209</v>
      </c>
      <c r="U285" t="s">
        <v>209</v>
      </c>
      <c r="V285" t="s">
        <v>209</v>
      </c>
      <c r="W285" t="s">
        <v>209</v>
      </c>
      <c r="X285" t="s">
        <v>209</v>
      </c>
      <c r="Y285" t="s">
        <v>209</v>
      </c>
      <c r="Z285" t="s">
        <v>209</v>
      </c>
      <c r="AA285" t="s">
        <v>209</v>
      </c>
      <c r="AB285" t="s">
        <v>209</v>
      </c>
      <c r="AC285" t="s">
        <v>209</v>
      </c>
      <c r="AD285" t="s">
        <v>209</v>
      </c>
      <c r="AE285" t="s">
        <v>209</v>
      </c>
      <c r="AF285" t="s">
        <v>209</v>
      </c>
      <c r="AG285" s="3">
        <v>0</v>
      </c>
      <c r="AH285" s="3">
        <v>0</v>
      </c>
      <c r="AI285" s="3">
        <f>0.1*AI280</f>
        <v>1.9000000000000003E-2</v>
      </c>
      <c r="AJ285" s="3">
        <v>2.5999999999999999E-2</v>
      </c>
      <c r="AK285" s="3">
        <v>7</v>
      </c>
      <c r="AL285" s="3"/>
      <c r="AM285" s="3"/>
      <c r="AN285" s="207">
        <f t="shared" si="220"/>
        <v>2.6020000000000001E-2</v>
      </c>
      <c r="AO285" s="207">
        <f t="shared" si="229"/>
        <v>2.6020000000000001E-3</v>
      </c>
      <c r="AP285" s="208">
        <f t="shared" si="223"/>
        <v>0</v>
      </c>
      <c r="AQ285" s="208">
        <f t="shared" si="230"/>
        <v>0.70000000000000007</v>
      </c>
      <c r="AR285" s="207">
        <f>1333*I285*POWER(10,-6)</f>
        <v>3.5991000000000002E-4</v>
      </c>
      <c r="AS285" s="208">
        <f t="shared" si="194"/>
        <v>0.72898191000000012</v>
      </c>
      <c r="AT285" s="212">
        <f t="shared" si="195"/>
        <v>2.1882528000000007E-8</v>
      </c>
      <c r="AU285" s="212">
        <f t="shared" si="196"/>
        <v>4.4322100128000014E-5</v>
      </c>
    </row>
    <row r="286" spans="1:47" x14ac:dyDescent="0.3">
      <c r="A286" s="56" t="s">
        <v>367</v>
      </c>
      <c r="B286" s="150" t="s">
        <v>28</v>
      </c>
      <c r="C286" s="62" t="s">
        <v>165</v>
      </c>
      <c r="D286" s="60" t="s">
        <v>166</v>
      </c>
      <c r="E286" s="255">
        <v>2.5000000000000001E-5</v>
      </c>
      <c r="F286" s="294">
        <v>1</v>
      </c>
      <c r="G286" s="256">
        <v>1</v>
      </c>
      <c r="H286" s="255">
        <f>E286*F286*G286</f>
        <v>2.5000000000000001E-5</v>
      </c>
      <c r="I286" s="59">
        <v>1.3</v>
      </c>
      <c r="J286" s="59">
        <v>1.3</v>
      </c>
      <c r="K286" s="66">
        <v>0</v>
      </c>
      <c r="L286" t="str">
        <f t="shared" si="200"/>
        <v>С243</v>
      </c>
      <c r="M286" t="str">
        <f t="shared" si="201"/>
        <v>Абсорбер Т-502</v>
      </c>
      <c r="N286" t="str">
        <f t="shared" si="202"/>
        <v>Полное-огненный шар</v>
      </c>
      <c r="O286" t="s">
        <v>209</v>
      </c>
      <c r="P286" t="s">
        <v>209</v>
      </c>
      <c r="Q286" t="s">
        <v>209</v>
      </c>
      <c r="R286" t="s">
        <v>209</v>
      </c>
      <c r="S286" t="s">
        <v>209</v>
      </c>
      <c r="T286" t="s">
        <v>209</v>
      </c>
      <c r="U286" t="s">
        <v>209</v>
      </c>
      <c r="V286" t="s">
        <v>209</v>
      </c>
      <c r="W286" t="s">
        <v>209</v>
      </c>
      <c r="X286" t="s">
        <v>209</v>
      </c>
      <c r="Y286" t="s">
        <v>209</v>
      </c>
      <c r="Z286" t="s">
        <v>209</v>
      </c>
      <c r="AA286" t="s">
        <v>209</v>
      </c>
      <c r="AB286" t="s">
        <v>209</v>
      </c>
      <c r="AC286">
        <v>31</v>
      </c>
      <c r="AD286">
        <v>55</v>
      </c>
      <c r="AE286">
        <v>68</v>
      </c>
      <c r="AF286">
        <v>92</v>
      </c>
      <c r="AG286" s="3">
        <v>1</v>
      </c>
      <c r="AH286" s="3">
        <v>1</v>
      </c>
      <c r="AI286" s="3">
        <f>AI278</f>
        <v>0.19</v>
      </c>
      <c r="AJ286" s="3">
        <v>2.5999999999999999E-2</v>
      </c>
      <c r="AK286" s="3">
        <v>21</v>
      </c>
      <c r="AL286" s="3"/>
      <c r="AM286" s="3"/>
      <c r="AN286" s="207">
        <f t="shared" si="221"/>
        <v>0.2238</v>
      </c>
      <c r="AO286" s="207">
        <f t="shared" si="229"/>
        <v>2.2380000000000001E-2</v>
      </c>
      <c r="AP286" s="208">
        <f t="shared" si="223"/>
        <v>3.1</v>
      </c>
      <c r="AQ286" s="208">
        <f t="shared" si="230"/>
        <v>2.1</v>
      </c>
      <c r="AR286" s="207">
        <f t="shared" ref="AR286" si="232">10068.2*J286*POWER(10,-6)</f>
        <v>1.308866E-2</v>
      </c>
      <c r="AS286" s="208">
        <f t="shared" si="194"/>
        <v>5.4592686600000002</v>
      </c>
      <c r="AT286" s="212">
        <f t="shared" si="195"/>
        <v>3.272165E-7</v>
      </c>
      <c r="AU286" s="212">
        <f t="shared" si="196"/>
        <v>1.3648171650000002E-4</v>
      </c>
    </row>
    <row r="287" spans="1:47" x14ac:dyDescent="0.3">
      <c r="A287" s="56" t="s">
        <v>368</v>
      </c>
      <c r="B287" s="117" t="s">
        <v>29</v>
      </c>
      <c r="C287" s="118" t="s">
        <v>48</v>
      </c>
      <c r="D287" s="119" t="s">
        <v>158</v>
      </c>
      <c r="E287" s="271">
        <v>1.0000000000000001E-5</v>
      </c>
      <c r="F287" s="272">
        <v>1</v>
      </c>
      <c r="G287" s="272">
        <v>0.05</v>
      </c>
      <c r="H287" s="271">
        <f>E287*F287*G287</f>
        <v>5.0000000000000008E-7</v>
      </c>
      <c r="I287" s="117">
        <v>1.25</v>
      </c>
      <c r="J287" s="117">
        <f>I287</f>
        <v>1.25</v>
      </c>
      <c r="K287" s="75">
        <v>20</v>
      </c>
      <c r="L287" t="str">
        <f t="shared" si="200"/>
        <v>С244</v>
      </c>
      <c r="M287" t="str">
        <f t="shared" si="201"/>
        <v>Колонна Т-503</v>
      </c>
      <c r="N287" t="str">
        <f t="shared" si="202"/>
        <v>Полное-пожар</v>
      </c>
      <c r="O287">
        <v>12</v>
      </c>
      <c r="P287">
        <v>15</v>
      </c>
      <c r="Q287">
        <v>20</v>
      </c>
      <c r="R287">
        <v>34</v>
      </c>
      <c r="S287" t="s">
        <v>209</v>
      </c>
      <c r="T287" t="s">
        <v>209</v>
      </c>
      <c r="U287" t="s">
        <v>209</v>
      </c>
      <c r="V287" t="s">
        <v>209</v>
      </c>
      <c r="W287" t="s">
        <v>209</v>
      </c>
      <c r="X287" t="s">
        <v>209</v>
      </c>
      <c r="Y287" t="s">
        <v>209</v>
      </c>
      <c r="Z287" t="s">
        <v>209</v>
      </c>
      <c r="AA287" t="s">
        <v>209</v>
      </c>
      <c r="AB287" t="s">
        <v>209</v>
      </c>
      <c r="AC287" t="s">
        <v>209</v>
      </c>
      <c r="AD287" t="s">
        <v>209</v>
      </c>
      <c r="AE287" t="s">
        <v>209</v>
      </c>
      <c r="AF287" t="s">
        <v>209</v>
      </c>
      <c r="AG287" s="225">
        <v>1</v>
      </c>
      <c r="AH287" s="225">
        <v>1</v>
      </c>
      <c r="AI287" s="226">
        <v>0.19</v>
      </c>
      <c r="AJ287" s="226">
        <v>2.5999999999999999E-2</v>
      </c>
      <c r="AK287" s="226">
        <v>21</v>
      </c>
      <c r="AL287" s="226"/>
      <c r="AM287" s="226"/>
      <c r="AN287" s="227">
        <f t="shared" si="213"/>
        <v>0.2225</v>
      </c>
      <c r="AO287" s="227">
        <f>0.1*AN287</f>
        <v>2.2250000000000002E-2</v>
      </c>
      <c r="AP287" s="228">
        <f t="shared" ref="AP287:AP295" si="233">AG287*1.72+115*0.012*AH287</f>
        <v>3.1</v>
      </c>
      <c r="AQ287" s="228">
        <f>AK287*0.1</f>
        <v>2.1</v>
      </c>
      <c r="AR287" s="227">
        <f>10068.2*J287*POWER(10,-6)+0.0012*K287</f>
        <v>3.658525E-2</v>
      </c>
      <c r="AS287" s="228">
        <f t="shared" si="194"/>
        <v>5.4813352499999999</v>
      </c>
      <c r="AT287" s="212">
        <f t="shared" si="195"/>
        <v>1.8292625000000003E-8</v>
      </c>
      <c r="AU287" s="212">
        <f t="shared" si="196"/>
        <v>2.7406676250000005E-6</v>
      </c>
    </row>
    <row r="288" spans="1:47" x14ac:dyDescent="0.3">
      <c r="A288" s="56" t="s">
        <v>369</v>
      </c>
      <c r="B288" s="117" t="s">
        <v>29</v>
      </c>
      <c r="C288" s="73" t="s">
        <v>570</v>
      </c>
      <c r="D288" s="74" t="s">
        <v>161</v>
      </c>
      <c r="E288" s="259">
        <v>1.0000000000000001E-5</v>
      </c>
      <c r="F288" s="272">
        <v>1</v>
      </c>
      <c r="G288" s="260">
        <v>0.19</v>
      </c>
      <c r="H288" s="259">
        <f t="shared" ref="H288:H293" si="234">E288*F288*G288</f>
        <v>1.9000000000000002E-6</v>
      </c>
      <c r="I288" s="72">
        <v>1.25</v>
      </c>
      <c r="J288" s="72">
        <v>0.02</v>
      </c>
      <c r="K288" s="75">
        <v>0</v>
      </c>
      <c r="L288" t="str">
        <f t="shared" si="200"/>
        <v>С245</v>
      </c>
      <c r="M288" t="str">
        <f t="shared" si="201"/>
        <v>Колонна Т-503</v>
      </c>
      <c r="N288" t="str">
        <f t="shared" si="202"/>
        <v>Полное-взрыв</v>
      </c>
      <c r="O288" t="s">
        <v>209</v>
      </c>
      <c r="P288" t="s">
        <v>209</v>
      </c>
      <c r="Q288" t="s">
        <v>209</v>
      </c>
      <c r="R288" t="s">
        <v>209</v>
      </c>
      <c r="S288">
        <v>12</v>
      </c>
      <c r="T288">
        <v>25</v>
      </c>
      <c r="U288">
        <v>69</v>
      </c>
      <c r="V288">
        <v>118</v>
      </c>
      <c r="W288" t="s">
        <v>209</v>
      </c>
      <c r="X288" t="s">
        <v>209</v>
      </c>
      <c r="Y288" t="s">
        <v>209</v>
      </c>
      <c r="Z288" t="s">
        <v>209</v>
      </c>
      <c r="AA288" t="s">
        <v>209</v>
      </c>
      <c r="AB288" t="s">
        <v>209</v>
      </c>
      <c r="AC288" t="s">
        <v>209</v>
      </c>
      <c r="AD288" t="s">
        <v>209</v>
      </c>
      <c r="AE288" t="s">
        <v>209</v>
      </c>
      <c r="AF288" t="s">
        <v>209</v>
      </c>
      <c r="AG288" s="225">
        <v>1</v>
      </c>
      <c r="AH288" s="225">
        <v>1</v>
      </c>
      <c r="AI288" s="226">
        <v>0.19</v>
      </c>
      <c r="AJ288" s="226">
        <v>2.5999999999999999E-2</v>
      </c>
      <c r="AK288" s="226">
        <v>21</v>
      </c>
      <c r="AL288" s="226"/>
      <c r="AM288" s="226"/>
      <c r="AN288" s="227">
        <f t="shared" si="215"/>
        <v>0.2225</v>
      </c>
      <c r="AO288" s="227">
        <f t="shared" si="229"/>
        <v>2.2250000000000002E-2</v>
      </c>
      <c r="AP288" s="228">
        <f t="shared" si="233"/>
        <v>3.1</v>
      </c>
      <c r="AQ288" s="228">
        <f t="shared" ref="AQ288:AQ295" si="235">AK288*0.1</f>
        <v>2.1</v>
      </c>
      <c r="AR288" s="227">
        <f>10068.2*J288*POWER(10,-6)*10+0.0012*K287</f>
        <v>2.6013639999999998E-2</v>
      </c>
      <c r="AS288" s="228">
        <f t="shared" si="194"/>
        <v>5.4707636399999995</v>
      </c>
      <c r="AT288" s="212">
        <f t="shared" si="195"/>
        <v>4.9425916000000002E-8</v>
      </c>
      <c r="AU288" s="212">
        <f t="shared" si="196"/>
        <v>1.0394450916E-5</v>
      </c>
    </row>
    <row r="289" spans="1:47" x14ac:dyDescent="0.3">
      <c r="A289" s="56" t="s">
        <v>370</v>
      </c>
      <c r="B289" s="117" t="s">
        <v>29</v>
      </c>
      <c r="C289" s="73" t="s">
        <v>571</v>
      </c>
      <c r="D289" s="74" t="s">
        <v>356</v>
      </c>
      <c r="E289" s="259">
        <v>1.0000000000000001E-5</v>
      </c>
      <c r="F289" s="272">
        <v>1</v>
      </c>
      <c r="G289" s="260">
        <v>0.76</v>
      </c>
      <c r="H289" s="259">
        <f t="shared" si="234"/>
        <v>7.6000000000000009E-6</v>
      </c>
      <c r="I289" s="72">
        <v>1.25</v>
      </c>
      <c r="J289" s="72">
        <v>0.05</v>
      </c>
      <c r="K289" s="76">
        <v>0</v>
      </c>
      <c r="L289" t="str">
        <f t="shared" si="200"/>
        <v>С246</v>
      </c>
      <c r="M289" t="str">
        <f t="shared" si="201"/>
        <v>Колонна Т-503</v>
      </c>
      <c r="N289" t="str">
        <f t="shared" si="202"/>
        <v>Полное-ликвидация-токсическое</v>
      </c>
      <c r="O289" t="s">
        <v>209</v>
      </c>
      <c r="P289" t="s">
        <v>209</v>
      </c>
      <c r="Q289" t="s">
        <v>209</v>
      </c>
      <c r="R289" t="s">
        <v>209</v>
      </c>
      <c r="S289" t="s">
        <v>209</v>
      </c>
      <c r="T289" t="s">
        <v>209</v>
      </c>
      <c r="U289" t="s">
        <v>209</v>
      </c>
      <c r="V289" t="s">
        <v>209</v>
      </c>
      <c r="W289" t="s">
        <v>209</v>
      </c>
      <c r="X289" t="s">
        <v>209</v>
      </c>
      <c r="Y289" t="s">
        <v>209</v>
      </c>
      <c r="Z289" t="s">
        <v>209</v>
      </c>
      <c r="AA289" t="s">
        <v>209</v>
      </c>
      <c r="AB289" t="s">
        <v>209</v>
      </c>
      <c r="AC289" t="s">
        <v>209</v>
      </c>
      <c r="AD289" t="s">
        <v>209</v>
      </c>
      <c r="AE289" t="s">
        <v>209</v>
      </c>
      <c r="AF289" t="s">
        <v>209</v>
      </c>
      <c r="AG289" s="226">
        <v>0</v>
      </c>
      <c r="AH289" s="226">
        <v>0</v>
      </c>
      <c r="AI289" s="226">
        <v>0.19</v>
      </c>
      <c r="AJ289" s="226">
        <v>2.5999999999999999E-2</v>
      </c>
      <c r="AK289" s="226">
        <v>21</v>
      </c>
      <c r="AL289" s="226"/>
      <c r="AM289" s="226"/>
      <c r="AN289" s="227">
        <f t="shared" ref="AN289" si="236">AJ289*J289+AI289</f>
        <v>0.1913</v>
      </c>
      <c r="AO289" s="227">
        <f t="shared" si="229"/>
        <v>1.9130000000000001E-2</v>
      </c>
      <c r="AP289" s="228">
        <f t="shared" si="233"/>
        <v>0</v>
      </c>
      <c r="AQ289" s="228">
        <f t="shared" si="235"/>
        <v>2.1</v>
      </c>
      <c r="AR289" s="227">
        <f>1333*J289*POWER(10,-6)+0.0012*K287</f>
        <v>2.4066649999999998E-2</v>
      </c>
      <c r="AS289" s="228">
        <f t="shared" si="194"/>
        <v>2.3344966500000002</v>
      </c>
      <c r="AT289" s="212">
        <f t="shared" si="195"/>
        <v>1.8290654000000001E-7</v>
      </c>
      <c r="AU289" s="212">
        <f t="shared" si="196"/>
        <v>1.7742174540000004E-5</v>
      </c>
    </row>
    <row r="290" spans="1:47" x14ac:dyDescent="0.3">
      <c r="A290" s="56" t="s">
        <v>371</v>
      </c>
      <c r="B290" s="117" t="s">
        <v>29</v>
      </c>
      <c r="C290" s="73" t="s">
        <v>52</v>
      </c>
      <c r="D290" s="74" t="s">
        <v>162</v>
      </c>
      <c r="E290" s="259">
        <v>1E-4</v>
      </c>
      <c r="F290" s="272">
        <v>1</v>
      </c>
      <c r="G290" s="260">
        <v>4.0000000000000008E-2</v>
      </c>
      <c r="H290" s="259">
        <f t="shared" si="234"/>
        <v>4.0000000000000007E-6</v>
      </c>
      <c r="I290" s="72">
        <f>K290*300/1000</f>
        <v>0.54</v>
      </c>
      <c r="J290" s="72">
        <f>I290</f>
        <v>0.54</v>
      </c>
      <c r="K290" s="75">
        <v>1.8</v>
      </c>
      <c r="L290" t="str">
        <f t="shared" si="200"/>
        <v>С247</v>
      </c>
      <c r="M290" t="str">
        <f t="shared" si="201"/>
        <v>Колонна Т-503</v>
      </c>
      <c r="N290" t="str">
        <f t="shared" si="202"/>
        <v>Частичное-жидкостной факел</v>
      </c>
      <c r="O290" t="s">
        <v>209</v>
      </c>
      <c r="P290" t="s">
        <v>209</v>
      </c>
      <c r="Q290" t="s">
        <v>209</v>
      </c>
      <c r="R290" t="s">
        <v>209</v>
      </c>
      <c r="S290" t="s">
        <v>209</v>
      </c>
      <c r="T290" t="s">
        <v>209</v>
      </c>
      <c r="U290" t="s">
        <v>209</v>
      </c>
      <c r="V290" t="s">
        <v>209</v>
      </c>
      <c r="W290">
        <v>18</v>
      </c>
      <c r="X290">
        <v>3</v>
      </c>
      <c r="Y290" t="s">
        <v>209</v>
      </c>
      <c r="Z290" t="s">
        <v>209</v>
      </c>
      <c r="AA290" t="s">
        <v>209</v>
      </c>
      <c r="AB290" t="s">
        <v>209</v>
      </c>
      <c r="AC290" t="s">
        <v>209</v>
      </c>
      <c r="AD290" t="s">
        <v>209</v>
      </c>
      <c r="AE290" t="s">
        <v>209</v>
      </c>
      <c r="AF290" t="s">
        <v>209</v>
      </c>
      <c r="AG290" s="226">
        <v>1</v>
      </c>
      <c r="AH290" s="226">
        <v>1</v>
      </c>
      <c r="AI290" s="226">
        <f>0.1*AI289</f>
        <v>1.9000000000000003E-2</v>
      </c>
      <c r="AJ290" s="226">
        <v>2.5999999999999999E-2</v>
      </c>
      <c r="AK290" s="226">
        <v>7</v>
      </c>
      <c r="AL290" s="226"/>
      <c r="AM290" s="226"/>
      <c r="AN290" s="227">
        <f t="shared" si="193"/>
        <v>3.304E-2</v>
      </c>
      <c r="AO290" s="227">
        <f t="shared" si="229"/>
        <v>3.3040000000000001E-3</v>
      </c>
      <c r="AP290" s="228">
        <f t="shared" si="233"/>
        <v>3.1</v>
      </c>
      <c r="AQ290" s="228">
        <f t="shared" si="235"/>
        <v>0.70000000000000007</v>
      </c>
      <c r="AR290" s="227">
        <f>10068.2*J290*POWER(10,-6)+0.0012*J290*20</f>
        <v>1.8396828E-2</v>
      </c>
      <c r="AS290" s="228">
        <f t="shared" si="194"/>
        <v>3.8547408280000002</v>
      </c>
      <c r="AT290" s="212">
        <f t="shared" si="195"/>
        <v>7.3587312000000016E-8</v>
      </c>
      <c r="AU290" s="212">
        <f t="shared" si="196"/>
        <v>1.5418963312000003E-5</v>
      </c>
    </row>
    <row r="291" spans="1:47" x14ac:dyDescent="0.3">
      <c r="A291" s="56" t="s">
        <v>372</v>
      </c>
      <c r="B291" s="117" t="s">
        <v>29</v>
      </c>
      <c r="C291" s="73" t="s">
        <v>563</v>
      </c>
      <c r="D291" s="74" t="s">
        <v>357</v>
      </c>
      <c r="E291" s="259">
        <v>1E-4</v>
      </c>
      <c r="F291" s="272">
        <v>1</v>
      </c>
      <c r="G291" s="260">
        <v>0.16000000000000003</v>
      </c>
      <c r="H291" s="259">
        <f t="shared" si="234"/>
        <v>1.6000000000000003E-5</v>
      </c>
      <c r="I291" s="72">
        <f>K290*300/1000</f>
        <v>0.54</v>
      </c>
      <c r="J291" s="72">
        <v>0.02</v>
      </c>
      <c r="K291" s="76">
        <v>0</v>
      </c>
      <c r="L291" t="str">
        <f t="shared" si="200"/>
        <v>С248</v>
      </c>
      <c r="M291" t="str">
        <f t="shared" si="201"/>
        <v>Колонна Т-503</v>
      </c>
      <c r="N291" t="str">
        <f t="shared" si="202"/>
        <v>Частичное-ликвидация-токсическое</v>
      </c>
      <c r="O291" t="s">
        <v>209</v>
      </c>
      <c r="P291" t="s">
        <v>209</v>
      </c>
      <c r="Q291" t="s">
        <v>209</v>
      </c>
      <c r="R291" t="s">
        <v>209</v>
      </c>
      <c r="S291" t="s">
        <v>209</v>
      </c>
      <c r="T291" t="s">
        <v>209</v>
      </c>
      <c r="U291" t="s">
        <v>209</v>
      </c>
      <c r="V291" t="s">
        <v>209</v>
      </c>
      <c r="W291" t="s">
        <v>209</v>
      </c>
      <c r="X291" t="s">
        <v>209</v>
      </c>
      <c r="Y291" t="s">
        <v>209</v>
      </c>
      <c r="Z291" t="s">
        <v>209</v>
      </c>
      <c r="AA291" t="s">
        <v>209</v>
      </c>
      <c r="AB291" t="s">
        <v>209</v>
      </c>
      <c r="AC291" t="s">
        <v>209</v>
      </c>
      <c r="AD291" t="s">
        <v>209</v>
      </c>
      <c r="AE291" t="s">
        <v>209</v>
      </c>
      <c r="AF291" t="s">
        <v>209</v>
      </c>
      <c r="AG291" s="226">
        <v>0</v>
      </c>
      <c r="AH291" s="226">
        <v>0</v>
      </c>
      <c r="AI291" s="226">
        <f>0.1*AI289</f>
        <v>1.9000000000000003E-2</v>
      </c>
      <c r="AJ291" s="226">
        <v>2.5999999999999999E-2</v>
      </c>
      <c r="AK291" s="226">
        <v>7</v>
      </c>
      <c r="AL291" s="226"/>
      <c r="AM291" s="226"/>
      <c r="AN291" s="227">
        <f t="shared" si="219"/>
        <v>3.304E-2</v>
      </c>
      <c r="AO291" s="227">
        <f t="shared" si="229"/>
        <v>3.3040000000000001E-3</v>
      </c>
      <c r="AP291" s="228">
        <f t="shared" si="233"/>
        <v>0</v>
      </c>
      <c r="AQ291" s="228">
        <f t="shared" si="235"/>
        <v>0.70000000000000007</v>
      </c>
      <c r="AR291" s="227">
        <f>1333*I291*POWER(10,-6)+0.0012*I291*20</f>
        <v>1.3679820000000001E-2</v>
      </c>
      <c r="AS291" s="228">
        <f t="shared" si="194"/>
        <v>0.75002382000000001</v>
      </c>
      <c r="AT291" s="212">
        <f t="shared" si="195"/>
        <v>2.1887712000000005E-7</v>
      </c>
      <c r="AU291" s="212">
        <f t="shared" si="196"/>
        <v>1.2000381120000002E-5</v>
      </c>
    </row>
    <row r="292" spans="1:47" x14ac:dyDescent="0.3">
      <c r="A292" s="56" t="s">
        <v>373</v>
      </c>
      <c r="B292" s="117" t="s">
        <v>29</v>
      </c>
      <c r="C292" s="73" t="s">
        <v>55</v>
      </c>
      <c r="D292" s="74" t="s">
        <v>163</v>
      </c>
      <c r="E292" s="259">
        <v>1E-4</v>
      </c>
      <c r="F292" s="272">
        <v>1</v>
      </c>
      <c r="G292" s="260">
        <v>4.0000000000000008E-2</v>
      </c>
      <c r="H292" s="259">
        <f t="shared" si="234"/>
        <v>4.0000000000000007E-6</v>
      </c>
      <c r="I292" s="72">
        <f>K292*1800/1000</f>
        <v>0.14399999999999999</v>
      </c>
      <c r="J292" s="72">
        <f>I292</f>
        <v>0.14399999999999999</v>
      </c>
      <c r="K292" s="75">
        <v>0.08</v>
      </c>
      <c r="L292" t="str">
        <f t="shared" si="200"/>
        <v>С249</v>
      </c>
      <c r="M292" t="str">
        <f t="shared" si="201"/>
        <v>Колонна Т-503</v>
      </c>
      <c r="N292" t="str">
        <f t="shared" si="202"/>
        <v>Частичное-газ факел</v>
      </c>
      <c r="O292" t="s">
        <v>209</v>
      </c>
      <c r="P292" t="s">
        <v>209</v>
      </c>
      <c r="Q292" t="s">
        <v>209</v>
      </c>
      <c r="R292" t="s">
        <v>209</v>
      </c>
      <c r="S292" t="s">
        <v>209</v>
      </c>
      <c r="T292" t="s">
        <v>209</v>
      </c>
      <c r="U292" t="s">
        <v>209</v>
      </c>
      <c r="V292" t="s">
        <v>209</v>
      </c>
      <c r="W292">
        <v>4</v>
      </c>
      <c r="X292">
        <v>1</v>
      </c>
      <c r="Y292" t="s">
        <v>209</v>
      </c>
      <c r="Z292" t="s">
        <v>209</v>
      </c>
      <c r="AA292" t="s">
        <v>209</v>
      </c>
      <c r="AB292" t="s">
        <v>209</v>
      </c>
      <c r="AC292" t="s">
        <v>209</v>
      </c>
      <c r="AD292" t="s">
        <v>209</v>
      </c>
      <c r="AE292" t="s">
        <v>209</v>
      </c>
      <c r="AF292" t="s">
        <v>209</v>
      </c>
      <c r="AG292" s="226">
        <v>1</v>
      </c>
      <c r="AH292" s="226">
        <v>1</v>
      </c>
      <c r="AI292" s="226">
        <f>0.1*AI289</f>
        <v>1.9000000000000003E-2</v>
      </c>
      <c r="AJ292" s="226">
        <v>2.5999999999999999E-2</v>
      </c>
      <c r="AK292" s="226">
        <v>7</v>
      </c>
      <c r="AL292" s="226"/>
      <c r="AM292" s="226"/>
      <c r="AN292" s="227">
        <f t="shared" si="205"/>
        <v>2.2744000000000004E-2</v>
      </c>
      <c r="AO292" s="227">
        <f t="shared" si="229"/>
        <v>2.2744000000000006E-3</v>
      </c>
      <c r="AP292" s="228">
        <f t="shared" si="233"/>
        <v>3.1</v>
      </c>
      <c r="AQ292" s="228">
        <f t="shared" si="235"/>
        <v>0.70000000000000007</v>
      </c>
      <c r="AR292" s="227">
        <f>10068.2*J292*POWER(10,-6)</f>
        <v>1.4498207999999999E-3</v>
      </c>
      <c r="AS292" s="228">
        <f t="shared" si="194"/>
        <v>3.8264682208000003</v>
      </c>
      <c r="AT292" s="212">
        <f t="shared" si="195"/>
        <v>5.7992832000000005E-9</v>
      </c>
      <c r="AU292" s="212">
        <f t="shared" si="196"/>
        <v>1.5305872883200003E-5</v>
      </c>
    </row>
    <row r="293" spans="1:47" x14ac:dyDescent="0.3">
      <c r="A293" s="56" t="s">
        <v>374</v>
      </c>
      <c r="B293" s="117" t="s">
        <v>29</v>
      </c>
      <c r="C293" s="73" t="s">
        <v>564</v>
      </c>
      <c r="D293" s="74" t="s">
        <v>164</v>
      </c>
      <c r="E293" s="259">
        <v>1E-4</v>
      </c>
      <c r="F293" s="272">
        <v>1</v>
      </c>
      <c r="G293" s="260">
        <v>0.15200000000000002</v>
      </c>
      <c r="H293" s="259">
        <f t="shared" si="234"/>
        <v>1.5200000000000004E-5</v>
      </c>
      <c r="I293" s="72">
        <f>K292*1800/1000</f>
        <v>0.14399999999999999</v>
      </c>
      <c r="J293" s="72">
        <f>I293</f>
        <v>0.14399999999999999</v>
      </c>
      <c r="K293" s="76">
        <v>0</v>
      </c>
      <c r="L293" t="str">
        <f t="shared" si="200"/>
        <v>С250</v>
      </c>
      <c r="M293" t="str">
        <f t="shared" si="201"/>
        <v>Колонна Т-503</v>
      </c>
      <c r="N293" t="str">
        <f t="shared" si="202"/>
        <v>Частичное-вспышка</v>
      </c>
      <c r="O293" t="s">
        <v>209</v>
      </c>
      <c r="P293" t="s">
        <v>209</v>
      </c>
      <c r="Q293" t="s">
        <v>209</v>
      </c>
      <c r="R293" t="s">
        <v>209</v>
      </c>
      <c r="S293" t="s">
        <v>209</v>
      </c>
      <c r="T293" t="s">
        <v>209</v>
      </c>
      <c r="U293" t="s">
        <v>209</v>
      </c>
      <c r="V293" t="s">
        <v>209</v>
      </c>
      <c r="W293" t="s">
        <v>209</v>
      </c>
      <c r="X293" t="s">
        <v>209</v>
      </c>
      <c r="Y293">
        <v>17</v>
      </c>
      <c r="Z293">
        <v>20</v>
      </c>
      <c r="AA293" t="s">
        <v>209</v>
      </c>
      <c r="AB293" t="s">
        <v>209</v>
      </c>
      <c r="AC293" t="s">
        <v>209</v>
      </c>
      <c r="AD293" t="s">
        <v>209</v>
      </c>
      <c r="AE293" t="s">
        <v>209</v>
      </c>
      <c r="AF293" t="s">
        <v>209</v>
      </c>
      <c r="AG293" s="226">
        <v>1</v>
      </c>
      <c r="AH293" s="226">
        <v>1</v>
      </c>
      <c r="AI293" s="226">
        <f>0.1*AI289</f>
        <v>1.9000000000000003E-2</v>
      </c>
      <c r="AJ293" s="226">
        <v>2.5999999999999999E-2</v>
      </c>
      <c r="AK293" s="226">
        <v>7</v>
      </c>
      <c r="AL293" s="226"/>
      <c r="AM293" s="226"/>
      <c r="AN293" s="227">
        <f t="shared" si="205"/>
        <v>2.2744000000000004E-2</v>
      </c>
      <c r="AO293" s="227">
        <f t="shared" si="229"/>
        <v>2.2744000000000006E-3</v>
      </c>
      <c r="AP293" s="228">
        <f t="shared" si="233"/>
        <v>3.1</v>
      </c>
      <c r="AQ293" s="228">
        <f t="shared" si="235"/>
        <v>0.70000000000000007</v>
      </c>
      <c r="AR293" s="227">
        <f>10068.2*J293*POWER(10,-6)</f>
        <v>1.4498207999999999E-3</v>
      </c>
      <c r="AS293" s="228">
        <f t="shared" si="194"/>
        <v>3.8264682208000003</v>
      </c>
      <c r="AT293" s="212">
        <f t="shared" si="195"/>
        <v>2.2037276160000003E-8</v>
      </c>
      <c r="AU293" s="212">
        <f t="shared" si="196"/>
        <v>5.8162316956160018E-5</v>
      </c>
    </row>
    <row r="294" spans="1:47" x14ac:dyDescent="0.3">
      <c r="A294" s="56" t="s">
        <v>375</v>
      </c>
      <c r="B294" s="117" t="s">
        <v>29</v>
      </c>
      <c r="C294" s="73" t="s">
        <v>565</v>
      </c>
      <c r="D294" s="74" t="s">
        <v>357</v>
      </c>
      <c r="E294" s="259">
        <v>1E-4</v>
      </c>
      <c r="F294" s="272">
        <v>1</v>
      </c>
      <c r="G294" s="260">
        <v>0.6080000000000001</v>
      </c>
      <c r="H294" s="259">
        <f>E294*F294*G294</f>
        <v>6.0800000000000014E-5</v>
      </c>
      <c r="I294" s="72">
        <f>K292*1800/1000</f>
        <v>0.14399999999999999</v>
      </c>
      <c r="J294" s="72">
        <v>0.01</v>
      </c>
      <c r="K294" s="76">
        <v>0</v>
      </c>
      <c r="L294" t="str">
        <f t="shared" si="200"/>
        <v>С251</v>
      </c>
      <c r="M294" t="str">
        <f t="shared" si="201"/>
        <v>Колонна Т-503</v>
      </c>
      <c r="N294" t="str">
        <f t="shared" si="202"/>
        <v>Частичное-ликвидация-токсическое</v>
      </c>
      <c r="O294" t="s">
        <v>209</v>
      </c>
      <c r="P294" t="s">
        <v>209</v>
      </c>
      <c r="Q294" t="s">
        <v>209</v>
      </c>
      <c r="R294" t="s">
        <v>209</v>
      </c>
      <c r="S294" t="s">
        <v>209</v>
      </c>
      <c r="T294" t="s">
        <v>209</v>
      </c>
      <c r="U294" t="s">
        <v>209</v>
      </c>
      <c r="V294" t="s">
        <v>209</v>
      </c>
      <c r="W294" t="s">
        <v>209</v>
      </c>
      <c r="X294" t="s">
        <v>209</v>
      </c>
      <c r="Y294" t="s">
        <v>209</v>
      </c>
      <c r="Z294" t="s">
        <v>209</v>
      </c>
      <c r="AA294" t="s">
        <v>209</v>
      </c>
      <c r="AB294" t="s">
        <v>209</v>
      </c>
      <c r="AC294" t="s">
        <v>209</v>
      </c>
      <c r="AD294" t="s">
        <v>209</v>
      </c>
      <c r="AE294" t="s">
        <v>209</v>
      </c>
      <c r="AF294" t="s">
        <v>209</v>
      </c>
      <c r="AG294" s="226">
        <v>0</v>
      </c>
      <c r="AH294" s="226">
        <v>0</v>
      </c>
      <c r="AI294" s="226">
        <f>0.1*AI289</f>
        <v>1.9000000000000003E-2</v>
      </c>
      <c r="AJ294" s="226">
        <v>2.5999999999999999E-2</v>
      </c>
      <c r="AK294" s="226">
        <v>7</v>
      </c>
      <c r="AL294" s="226"/>
      <c r="AM294" s="226"/>
      <c r="AN294" s="227">
        <f t="shared" si="220"/>
        <v>2.2744000000000004E-2</v>
      </c>
      <c r="AO294" s="227">
        <f t="shared" si="229"/>
        <v>2.2744000000000006E-3</v>
      </c>
      <c r="AP294" s="228">
        <f t="shared" si="233"/>
        <v>0</v>
      </c>
      <c r="AQ294" s="228">
        <f t="shared" si="235"/>
        <v>0.70000000000000007</v>
      </c>
      <c r="AR294" s="227">
        <f>1333*I294*POWER(10,-6)</f>
        <v>1.9195199999999998E-4</v>
      </c>
      <c r="AS294" s="228">
        <f t="shared" si="194"/>
        <v>0.72521035200000006</v>
      </c>
      <c r="AT294" s="212">
        <f t="shared" si="195"/>
        <v>1.1670681600000002E-8</v>
      </c>
      <c r="AU294" s="212">
        <f t="shared" si="196"/>
        <v>4.4092789401600013E-5</v>
      </c>
    </row>
    <row r="295" spans="1:47" ht="15" thickBot="1" x14ac:dyDescent="0.35">
      <c r="A295" s="56" t="s">
        <v>376</v>
      </c>
      <c r="B295" s="158" t="s">
        <v>29</v>
      </c>
      <c r="C295" s="159" t="s">
        <v>165</v>
      </c>
      <c r="D295" s="160" t="s">
        <v>166</v>
      </c>
      <c r="E295" s="295">
        <v>2.5000000000000001E-5</v>
      </c>
      <c r="F295" s="296">
        <v>1</v>
      </c>
      <c r="G295" s="297">
        <v>1</v>
      </c>
      <c r="H295" s="295">
        <f>E295*F295*G295</f>
        <v>2.5000000000000001E-5</v>
      </c>
      <c r="I295" s="161">
        <v>1.3</v>
      </c>
      <c r="J295" s="161">
        <v>1.3</v>
      </c>
      <c r="K295" s="162">
        <v>0</v>
      </c>
      <c r="L295" t="str">
        <f t="shared" si="200"/>
        <v>С252</v>
      </c>
      <c r="M295" t="str">
        <f t="shared" si="201"/>
        <v>Колонна Т-503</v>
      </c>
      <c r="N295" t="str">
        <f t="shared" si="202"/>
        <v>Полное-огненный шар</v>
      </c>
      <c r="O295" t="s">
        <v>209</v>
      </c>
      <c r="P295" t="s">
        <v>209</v>
      </c>
      <c r="Q295" t="s">
        <v>209</v>
      </c>
      <c r="R295" t="s">
        <v>209</v>
      </c>
      <c r="S295" t="s">
        <v>209</v>
      </c>
      <c r="T295" t="s">
        <v>209</v>
      </c>
      <c r="U295" t="s">
        <v>209</v>
      </c>
      <c r="V295" t="s">
        <v>209</v>
      </c>
      <c r="W295" t="s">
        <v>209</v>
      </c>
      <c r="X295" t="s">
        <v>209</v>
      </c>
      <c r="Y295" t="s">
        <v>209</v>
      </c>
      <c r="Z295" t="s">
        <v>209</v>
      </c>
      <c r="AA295" t="s">
        <v>209</v>
      </c>
      <c r="AB295" t="s">
        <v>209</v>
      </c>
      <c r="AC295">
        <v>31</v>
      </c>
      <c r="AD295">
        <v>55</v>
      </c>
      <c r="AE295">
        <v>68</v>
      </c>
      <c r="AF295">
        <v>92</v>
      </c>
      <c r="AG295" s="226">
        <v>1</v>
      </c>
      <c r="AH295" s="226">
        <v>1</v>
      </c>
      <c r="AI295" s="226">
        <f>AI287</f>
        <v>0.19</v>
      </c>
      <c r="AJ295" s="226">
        <v>2.5999999999999999E-2</v>
      </c>
      <c r="AK295" s="226">
        <v>21</v>
      </c>
      <c r="AL295" s="226"/>
      <c r="AM295" s="226"/>
      <c r="AN295" s="227">
        <f t="shared" si="221"/>
        <v>0.2238</v>
      </c>
      <c r="AO295" s="227">
        <f t="shared" si="229"/>
        <v>2.2380000000000001E-2</v>
      </c>
      <c r="AP295" s="228">
        <f t="shared" si="233"/>
        <v>3.1</v>
      </c>
      <c r="AQ295" s="228">
        <f t="shared" si="235"/>
        <v>2.1</v>
      </c>
      <c r="AR295" s="227">
        <f t="shared" ref="AR295" si="237">10068.2*J295*POWER(10,-6)</f>
        <v>1.308866E-2</v>
      </c>
      <c r="AS295" s="228">
        <f t="shared" si="194"/>
        <v>5.4592686600000002</v>
      </c>
      <c r="AT295" s="212">
        <f t="shared" si="195"/>
        <v>3.272165E-7</v>
      </c>
      <c r="AU295" s="212">
        <f t="shared" si="196"/>
        <v>1.3648171650000002E-4</v>
      </c>
    </row>
    <row r="296" spans="1:47" ht="15" thickTop="1" x14ac:dyDescent="0.3">
      <c r="A296" s="56" t="s">
        <v>377</v>
      </c>
      <c r="B296" s="126" t="s">
        <v>31</v>
      </c>
      <c r="C296" s="127" t="s">
        <v>48</v>
      </c>
      <c r="D296" s="128" t="s">
        <v>158</v>
      </c>
      <c r="E296" s="273">
        <v>1E-4</v>
      </c>
      <c r="F296" s="274">
        <v>1</v>
      </c>
      <c r="G296" s="274">
        <v>0.05</v>
      </c>
      <c r="H296" s="273">
        <f>E296*F296*G296</f>
        <v>5.0000000000000004E-6</v>
      </c>
      <c r="I296" s="126">
        <v>1.47</v>
      </c>
      <c r="J296" s="126">
        <f>I296</f>
        <v>1.47</v>
      </c>
      <c r="K296" s="70">
        <v>30</v>
      </c>
      <c r="L296" t="str">
        <f t="shared" si="200"/>
        <v>С253</v>
      </c>
      <c r="M296" t="str">
        <f t="shared" si="201"/>
        <v>Теплообменник Е-704</v>
      </c>
      <c r="N296" t="str">
        <f t="shared" si="202"/>
        <v>Полное-пожар</v>
      </c>
      <c r="O296">
        <v>13</v>
      </c>
      <c r="P296">
        <v>16</v>
      </c>
      <c r="Q296">
        <v>22</v>
      </c>
      <c r="R296">
        <v>37</v>
      </c>
      <c r="S296" t="s">
        <v>209</v>
      </c>
      <c r="T296" t="s">
        <v>209</v>
      </c>
      <c r="U296" t="s">
        <v>209</v>
      </c>
      <c r="V296" t="s">
        <v>209</v>
      </c>
      <c r="W296" t="s">
        <v>209</v>
      </c>
      <c r="X296" t="s">
        <v>209</v>
      </c>
      <c r="Y296" t="s">
        <v>209</v>
      </c>
      <c r="Z296" t="s">
        <v>209</v>
      </c>
      <c r="AA296" t="s">
        <v>209</v>
      </c>
      <c r="AB296" t="s">
        <v>209</v>
      </c>
      <c r="AC296" t="s">
        <v>209</v>
      </c>
      <c r="AD296" t="s">
        <v>209</v>
      </c>
      <c r="AE296" t="s">
        <v>209</v>
      </c>
      <c r="AF296" t="s">
        <v>209</v>
      </c>
      <c r="AG296" s="213">
        <v>1</v>
      </c>
      <c r="AH296" s="213">
        <v>1</v>
      </c>
      <c r="AI296" s="6">
        <v>0.19</v>
      </c>
      <c r="AJ296" s="6">
        <v>2.5999999999999999E-2</v>
      </c>
      <c r="AK296" s="6">
        <v>21</v>
      </c>
      <c r="AL296" s="6"/>
      <c r="AM296" s="6"/>
      <c r="AN296" s="214">
        <f t="shared" si="213"/>
        <v>0.22822000000000001</v>
      </c>
      <c r="AO296" s="214">
        <f>0.1*AN296</f>
        <v>2.2822000000000002E-2</v>
      </c>
      <c r="AP296" s="215">
        <f t="shared" ref="AP296:AP313" si="238">AG296*1.72+115*0.012*AH296</f>
        <v>3.1</v>
      </c>
      <c r="AQ296" s="215">
        <f>AK296*0.1</f>
        <v>2.1</v>
      </c>
      <c r="AR296" s="214">
        <f>10068.2*J296*POWER(10,-6)+0.0012*K296</f>
        <v>5.0800253999999996E-2</v>
      </c>
      <c r="AS296" s="215">
        <f t="shared" si="194"/>
        <v>5.5018422539999996</v>
      </c>
      <c r="AT296" s="212">
        <f t="shared" si="195"/>
        <v>2.5400127000000003E-7</v>
      </c>
      <c r="AU296" s="212">
        <f t="shared" si="196"/>
        <v>2.750921127E-5</v>
      </c>
    </row>
    <row r="297" spans="1:47" x14ac:dyDescent="0.3">
      <c r="A297" s="56" t="s">
        <v>378</v>
      </c>
      <c r="B297" s="67" t="s">
        <v>31</v>
      </c>
      <c r="C297" s="68" t="s">
        <v>570</v>
      </c>
      <c r="D297" s="69" t="s">
        <v>161</v>
      </c>
      <c r="E297" s="273">
        <v>1E-4</v>
      </c>
      <c r="F297" s="274">
        <v>1</v>
      </c>
      <c r="G297" s="254">
        <v>0.19</v>
      </c>
      <c r="H297" s="253">
        <f t="shared" ref="H297:H302" si="239">E297*F297*G297</f>
        <v>1.9000000000000001E-5</v>
      </c>
      <c r="I297" s="67">
        <v>1.47</v>
      </c>
      <c r="J297" s="67">
        <v>0.1</v>
      </c>
      <c r="K297" s="70">
        <v>0</v>
      </c>
      <c r="L297" t="str">
        <f t="shared" si="200"/>
        <v>С254</v>
      </c>
      <c r="M297" t="str">
        <f t="shared" si="201"/>
        <v>Теплообменник Е-704</v>
      </c>
      <c r="N297" t="str">
        <f t="shared" si="202"/>
        <v>Полное-взрыв</v>
      </c>
      <c r="O297" t="s">
        <v>209</v>
      </c>
      <c r="P297" t="s">
        <v>209</v>
      </c>
      <c r="Q297" t="s">
        <v>209</v>
      </c>
      <c r="R297" t="s">
        <v>209</v>
      </c>
      <c r="S297">
        <v>21</v>
      </c>
      <c r="T297">
        <v>43</v>
      </c>
      <c r="U297">
        <v>117</v>
      </c>
      <c r="V297">
        <v>201</v>
      </c>
      <c r="W297" t="s">
        <v>209</v>
      </c>
      <c r="X297" t="s">
        <v>209</v>
      </c>
      <c r="Y297" t="s">
        <v>209</v>
      </c>
      <c r="Z297" t="s">
        <v>209</v>
      </c>
      <c r="AA297" t="s">
        <v>209</v>
      </c>
      <c r="AB297" t="s">
        <v>209</v>
      </c>
      <c r="AC297" t="s">
        <v>209</v>
      </c>
      <c r="AD297" t="s">
        <v>209</v>
      </c>
      <c r="AE297" t="s">
        <v>209</v>
      </c>
      <c r="AF297" t="s">
        <v>209</v>
      </c>
      <c r="AG297" s="213">
        <v>1</v>
      </c>
      <c r="AH297" s="213">
        <v>1</v>
      </c>
      <c r="AI297" s="6">
        <v>0.19</v>
      </c>
      <c r="AJ297" s="6">
        <v>2.5999999999999999E-2</v>
      </c>
      <c r="AK297" s="6">
        <v>21</v>
      </c>
      <c r="AL297" s="6"/>
      <c r="AM297" s="6"/>
      <c r="AN297" s="214">
        <f t="shared" si="215"/>
        <v>0.22822000000000001</v>
      </c>
      <c r="AO297" s="214">
        <f t="shared" si="229"/>
        <v>2.2822000000000002E-2</v>
      </c>
      <c r="AP297" s="215">
        <f t="shared" si="238"/>
        <v>3.1</v>
      </c>
      <c r="AQ297" s="215">
        <f t="shared" ref="AQ297:AQ304" si="240">AK297*0.1</f>
        <v>2.1</v>
      </c>
      <c r="AR297" s="214">
        <f>10068.2*J297*POWER(10,-6)*10+0.0012*K296</f>
        <v>4.6068199999999997E-2</v>
      </c>
      <c r="AS297" s="215">
        <f t="shared" si="194"/>
        <v>5.4971101999999998</v>
      </c>
      <c r="AT297" s="212">
        <f t="shared" si="195"/>
        <v>8.7529580000000002E-7</v>
      </c>
      <c r="AU297" s="212">
        <f t="shared" si="196"/>
        <v>1.044450938E-4</v>
      </c>
    </row>
    <row r="298" spans="1:47" x14ac:dyDescent="0.3">
      <c r="A298" s="56" t="s">
        <v>379</v>
      </c>
      <c r="B298" s="126" t="s">
        <v>31</v>
      </c>
      <c r="C298" s="68" t="s">
        <v>571</v>
      </c>
      <c r="D298" s="69" t="s">
        <v>159</v>
      </c>
      <c r="E298" s="273">
        <v>1E-4</v>
      </c>
      <c r="F298" s="274">
        <v>1</v>
      </c>
      <c r="G298" s="254">
        <v>0.76</v>
      </c>
      <c r="H298" s="253">
        <f t="shared" si="239"/>
        <v>7.6000000000000004E-5</v>
      </c>
      <c r="I298" s="67">
        <v>1.47</v>
      </c>
      <c r="J298" s="67">
        <v>0</v>
      </c>
      <c r="K298" s="71">
        <v>0</v>
      </c>
      <c r="L298" t="str">
        <f t="shared" si="200"/>
        <v>С255</v>
      </c>
      <c r="M298" t="str">
        <f t="shared" si="201"/>
        <v>Теплообменник Е-704</v>
      </c>
      <c r="N298" t="str">
        <f t="shared" si="202"/>
        <v>Полное-ликвидация</v>
      </c>
      <c r="O298" t="s">
        <v>209</v>
      </c>
      <c r="P298" t="s">
        <v>209</v>
      </c>
      <c r="Q298" t="s">
        <v>209</v>
      </c>
      <c r="R298" t="s">
        <v>209</v>
      </c>
      <c r="S298" t="s">
        <v>209</v>
      </c>
      <c r="T298" t="s">
        <v>209</v>
      </c>
      <c r="U298" t="s">
        <v>209</v>
      </c>
      <c r="V298" t="s">
        <v>209</v>
      </c>
      <c r="W298" t="s">
        <v>209</v>
      </c>
      <c r="X298" t="s">
        <v>209</v>
      </c>
      <c r="Y298" t="s">
        <v>209</v>
      </c>
      <c r="Z298" t="s">
        <v>209</v>
      </c>
      <c r="AA298" t="s">
        <v>209</v>
      </c>
      <c r="AB298" t="s">
        <v>209</v>
      </c>
      <c r="AC298" t="s">
        <v>209</v>
      </c>
      <c r="AD298" t="s">
        <v>209</v>
      </c>
      <c r="AE298" t="s">
        <v>209</v>
      </c>
      <c r="AF298" t="s">
        <v>209</v>
      </c>
      <c r="AG298" s="6">
        <v>0</v>
      </c>
      <c r="AH298" s="6">
        <v>0</v>
      </c>
      <c r="AI298" s="6">
        <v>0.19</v>
      </c>
      <c r="AJ298" s="6">
        <v>2.5999999999999999E-2</v>
      </c>
      <c r="AK298" s="6">
        <v>21</v>
      </c>
      <c r="AL298" s="6"/>
      <c r="AM298" s="6"/>
      <c r="AN298" s="214">
        <f t="shared" ref="AN298:AN326" si="241">AJ298*J298+AI298</f>
        <v>0.19</v>
      </c>
      <c r="AO298" s="214">
        <f t="shared" si="229"/>
        <v>1.9000000000000003E-2</v>
      </c>
      <c r="AP298" s="215">
        <f t="shared" si="238"/>
        <v>0</v>
      </c>
      <c r="AQ298" s="215">
        <f t="shared" si="240"/>
        <v>2.1</v>
      </c>
      <c r="AR298" s="214">
        <f>1333*J298*POWER(10,-6)+0.0012*K296</f>
        <v>3.5999999999999997E-2</v>
      </c>
      <c r="AS298" s="215">
        <f t="shared" si="194"/>
        <v>2.3450000000000002</v>
      </c>
      <c r="AT298" s="212">
        <f t="shared" si="195"/>
        <v>2.7360000000000001E-6</v>
      </c>
      <c r="AU298" s="212">
        <f t="shared" si="196"/>
        <v>1.7822000000000001E-4</v>
      </c>
    </row>
    <row r="299" spans="1:47" x14ac:dyDescent="0.3">
      <c r="A299" s="56" t="s">
        <v>380</v>
      </c>
      <c r="B299" s="67" t="s">
        <v>31</v>
      </c>
      <c r="C299" s="68" t="s">
        <v>52</v>
      </c>
      <c r="D299" s="69" t="s">
        <v>162</v>
      </c>
      <c r="E299" s="253">
        <v>1E-3</v>
      </c>
      <c r="F299" s="274">
        <v>1</v>
      </c>
      <c r="G299" s="254">
        <v>4.0000000000000008E-2</v>
      </c>
      <c r="H299" s="253">
        <f t="shared" si="239"/>
        <v>4.000000000000001E-5</v>
      </c>
      <c r="I299" s="67">
        <f>K299*300/1000</f>
        <v>0.78</v>
      </c>
      <c r="J299" s="67">
        <f>I299</f>
        <v>0.78</v>
      </c>
      <c r="K299" s="70">
        <v>2.6</v>
      </c>
      <c r="L299" t="str">
        <f t="shared" si="200"/>
        <v>С256</v>
      </c>
      <c r="M299" t="str">
        <f t="shared" si="201"/>
        <v>Теплообменник Е-704</v>
      </c>
      <c r="N299" t="str">
        <f t="shared" si="202"/>
        <v>Частичное-жидкостной факел</v>
      </c>
      <c r="O299" t="s">
        <v>209</v>
      </c>
      <c r="P299" t="s">
        <v>209</v>
      </c>
      <c r="Q299" t="s">
        <v>209</v>
      </c>
      <c r="R299" t="s">
        <v>209</v>
      </c>
      <c r="S299" t="s">
        <v>209</v>
      </c>
      <c r="T299" t="s">
        <v>209</v>
      </c>
      <c r="U299" t="s">
        <v>209</v>
      </c>
      <c r="V299" t="s">
        <v>209</v>
      </c>
      <c r="W299">
        <v>21</v>
      </c>
      <c r="X299">
        <v>4</v>
      </c>
      <c r="Y299" t="s">
        <v>209</v>
      </c>
      <c r="Z299" t="s">
        <v>209</v>
      </c>
      <c r="AA299" t="s">
        <v>209</v>
      </c>
      <c r="AB299" t="s">
        <v>209</v>
      </c>
      <c r="AC299" t="s">
        <v>209</v>
      </c>
      <c r="AD299" t="s">
        <v>209</v>
      </c>
      <c r="AE299" t="s">
        <v>209</v>
      </c>
      <c r="AF299" t="s">
        <v>209</v>
      </c>
      <c r="AG299" s="6">
        <v>1</v>
      </c>
      <c r="AH299" s="6">
        <v>1</v>
      </c>
      <c r="AI299" s="6">
        <f>0.1*AI298</f>
        <v>1.9000000000000003E-2</v>
      </c>
      <c r="AJ299" s="6">
        <v>2.5999999999999999E-2</v>
      </c>
      <c r="AK299" s="6">
        <v>7</v>
      </c>
      <c r="AL299" s="6"/>
      <c r="AM299" s="6"/>
      <c r="AN299" s="214">
        <f t="shared" si="241"/>
        <v>3.9280000000000002E-2</v>
      </c>
      <c r="AO299" s="214">
        <f t="shared" si="229"/>
        <v>3.9280000000000001E-3</v>
      </c>
      <c r="AP299" s="215">
        <f t="shared" si="238"/>
        <v>3.1</v>
      </c>
      <c r="AQ299" s="215">
        <f t="shared" si="240"/>
        <v>0.70000000000000007</v>
      </c>
      <c r="AR299" s="214">
        <f>10068.2*J299*POWER(10,-6)+0.0012*J299*20</f>
        <v>2.6573196E-2</v>
      </c>
      <c r="AS299" s="215">
        <f t="shared" si="194"/>
        <v>3.8697811960000004</v>
      </c>
      <c r="AT299" s="212">
        <f t="shared" si="195"/>
        <v>1.0629278400000002E-6</v>
      </c>
      <c r="AU299" s="212">
        <f t="shared" si="196"/>
        <v>1.5479124784000006E-4</v>
      </c>
    </row>
    <row r="300" spans="1:47" x14ac:dyDescent="0.3">
      <c r="A300" s="56" t="s">
        <v>381</v>
      </c>
      <c r="B300" s="126" t="s">
        <v>31</v>
      </c>
      <c r="C300" s="68" t="s">
        <v>563</v>
      </c>
      <c r="D300" s="69" t="s">
        <v>160</v>
      </c>
      <c r="E300" s="253">
        <v>1E-3</v>
      </c>
      <c r="F300" s="274">
        <v>1</v>
      </c>
      <c r="G300" s="254">
        <v>0.16000000000000003</v>
      </c>
      <c r="H300" s="253">
        <f t="shared" si="239"/>
        <v>1.6000000000000004E-4</v>
      </c>
      <c r="I300" s="67">
        <f>K299*300/1000</f>
        <v>0.78</v>
      </c>
      <c r="J300" s="67">
        <v>0</v>
      </c>
      <c r="K300" s="71">
        <v>0</v>
      </c>
      <c r="L300" t="str">
        <f t="shared" si="200"/>
        <v>С257</v>
      </c>
      <c r="M300" t="str">
        <f t="shared" si="201"/>
        <v>Теплообменник Е-704</v>
      </c>
      <c r="N300" t="str">
        <f t="shared" si="202"/>
        <v>Частичное-ликвидация</v>
      </c>
      <c r="O300" t="s">
        <v>209</v>
      </c>
      <c r="P300" t="s">
        <v>209</v>
      </c>
      <c r="Q300" t="s">
        <v>209</v>
      </c>
      <c r="R300" t="s">
        <v>209</v>
      </c>
      <c r="S300" t="s">
        <v>209</v>
      </c>
      <c r="T300" t="s">
        <v>209</v>
      </c>
      <c r="U300" t="s">
        <v>209</v>
      </c>
      <c r="V300" t="s">
        <v>209</v>
      </c>
      <c r="W300" t="s">
        <v>209</v>
      </c>
      <c r="X300" t="s">
        <v>209</v>
      </c>
      <c r="Y300" t="s">
        <v>209</v>
      </c>
      <c r="Z300" t="s">
        <v>209</v>
      </c>
      <c r="AA300" t="s">
        <v>209</v>
      </c>
      <c r="AB300" t="s">
        <v>209</v>
      </c>
      <c r="AC300" t="s">
        <v>209</v>
      </c>
      <c r="AD300" t="s">
        <v>209</v>
      </c>
      <c r="AE300" t="s">
        <v>209</v>
      </c>
      <c r="AF300" t="s">
        <v>209</v>
      </c>
      <c r="AG300" s="6">
        <v>0</v>
      </c>
      <c r="AH300" s="6">
        <v>0</v>
      </c>
      <c r="AI300" s="6">
        <f>0.1*AI298</f>
        <v>1.9000000000000003E-2</v>
      </c>
      <c r="AJ300" s="6">
        <v>2.5999999999999999E-2</v>
      </c>
      <c r="AK300" s="6">
        <v>7</v>
      </c>
      <c r="AL300" s="6"/>
      <c r="AM300" s="6"/>
      <c r="AN300" s="214">
        <f t="shared" si="219"/>
        <v>3.9280000000000002E-2</v>
      </c>
      <c r="AO300" s="214">
        <f t="shared" si="229"/>
        <v>3.9280000000000001E-3</v>
      </c>
      <c r="AP300" s="215">
        <f t="shared" si="238"/>
        <v>0</v>
      </c>
      <c r="AQ300" s="215">
        <f t="shared" si="240"/>
        <v>0.70000000000000007</v>
      </c>
      <c r="AR300" s="214">
        <f>1333*I300*POWER(10,-6)+0.0012*I300*20</f>
        <v>1.9759740000000001E-2</v>
      </c>
      <c r="AS300" s="215">
        <f t="shared" ref="AS300:AS363" si="242">AR300+AQ300+AP300+AO300+AN300</f>
        <v>0.76296774000000012</v>
      </c>
      <c r="AT300" s="212">
        <f t="shared" ref="AT300:AT340" si="243">AR300*H300</f>
        <v>3.1615584000000011E-6</v>
      </c>
      <c r="AU300" s="212">
        <f t="shared" ref="AU300:AU340" si="244">H300*AS300</f>
        <v>1.2207483840000004E-4</v>
      </c>
    </row>
    <row r="301" spans="1:47" x14ac:dyDescent="0.3">
      <c r="A301" s="56" t="s">
        <v>382</v>
      </c>
      <c r="B301" s="67" t="s">
        <v>31</v>
      </c>
      <c r="C301" s="68" t="s">
        <v>55</v>
      </c>
      <c r="D301" s="69" t="s">
        <v>163</v>
      </c>
      <c r="E301" s="253">
        <v>1E-3</v>
      </c>
      <c r="F301" s="274">
        <v>1</v>
      </c>
      <c r="G301" s="254">
        <v>4.0000000000000008E-2</v>
      </c>
      <c r="H301" s="253">
        <f t="shared" si="239"/>
        <v>4.000000000000001E-5</v>
      </c>
      <c r="I301" s="67">
        <f>K301*1800/1000</f>
        <v>0.27</v>
      </c>
      <c r="J301" s="67">
        <f>I301</f>
        <v>0.27</v>
      </c>
      <c r="K301" s="70">
        <v>0.15</v>
      </c>
      <c r="L301" t="str">
        <f t="shared" si="200"/>
        <v>С258</v>
      </c>
      <c r="M301" t="str">
        <f t="shared" si="201"/>
        <v>Теплообменник Е-704</v>
      </c>
      <c r="N301" t="str">
        <f t="shared" si="202"/>
        <v>Частичное-газ факел</v>
      </c>
      <c r="O301" t="s">
        <v>209</v>
      </c>
      <c r="P301" t="s">
        <v>209</v>
      </c>
      <c r="Q301" t="s">
        <v>209</v>
      </c>
      <c r="R301" t="s">
        <v>209</v>
      </c>
      <c r="S301" t="s">
        <v>209</v>
      </c>
      <c r="T301" t="s">
        <v>209</v>
      </c>
      <c r="U301" t="s">
        <v>209</v>
      </c>
      <c r="V301" t="s">
        <v>209</v>
      </c>
      <c r="W301">
        <v>5</v>
      </c>
      <c r="X301">
        <v>1</v>
      </c>
      <c r="Y301" t="s">
        <v>209</v>
      </c>
      <c r="Z301" t="s">
        <v>209</v>
      </c>
      <c r="AA301" t="s">
        <v>209</v>
      </c>
      <c r="AB301" t="s">
        <v>209</v>
      </c>
      <c r="AC301" t="s">
        <v>209</v>
      </c>
      <c r="AD301" t="s">
        <v>209</v>
      </c>
      <c r="AE301" t="s">
        <v>209</v>
      </c>
      <c r="AF301" t="s">
        <v>209</v>
      </c>
      <c r="AG301" s="6">
        <v>1</v>
      </c>
      <c r="AH301" s="6">
        <v>1</v>
      </c>
      <c r="AI301" s="6">
        <f>0.1*AI298</f>
        <v>1.9000000000000003E-2</v>
      </c>
      <c r="AJ301" s="6">
        <v>2.5999999999999999E-2</v>
      </c>
      <c r="AK301" s="6">
        <v>7</v>
      </c>
      <c r="AL301" s="6"/>
      <c r="AM301" s="6"/>
      <c r="AN301" s="214">
        <f t="shared" si="205"/>
        <v>2.6020000000000001E-2</v>
      </c>
      <c r="AO301" s="214">
        <f t="shared" si="229"/>
        <v>2.6020000000000001E-3</v>
      </c>
      <c r="AP301" s="215">
        <f t="shared" si="238"/>
        <v>3.1</v>
      </c>
      <c r="AQ301" s="215">
        <f t="shared" si="240"/>
        <v>0.70000000000000007</v>
      </c>
      <c r="AR301" s="214">
        <f>10068.2*J301*POWER(10,-6)</f>
        <v>2.7184140000000002E-3</v>
      </c>
      <c r="AS301" s="215">
        <f t="shared" si="242"/>
        <v>3.831340414</v>
      </c>
      <c r="AT301" s="212">
        <f t="shared" si="243"/>
        <v>1.0873656000000003E-7</v>
      </c>
      <c r="AU301" s="212">
        <f t="shared" si="244"/>
        <v>1.5325361656000003E-4</v>
      </c>
    </row>
    <row r="302" spans="1:47" x14ac:dyDescent="0.3">
      <c r="A302" s="56" t="s">
        <v>383</v>
      </c>
      <c r="B302" s="126" t="s">
        <v>31</v>
      </c>
      <c r="C302" s="163" t="s">
        <v>564</v>
      </c>
      <c r="D302" s="164" t="s">
        <v>164</v>
      </c>
      <c r="E302" s="253">
        <v>1E-3</v>
      </c>
      <c r="F302" s="298">
        <v>1</v>
      </c>
      <c r="G302" s="299">
        <v>0.15200000000000002</v>
      </c>
      <c r="H302" s="300">
        <f t="shared" si="239"/>
        <v>1.5200000000000004E-4</v>
      </c>
      <c r="I302" s="165">
        <f>K301*1800/1000</f>
        <v>0.27</v>
      </c>
      <c r="J302" s="165">
        <f>I302</f>
        <v>0.27</v>
      </c>
      <c r="K302" s="71">
        <v>0</v>
      </c>
      <c r="L302" t="str">
        <f t="shared" si="200"/>
        <v>С259</v>
      </c>
      <c r="M302" t="str">
        <f t="shared" si="201"/>
        <v>Теплообменник Е-704</v>
      </c>
      <c r="N302" t="str">
        <f t="shared" si="202"/>
        <v>Частичное-вспышка</v>
      </c>
      <c r="O302" t="s">
        <v>209</v>
      </c>
      <c r="P302" t="s">
        <v>209</v>
      </c>
      <c r="Q302" t="s">
        <v>209</v>
      </c>
      <c r="R302" t="s">
        <v>209</v>
      </c>
      <c r="S302" t="s">
        <v>209</v>
      </c>
      <c r="T302" t="s">
        <v>209</v>
      </c>
      <c r="U302" t="s">
        <v>209</v>
      </c>
      <c r="V302" t="s">
        <v>209</v>
      </c>
      <c r="W302" t="s">
        <v>209</v>
      </c>
      <c r="X302" t="s">
        <v>209</v>
      </c>
      <c r="Y302">
        <v>21</v>
      </c>
      <c r="Z302">
        <v>25</v>
      </c>
      <c r="AA302" t="s">
        <v>209</v>
      </c>
      <c r="AB302" t="s">
        <v>209</v>
      </c>
      <c r="AC302" t="s">
        <v>209</v>
      </c>
      <c r="AD302" t="s">
        <v>209</v>
      </c>
      <c r="AE302" t="s">
        <v>209</v>
      </c>
      <c r="AF302" t="s">
        <v>209</v>
      </c>
      <c r="AG302" s="6">
        <v>1</v>
      </c>
      <c r="AH302" s="6">
        <v>1</v>
      </c>
      <c r="AI302" s="6">
        <f>0.1*AI298</f>
        <v>1.9000000000000003E-2</v>
      </c>
      <c r="AJ302" s="6">
        <v>2.5999999999999999E-2</v>
      </c>
      <c r="AK302" s="6">
        <v>7</v>
      </c>
      <c r="AL302" s="6"/>
      <c r="AM302" s="6"/>
      <c r="AN302" s="214">
        <f t="shared" si="205"/>
        <v>2.6020000000000001E-2</v>
      </c>
      <c r="AO302" s="214">
        <f t="shared" si="229"/>
        <v>2.6020000000000001E-3</v>
      </c>
      <c r="AP302" s="215">
        <f t="shared" si="238"/>
        <v>3.1</v>
      </c>
      <c r="AQ302" s="215">
        <f t="shared" si="240"/>
        <v>0.70000000000000007</v>
      </c>
      <c r="AR302" s="214">
        <f>10068.2*J302*POWER(10,-6)</f>
        <v>2.7184140000000002E-3</v>
      </c>
      <c r="AS302" s="215">
        <f t="shared" si="242"/>
        <v>3.831340414</v>
      </c>
      <c r="AT302" s="212">
        <f t="shared" si="243"/>
        <v>4.131989280000001E-7</v>
      </c>
      <c r="AU302" s="212">
        <f t="shared" si="244"/>
        <v>5.8236374292800017E-4</v>
      </c>
    </row>
    <row r="303" spans="1:47" x14ac:dyDescent="0.3">
      <c r="A303" s="56" t="s">
        <v>384</v>
      </c>
      <c r="B303" s="67" t="s">
        <v>31</v>
      </c>
      <c r="C303" s="68" t="s">
        <v>565</v>
      </c>
      <c r="D303" s="69" t="s">
        <v>160</v>
      </c>
      <c r="E303" s="253">
        <v>1E-3</v>
      </c>
      <c r="F303" s="254">
        <v>1</v>
      </c>
      <c r="G303" s="254">
        <v>0.6080000000000001</v>
      </c>
      <c r="H303" s="253">
        <f>E303*F303*G303</f>
        <v>6.0800000000000014E-4</v>
      </c>
      <c r="I303" s="67">
        <f>K301*1800/1000</f>
        <v>0.27</v>
      </c>
      <c r="J303" s="67">
        <v>0</v>
      </c>
      <c r="K303" s="67">
        <v>0</v>
      </c>
      <c r="L303" t="str">
        <f t="shared" si="200"/>
        <v>С260</v>
      </c>
      <c r="M303" t="str">
        <f t="shared" si="201"/>
        <v>Теплообменник Е-704</v>
      </c>
      <c r="N303" t="str">
        <f t="shared" si="202"/>
        <v>Частичное-ликвидация</v>
      </c>
      <c r="O303" t="s">
        <v>209</v>
      </c>
      <c r="P303" t="s">
        <v>209</v>
      </c>
      <c r="Q303" t="s">
        <v>209</v>
      </c>
      <c r="R303" t="s">
        <v>209</v>
      </c>
      <c r="S303" t="s">
        <v>209</v>
      </c>
      <c r="T303" t="s">
        <v>209</v>
      </c>
      <c r="U303" t="s">
        <v>209</v>
      </c>
      <c r="V303" t="s">
        <v>209</v>
      </c>
      <c r="W303" t="s">
        <v>209</v>
      </c>
      <c r="X303" t="s">
        <v>209</v>
      </c>
      <c r="Y303" t="s">
        <v>209</v>
      </c>
      <c r="Z303" t="s">
        <v>209</v>
      </c>
      <c r="AA303" t="s">
        <v>209</v>
      </c>
      <c r="AB303" t="s">
        <v>209</v>
      </c>
      <c r="AC303" t="s">
        <v>209</v>
      </c>
      <c r="AD303" t="s">
        <v>209</v>
      </c>
      <c r="AE303" t="s">
        <v>209</v>
      </c>
      <c r="AF303" t="s">
        <v>209</v>
      </c>
      <c r="AG303" s="6">
        <v>0</v>
      </c>
      <c r="AH303" s="6">
        <v>0</v>
      </c>
      <c r="AI303" s="6">
        <f>0.1*AI298</f>
        <v>1.9000000000000003E-2</v>
      </c>
      <c r="AJ303" s="6">
        <v>2.5999999999999999E-2</v>
      </c>
      <c r="AK303" s="6">
        <v>7</v>
      </c>
      <c r="AL303" s="6"/>
      <c r="AM303" s="6"/>
      <c r="AN303" s="214">
        <f t="shared" si="220"/>
        <v>2.6020000000000001E-2</v>
      </c>
      <c r="AO303" s="214">
        <f t="shared" si="229"/>
        <v>2.6020000000000001E-3</v>
      </c>
      <c r="AP303" s="215">
        <f t="shared" si="238"/>
        <v>0</v>
      </c>
      <c r="AQ303" s="215">
        <f t="shared" si="240"/>
        <v>0.70000000000000007</v>
      </c>
      <c r="AR303" s="214">
        <f>1333*I303*POWER(10,-6)</f>
        <v>3.5991000000000002E-4</v>
      </c>
      <c r="AS303" s="215">
        <f t="shared" si="242"/>
        <v>0.72898191000000012</v>
      </c>
      <c r="AT303" s="212">
        <f t="shared" si="243"/>
        <v>2.1882528000000007E-7</v>
      </c>
      <c r="AU303" s="212">
        <f t="shared" si="244"/>
        <v>4.4322100128000018E-4</v>
      </c>
    </row>
    <row r="304" spans="1:47" x14ac:dyDescent="0.3">
      <c r="A304" s="56" t="s">
        <v>386</v>
      </c>
      <c r="B304" s="126" t="s">
        <v>31</v>
      </c>
      <c r="C304" s="68" t="s">
        <v>165</v>
      </c>
      <c r="D304" s="69" t="s">
        <v>166</v>
      </c>
      <c r="E304" s="253">
        <v>2.5000000000000001E-5</v>
      </c>
      <c r="F304" s="254">
        <v>1</v>
      </c>
      <c r="G304" s="254">
        <v>1</v>
      </c>
      <c r="H304" s="253">
        <f>E304*F304*G304</f>
        <v>2.5000000000000001E-5</v>
      </c>
      <c r="I304" s="67">
        <v>1.47</v>
      </c>
      <c r="J304" s="67">
        <f>I304</f>
        <v>1.47</v>
      </c>
      <c r="K304" s="67">
        <v>0</v>
      </c>
      <c r="L304" t="str">
        <f t="shared" si="200"/>
        <v>С261</v>
      </c>
      <c r="M304" t="str">
        <f t="shared" si="201"/>
        <v>Теплообменник Е-704</v>
      </c>
      <c r="N304" t="str">
        <f t="shared" si="202"/>
        <v>Полное-огненный шар</v>
      </c>
      <c r="O304" t="s">
        <v>209</v>
      </c>
      <c r="P304" t="s">
        <v>209</v>
      </c>
      <c r="Q304" t="s">
        <v>209</v>
      </c>
      <c r="R304" t="s">
        <v>209</v>
      </c>
      <c r="S304" t="s">
        <v>209</v>
      </c>
      <c r="T304" t="s">
        <v>209</v>
      </c>
      <c r="U304" t="s">
        <v>209</v>
      </c>
      <c r="V304" t="s">
        <v>209</v>
      </c>
      <c r="W304" t="s">
        <v>209</v>
      </c>
      <c r="X304" t="s">
        <v>209</v>
      </c>
      <c r="Y304" t="s">
        <v>209</v>
      </c>
      <c r="Z304" t="s">
        <v>209</v>
      </c>
      <c r="AA304" t="s">
        <v>209</v>
      </c>
      <c r="AB304" t="s">
        <v>209</v>
      </c>
      <c r="AC304">
        <v>34</v>
      </c>
      <c r="AD304">
        <v>58</v>
      </c>
      <c r="AE304">
        <v>72</v>
      </c>
      <c r="AF304">
        <v>97</v>
      </c>
      <c r="AG304" s="6">
        <v>1</v>
      </c>
      <c r="AH304" s="6">
        <v>1</v>
      </c>
      <c r="AI304" s="6">
        <f>AI296</f>
        <v>0.19</v>
      </c>
      <c r="AJ304" s="6">
        <v>2.5999999999999999E-2</v>
      </c>
      <c r="AK304" s="6">
        <v>21</v>
      </c>
      <c r="AL304" s="6"/>
      <c r="AM304" s="6"/>
      <c r="AN304" s="214">
        <f t="shared" si="221"/>
        <v>0.22822000000000001</v>
      </c>
      <c r="AO304" s="214">
        <f t="shared" si="229"/>
        <v>2.2822000000000002E-2</v>
      </c>
      <c r="AP304" s="215">
        <f t="shared" si="238"/>
        <v>3.1</v>
      </c>
      <c r="AQ304" s="215">
        <f t="shared" si="240"/>
        <v>2.1</v>
      </c>
      <c r="AR304" s="214">
        <f t="shared" ref="AR304" si="245">10068.2*J304*POWER(10,-6)</f>
        <v>1.4800254000000001E-2</v>
      </c>
      <c r="AS304" s="215">
        <f t="shared" si="242"/>
        <v>5.465842254</v>
      </c>
      <c r="AT304" s="212">
        <f t="shared" si="243"/>
        <v>3.7000635000000001E-7</v>
      </c>
      <c r="AU304" s="212">
        <f t="shared" si="244"/>
        <v>1.3664605635E-4</v>
      </c>
    </row>
    <row r="305" spans="1:47" x14ac:dyDescent="0.3">
      <c r="A305" s="56" t="s">
        <v>387</v>
      </c>
      <c r="B305" s="117" t="s">
        <v>32</v>
      </c>
      <c r="C305" s="118" t="s">
        <v>48</v>
      </c>
      <c r="D305" s="119" t="s">
        <v>158</v>
      </c>
      <c r="E305" s="271">
        <v>1.0000000000000001E-5</v>
      </c>
      <c r="F305" s="272">
        <v>1</v>
      </c>
      <c r="G305" s="272">
        <v>0.05</v>
      </c>
      <c r="H305" s="271">
        <f>E305*F305*G305</f>
        <v>5.0000000000000008E-7</v>
      </c>
      <c r="I305" s="117">
        <v>3.08</v>
      </c>
      <c r="J305" s="117">
        <f>I305</f>
        <v>3.08</v>
      </c>
      <c r="K305" s="75">
        <v>30</v>
      </c>
      <c r="L305" t="str">
        <f t="shared" si="200"/>
        <v>С262</v>
      </c>
      <c r="M305" t="str">
        <f t="shared" si="201"/>
        <v>Емкость V-705</v>
      </c>
      <c r="N305" t="str">
        <f t="shared" si="202"/>
        <v>Полное-пожар</v>
      </c>
      <c r="O305">
        <v>13</v>
      </c>
      <c r="P305">
        <v>16</v>
      </c>
      <c r="Q305">
        <v>22</v>
      </c>
      <c r="R305">
        <v>37</v>
      </c>
      <c r="S305" t="s">
        <v>209</v>
      </c>
      <c r="T305" t="s">
        <v>209</v>
      </c>
      <c r="U305" t="s">
        <v>209</v>
      </c>
      <c r="V305" t="s">
        <v>209</v>
      </c>
      <c r="W305" t="s">
        <v>209</v>
      </c>
      <c r="X305" t="s">
        <v>209</v>
      </c>
      <c r="Y305" t="s">
        <v>209</v>
      </c>
      <c r="Z305" t="s">
        <v>209</v>
      </c>
      <c r="AA305" t="s">
        <v>209</v>
      </c>
      <c r="AB305" t="s">
        <v>209</v>
      </c>
      <c r="AC305" t="s">
        <v>209</v>
      </c>
      <c r="AD305" t="s">
        <v>209</v>
      </c>
      <c r="AE305" t="s">
        <v>209</v>
      </c>
      <c r="AF305" t="s">
        <v>209</v>
      </c>
      <c r="AG305" s="225">
        <v>1</v>
      </c>
      <c r="AH305" s="225">
        <v>2</v>
      </c>
      <c r="AI305" s="226">
        <v>0.52</v>
      </c>
      <c r="AJ305" s="226">
        <v>2.5999999999999999E-2</v>
      </c>
      <c r="AK305" s="226">
        <v>21</v>
      </c>
      <c r="AL305" s="226"/>
      <c r="AM305" s="226"/>
      <c r="AN305" s="227">
        <f t="shared" si="213"/>
        <v>0.60008000000000006</v>
      </c>
      <c r="AO305" s="227">
        <f>0.1*AN305</f>
        <v>6.0008000000000006E-2</v>
      </c>
      <c r="AP305" s="228">
        <f t="shared" si="238"/>
        <v>4.4800000000000004</v>
      </c>
      <c r="AQ305" s="228">
        <f>AK305*0.1</f>
        <v>2.1</v>
      </c>
      <c r="AR305" s="227">
        <f>10068.2*J305*POWER(10,-6)+0.0012*K305</f>
        <v>6.7010055999999998E-2</v>
      </c>
      <c r="AS305" s="228">
        <f t="shared" si="242"/>
        <v>7.307098056000001</v>
      </c>
      <c r="AT305" s="212">
        <f t="shared" si="243"/>
        <v>3.3505028000000004E-8</v>
      </c>
      <c r="AU305" s="212">
        <f t="shared" si="244"/>
        <v>3.6535490280000011E-6</v>
      </c>
    </row>
    <row r="306" spans="1:47" x14ac:dyDescent="0.3">
      <c r="A306" s="56" t="s">
        <v>388</v>
      </c>
      <c r="B306" s="117" t="s">
        <v>32</v>
      </c>
      <c r="C306" s="73" t="s">
        <v>570</v>
      </c>
      <c r="D306" s="74" t="s">
        <v>161</v>
      </c>
      <c r="E306" s="259">
        <v>1.0000000000000001E-5</v>
      </c>
      <c r="F306" s="272">
        <v>1</v>
      </c>
      <c r="G306" s="260">
        <v>0.19</v>
      </c>
      <c r="H306" s="259">
        <f t="shared" ref="H306:H311" si="246">E306*F306*G306</f>
        <v>1.9000000000000002E-6</v>
      </c>
      <c r="I306" s="72">
        <v>3.08</v>
      </c>
      <c r="J306" s="72">
        <v>0.04</v>
      </c>
      <c r="K306" s="75">
        <v>0</v>
      </c>
      <c r="L306" t="str">
        <f t="shared" si="200"/>
        <v>С263</v>
      </c>
      <c r="M306" t="str">
        <f t="shared" si="201"/>
        <v>Емкость V-705</v>
      </c>
      <c r="N306" t="str">
        <f t="shared" si="202"/>
        <v>Полное-взрыв</v>
      </c>
      <c r="O306" t="s">
        <v>209</v>
      </c>
      <c r="P306" t="s">
        <v>209</v>
      </c>
      <c r="Q306" t="s">
        <v>209</v>
      </c>
      <c r="R306" t="s">
        <v>209</v>
      </c>
      <c r="S306">
        <v>15</v>
      </c>
      <c r="T306">
        <v>31</v>
      </c>
      <c r="U306">
        <v>86</v>
      </c>
      <c r="V306">
        <v>148</v>
      </c>
      <c r="W306" t="s">
        <v>209</v>
      </c>
      <c r="X306" t="s">
        <v>209</v>
      </c>
      <c r="Y306" t="s">
        <v>209</v>
      </c>
      <c r="Z306" t="s">
        <v>209</v>
      </c>
      <c r="AA306" t="s">
        <v>209</v>
      </c>
      <c r="AB306" t="s">
        <v>209</v>
      </c>
      <c r="AC306" t="s">
        <v>209</v>
      </c>
      <c r="AD306" t="s">
        <v>209</v>
      </c>
      <c r="AE306" t="s">
        <v>209</v>
      </c>
      <c r="AF306" t="s">
        <v>209</v>
      </c>
      <c r="AG306" s="225">
        <v>2</v>
      </c>
      <c r="AH306" s="225">
        <v>1</v>
      </c>
      <c r="AI306" s="226">
        <v>0.52</v>
      </c>
      <c r="AJ306" s="226">
        <v>2.5999999999999999E-2</v>
      </c>
      <c r="AK306" s="226">
        <v>21</v>
      </c>
      <c r="AL306" s="226"/>
      <c r="AM306" s="226"/>
      <c r="AN306" s="227">
        <f t="shared" si="215"/>
        <v>0.60008000000000006</v>
      </c>
      <c r="AO306" s="227">
        <f t="shared" ref="AO306:AO340" si="247">0.1*AN306</f>
        <v>6.0008000000000006E-2</v>
      </c>
      <c r="AP306" s="228">
        <f t="shared" si="238"/>
        <v>4.82</v>
      </c>
      <c r="AQ306" s="228">
        <f t="shared" ref="AQ306:AQ313" si="248">AK306*0.1</f>
        <v>2.1</v>
      </c>
      <c r="AR306" s="227">
        <f>10068.2*J306*POWER(10,-6)*10+0.0012*K305</f>
        <v>4.0027279999999998E-2</v>
      </c>
      <c r="AS306" s="228">
        <f t="shared" si="242"/>
        <v>7.6201152800000003</v>
      </c>
      <c r="AT306" s="212">
        <f t="shared" si="243"/>
        <v>7.6051832000000011E-8</v>
      </c>
      <c r="AU306" s="212">
        <f t="shared" si="244"/>
        <v>1.4478219032000002E-5</v>
      </c>
    </row>
    <row r="307" spans="1:47" x14ac:dyDescent="0.3">
      <c r="A307" s="56" t="s">
        <v>389</v>
      </c>
      <c r="B307" s="117" t="s">
        <v>32</v>
      </c>
      <c r="C307" s="73" t="s">
        <v>571</v>
      </c>
      <c r="D307" s="74" t="s">
        <v>159</v>
      </c>
      <c r="E307" s="259">
        <v>1.0000000000000001E-5</v>
      </c>
      <c r="F307" s="272">
        <v>1</v>
      </c>
      <c r="G307" s="260">
        <v>0.76</v>
      </c>
      <c r="H307" s="259">
        <f t="shared" si="246"/>
        <v>7.6000000000000009E-6</v>
      </c>
      <c r="I307" s="72">
        <v>3.08</v>
      </c>
      <c r="J307" s="72">
        <v>0</v>
      </c>
      <c r="K307" s="76">
        <v>0</v>
      </c>
      <c r="L307" t="str">
        <f t="shared" ref="L307:L340" si="249">A307</f>
        <v>С264</v>
      </c>
      <c r="M307" t="str">
        <f t="shared" ref="M307:M340" si="250">B307</f>
        <v>Емкость V-705</v>
      </c>
      <c r="N307" t="str">
        <f t="shared" ref="N307:N340" si="251">D307</f>
        <v>Полное-ликвидация</v>
      </c>
      <c r="O307" t="s">
        <v>209</v>
      </c>
      <c r="P307" t="s">
        <v>209</v>
      </c>
      <c r="Q307" t="s">
        <v>209</v>
      </c>
      <c r="R307" t="s">
        <v>209</v>
      </c>
      <c r="S307" t="s">
        <v>209</v>
      </c>
      <c r="T307" t="s">
        <v>209</v>
      </c>
      <c r="U307" t="s">
        <v>209</v>
      </c>
      <c r="V307" t="s">
        <v>209</v>
      </c>
      <c r="W307" t="s">
        <v>209</v>
      </c>
      <c r="X307" t="s">
        <v>209</v>
      </c>
      <c r="Y307" t="s">
        <v>209</v>
      </c>
      <c r="Z307" t="s">
        <v>209</v>
      </c>
      <c r="AA307" t="s">
        <v>209</v>
      </c>
      <c r="AB307" t="s">
        <v>209</v>
      </c>
      <c r="AC307" t="s">
        <v>209</v>
      </c>
      <c r="AD307" t="s">
        <v>209</v>
      </c>
      <c r="AE307" t="s">
        <v>209</v>
      </c>
      <c r="AF307" t="s">
        <v>209</v>
      </c>
      <c r="AG307" s="226">
        <v>0</v>
      </c>
      <c r="AH307" s="226">
        <v>0</v>
      </c>
      <c r="AI307" s="226">
        <v>0.52</v>
      </c>
      <c r="AJ307" s="226">
        <v>2.5999999999999999E-2</v>
      </c>
      <c r="AK307" s="226">
        <v>21</v>
      </c>
      <c r="AL307" s="226"/>
      <c r="AM307" s="226"/>
      <c r="AN307" s="227">
        <f t="shared" ref="AN307" si="252">AJ307*J307+AI307</f>
        <v>0.52</v>
      </c>
      <c r="AO307" s="227">
        <f t="shared" si="247"/>
        <v>5.2000000000000005E-2</v>
      </c>
      <c r="AP307" s="228">
        <f t="shared" si="238"/>
        <v>0</v>
      </c>
      <c r="AQ307" s="228">
        <f t="shared" si="248"/>
        <v>2.1</v>
      </c>
      <c r="AR307" s="227">
        <f>1333*J307*POWER(10,-6)+0.0012*K305</f>
        <v>3.5999999999999997E-2</v>
      </c>
      <c r="AS307" s="228">
        <f t="shared" si="242"/>
        <v>2.7080000000000002</v>
      </c>
      <c r="AT307" s="212">
        <f t="shared" si="243"/>
        <v>2.7360000000000001E-7</v>
      </c>
      <c r="AU307" s="212">
        <f t="shared" si="244"/>
        <v>2.0580800000000005E-5</v>
      </c>
    </row>
    <row r="308" spans="1:47" x14ac:dyDescent="0.3">
      <c r="A308" s="56" t="s">
        <v>390</v>
      </c>
      <c r="B308" s="117" t="s">
        <v>32</v>
      </c>
      <c r="C308" s="73" t="s">
        <v>52</v>
      </c>
      <c r="D308" s="74" t="s">
        <v>162</v>
      </c>
      <c r="E308" s="259">
        <v>1E-4</v>
      </c>
      <c r="F308" s="272">
        <v>1</v>
      </c>
      <c r="G308" s="260">
        <v>4.0000000000000008E-2</v>
      </c>
      <c r="H308" s="259">
        <f t="shared" si="246"/>
        <v>4.0000000000000007E-6</v>
      </c>
      <c r="I308" s="72">
        <f>K308*300/1000</f>
        <v>0.45</v>
      </c>
      <c r="J308" s="72">
        <f>I308</f>
        <v>0.45</v>
      </c>
      <c r="K308" s="75">
        <v>1.5</v>
      </c>
      <c r="L308" t="str">
        <f t="shared" si="249"/>
        <v>С265</v>
      </c>
      <c r="M308" t="str">
        <f t="shared" si="250"/>
        <v>Емкость V-705</v>
      </c>
      <c r="N308" t="str">
        <f t="shared" si="251"/>
        <v>Частичное-жидкостной факел</v>
      </c>
      <c r="O308" t="s">
        <v>209</v>
      </c>
      <c r="P308" t="s">
        <v>209</v>
      </c>
      <c r="Q308" t="s">
        <v>209</v>
      </c>
      <c r="R308" t="s">
        <v>209</v>
      </c>
      <c r="S308" t="s">
        <v>209</v>
      </c>
      <c r="T308" t="s">
        <v>209</v>
      </c>
      <c r="U308" t="s">
        <v>209</v>
      </c>
      <c r="V308" t="s">
        <v>209</v>
      </c>
      <c r="W308">
        <v>17</v>
      </c>
      <c r="X308">
        <v>3</v>
      </c>
      <c r="Y308" t="s">
        <v>209</v>
      </c>
      <c r="Z308" t="s">
        <v>209</v>
      </c>
      <c r="AA308" t="s">
        <v>209</v>
      </c>
      <c r="AB308" t="s">
        <v>209</v>
      </c>
      <c r="AC308" t="s">
        <v>209</v>
      </c>
      <c r="AD308" t="s">
        <v>209</v>
      </c>
      <c r="AE308" t="s">
        <v>209</v>
      </c>
      <c r="AF308" t="s">
        <v>209</v>
      </c>
      <c r="AG308" s="226">
        <v>1</v>
      </c>
      <c r="AH308" s="226">
        <v>2</v>
      </c>
      <c r="AI308" s="226">
        <f>0.1*AI307</f>
        <v>5.2000000000000005E-2</v>
      </c>
      <c r="AJ308" s="226">
        <v>2.5999999999999999E-2</v>
      </c>
      <c r="AK308" s="226">
        <v>7</v>
      </c>
      <c r="AL308" s="226"/>
      <c r="AM308" s="226"/>
      <c r="AN308" s="227">
        <f t="shared" si="241"/>
        <v>6.3700000000000007E-2</v>
      </c>
      <c r="AO308" s="227">
        <f t="shared" si="247"/>
        <v>6.3700000000000007E-3</v>
      </c>
      <c r="AP308" s="228">
        <f t="shared" si="238"/>
        <v>4.4800000000000004</v>
      </c>
      <c r="AQ308" s="228">
        <f t="shared" si="248"/>
        <v>0.70000000000000007</v>
      </c>
      <c r="AR308" s="227">
        <f>10068.2*J308*POWER(10,-6)+0.0012*J308*20</f>
        <v>1.5330690000000001E-2</v>
      </c>
      <c r="AS308" s="228">
        <f t="shared" si="242"/>
        <v>5.2654006900000008</v>
      </c>
      <c r="AT308" s="212">
        <f t="shared" si="243"/>
        <v>6.1322760000000015E-8</v>
      </c>
      <c r="AU308" s="212">
        <f t="shared" si="244"/>
        <v>2.1061602760000008E-5</v>
      </c>
    </row>
    <row r="309" spans="1:47" x14ac:dyDescent="0.3">
      <c r="A309" s="56" t="s">
        <v>391</v>
      </c>
      <c r="B309" s="117" t="s">
        <v>32</v>
      </c>
      <c r="C309" s="73" t="s">
        <v>563</v>
      </c>
      <c r="D309" s="74" t="s">
        <v>160</v>
      </c>
      <c r="E309" s="259">
        <v>1E-4</v>
      </c>
      <c r="F309" s="272">
        <v>1</v>
      </c>
      <c r="G309" s="260">
        <v>0.16000000000000003</v>
      </c>
      <c r="H309" s="259">
        <f t="shared" si="246"/>
        <v>1.6000000000000003E-5</v>
      </c>
      <c r="I309" s="72">
        <f>K308*300/1000</f>
        <v>0.45</v>
      </c>
      <c r="J309" s="72">
        <v>0</v>
      </c>
      <c r="K309" s="76">
        <v>0</v>
      </c>
      <c r="L309" t="str">
        <f t="shared" si="249"/>
        <v>С266</v>
      </c>
      <c r="M309" t="str">
        <f t="shared" si="250"/>
        <v>Емкость V-705</v>
      </c>
      <c r="N309" t="str">
        <f t="shared" si="251"/>
        <v>Частичное-ликвидация</v>
      </c>
      <c r="O309" t="s">
        <v>209</v>
      </c>
      <c r="P309" t="s">
        <v>209</v>
      </c>
      <c r="Q309" t="s">
        <v>209</v>
      </c>
      <c r="R309" t="s">
        <v>209</v>
      </c>
      <c r="S309" t="s">
        <v>209</v>
      </c>
      <c r="T309" t="s">
        <v>209</v>
      </c>
      <c r="U309" t="s">
        <v>209</v>
      </c>
      <c r="V309" t="s">
        <v>209</v>
      </c>
      <c r="W309" t="s">
        <v>209</v>
      </c>
      <c r="X309" t="s">
        <v>209</v>
      </c>
      <c r="Y309" t="s">
        <v>209</v>
      </c>
      <c r="Z309" t="s">
        <v>209</v>
      </c>
      <c r="AA309" t="s">
        <v>209</v>
      </c>
      <c r="AB309" t="s">
        <v>209</v>
      </c>
      <c r="AC309" t="s">
        <v>209</v>
      </c>
      <c r="AD309" t="s">
        <v>209</v>
      </c>
      <c r="AE309" t="s">
        <v>209</v>
      </c>
      <c r="AF309" t="s">
        <v>209</v>
      </c>
      <c r="AG309" s="226">
        <v>0</v>
      </c>
      <c r="AH309" s="226">
        <v>0</v>
      </c>
      <c r="AI309" s="226">
        <f>0.1*AI307</f>
        <v>5.2000000000000005E-2</v>
      </c>
      <c r="AJ309" s="226">
        <v>2.5999999999999999E-2</v>
      </c>
      <c r="AK309" s="226">
        <v>7</v>
      </c>
      <c r="AL309" s="226"/>
      <c r="AM309" s="226"/>
      <c r="AN309" s="227">
        <f t="shared" si="219"/>
        <v>6.3700000000000007E-2</v>
      </c>
      <c r="AO309" s="227">
        <f t="shared" si="247"/>
        <v>6.3700000000000007E-3</v>
      </c>
      <c r="AP309" s="228">
        <f t="shared" si="238"/>
        <v>0</v>
      </c>
      <c r="AQ309" s="228">
        <f t="shared" si="248"/>
        <v>0.70000000000000007</v>
      </c>
      <c r="AR309" s="227">
        <f>1333*I309*POWER(10,-6)+0.0012*I309*20</f>
        <v>1.1399850000000001E-2</v>
      </c>
      <c r="AS309" s="228">
        <f t="shared" si="242"/>
        <v>0.78146985000000002</v>
      </c>
      <c r="AT309" s="212">
        <f t="shared" si="243"/>
        <v>1.8239760000000005E-7</v>
      </c>
      <c r="AU309" s="212">
        <f t="shared" si="244"/>
        <v>1.2503517600000003E-5</v>
      </c>
    </row>
    <row r="310" spans="1:47" x14ac:dyDescent="0.3">
      <c r="A310" s="56" t="s">
        <v>392</v>
      </c>
      <c r="B310" s="117" t="s">
        <v>32</v>
      </c>
      <c r="C310" s="73" t="s">
        <v>55</v>
      </c>
      <c r="D310" s="74" t="s">
        <v>163</v>
      </c>
      <c r="E310" s="259">
        <v>1E-4</v>
      </c>
      <c r="F310" s="272">
        <v>1</v>
      </c>
      <c r="G310" s="260">
        <v>4.0000000000000008E-2</v>
      </c>
      <c r="H310" s="259">
        <f t="shared" si="246"/>
        <v>4.0000000000000007E-6</v>
      </c>
      <c r="I310" s="72">
        <f>K310*1800/1000</f>
        <v>5.3999999999999999E-2</v>
      </c>
      <c r="J310" s="72">
        <f>I310</f>
        <v>5.3999999999999999E-2</v>
      </c>
      <c r="K310" s="75">
        <v>0.03</v>
      </c>
      <c r="L310" t="str">
        <f t="shared" si="249"/>
        <v>С267</v>
      </c>
      <c r="M310" t="str">
        <f t="shared" si="250"/>
        <v>Емкость V-705</v>
      </c>
      <c r="N310" t="str">
        <f t="shared" si="251"/>
        <v>Частичное-газ факел</v>
      </c>
      <c r="O310" t="s">
        <v>209</v>
      </c>
      <c r="P310" t="s">
        <v>209</v>
      </c>
      <c r="Q310" t="s">
        <v>209</v>
      </c>
      <c r="R310" t="s">
        <v>209</v>
      </c>
      <c r="S310" t="s">
        <v>209</v>
      </c>
      <c r="T310" t="s">
        <v>209</v>
      </c>
      <c r="U310" t="s">
        <v>209</v>
      </c>
      <c r="V310" t="s">
        <v>209</v>
      </c>
      <c r="W310">
        <v>3</v>
      </c>
      <c r="X310">
        <v>1</v>
      </c>
      <c r="Y310" t="s">
        <v>209</v>
      </c>
      <c r="Z310" t="s">
        <v>209</v>
      </c>
      <c r="AA310" t="s">
        <v>209</v>
      </c>
      <c r="AB310" t="s">
        <v>209</v>
      </c>
      <c r="AC310" t="s">
        <v>209</v>
      </c>
      <c r="AD310" t="s">
        <v>209</v>
      </c>
      <c r="AE310" t="s">
        <v>209</v>
      </c>
      <c r="AF310" t="s">
        <v>209</v>
      </c>
      <c r="AG310" s="226">
        <v>1</v>
      </c>
      <c r="AH310" s="226">
        <v>2</v>
      </c>
      <c r="AI310" s="226">
        <f>0.1*AI307</f>
        <v>5.2000000000000005E-2</v>
      </c>
      <c r="AJ310" s="226">
        <v>2.5999999999999999E-2</v>
      </c>
      <c r="AK310" s="226">
        <v>7</v>
      </c>
      <c r="AL310" s="226"/>
      <c r="AM310" s="226"/>
      <c r="AN310" s="227">
        <f t="shared" si="205"/>
        <v>5.3404000000000007E-2</v>
      </c>
      <c r="AO310" s="227">
        <f t="shared" si="247"/>
        <v>5.3404000000000012E-3</v>
      </c>
      <c r="AP310" s="228">
        <f t="shared" si="238"/>
        <v>4.4800000000000004</v>
      </c>
      <c r="AQ310" s="228">
        <f t="shared" si="248"/>
        <v>0.70000000000000007</v>
      </c>
      <c r="AR310" s="227">
        <f>10068.2*J310*POWER(10,-6)</f>
        <v>5.4368280000000003E-4</v>
      </c>
      <c r="AS310" s="228">
        <f t="shared" si="242"/>
        <v>5.2392880827999999</v>
      </c>
      <c r="AT310" s="212">
        <f t="shared" si="243"/>
        <v>2.1747312000000004E-9</v>
      </c>
      <c r="AU310" s="212">
        <f t="shared" si="244"/>
        <v>2.0957152331200005E-5</v>
      </c>
    </row>
    <row r="311" spans="1:47" x14ac:dyDescent="0.3">
      <c r="A311" s="56" t="s">
        <v>393</v>
      </c>
      <c r="B311" s="117" t="s">
        <v>32</v>
      </c>
      <c r="C311" s="166" t="s">
        <v>564</v>
      </c>
      <c r="D311" s="167" t="s">
        <v>164</v>
      </c>
      <c r="E311" s="301">
        <v>1E-4</v>
      </c>
      <c r="F311" s="302">
        <v>1</v>
      </c>
      <c r="G311" s="303">
        <v>0.15200000000000002</v>
      </c>
      <c r="H311" s="301">
        <f t="shared" si="246"/>
        <v>1.5200000000000004E-5</v>
      </c>
      <c r="I311" s="168">
        <f>K310*1800/1000</f>
        <v>5.3999999999999999E-2</v>
      </c>
      <c r="J311" s="168">
        <f>I311</f>
        <v>5.3999999999999999E-2</v>
      </c>
      <c r="K311" s="76">
        <v>0</v>
      </c>
      <c r="L311" t="str">
        <f t="shared" si="249"/>
        <v>С268</v>
      </c>
      <c r="M311" t="str">
        <f t="shared" si="250"/>
        <v>Емкость V-705</v>
      </c>
      <c r="N311" t="str">
        <f t="shared" si="251"/>
        <v>Частичное-вспышка</v>
      </c>
      <c r="O311" t="s">
        <v>209</v>
      </c>
      <c r="P311" t="s">
        <v>209</v>
      </c>
      <c r="Q311" t="s">
        <v>209</v>
      </c>
      <c r="R311" t="s">
        <v>209</v>
      </c>
      <c r="S311" t="s">
        <v>209</v>
      </c>
      <c r="T311" t="s">
        <v>209</v>
      </c>
      <c r="U311" t="s">
        <v>209</v>
      </c>
      <c r="V311" t="s">
        <v>209</v>
      </c>
      <c r="W311" t="s">
        <v>209</v>
      </c>
      <c r="X311" t="s">
        <v>209</v>
      </c>
      <c r="Y311">
        <v>12</v>
      </c>
      <c r="Z311">
        <v>14</v>
      </c>
      <c r="AA311" t="s">
        <v>209</v>
      </c>
      <c r="AB311" t="s">
        <v>209</v>
      </c>
      <c r="AC311" t="s">
        <v>209</v>
      </c>
      <c r="AD311" t="s">
        <v>209</v>
      </c>
      <c r="AE311" t="s">
        <v>209</v>
      </c>
      <c r="AF311" t="s">
        <v>209</v>
      </c>
      <c r="AG311" s="226">
        <v>1</v>
      </c>
      <c r="AH311" s="226">
        <v>2</v>
      </c>
      <c r="AI311" s="226">
        <f>0.1*AI307</f>
        <v>5.2000000000000005E-2</v>
      </c>
      <c r="AJ311" s="226">
        <v>2.5999999999999999E-2</v>
      </c>
      <c r="AK311" s="226">
        <v>7</v>
      </c>
      <c r="AL311" s="226"/>
      <c r="AM311" s="226"/>
      <c r="AN311" s="227">
        <f t="shared" si="205"/>
        <v>5.3404000000000007E-2</v>
      </c>
      <c r="AO311" s="227">
        <f t="shared" si="247"/>
        <v>5.3404000000000012E-3</v>
      </c>
      <c r="AP311" s="228">
        <f t="shared" si="238"/>
        <v>4.4800000000000004</v>
      </c>
      <c r="AQ311" s="228">
        <f t="shared" si="248"/>
        <v>0.70000000000000007</v>
      </c>
      <c r="AR311" s="227">
        <f>10068.2*J311*POWER(10,-6)</f>
        <v>5.4368280000000003E-4</v>
      </c>
      <c r="AS311" s="228">
        <f t="shared" si="242"/>
        <v>5.2392880827999999</v>
      </c>
      <c r="AT311" s="212">
        <f t="shared" si="243"/>
        <v>8.2639785600000025E-9</v>
      </c>
      <c r="AU311" s="212">
        <f t="shared" si="244"/>
        <v>7.9637178858560012E-5</v>
      </c>
    </row>
    <row r="312" spans="1:47" x14ac:dyDescent="0.3">
      <c r="A312" s="56" t="s">
        <v>394</v>
      </c>
      <c r="B312" s="117" t="s">
        <v>32</v>
      </c>
      <c r="C312" s="73" t="s">
        <v>565</v>
      </c>
      <c r="D312" s="74" t="s">
        <v>160</v>
      </c>
      <c r="E312" s="259">
        <v>1E-4</v>
      </c>
      <c r="F312" s="260">
        <v>1</v>
      </c>
      <c r="G312" s="260">
        <v>0.6080000000000001</v>
      </c>
      <c r="H312" s="259">
        <f>E312*F312*G312</f>
        <v>6.0800000000000014E-5</v>
      </c>
      <c r="I312" s="72">
        <f>K310*1800/1000</f>
        <v>5.3999999999999999E-2</v>
      </c>
      <c r="J312" s="72">
        <v>0</v>
      </c>
      <c r="K312" s="72">
        <v>0</v>
      </c>
      <c r="L312" t="str">
        <f t="shared" si="249"/>
        <v>С269</v>
      </c>
      <c r="M312" t="str">
        <f t="shared" si="250"/>
        <v>Емкость V-705</v>
      </c>
      <c r="N312" t="str">
        <f t="shared" si="251"/>
        <v>Частичное-ликвидация</v>
      </c>
      <c r="O312" t="s">
        <v>209</v>
      </c>
      <c r="P312" t="s">
        <v>209</v>
      </c>
      <c r="Q312" t="s">
        <v>209</v>
      </c>
      <c r="R312" t="s">
        <v>209</v>
      </c>
      <c r="S312" t="s">
        <v>209</v>
      </c>
      <c r="T312" t="s">
        <v>209</v>
      </c>
      <c r="U312" t="s">
        <v>209</v>
      </c>
      <c r="V312" t="s">
        <v>209</v>
      </c>
      <c r="W312" t="s">
        <v>209</v>
      </c>
      <c r="X312" t="s">
        <v>209</v>
      </c>
      <c r="Y312" t="s">
        <v>209</v>
      </c>
      <c r="Z312" t="s">
        <v>209</v>
      </c>
      <c r="AA312" t="s">
        <v>209</v>
      </c>
      <c r="AB312" t="s">
        <v>209</v>
      </c>
      <c r="AC312" t="s">
        <v>209</v>
      </c>
      <c r="AD312" t="s">
        <v>209</v>
      </c>
      <c r="AE312" t="s">
        <v>209</v>
      </c>
      <c r="AF312" t="s">
        <v>209</v>
      </c>
      <c r="AG312" s="226">
        <v>0</v>
      </c>
      <c r="AH312" s="226">
        <v>0</v>
      </c>
      <c r="AI312" s="226">
        <f>0.1*AI307</f>
        <v>5.2000000000000005E-2</v>
      </c>
      <c r="AJ312" s="226">
        <v>2.5999999999999999E-2</v>
      </c>
      <c r="AK312" s="226">
        <v>7</v>
      </c>
      <c r="AL312" s="226"/>
      <c r="AM312" s="226"/>
      <c r="AN312" s="227">
        <f t="shared" si="220"/>
        <v>5.3404000000000007E-2</v>
      </c>
      <c r="AO312" s="227">
        <f t="shared" si="247"/>
        <v>5.3404000000000012E-3</v>
      </c>
      <c r="AP312" s="228">
        <f t="shared" si="238"/>
        <v>0</v>
      </c>
      <c r="AQ312" s="228">
        <f t="shared" si="248"/>
        <v>0.70000000000000007</v>
      </c>
      <c r="AR312" s="227">
        <f>1333*I312*POWER(10,-6)</f>
        <v>7.1981999999999989E-5</v>
      </c>
      <c r="AS312" s="228">
        <f t="shared" si="242"/>
        <v>0.75881638200000012</v>
      </c>
      <c r="AT312" s="212">
        <f t="shared" si="243"/>
        <v>4.3765056000000005E-9</v>
      </c>
      <c r="AU312" s="212">
        <f t="shared" si="244"/>
        <v>4.6136036025600018E-5</v>
      </c>
    </row>
    <row r="313" spans="1:47" ht="15" thickBot="1" x14ac:dyDescent="0.35">
      <c r="A313" s="56" t="s">
        <v>395</v>
      </c>
      <c r="B313" s="161" t="s">
        <v>32</v>
      </c>
      <c r="C313" s="159" t="s">
        <v>165</v>
      </c>
      <c r="D313" s="160" t="s">
        <v>166</v>
      </c>
      <c r="E313" s="295">
        <v>2.5000000000000001E-5</v>
      </c>
      <c r="F313" s="297">
        <v>1</v>
      </c>
      <c r="G313" s="297">
        <v>1</v>
      </c>
      <c r="H313" s="295">
        <f>E313*F313*G313</f>
        <v>2.5000000000000001E-5</v>
      </c>
      <c r="I313" s="161">
        <v>3.08</v>
      </c>
      <c r="J313" s="161">
        <v>3.08</v>
      </c>
      <c r="K313" s="161">
        <v>0</v>
      </c>
      <c r="L313" t="str">
        <f t="shared" si="249"/>
        <v>С270</v>
      </c>
      <c r="M313" t="str">
        <f t="shared" si="250"/>
        <v>Емкость V-705</v>
      </c>
      <c r="N313" t="str">
        <f t="shared" si="251"/>
        <v>Полное-огненный шар</v>
      </c>
      <c r="O313" t="s">
        <v>209</v>
      </c>
      <c r="P313" t="s">
        <v>209</v>
      </c>
      <c r="Q313" t="s">
        <v>209</v>
      </c>
      <c r="R313" t="s">
        <v>209</v>
      </c>
      <c r="S313" t="s">
        <v>209</v>
      </c>
      <c r="T313" t="s">
        <v>209</v>
      </c>
      <c r="U313" t="s">
        <v>209</v>
      </c>
      <c r="V313" t="s">
        <v>209</v>
      </c>
      <c r="W313" t="s">
        <v>209</v>
      </c>
      <c r="X313" t="s">
        <v>209</v>
      </c>
      <c r="Y313" t="s">
        <v>209</v>
      </c>
      <c r="Z313" t="s">
        <v>209</v>
      </c>
      <c r="AA313" t="s">
        <v>209</v>
      </c>
      <c r="AB313" t="s">
        <v>209</v>
      </c>
      <c r="AC313">
        <v>54</v>
      </c>
      <c r="AD313">
        <v>85</v>
      </c>
      <c r="AE313">
        <v>103</v>
      </c>
      <c r="AF313">
        <v>135</v>
      </c>
      <c r="AG313" s="226">
        <v>1</v>
      </c>
      <c r="AH313" s="226">
        <v>1</v>
      </c>
      <c r="AI313" s="226">
        <f>AI305</f>
        <v>0.52</v>
      </c>
      <c r="AJ313" s="226">
        <v>2.5999999999999999E-2</v>
      </c>
      <c r="AK313" s="226">
        <v>21</v>
      </c>
      <c r="AL313" s="226"/>
      <c r="AM313" s="226"/>
      <c r="AN313" s="227">
        <f t="shared" si="221"/>
        <v>0.60008000000000006</v>
      </c>
      <c r="AO313" s="227">
        <f t="shared" si="247"/>
        <v>6.0008000000000006E-2</v>
      </c>
      <c r="AP313" s="228">
        <f t="shared" si="238"/>
        <v>3.1</v>
      </c>
      <c r="AQ313" s="228">
        <f t="shared" si="248"/>
        <v>2.1</v>
      </c>
      <c r="AR313" s="227">
        <f t="shared" ref="AR313" si="253">10068.2*J313*POWER(10,-6)</f>
        <v>3.1010056000000001E-2</v>
      </c>
      <c r="AS313" s="228">
        <f t="shared" si="242"/>
        <v>5.8910980560000006</v>
      </c>
      <c r="AT313" s="212">
        <f t="shared" si="243"/>
        <v>7.7525140000000011E-7</v>
      </c>
      <c r="AU313" s="212">
        <f t="shared" si="244"/>
        <v>1.4727745140000003E-4</v>
      </c>
    </row>
    <row r="314" spans="1:47" ht="15" thickTop="1" x14ac:dyDescent="0.3">
      <c r="A314" s="56" t="s">
        <v>396</v>
      </c>
      <c r="B314" s="150" t="s">
        <v>385</v>
      </c>
      <c r="C314" s="151" t="s">
        <v>48</v>
      </c>
      <c r="D314" s="152" t="s">
        <v>158</v>
      </c>
      <c r="E314" s="293">
        <v>1.0000000000000001E-5</v>
      </c>
      <c r="F314" s="294">
        <v>2</v>
      </c>
      <c r="G314" s="294">
        <v>0.05</v>
      </c>
      <c r="H314" s="293">
        <f>E314*F314*G314</f>
        <v>1.0000000000000002E-6</v>
      </c>
      <c r="I314" s="150">
        <v>2.84</v>
      </c>
      <c r="J314" s="150">
        <f>I314</f>
        <v>2.84</v>
      </c>
      <c r="K314" s="63">
        <v>45</v>
      </c>
      <c r="L314" t="str">
        <f t="shared" si="249"/>
        <v>С271</v>
      </c>
      <c r="M314" t="str">
        <f t="shared" si="250"/>
        <v>Емкость V-205, V-206</v>
      </c>
      <c r="N314" t="str">
        <f t="shared" si="251"/>
        <v>Полное-пожар</v>
      </c>
      <c r="O314">
        <v>12</v>
      </c>
      <c r="P314">
        <v>16</v>
      </c>
      <c r="Q314">
        <v>22</v>
      </c>
      <c r="R314">
        <v>40</v>
      </c>
      <c r="S314" t="s">
        <v>209</v>
      </c>
      <c r="T314" t="s">
        <v>209</v>
      </c>
      <c r="U314" t="s">
        <v>209</v>
      </c>
      <c r="V314" t="s">
        <v>209</v>
      </c>
      <c r="W314" t="s">
        <v>209</v>
      </c>
      <c r="X314" t="s">
        <v>209</v>
      </c>
      <c r="Y314" t="s">
        <v>209</v>
      </c>
      <c r="Z314" t="s">
        <v>209</v>
      </c>
      <c r="AA314" t="s">
        <v>209</v>
      </c>
      <c r="AB314" t="s">
        <v>209</v>
      </c>
      <c r="AC314" t="s">
        <v>209</v>
      </c>
      <c r="AD314" t="s">
        <v>209</v>
      </c>
      <c r="AE314" t="s">
        <v>209</v>
      </c>
      <c r="AF314" t="s">
        <v>209</v>
      </c>
      <c r="AG314" s="206">
        <v>1</v>
      </c>
      <c r="AH314" s="206">
        <v>2</v>
      </c>
      <c r="AI314" s="3">
        <v>0.38</v>
      </c>
      <c r="AJ314" s="3">
        <v>2.5999999999999999E-2</v>
      </c>
      <c r="AK314" s="3">
        <v>21</v>
      </c>
      <c r="AL314" s="3"/>
      <c r="AM314" s="3"/>
      <c r="AN314" s="207">
        <f t="shared" si="213"/>
        <v>0.45384000000000002</v>
      </c>
      <c r="AO314" s="207">
        <f>0.1*AN314</f>
        <v>4.5384000000000008E-2</v>
      </c>
      <c r="AP314" s="208">
        <f t="shared" ref="AP314:AP322" si="254">AG314*1.72+115*0.012*AH314</f>
        <v>4.4800000000000004</v>
      </c>
      <c r="AQ314" s="208">
        <f>AK314*0.1</f>
        <v>2.1</v>
      </c>
      <c r="AR314" s="207">
        <f>10068.2*J314*POWER(10,-6)+0.0012*K314</f>
        <v>8.2593687999999998E-2</v>
      </c>
      <c r="AS314" s="208">
        <f t="shared" si="242"/>
        <v>7.1618176880000011</v>
      </c>
      <c r="AT314" s="212">
        <f t="shared" si="243"/>
        <v>8.2593688000000011E-8</v>
      </c>
      <c r="AU314" s="212">
        <f t="shared" si="244"/>
        <v>7.1618176880000021E-6</v>
      </c>
    </row>
    <row r="315" spans="1:47" x14ac:dyDescent="0.3">
      <c r="A315" s="56" t="s">
        <v>397</v>
      </c>
      <c r="B315" s="150" t="s">
        <v>385</v>
      </c>
      <c r="C315" s="62" t="s">
        <v>570</v>
      </c>
      <c r="D315" s="60" t="s">
        <v>161</v>
      </c>
      <c r="E315" s="255">
        <v>1.0000000000000001E-5</v>
      </c>
      <c r="F315" s="294">
        <v>2</v>
      </c>
      <c r="G315" s="256">
        <v>0.19</v>
      </c>
      <c r="H315" s="255">
        <f t="shared" ref="H315:H320" si="255">E315*F315*G315</f>
        <v>3.8000000000000005E-6</v>
      </c>
      <c r="I315" s="150">
        <v>2.84</v>
      </c>
      <c r="J315" s="59">
        <v>0.01</v>
      </c>
      <c r="K315" s="63">
        <v>0</v>
      </c>
      <c r="L315" t="str">
        <f t="shared" si="249"/>
        <v>С272</v>
      </c>
      <c r="M315" t="str">
        <f t="shared" si="250"/>
        <v>Емкость V-205, V-206</v>
      </c>
      <c r="N315" t="str">
        <f t="shared" si="251"/>
        <v>Полное-взрыв</v>
      </c>
      <c r="O315" t="s">
        <v>209</v>
      </c>
      <c r="P315" t="s">
        <v>209</v>
      </c>
      <c r="Q315" t="s">
        <v>209</v>
      </c>
      <c r="R315" t="s">
        <v>209</v>
      </c>
      <c r="S315">
        <v>9</v>
      </c>
      <c r="T315">
        <v>20</v>
      </c>
      <c r="U315">
        <v>54</v>
      </c>
      <c r="V315">
        <v>93</v>
      </c>
      <c r="W315" t="s">
        <v>209</v>
      </c>
      <c r="X315" t="s">
        <v>209</v>
      </c>
      <c r="Y315" t="s">
        <v>209</v>
      </c>
      <c r="Z315" t="s">
        <v>209</v>
      </c>
      <c r="AA315" t="s">
        <v>209</v>
      </c>
      <c r="AB315" t="s">
        <v>209</v>
      </c>
      <c r="AC315" t="s">
        <v>209</v>
      </c>
      <c r="AD315" t="s">
        <v>209</v>
      </c>
      <c r="AE315" t="s">
        <v>209</v>
      </c>
      <c r="AF315" t="s">
        <v>209</v>
      </c>
      <c r="AG315" s="206">
        <v>2</v>
      </c>
      <c r="AH315" s="206">
        <v>1</v>
      </c>
      <c r="AI315" s="3">
        <v>0.38</v>
      </c>
      <c r="AJ315" s="3">
        <v>2.5999999999999999E-2</v>
      </c>
      <c r="AK315" s="3">
        <v>21</v>
      </c>
      <c r="AL315" s="3"/>
      <c r="AM315" s="3"/>
      <c r="AN315" s="207">
        <f t="shared" si="215"/>
        <v>0.45384000000000002</v>
      </c>
      <c r="AO315" s="207">
        <f t="shared" si="247"/>
        <v>4.5384000000000008E-2</v>
      </c>
      <c r="AP315" s="208">
        <f t="shared" si="254"/>
        <v>4.82</v>
      </c>
      <c r="AQ315" s="208">
        <f t="shared" ref="AQ315:AQ322" si="256">AK315*0.1</f>
        <v>2.1</v>
      </c>
      <c r="AR315" s="207">
        <f>10068.2*J315*POWER(10,-6)*10+0.0012*K314</f>
        <v>5.5006819999999991E-2</v>
      </c>
      <c r="AS315" s="208">
        <f t="shared" si="242"/>
        <v>7.4742308200000007</v>
      </c>
      <c r="AT315" s="212">
        <f t="shared" si="243"/>
        <v>2.0902591599999999E-7</v>
      </c>
      <c r="AU315" s="212">
        <f t="shared" si="244"/>
        <v>2.8402077116000008E-5</v>
      </c>
    </row>
    <row r="316" spans="1:47" x14ac:dyDescent="0.3">
      <c r="A316" s="56" t="s">
        <v>398</v>
      </c>
      <c r="B316" s="150" t="s">
        <v>385</v>
      </c>
      <c r="C316" s="62" t="s">
        <v>571</v>
      </c>
      <c r="D316" s="60" t="s">
        <v>159</v>
      </c>
      <c r="E316" s="255">
        <v>1.0000000000000001E-5</v>
      </c>
      <c r="F316" s="294">
        <v>2</v>
      </c>
      <c r="G316" s="256">
        <v>0.76</v>
      </c>
      <c r="H316" s="255">
        <f t="shared" si="255"/>
        <v>1.5200000000000002E-5</v>
      </c>
      <c r="I316" s="150">
        <v>2.84</v>
      </c>
      <c r="J316" s="59">
        <v>0</v>
      </c>
      <c r="K316" s="66">
        <v>0</v>
      </c>
      <c r="L316" t="str">
        <f t="shared" si="249"/>
        <v>С273</v>
      </c>
      <c r="M316" t="str">
        <f t="shared" si="250"/>
        <v>Емкость V-205, V-206</v>
      </c>
      <c r="N316" t="str">
        <f t="shared" si="251"/>
        <v>Полное-ликвидация</v>
      </c>
      <c r="O316" t="s">
        <v>209</v>
      </c>
      <c r="P316" t="s">
        <v>209</v>
      </c>
      <c r="Q316" t="s">
        <v>209</v>
      </c>
      <c r="R316" t="s">
        <v>209</v>
      </c>
      <c r="S316" t="s">
        <v>209</v>
      </c>
      <c r="T316" t="s">
        <v>209</v>
      </c>
      <c r="U316" t="s">
        <v>209</v>
      </c>
      <c r="V316" t="s">
        <v>209</v>
      </c>
      <c r="W316" t="s">
        <v>209</v>
      </c>
      <c r="X316" t="s">
        <v>209</v>
      </c>
      <c r="Y316" t="s">
        <v>209</v>
      </c>
      <c r="Z316" t="s">
        <v>209</v>
      </c>
      <c r="AA316" t="s">
        <v>209</v>
      </c>
      <c r="AB316" t="s">
        <v>209</v>
      </c>
      <c r="AC316" t="s">
        <v>209</v>
      </c>
      <c r="AD316" t="s">
        <v>209</v>
      </c>
      <c r="AE316" t="s">
        <v>209</v>
      </c>
      <c r="AF316" t="s">
        <v>209</v>
      </c>
      <c r="AG316" s="3">
        <v>0</v>
      </c>
      <c r="AH316" s="3">
        <v>0</v>
      </c>
      <c r="AI316" s="3">
        <v>0.38</v>
      </c>
      <c r="AJ316" s="3">
        <v>2.5999999999999999E-2</v>
      </c>
      <c r="AK316" s="3">
        <v>21</v>
      </c>
      <c r="AL316" s="3"/>
      <c r="AM316" s="3"/>
      <c r="AN316" s="207">
        <f t="shared" ref="AN316" si="257">AJ316*J316+AI316</f>
        <v>0.38</v>
      </c>
      <c r="AO316" s="207">
        <f t="shared" si="247"/>
        <v>3.8000000000000006E-2</v>
      </c>
      <c r="AP316" s="208">
        <f t="shared" si="254"/>
        <v>0</v>
      </c>
      <c r="AQ316" s="208">
        <f t="shared" si="256"/>
        <v>2.1</v>
      </c>
      <c r="AR316" s="207">
        <f>1333*J316*POWER(10,-6)+0.0012*K314</f>
        <v>5.3999999999999992E-2</v>
      </c>
      <c r="AS316" s="208">
        <f t="shared" si="242"/>
        <v>2.5719999999999996</v>
      </c>
      <c r="AT316" s="212">
        <f t="shared" si="243"/>
        <v>8.2079999999999994E-7</v>
      </c>
      <c r="AU316" s="212">
        <f t="shared" si="244"/>
        <v>3.9094399999999996E-5</v>
      </c>
    </row>
    <row r="317" spans="1:47" x14ac:dyDescent="0.3">
      <c r="A317" s="56" t="s">
        <v>399</v>
      </c>
      <c r="B317" s="150" t="s">
        <v>385</v>
      </c>
      <c r="C317" s="62" t="s">
        <v>52</v>
      </c>
      <c r="D317" s="60" t="s">
        <v>162</v>
      </c>
      <c r="E317" s="255">
        <v>1E-4</v>
      </c>
      <c r="F317" s="294">
        <v>2</v>
      </c>
      <c r="G317" s="256">
        <v>4.0000000000000008E-2</v>
      </c>
      <c r="H317" s="255">
        <f t="shared" si="255"/>
        <v>8.0000000000000013E-6</v>
      </c>
      <c r="I317" s="59">
        <f>K317*300/1000</f>
        <v>0.6</v>
      </c>
      <c r="J317" s="59">
        <f>I317</f>
        <v>0.6</v>
      </c>
      <c r="K317" s="63">
        <v>2</v>
      </c>
      <c r="L317" t="str">
        <f t="shared" si="249"/>
        <v>С274</v>
      </c>
      <c r="M317" t="str">
        <f t="shared" si="250"/>
        <v>Емкость V-205, V-206</v>
      </c>
      <c r="N317" t="str">
        <f t="shared" si="251"/>
        <v>Частичное-жидкостной факел</v>
      </c>
      <c r="O317" t="s">
        <v>209</v>
      </c>
      <c r="P317" t="s">
        <v>209</v>
      </c>
      <c r="Q317" t="s">
        <v>209</v>
      </c>
      <c r="R317" t="s">
        <v>209</v>
      </c>
      <c r="S317" t="s">
        <v>209</v>
      </c>
      <c r="T317" t="s">
        <v>209</v>
      </c>
      <c r="U317" t="s">
        <v>209</v>
      </c>
      <c r="V317" t="s">
        <v>209</v>
      </c>
      <c r="W317">
        <v>19</v>
      </c>
      <c r="X317">
        <v>3</v>
      </c>
      <c r="Y317" t="s">
        <v>209</v>
      </c>
      <c r="Z317" t="s">
        <v>209</v>
      </c>
      <c r="AA317" t="s">
        <v>209</v>
      </c>
      <c r="AB317" t="s">
        <v>209</v>
      </c>
      <c r="AC317" t="s">
        <v>209</v>
      </c>
      <c r="AD317" t="s">
        <v>209</v>
      </c>
      <c r="AE317" t="s">
        <v>209</v>
      </c>
      <c r="AF317" t="s">
        <v>209</v>
      </c>
      <c r="AG317" s="3">
        <v>1</v>
      </c>
      <c r="AH317" s="3">
        <v>2</v>
      </c>
      <c r="AI317" s="3">
        <f>0.1*AI316</f>
        <v>3.8000000000000006E-2</v>
      </c>
      <c r="AJ317" s="3">
        <v>2.5999999999999999E-2</v>
      </c>
      <c r="AK317" s="3">
        <v>7</v>
      </c>
      <c r="AL317" s="3"/>
      <c r="AM317" s="3"/>
      <c r="AN317" s="207">
        <f t="shared" si="241"/>
        <v>5.3600000000000009E-2</v>
      </c>
      <c r="AO317" s="207">
        <f t="shared" si="247"/>
        <v>5.360000000000001E-3</v>
      </c>
      <c r="AP317" s="208">
        <f t="shared" si="254"/>
        <v>4.4800000000000004</v>
      </c>
      <c r="AQ317" s="208">
        <f t="shared" si="256"/>
        <v>0.70000000000000007</v>
      </c>
      <c r="AR317" s="207">
        <f>10068.2*J317*POWER(10,-6)+0.0012*J317*20</f>
        <v>2.0440920000000001E-2</v>
      </c>
      <c r="AS317" s="208">
        <f t="shared" si="242"/>
        <v>5.25940092</v>
      </c>
      <c r="AT317" s="212">
        <f t="shared" si="243"/>
        <v>1.6352736000000004E-7</v>
      </c>
      <c r="AU317" s="212">
        <f t="shared" si="244"/>
        <v>4.2075207360000006E-5</v>
      </c>
    </row>
    <row r="318" spans="1:47" x14ac:dyDescent="0.3">
      <c r="A318" s="56" t="s">
        <v>400</v>
      </c>
      <c r="B318" s="150" t="s">
        <v>385</v>
      </c>
      <c r="C318" s="62" t="s">
        <v>563</v>
      </c>
      <c r="D318" s="60" t="s">
        <v>160</v>
      </c>
      <c r="E318" s="255">
        <v>1E-4</v>
      </c>
      <c r="F318" s="294">
        <v>2</v>
      </c>
      <c r="G318" s="256">
        <v>0.16000000000000003</v>
      </c>
      <c r="H318" s="255">
        <f t="shared" si="255"/>
        <v>3.2000000000000005E-5</v>
      </c>
      <c r="I318" s="59">
        <f>K317*300/1000</f>
        <v>0.6</v>
      </c>
      <c r="J318" s="59">
        <v>0</v>
      </c>
      <c r="K318" s="66">
        <v>0</v>
      </c>
      <c r="L318" t="str">
        <f t="shared" si="249"/>
        <v>С275</v>
      </c>
      <c r="M318" t="str">
        <f t="shared" si="250"/>
        <v>Емкость V-205, V-206</v>
      </c>
      <c r="N318" t="str">
        <f t="shared" si="251"/>
        <v>Частичное-ликвидация</v>
      </c>
      <c r="O318" t="s">
        <v>209</v>
      </c>
      <c r="P318" t="s">
        <v>209</v>
      </c>
      <c r="Q318" t="s">
        <v>209</v>
      </c>
      <c r="R318" t="s">
        <v>209</v>
      </c>
      <c r="S318" t="s">
        <v>209</v>
      </c>
      <c r="T318" t="s">
        <v>209</v>
      </c>
      <c r="U318" t="s">
        <v>209</v>
      </c>
      <c r="V318" t="s">
        <v>209</v>
      </c>
      <c r="W318" t="s">
        <v>209</v>
      </c>
      <c r="X318" t="s">
        <v>209</v>
      </c>
      <c r="Y318" t="s">
        <v>209</v>
      </c>
      <c r="Z318" t="s">
        <v>209</v>
      </c>
      <c r="AA318" t="s">
        <v>209</v>
      </c>
      <c r="AB318" t="s">
        <v>209</v>
      </c>
      <c r="AC318" t="s">
        <v>209</v>
      </c>
      <c r="AD318" t="s">
        <v>209</v>
      </c>
      <c r="AE318" t="s">
        <v>209</v>
      </c>
      <c r="AF318" t="s">
        <v>209</v>
      </c>
      <c r="AG318" s="3">
        <v>0</v>
      </c>
      <c r="AH318" s="3">
        <v>0</v>
      </c>
      <c r="AI318" s="3">
        <f>0.1*AI316</f>
        <v>3.8000000000000006E-2</v>
      </c>
      <c r="AJ318" s="3">
        <v>2.5999999999999999E-2</v>
      </c>
      <c r="AK318" s="3">
        <v>7</v>
      </c>
      <c r="AL318" s="3"/>
      <c r="AM318" s="3"/>
      <c r="AN318" s="207">
        <f t="shared" si="219"/>
        <v>5.3600000000000009E-2</v>
      </c>
      <c r="AO318" s="207">
        <f t="shared" si="247"/>
        <v>5.360000000000001E-3</v>
      </c>
      <c r="AP318" s="208">
        <f t="shared" si="254"/>
        <v>0</v>
      </c>
      <c r="AQ318" s="208">
        <f t="shared" si="256"/>
        <v>0.70000000000000007</v>
      </c>
      <c r="AR318" s="207">
        <f>1333*I318*POWER(10,-6)+0.0012*I318*20</f>
        <v>1.5199799999999999E-2</v>
      </c>
      <c r="AS318" s="208">
        <f t="shared" si="242"/>
        <v>0.77415980000000006</v>
      </c>
      <c r="AT318" s="212">
        <f t="shared" si="243"/>
        <v>4.8639360000000009E-7</v>
      </c>
      <c r="AU318" s="212">
        <f t="shared" si="244"/>
        <v>2.4773113600000007E-5</v>
      </c>
    </row>
    <row r="319" spans="1:47" x14ac:dyDescent="0.3">
      <c r="A319" s="56" t="s">
        <v>401</v>
      </c>
      <c r="B319" s="150" t="s">
        <v>385</v>
      </c>
      <c r="C319" s="62" t="s">
        <v>55</v>
      </c>
      <c r="D319" s="60" t="s">
        <v>163</v>
      </c>
      <c r="E319" s="255">
        <v>1E-4</v>
      </c>
      <c r="F319" s="294">
        <v>2</v>
      </c>
      <c r="G319" s="256">
        <v>4.0000000000000008E-2</v>
      </c>
      <c r="H319" s="255">
        <f t="shared" si="255"/>
        <v>8.0000000000000013E-6</v>
      </c>
      <c r="I319" s="59">
        <f>K319*1800/1000</f>
        <v>0.18</v>
      </c>
      <c r="J319" s="59">
        <f>I319</f>
        <v>0.18</v>
      </c>
      <c r="K319" s="63">
        <v>0.1</v>
      </c>
      <c r="L319" t="str">
        <f t="shared" si="249"/>
        <v>С276</v>
      </c>
      <c r="M319" t="str">
        <f t="shared" si="250"/>
        <v>Емкость V-205, V-206</v>
      </c>
      <c r="N319" t="str">
        <f t="shared" si="251"/>
        <v>Частичное-газ факел</v>
      </c>
      <c r="O319" t="s">
        <v>209</v>
      </c>
      <c r="P319" t="s">
        <v>209</v>
      </c>
      <c r="Q319" t="s">
        <v>209</v>
      </c>
      <c r="R319" t="s">
        <v>209</v>
      </c>
      <c r="S319" t="s">
        <v>209</v>
      </c>
      <c r="T319" t="s">
        <v>209</v>
      </c>
      <c r="U319" t="s">
        <v>209</v>
      </c>
      <c r="V319" t="s">
        <v>209</v>
      </c>
      <c r="W319">
        <v>4</v>
      </c>
      <c r="X319">
        <v>1</v>
      </c>
      <c r="Y319" t="s">
        <v>209</v>
      </c>
      <c r="Z319" t="s">
        <v>209</v>
      </c>
      <c r="AA319" t="s">
        <v>209</v>
      </c>
      <c r="AB319" t="s">
        <v>209</v>
      </c>
      <c r="AC319" t="s">
        <v>209</v>
      </c>
      <c r="AD319" t="s">
        <v>209</v>
      </c>
      <c r="AE319" t="s">
        <v>209</v>
      </c>
      <c r="AF319" t="s">
        <v>209</v>
      </c>
      <c r="AG319" s="3">
        <v>1</v>
      </c>
      <c r="AH319" s="3">
        <v>2</v>
      </c>
      <c r="AI319" s="3">
        <f>0.1*AI316</f>
        <v>3.8000000000000006E-2</v>
      </c>
      <c r="AJ319" s="3">
        <v>2.5999999999999999E-2</v>
      </c>
      <c r="AK319" s="3">
        <v>7</v>
      </c>
      <c r="AL319" s="3"/>
      <c r="AM319" s="3"/>
      <c r="AN319" s="207">
        <f t="shared" ref="AN319:AN329" si="258">AJ319*J319+AI319</f>
        <v>4.2680000000000003E-2</v>
      </c>
      <c r="AO319" s="207">
        <f t="shared" si="247"/>
        <v>4.2680000000000001E-3</v>
      </c>
      <c r="AP319" s="208">
        <f t="shared" si="254"/>
        <v>4.4800000000000004</v>
      </c>
      <c r="AQ319" s="208">
        <f t="shared" si="256"/>
        <v>0.70000000000000007</v>
      </c>
      <c r="AR319" s="207">
        <f>10068.2*J319*POWER(10,-6)</f>
        <v>1.812276E-3</v>
      </c>
      <c r="AS319" s="208">
        <f t="shared" si="242"/>
        <v>5.228760276</v>
      </c>
      <c r="AT319" s="212">
        <f t="shared" si="243"/>
        <v>1.4498208000000002E-8</v>
      </c>
      <c r="AU319" s="212">
        <f t="shared" si="244"/>
        <v>4.1830082208000008E-5</v>
      </c>
    </row>
    <row r="320" spans="1:47" x14ac:dyDescent="0.3">
      <c r="A320" s="56" t="s">
        <v>402</v>
      </c>
      <c r="B320" s="150" t="s">
        <v>385</v>
      </c>
      <c r="C320" s="169" t="s">
        <v>564</v>
      </c>
      <c r="D320" s="170" t="s">
        <v>164</v>
      </c>
      <c r="E320" s="304">
        <v>1E-4</v>
      </c>
      <c r="F320" s="294">
        <v>2</v>
      </c>
      <c r="G320" s="305">
        <v>0.15200000000000002</v>
      </c>
      <c r="H320" s="304">
        <f t="shared" si="255"/>
        <v>3.0400000000000007E-5</v>
      </c>
      <c r="I320" s="171">
        <f>K319*1800/1000</f>
        <v>0.18</v>
      </c>
      <c r="J320" s="171">
        <f>I320</f>
        <v>0.18</v>
      </c>
      <c r="K320" s="66">
        <v>0</v>
      </c>
      <c r="L320" t="str">
        <f t="shared" si="249"/>
        <v>С277</v>
      </c>
      <c r="M320" t="str">
        <f t="shared" si="250"/>
        <v>Емкость V-205, V-206</v>
      </c>
      <c r="N320" t="str">
        <f t="shared" si="251"/>
        <v>Частичное-вспышка</v>
      </c>
      <c r="O320" t="s">
        <v>209</v>
      </c>
      <c r="P320" t="s">
        <v>209</v>
      </c>
      <c r="Q320" t="s">
        <v>209</v>
      </c>
      <c r="R320" t="s">
        <v>209</v>
      </c>
      <c r="S320" t="s">
        <v>209</v>
      </c>
      <c r="T320" t="s">
        <v>209</v>
      </c>
      <c r="U320" t="s">
        <v>209</v>
      </c>
      <c r="V320" t="s">
        <v>209</v>
      </c>
      <c r="W320" t="s">
        <v>209</v>
      </c>
      <c r="X320" t="s">
        <v>209</v>
      </c>
      <c r="Y320">
        <v>18</v>
      </c>
      <c r="Z320">
        <v>21</v>
      </c>
      <c r="AA320" t="s">
        <v>209</v>
      </c>
      <c r="AB320" t="s">
        <v>209</v>
      </c>
      <c r="AC320" t="s">
        <v>209</v>
      </c>
      <c r="AD320" t="s">
        <v>209</v>
      </c>
      <c r="AE320" t="s">
        <v>209</v>
      </c>
      <c r="AF320" t="s">
        <v>209</v>
      </c>
      <c r="AG320" s="3">
        <v>1</v>
      </c>
      <c r="AH320" s="3">
        <v>2</v>
      </c>
      <c r="AI320" s="3">
        <f>0.1*AI316</f>
        <v>3.8000000000000006E-2</v>
      </c>
      <c r="AJ320" s="3">
        <v>2.5999999999999999E-2</v>
      </c>
      <c r="AK320" s="3">
        <v>7</v>
      </c>
      <c r="AL320" s="3"/>
      <c r="AM320" s="3"/>
      <c r="AN320" s="207">
        <f t="shared" si="258"/>
        <v>4.2680000000000003E-2</v>
      </c>
      <c r="AO320" s="207">
        <f t="shared" si="247"/>
        <v>4.2680000000000001E-3</v>
      </c>
      <c r="AP320" s="208">
        <f t="shared" si="254"/>
        <v>4.4800000000000004</v>
      </c>
      <c r="AQ320" s="208">
        <f t="shared" si="256"/>
        <v>0.70000000000000007</v>
      </c>
      <c r="AR320" s="207">
        <f>10068.2*J320*POWER(10,-6)</f>
        <v>1.812276E-3</v>
      </c>
      <c r="AS320" s="208">
        <f t="shared" si="242"/>
        <v>5.228760276</v>
      </c>
      <c r="AT320" s="212">
        <f t="shared" si="243"/>
        <v>5.5093190400000017E-8</v>
      </c>
      <c r="AU320" s="212">
        <f t="shared" si="244"/>
        <v>1.5895431239040003E-4</v>
      </c>
    </row>
    <row r="321" spans="1:47" x14ac:dyDescent="0.3">
      <c r="A321" s="56" t="s">
        <v>403</v>
      </c>
      <c r="B321" s="150" t="s">
        <v>385</v>
      </c>
      <c r="C321" s="62" t="s">
        <v>565</v>
      </c>
      <c r="D321" s="60" t="s">
        <v>160</v>
      </c>
      <c r="E321" s="255">
        <v>1E-4</v>
      </c>
      <c r="F321" s="294">
        <v>2</v>
      </c>
      <c r="G321" s="256">
        <v>0.6080000000000001</v>
      </c>
      <c r="H321" s="255">
        <f>E321*F321*G321</f>
        <v>1.2160000000000003E-4</v>
      </c>
      <c r="I321" s="59">
        <f>K319*1800/1000</f>
        <v>0.18</v>
      </c>
      <c r="J321" s="59">
        <v>0</v>
      </c>
      <c r="K321" s="59">
        <v>0</v>
      </c>
      <c r="L321" t="str">
        <f t="shared" si="249"/>
        <v>С278</v>
      </c>
      <c r="M321" t="str">
        <f t="shared" si="250"/>
        <v>Емкость V-205, V-206</v>
      </c>
      <c r="N321" t="str">
        <f t="shared" si="251"/>
        <v>Частичное-ликвидация</v>
      </c>
      <c r="O321" t="s">
        <v>209</v>
      </c>
      <c r="P321" t="s">
        <v>209</v>
      </c>
      <c r="Q321" t="s">
        <v>209</v>
      </c>
      <c r="R321" t="s">
        <v>209</v>
      </c>
      <c r="S321" t="s">
        <v>209</v>
      </c>
      <c r="T321" t="s">
        <v>209</v>
      </c>
      <c r="U321" t="s">
        <v>209</v>
      </c>
      <c r="V321" t="s">
        <v>209</v>
      </c>
      <c r="W321" t="s">
        <v>209</v>
      </c>
      <c r="X321" t="s">
        <v>209</v>
      </c>
      <c r="Y321" t="s">
        <v>209</v>
      </c>
      <c r="Z321" t="s">
        <v>209</v>
      </c>
      <c r="AA321" t="s">
        <v>209</v>
      </c>
      <c r="AB321" t="s">
        <v>209</v>
      </c>
      <c r="AC321" t="s">
        <v>209</v>
      </c>
      <c r="AD321" t="s">
        <v>209</v>
      </c>
      <c r="AE321" t="s">
        <v>209</v>
      </c>
      <c r="AF321" t="s">
        <v>209</v>
      </c>
      <c r="AG321" s="3">
        <v>0</v>
      </c>
      <c r="AH321" s="3">
        <v>0</v>
      </c>
      <c r="AI321" s="3">
        <f>0.1*AI316</f>
        <v>3.8000000000000006E-2</v>
      </c>
      <c r="AJ321" s="3">
        <v>2.5999999999999999E-2</v>
      </c>
      <c r="AK321" s="3">
        <v>7</v>
      </c>
      <c r="AL321" s="3"/>
      <c r="AM321" s="3"/>
      <c r="AN321" s="207">
        <f t="shared" si="220"/>
        <v>4.2680000000000003E-2</v>
      </c>
      <c r="AO321" s="207">
        <f t="shared" si="247"/>
        <v>4.2680000000000001E-3</v>
      </c>
      <c r="AP321" s="208">
        <f t="shared" si="254"/>
        <v>0</v>
      </c>
      <c r="AQ321" s="208">
        <f t="shared" si="256"/>
        <v>0.70000000000000007</v>
      </c>
      <c r="AR321" s="207">
        <f>1333*I321*POWER(10,-6)</f>
        <v>2.3993999999999998E-4</v>
      </c>
      <c r="AS321" s="208">
        <f t="shared" si="242"/>
        <v>0.74718794000000022</v>
      </c>
      <c r="AT321" s="212">
        <f t="shared" si="243"/>
        <v>2.9176704000000005E-8</v>
      </c>
      <c r="AU321" s="212">
        <f t="shared" si="244"/>
        <v>9.0858053504000048E-5</v>
      </c>
    </row>
    <row r="322" spans="1:47" x14ac:dyDescent="0.3">
      <c r="A322" s="56" t="s">
        <v>404</v>
      </c>
      <c r="B322" s="150" t="s">
        <v>385</v>
      </c>
      <c r="C322" s="62" t="s">
        <v>165</v>
      </c>
      <c r="D322" s="60" t="s">
        <v>166</v>
      </c>
      <c r="E322" s="255">
        <v>2.5000000000000001E-5</v>
      </c>
      <c r="F322" s="294">
        <v>2</v>
      </c>
      <c r="G322" s="256">
        <v>1</v>
      </c>
      <c r="H322" s="255">
        <f>E322*F322*G322</f>
        <v>5.0000000000000002E-5</v>
      </c>
      <c r="I322" s="59">
        <v>2.84</v>
      </c>
      <c r="J322" s="59">
        <v>2.84</v>
      </c>
      <c r="K322" s="59">
        <v>0</v>
      </c>
      <c r="L322" t="str">
        <f t="shared" si="249"/>
        <v>С279</v>
      </c>
      <c r="M322" t="str">
        <f t="shared" si="250"/>
        <v>Емкость V-205, V-206</v>
      </c>
      <c r="N322" t="str">
        <f t="shared" si="251"/>
        <v>Полное-огненный шар</v>
      </c>
      <c r="O322" t="s">
        <v>209</v>
      </c>
      <c r="P322" t="s">
        <v>209</v>
      </c>
      <c r="Q322" t="s">
        <v>209</v>
      </c>
      <c r="R322" t="s">
        <v>209</v>
      </c>
      <c r="S322" t="s">
        <v>209</v>
      </c>
      <c r="T322" t="s">
        <v>209</v>
      </c>
      <c r="U322" t="s">
        <v>209</v>
      </c>
      <c r="V322" t="s">
        <v>209</v>
      </c>
      <c r="W322" t="s">
        <v>209</v>
      </c>
      <c r="X322" t="s">
        <v>209</v>
      </c>
      <c r="Y322" t="s">
        <v>209</v>
      </c>
      <c r="Z322" t="s">
        <v>209</v>
      </c>
      <c r="AA322" t="s">
        <v>209</v>
      </c>
      <c r="AB322" t="s">
        <v>209</v>
      </c>
      <c r="AC322">
        <v>52</v>
      </c>
      <c r="AD322">
        <v>81</v>
      </c>
      <c r="AE322">
        <v>99</v>
      </c>
      <c r="AF322">
        <v>130</v>
      </c>
      <c r="AG322" s="3">
        <v>1</v>
      </c>
      <c r="AH322" s="3">
        <v>1</v>
      </c>
      <c r="AI322" s="3">
        <f>AI314</f>
        <v>0.38</v>
      </c>
      <c r="AJ322" s="3">
        <v>2.5999999999999999E-2</v>
      </c>
      <c r="AK322" s="3">
        <v>21</v>
      </c>
      <c r="AL322" s="3"/>
      <c r="AM322" s="3"/>
      <c r="AN322" s="207">
        <f t="shared" si="221"/>
        <v>0.45384000000000002</v>
      </c>
      <c r="AO322" s="207">
        <f t="shared" si="247"/>
        <v>4.5384000000000008E-2</v>
      </c>
      <c r="AP322" s="208">
        <f t="shared" si="254"/>
        <v>3.1</v>
      </c>
      <c r="AQ322" s="208">
        <f t="shared" si="256"/>
        <v>2.1</v>
      </c>
      <c r="AR322" s="207">
        <f t="shared" ref="AR322" si="259">10068.2*J322*POWER(10,-6)</f>
        <v>2.8593687999999999E-2</v>
      </c>
      <c r="AS322" s="208">
        <f t="shared" si="242"/>
        <v>5.727817688</v>
      </c>
      <c r="AT322" s="212">
        <f t="shared" si="243"/>
        <v>1.4296844E-6</v>
      </c>
      <c r="AU322" s="212">
        <f t="shared" si="244"/>
        <v>2.8639088440000004E-4</v>
      </c>
    </row>
    <row r="323" spans="1:47" x14ac:dyDescent="0.3">
      <c r="A323" s="56" t="s">
        <v>405</v>
      </c>
      <c r="B323" s="172" t="s">
        <v>34</v>
      </c>
      <c r="C323" s="173" t="s">
        <v>48</v>
      </c>
      <c r="D323" s="174" t="s">
        <v>158</v>
      </c>
      <c r="E323" s="306">
        <v>1.0000000000000001E-5</v>
      </c>
      <c r="F323" s="307">
        <v>1</v>
      </c>
      <c r="G323" s="307">
        <v>0.05</v>
      </c>
      <c r="H323" s="306">
        <f>E323*F323*G323</f>
        <v>5.0000000000000008E-7</v>
      </c>
      <c r="I323" s="172">
        <v>13.38</v>
      </c>
      <c r="J323" s="172">
        <f>I323</f>
        <v>13.38</v>
      </c>
      <c r="K323" s="58">
        <v>130</v>
      </c>
      <c r="L323" t="str">
        <f t="shared" si="249"/>
        <v>С280</v>
      </c>
      <c r="M323" t="str">
        <f t="shared" si="250"/>
        <v>Емкость V-207</v>
      </c>
      <c r="N323" t="str">
        <f t="shared" si="251"/>
        <v>Полное-пожар</v>
      </c>
      <c r="O323">
        <v>15</v>
      </c>
      <c r="P323">
        <v>20</v>
      </c>
      <c r="Q323">
        <v>28</v>
      </c>
      <c r="R323">
        <v>51</v>
      </c>
      <c r="S323" t="s">
        <v>209</v>
      </c>
      <c r="T323" t="s">
        <v>209</v>
      </c>
      <c r="U323" t="s">
        <v>209</v>
      </c>
      <c r="V323" t="s">
        <v>209</v>
      </c>
      <c r="W323" t="s">
        <v>209</v>
      </c>
      <c r="X323" t="s">
        <v>209</v>
      </c>
      <c r="Y323" t="s">
        <v>209</v>
      </c>
      <c r="Z323" t="s">
        <v>209</v>
      </c>
      <c r="AA323" t="s">
        <v>209</v>
      </c>
      <c r="AB323" t="s">
        <v>209</v>
      </c>
      <c r="AC323" t="s">
        <v>209</v>
      </c>
      <c r="AD323" t="s">
        <v>209</v>
      </c>
      <c r="AE323" t="s">
        <v>209</v>
      </c>
      <c r="AF323" t="s">
        <v>209</v>
      </c>
      <c r="AG323" s="64">
        <v>1</v>
      </c>
      <c r="AH323" s="64">
        <v>2</v>
      </c>
      <c r="AI323" s="209">
        <v>0.96</v>
      </c>
      <c r="AJ323" s="209">
        <v>2.5999999999999999E-2</v>
      </c>
      <c r="AK323" s="209">
        <v>21</v>
      </c>
      <c r="AL323" s="209"/>
      <c r="AM323" s="209"/>
      <c r="AN323" s="210">
        <f t="shared" si="213"/>
        <v>1.3078799999999999</v>
      </c>
      <c r="AO323" s="210">
        <f>0.1*AN323</f>
        <v>0.13078799999999999</v>
      </c>
      <c r="AP323" s="211">
        <f t="shared" ref="AP323:AP339" si="260">AG323*1.72+115*0.012*AH323</f>
        <v>4.4800000000000004</v>
      </c>
      <c r="AQ323" s="211">
        <f>AK323*0.1</f>
        <v>2.1</v>
      </c>
      <c r="AR323" s="210">
        <f>10068.2*J323*POWER(10,-6)+0.0012*K323</f>
        <v>0.29071251600000003</v>
      </c>
      <c r="AS323" s="211">
        <f t="shared" si="242"/>
        <v>8.3093805160000009</v>
      </c>
      <c r="AT323" s="212">
        <f t="shared" si="243"/>
        <v>1.4535625800000003E-7</v>
      </c>
      <c r="AU323" s="212">
        <f t="shared" si="244"/>
        <v>4.1546902580000011E-6</v>
      </c>
    </row>
    <row r="324" spans="1:47" x14ac:dyDescent="0.3">
      <c r="A324" s="56" t="s">
        <v>406</v>
      </c>
      <c r="B324" s="172" t="s">
        <v>34</v>
      </c>
      <c r="C324" s="61" t="s">
        <v>570</v>
      </c>
      <c r="D324" s="57" t="s">
        <v>161</v>
      </c>
      <c r="E324" s="257">
        <v>1.0000000000000001E-5</v>
      </c>
      <c r="F324" s="307">
        <v>1</v>
      </c>
      <c r="G324" s="258">
        <v>0.19</v>
      </c>
      <c r="H324" s="257">
        <f t="shared" ref="H324:H329" si="261">E324*F324*G324</f>
        <v>1.9000000000000002E-6</v>
      </c>
      <c r="I324" s="172">
        <v>13.38</v>
      </c>
      <c r="J324" s="56">
        <v>0.37</v>
      </c>
      <c r="K324" s="58">
        <v>0</v>
      </c>
      <c r="L324" t="str">
        <f t="shared" si="249"/>
        <v>С281</v>
      </c>
      <c r="M324" t="str">
        <f t="shared" si="250"/>
        <v>Емкость V-207</v>
      </c>
      <c r="N324" t="str">
        <f t="shared" si="251"/>
        <v>Полное-взрыв</v>
      </c>
      <c r="O324" t="s">
        <v>209</v>
      </c>
      <c r="P324" t="s">
        <v>209</v>
      </c>
      <c r="Q324" t="s">
        <v>209</v>
      </c>
      <c r="R324" t="s">
        <v>209</v>
      </c>
      <c r="S324">
        <v>33</v>
      </c>
      <c r="T324">
        <v>67</v>
      </c>
      <c r="U324">
        <v>182</v>
      </c>
      <c r="V324">
        <v>312</v>
      </c>
      <c r="W324" t="s">
        <v>209</v>
      </c>
      <c r="X324" t="s">
        <v>209</v>
      </c>
      <c r="Y324" t="s">
        <v>209</v>
      </c>
      <c r="Z324" t="s">
        <v>209</v>
      </c>
      <c r="AA324" t="s">
        <v>209</v>
      </c>
      <c r="AB324" t="s">
        <v>209</v>
      </c>
      <c r="AC324" t="s">
        <v>209</v>
      </c>
      <c r="AD324" t="s">
        <v>209</v>
      </c>
      <c r="AE324" t="s">
        <v>209</v>
      </c>
      <c r="AF324" t="s">
        <v>209</v>
      </c>
      <c r="AG324" s="64">
        <v>2</v>
      </c>
      <c r="AH324" s="64">
        <v>1</v>
      </c>
      <c r="AI324" s="209">
        <v>0.96</v>
      </c>
      <c r="AJ324" s="209">
        <v>2.5999999999999999E-2</v>
      </c>
      <c r="AK324" s="209">
        <v>21</v>
      </c>
      <c r="AL324" s="209"/>
      <c r="AM324" s="209"/>
      <c r="AN324" s="210">
        <f t="shared" si="215"/>
        <v>1.3078799999999999</v>
      </c>
      <c r="AO324" s="210">
        <f t="shared" si="247"/>
        <v>0.13078799999999999</v>
      </c>
      <c r="AP324" s="211">
        <f t="shared" si="260"/>
        <v>4.82</v>
      </c>
      <c r="AQ324" s="211">
        <f t="shared" ref="AQ324:AQ331" si="262">AK324*0.1</f>
        <v>2.1</v>
      </c>
      <c r="AR324" s="210">
        <f>10068.2*J324*POWER(10,-6)*10+0.0012*K323</f>
        <v>0.19325233999999999</v>
      </c>
      <c r="AS324" s="211">
        <f t="shared" si="242"/>
        <v>8.5519203400000006</v>
      </c>
      <c r="AT324" s="212">
        <f t="shared" si="243"/>
        <v>3.6717944600000004E-7</v>
      </c>
      <c r="AU324" s="212">
        <f t="shared" si="244"/>
        <v>1.6248648646000004E-5</v>
      </c>
    </row>
    <row r="325" spans="1:47" x14ac:dyDescent="0.3">
      <c r="A325" s="56" t="s">
        <v>407</v>
      </c>
      <c r="B325" s="172" t="s">
        <v>34</v>
      </c>
      <c r="C325" s="61" t="s">
        <v>571</v>
      </c>
      <c r="D325" s="57" t="s">
        <v>159</v>
      </c>
      <c r="E325" s="257">
        <v>1.0000000000000001E-5</v>
      </c>
      <c r="F325" s="307">
        <v>1</v>
      </c>
      <c r="G325" s="258">
        <v>0.76</v>
      </c>
      <c r="H325" s="257">
        <f t="shared" si="261"/>
        <v>7.6000000000000009E-6</v>
      </c>
      <c r="I325" s="172">
        <v>13.38</v>
      </c>
      <c r="J325" s="56">
        <v>0</v>
      </c>
      <c r="K325" s="65">
        <v>0</v>
      </c>
      <c r="L325" t="str">
        <f t="shared" si="249"/>
        <v>С282</v>
      </c>
      <c r="M325" t="str">
        <f t="shared" si="250"/>
        <v>Емкость V-207</v>
      </c>
      <c r="N325" t="str">
        <f t="shared" si="251"/>
        <v>Полное-ликвидация</v>
      </c>
      <c r="O325" t="s">
        <v>209</v>
      </c>
      <c r="P325" t="s">
        <v>209</v>
      </c>
      <c r="Q325" t="s">
        <v>209</v>
      </c>
      <c r="R325" t="s">
        <v>209</v>
      </c>
      <c r="S325" t="s">
        <v>209</v>
      </c>
      <c r="T325" t="s">
        <v>209</v>
      </c>
      <c r="U325" t="s">
        <v>209</v>
      </c>
      <c r="V325" t="s">
        <v>209</v>
      </c>
      <c r="W325" t="s">
        <v>209</v>
      </c>
      <c r="X325" t="s">
        <v>209</v>
      </c>
      <c r="Y325" t="s">
        <v>209</v>
      </c>
      <c r="Z325" t="s">
        <v>209</v>
      </c>
      <c r="AA325" t="s">
        <v>209</v>
      </c>
      <c r="AB325" t="s">
        <v>209</v>
      </c>
      <c r="AC325" t="s">
        <v>209</v>
      </c>
      <c r="AD325" t="s">
        <v>209</v>
      </c>
      <c r="AE325" t="s">
        <v>209</v>
      </c>
      <c r="AF325" t="s">
        <v>209</v>
      </c>
      <c r="AG325" s="209">
        <v>0</v>
      </c>
      <c r="AH325" s="209">
        <v>0</v>
      </c>
      <c r="AI325" s="209">
        <v>0.96</v>
      </c>
      <c r="AJ325" s="209">
        <v>2.5999999999999999E-2</v>
      </c>
      <c r="AK325" s="209">
        <v>21</v>
      </c>
      <c r="AL325" s="209"/>
      <c r="AM325" s="209"/>
      <c r="AN325" s="210">
        <f t="shared" ref="AN325" si="263">AJ325*J325+AI325</f>
        <v>0.96</v>
      </c>
      <c r="AO325" s="210">
        <f t="shared" si="247"/>
        <v>9.6000000000000002E-2</v>
      </c>
      <c r="AP325" s="211">
        <f t="shared" si="260"/>
        <v>0</v>
      </c>
      <c r="AQ325" s="211">
        <f t="shared" si="262"/>
        <v>2.1</v>
      </c>
      <c r="AR325" s="210">
        <f>1333*J325*POWER(10,-6)+0.0012*K323</f>
        <v>0.156</v>
      </c>
      <c r="AS325" s="211">
        <f t="shared" si="242"/>
        <v>3.3120000000000003</v>
      </c>
      <c r="AT325" s="212">
        <f t="shared" si="243"/>
        <v>1.1856000000000001E-6</v>
      </c>
      <c r="AU325" s="212">
        <f t="shared" si="244"/>
        <v>2.5171200000000004E-5</v>
      </c>
    </row>
    <row r="326" spans="1:47" x14ac:dyDescent="0.3">
      <c r="A326" s="56" t="s">
        <v>408</v>
      </c>
      <c r="B326" s="172" t="s">
        <v>34</v>
      </c>
      <c r="C326" s="61" t="s">
        <v>52</v>
      </c>
      <c r="D326" s="57" t="s">
        <v>162</v>
      </c>
      <c r="E326" s="257">
        <v>1E-4</v>
      </c>
      <c r="F326" s="307">
        <v>1</v>
      </c>
      <c r="G326" s="258">
        <v>4.0000000000000008E-2</v>
      </c>
      <c r="H326" s="257">
        <f t="shared" si="261"/>
        <v>4.0000000000000007E-6</v>
      </c>
      <c r="I326" s="56">
        <f>K326*300/1000</f>
        <v>0.42</v>
      </c>
      <c r="J326" s="56">
        <f>I326</f>
        <v>0.42</v>
      </c>
      <c r="K326" s="58">
        <v>1.4</v>
      </c>
      <c r="L326" t="str">
        <f t="shared" si="249"/>
        <v>С283</v>
      </c>
      <c r="M326" t="str">
        <f t="shared" si="250"/>
        <v>Емкость V-207</v>
      </c>
      <c r="N326" t="str">
        <f t="shared" si="251"/>
        <v>Частичное-жидкостной факел</v>
      </c>
      <c r="O326" t="s">
        <v>209</v>
      </c>
      <c r="P326" t="s">
        <v>209</v>
      </c>
      <c r="Q326" t="s">
        <v>209</v>
      </c>
      <c r="R326" t="s">
        <v>209</v>
      </c>
      <c r="S326" t="s">
        <v>209</v>
      </c>
      <c r="T326" t="s">
        <v>209</v>
      </c>
      <c r="U326" t="s">
        <v>209</v>
      </c>
      <c r="V326" t="s">
        <v>209</v>
      </c>
      <c r="W326">
        <v>17</v>
      </c>
      <c r="X326">
        <v>3</v>
      </c>
      <c r="Y326" t="s">
        <v>209</v>
      </c>
      <c r="Z326" t="s">
        <v>209</v>
      </c>
      <c r="AA326" t="s">
        <v>209</v>
      </c>
      <c r="AB326" t="s">
        <v>209</v>
      </c>
      <c r="AC326" t="s">
        <v>209</v>
      </c>
      <c r="AD326" t="s">
        <v>209</v>
      </c>
      <c r="AE326" t="s">
        <v>209</v>
      </c>
      <c r="AF326" t="s">
        <v>209</v>
      </c>
      <c r="AG326" s="209">
        <v>1</v>
      </c>
      <c r="AH326" s="209">
        <v>2</v>
      </c>
      <c r="AI326" s="209">
        <f>0.1*AI325</f>
        <v>9.6000000000000002E-2</v>
      </c>
      <c r="AJ326" s="209">
        <v>2.5999999999999999E-2</v>
      </c>
      <c r="AK326" s="209">
        <v>7</v>
      </c>
      <c r="AL326" s="209"/>
      <c r="AM326" s="209"/>
      <c r="AN326" s="210">
        <f t="shared" si="241"/>
        <v>0.10692</v>
      </c>
      <c r="AO326" s="210">
        <f t="shared" si="247"/>
        <v>1.0692E-2</v>
      </c>
      <c r="AP326" s="211">
        <f t="shared" si="260"/>
        <v>4.4800000000000004</v>
      </c>
      <c r="AQ326" s="211">
        <f t="shared" si="262"/>
        <v>0.70000000000000007</v>
      </c>
      <c r="AR326" s="210">
        <f>10068.2*J326*POWER(10,-6)+0.0012*J326*20</f>
        <v>1.4308643999999999E-2</v>
      </c>
      <c r="AS326" s="211">
        <f t="shared" si="242"/>
        <v>5.3119206439999997</v>
      </c>
      <c r="AT326" s="212">
        <f t="shared" si="243"/>
        <v>5.7234576000000006E-8</v>
      </c>
      <c r="AU326" s="212">
        <f t="shared" si="244"/>
        <v>2.1247682576000003E-5</v>
      </c>
    </row>
    <row r="327" spans="1:47" x14ac:dyDescent="0.3">
      <c r="A327" s="56" t="s">
        <v>409</v>
      </c>
      <c r="B327" s="172" t="s">
        <v>34</v>
      </c>
      <c r="C327" s="61" t="s">
        <v>563</v>
      </c>
      <c r="D327" s="57" t="s">
        <v>160</v>
      </c>
      <c r="E327" s="257">
        <v>1E-4</v>
      </c>
      <c r="F327" s="307">
        <v>1</v>
      </c>
      <c r="G327" s="258">
        <v>0.16000000000000003</v>
      </c>
      <c r="H327" s="257">
        <f t="shared" si="261"/>
        <v>1.6000000000000003E-5</v>
      </c>
      <c r="I327" s="56">
        <f>K326*300/1000</f>
        <v>0.42</v>
      </c>
      <c r="J327" s="56">
        <v>0</v>
      </c>
      <c r="K327" s="65">
        <v>0</v>
      </c>
      <c r="L327" t="str">
        <f t="shared" si="249"/>
        <v>С284</v>
      </c>
      <c r="M327" t="str">
        <f t="shared" si="250"/>
        <v>Емкость V-207</v>
      </c>
      <c r="N327" t="str">
        <f t="shared" si="251"/>
        <v>Частичное-ликвидация</v>
      </c>
      <c r="O327" t="s">
        <v>209</v>
      </c>
      <c r="P327" t="s">
        <v>209</v>
      </c>
      <c r="Q327" t="s">
        <v>209</v>
      </c>
      <c r="R327" t="s">
        <v>209</v>
      </c>
      <c r="S327" t="s">
        <v>209</v>
      </c>
      <c r="T327" t="s">
        <v>209</v>
      </c>
      <c r="U327" t="s">
        <v>209</v>
      </c>
      <c r="V327" t="s">
        <v>209</v>
      </c>
      <c r="W327" t="s">
        <v>209</v>
      </c>
      <c r="X327" t="s">
        <v>209</v>
      </c>
      <c r="Y327" t="s">
        <v>209</v>
      </c>
      <c r="Z327" t="s">
        <v>209</v>
      </c>
      <c r="AA327" t="s">
        <v>209</v>
      </c>
      <c r="AB327" t="s">
        <v>209</v>
      </c>
      <c r="AC327" t="s">
        <v>209</v>
      </c>
      <c r="AD327" t="s">
        <v>209</v>
      </c>
      <c r="AE327" t="s">
        <v>209</v>
      </c>
      <c r="AF327" t="s">
        <v>209</v>
      </c>
      <c r="AG327" s="209">
        <v>0</v>
      </c>
      <c r="AH327" s="209">
        <v>0</v>
      </c>
      <c r="AI327" s="209">
        <f>0.1*AI325</f>
        <v>9.6000000000000002E-2</v>
      </c>
      <c r="AJ327" s="209">
        <v>2.5999999999999999E-2</v>
      </c>
      <c r="AK327" s="209">
        <v>7</v>
      </c>
      <c r="AL327" s="209"/>
      <c r="AM327" s="209"/>
      <c r="AN327" s="210">
        <f t="shared" si="219"/>
        <v>0.10692</v>
      </c>
      <c r="AO327" s="210">
        <f t="shared" si="247"/>
        <v>1.0692E-2</v>
      </c>
      <c r="AP327" s="211">
        <f t="shared" si="260"/>
        <v>0</v>
      </c>
      <c r="AQ327" s="211">
        <f t="shared" si="262"/>
        <v>0.70000000000000007</v>
      </c>
      <c r="AR327" s="210">
        <f>1333*I327*POWER(10,-6)+0.0012*I327*20</f>
        <v>1.0639859999999999E-2</v>
      </c>
      <c r="AS327" s="211">
        <f t="shared" si="242"/>
        <v>0.82825186000000006</v>
      </c>
      <c r="AT327" s="212">
        <f t="shared" si="243"/>
        <v>1.7023776000000002E-7</v>
      </c>
      <c r="AU327" s="212">
        <f t="shared" si="244"/>
        <v>1.3252029760000002E-5</v>
      </c>
    </row>
    <row r="328" spans="1:47" x14ac:dyDescent="0.3">
      <c r="A328" s="56" t="s">
        <v>410</v>
      </c>
      <c r="B328" s="172" t="s">
        <v>34</v>
      </c>
      <c r="C328" s="61" t="s">
        <v>55</v>
      </c>
      <c r="D328" s="57" t="s">
        <v>163</v>
      </c>
      <c r="E328" s="257">
        <v>1E-4</v>
      </c>
      <c r="F328" s="307">
        <v>1</v>
      </c>
      <c r="G328" s="258">
        <v>4.0000000000000008E-2</v>
      </c>
      <c r="H328" s="257">
        <f t="shared" si="261"/>
        <v>4.0000000000000007E-6</v>
      </c>
      <c r="I328" s="56">
        <f>K328*1800/1000</f>
        <v>0.16200000000000001</v>
      </c>
      <c r="J328" s="56">
        <f>I328</f>
        <v>0.16200000000000001</v>
      </c>
      <c r="K328" s="58">
        <v>0.09</v>
      </c>
      <c r="L328" t="str">
        <f t="shared" si="249"/>
        <v>С285</v>
      </c>
      <c r="M328" t="str">
        <f t="shared" si="250"/>
        <v>Емкость V-207</v>
      </c>
      <c r="N328" t="str">
        <f t="shared" si="251"/>
        <v>Частичное-газ факел</v>
      </c>
      <c r="O328" t="s">
        <v>209</v>
      </c>
      <c r="P328" t="s">
        <v>209</v>
      </c>
      <c r="Q328" t="s">
        <v>209</v>
      </c>
      <c r="R328" t="s">
        <v>209</v>
      </c>
      <c r="S328" t="s">
        <v>209</v>
      </c>
      <c r="T328" t="s">
        <v>209</v>
      </c>
      <c r="U328" t="s">
        <v>209</v>
      </c>
      <c r="V328" t="s">
        <v>209</v>
      </c>
      <c r="W328">
        <v>4</v>
      </c>
      <c r="X328">
        <v>1</v>
      </c>
      <c r="Y328" t="s">
        <v>209</v>
      </c>
      <c r="Z328" t="s">
        <v>209</v>
      </c>
      <c r="AA328" t="s">
        <v>209</v>
      </c>
      <c r="AB328" t="s">
        <v>209</v>
      </c>
      <c r="AC328" t="s">
        <v>209</v>
      </c>
      <c r="AD328" t="s">
        <v>209</v>
      </c>
      <c r="AE328" t="s">
        <v>209</v>
      </c>
      <c r="AF328" t="s">
        <v>209</v>
      </c>
      <c r="AG328" s="209">
        <v>1</v>
      </c>
      <c r="AH328" s="209">
        <v>2</v>
      </c>
      <c r="AI328" s="209">
        <f>0.1*AI325</f>
        <v>9.6000000000000002E-2</v>
      </c>
      <c r="AJ328" s="209">
        <v>2.5999999999999999E-2</v>
      </c>
      <c r="AK328" s="209">
        <v>7</v>
      </c>
      <c r="AL328" s="209"/>
      <c r="AM328" s="209"/>
      <c r="AN328" s="210">
        <f t="shared" si="258"/>
        <v>0.100212</v>
      </c>
      <c r="AO328" s="210">
        <f t="shared" si="247"/>
        <v>1.0021200000000001E-2</v>
      </c>
      <c r="AP328" s="211">
        <f t="shared" si="260"/>
        <v>4.4800000000000004</v>
      </c>
      <c r="AQ328" s="211">
        <f t="shared" si="262"/>
        <v>0.70000000000000007</v>
      </c>
      <c r="AR328" s="210">
        <f>10068.2*J328*POWER(10,-6)</f>
        <v>1.6310484000000001E-3</v>
      </c>
      <c r="AS328" s="211">
        <f t="shared" si="242"/>
        <v>5.2918642484000005</v>
      </c>
      <c r="AT328" s="212">
        <f t="shared" si="243"/>
        <v>6.5241936000000015E-9</v>
      </c>
      <c r="AU328" s="212">
        <f t="shared" si="244"/>
        <v>2.1167456993600005E-5</v>
      </c>
    </row>
    <row r="329" spans="1:47" x14ac:dyDescent="0.3">
      <c r="A329" s="56" t="s">
        <v>411</v>
      </c>
      <c r="B329" s="172" t="s">
        <v>34</v>
      </c>
      <c r="C329" s="175" t="s">
        <v>564</v>
      </c>
      <c r="D329" s="176" t="s">
        <v>164</v>
      </c>
      <c r="E329" s="308">
        <v>1E-4</v>
      </c>
      <c r="F329" s="307">
        <v>1</v>
      </c>
      <c r="G329" s="309">
        <v>0.15200000000000002</v>
      </c>
      <c r="H329" s="308">
        <f t="shared" si="261"/>
        <v>1.5200000000000004E-5</v>
      </c>
      <c r="I329" s="177">
        <f>K328*1800/1000</f>
        <v>0.16200000000000001</v>
      </c>
      <c r="J329" s="177">
        <f>I329</f>
        <v>0.16200000000000001</v>
      </c>
      <c r="K329" s="65">
        <v>0</v>
      </c>
      <c r="L329" t="str">
        <f t="shared" si="249"/>
        <v>С286</v>
      </c>
      <c r="M329" t="str">
        <f t="shared" si="250"/>
        <v>Емкость V-207</v>
      </c>
      <c r="N329" t="str">
        <f t="shared" si="251"/>
        <v>Частичное-вспышка</v>
      </c>
      <c r="O329" t="s">
        <v>209</v>
      </c>
      <c r="P329" t="s">
        <v>209</v>
      </c>
      <c r="Q329" t="s">
        <v>209</v>
      </c>
      <c r="R329" t="s">
        <v>209</v>
      </c>
      <c r="S329" t="s">
        <v>209</v>
      </c>
      <c r="T329" t="s">
        <v>209</v>
      </c>
      <c r="U329" t="s">
        <v>209</v>
      </c>
      <c r="V329" t="s">
        <v>209</v>
      </c>
      <c r="W329" t="s">
        <v>209</v>
      </c>
      <c r="X329" t="s">
        <v>209</v>
      </c>
      <c r="Y329">
        <v>17</v>
      </c>
      <c r="Z329">
        <v>20</v>
      </c>
      <c r="AA329" t="s">
        <v>209</v>
      </c>
      <c r="AB329" t="s">
        <v>209</v>
      </c>
      <c r="AC329" t="s">
        <v>209</v>
      </c>
      <c r="AD329" t="s">
        <v>209</v>
      </c>
      <c r="AE329" t="s">
        <v>209</v>
      </c>
      <c r="AF329" t="s">
        <v>209</v>
      </c>
      <c r="AG329" s="209">
        <v>1</v>
      </c>
      <c r="AH329" s="209">
        <v>2</v>
      </c>
      <c r="AI329" s="209">
        <f>0.1*AI325</f>
        <v>9.6000000000000002E-2</v>
      </c>
      <c r="AJ329" s="209">
        <v>2.5999999999999999E-2</v>
      </c>
      <c r="AK329" s="209">
        <v>7</v>
      </c>
      <c r="AL329" s="209"/>
      <c r="AM329" s="209"/>
      <c r="AN329" s="210">
        <f t="shared" si="258"/>
        <v>0.100212</v>
      </c>
      <c r="AO329" s="210">
        <f t="shared" si="247"/>
        <v>1.0021200000000001E-2</v>
      </c>
      <c r="AP329" s="211">
        <f t="shared" si="260"/>
        <v>4.4800000000000004</v>
      </c>
      <c r="AQ329" s="211">
        <f t="shared" si="262"/>
        <v>0.70000000000000007</v>
      </c>
      <c r="AR329" s="210">
        <f>10068.2*J329*POWER(10,-6)</f>
        <v>1.6310484000000001E-3</v>
      </c>
      <c r="AS329" s="211">
        <f t="shared" si="242"/>
        <v>5.2918642484000005</v>
      </c>
      <c r="AT329" s="212">
        <f t="shared" si="243"/>
        <v>2.4791935680000006E-8</v>
      </c>
      <c r="AU329" s="212">
        <f t="shared" si="244"/>
        <v>8.043633657568002E-5</v>
      </c>
    </row>
    <row r="330" spans="1:47" x14ac:dyDescent="0.3">
      <c r="A330" s="56" t="s">
        <v>412</v>
      </c>
      <c r="B330" s="172" t="s">
        <v>34</v>
      </c>
      <c r="C330" s="61" t="s">
        <v>565</v>
      </c>
      <c r="D330" s="57" t="s">
        <v>160</v>
      </c>
      <c r="E330" s="257">
        <v>1E-4</v>
      </c>
      <c r="F330" s="307">
        <v>1</v>
      </c>
      <c r="G330" s="258">
        <v>0.6080000000000001</v>
      </c>
      <c r="H330" s="257">
        <f>E330*F330*G330</f>
        <v>6.0800000000000014E-5</v>
      </c>
      <c r="I330" s="56">
        <f>K328*1800/1000</f>
        <v>0.16200000000000001</v>
      </c>
      <c r="J330" s="56">
        <v>0</v>
      </c>
      <c r="K330" s="56">
        <v>0</v>
      </c>
      <c r="L330" t="str">
        <f t="shared" si="249"/>
        <v>С287</v>
      </c>
      <c r="M330" t="str">
        <f t="shared" si="250"/>
        <v>Емкость V-207</v>
      </c>
      <c r="N330" t="str">
        <f t="shared" si="251"/>
        <v>Частичное-ликвидация</v>
      </c>
      <c r="O330" t="s">
        <v>209</v>
      </c>
      <c r="P330" t="s">
        <v>209</v>
      </c>
      <c r="Q330" t="s">
        <v>209</v>
      </c>
      <c r="R330" t="s">
        <v>209</v>
      </c>
      <c r="S330" t="s">
        <v>209</v>
      </c>
      <c r="T330" t="s">
        <v>209</v>
      </c>
      <c r="U330" t="s">
        <v>209</v>
      </c>
      <c r="V330" t="s">
        <v>209</v>
      </c>
      <c r="W330" t="s">
        <v>209</v>
      </c>
      <c r="X330" t="s">
        <v>209</v>
      </c>
      <c r="Y330" t="s">
        <v>209</v>
      </c>
      <c r="Z330" t="s">
        <v>209</v>
      </c>
      <c r="AA330" t="s">
        <v>209</v>
      </c>
      <c r="AB330" t="s">
        <v>209</v>
      </c>
      <c r="AC330" t="s">
        <v>209</v>
      </c>
      <c r="AD330" t="s">
        <v>209</v>
      </c>
      <c r="AE330" t="s">
        <v>209</v>
      </c>
      <c r="AF330" t="s">
        <v>209</v>
      </c>
      <c r="AG330" s="209">
        <v>0</v>
      </c>
      <c r="AH330" s="209">
        <v>0</v>
      </c>
      <c r="AI330" s="209">
        <f>0.1*AI325</f>
        <v>9.6000000000000002E-2</v>
      </c>
      <c r="AJ330" s="209">
        <v>2.5999999999999999E-2</v>
      </c>
      <c r="AK330" s="209">
        <v>7</v>
      </c>
      <c r="AL330" s="209"/>
      <c r="AM330" s="209"/>
      <c r="AN330" s="210">
        <f t="shared" si="220"/>
        <v>0.100212</v>
      </c>
      <c r="AO330" s="210">
        <f t="shared" si="247"/>
        <v>1.0021200000000001E-2</v>
      </c>
      <c r="AP330" s="211">
        <f t="shared" si="260"/>
        <v>0</v>
      </c>
      <c r="AQ330" s="211">
        <f t="shared" si="262"/>
        <v>0.70000000000000007</v>
      </c>
      <c r="AR330" s="210">
        <f>1333*I330*POWER(10,-6)</f>
        <v>2.1594599999999998E-4</v>
      </c>
      <c r="AS330" s="211">
        <f t="shared" si="242"/>
        <v>0.81044914599999995</v>
      </c>
      <c r="AT330" s="212">
        <f t="shared" si="243"/>
        <v>1.3129516800000002E-8</v>
      </c>
      <c r="AU330" s="212">
        <f t="shared" si="244"/>
        <v>4.9275308076800011E-5</v>
      </c>
    </row>
    <row r="331" spans="1:47" x14ac:dyDescent="0.3">
      <c r="A331" s="56" t="s">
        <v>413</v>
      </c>
      <c r="B331" s="172" t="s">
        <v>34</v>
      </c>
      <c r="C331" s="61" t="s">
        <v>165</v>
      </c>
      <c r="D331" s="57" t="s">
        <v>166</v>
      </c>
      <c r="E331" s="257">
        <v>2.5000000000000001E-5</v>
      </c>
      <c r="F331" s="307">
        <v>1</v>
      </c>
      <c r="G331" s="258">
        <v>1</v>
      </c>
      <c r="H331" s="257">
        <f>E331*F331*G331</f>
        <v>2.5000000000000001E-5</v>
      </c>
      <c r="I331" s="56">
        <v>2.84</v>
      </c>
      <c r="J331" s="56">
        <v>2.84</v>
      </c>
      <c r="K331" s="56">
        <v>0</v>
      </c>
      <c r="L331" t="str">
        <f t="shared" si="249"/>
        <v>С288</v>
      </c>
      <c r="M331" t="str">
        <f t="shared" si="250"/>
        <v>Емкость V-207</v>
      </c>
      <c r="N331" t="str">
        <f t="shared" si="251"/>
        <v>Полное-огненный шар</v>
      </c>
      <c r="O331" t="s">
        <v>209</v>
      </c>
      <c r="P331" t="s">
        <v>209</v>
      </c>
      <c r="Q331" t="s">
        <v>209</v>
      </c>
      <c r="R331" t="s">
        <v>209</v>
      </c>
      <c r="S331" t="s">
        <v>209</v>
      </c>
      <c r="T331" t="s">
        <v>209</v>
      </c>
      <c r="U331" t="s">
        <v>209</v>
      </c>
      <c r="V331" t="s">
        <v>209</v>
      </c>
      <c r="W331" t="s">
        <v>209</v>
      </c>
      <c r="X331" t="s">
        <v>209</v>
      </c>
      <c r="Y331" t="s">
        <v>209</v>
      </c>
      <c r="Z331" t="s">
        <v>209</v>
      </c>
      <c r="AA331" t="s">
        <v>209</v>
      </c>
      <c r="AB331" t="s">
        <v>209</v>
      </c>
      <c r="AC331">
        <v>52</v>
      </c>
      <c r="AD331">
        <v>81</v>
      </c>
      <c r="AE331">
        <v>99</v>
      </c>
      <c r="AF331">
        <v>130</v>
      </c>
      <c r="AG331" s="209">
        <v>1</v>
      </c>
      <c r="AH331" s="209">
        <v>1</v>
      </c>
      <c r="AI331" s="209">
        <f>AI323</f>
        <v>0.96</v>
      </c>
      <c r="AJ331" s="209">
        <v>2.5999999999999999E-2</v>
      </c>
      <c r="AK331" s="209">
        <v>21</v>
      </c>
      <c r="AL331" s="209"/>
      <c r="AM331" s="209"/>
      <c r="AN331" s="210">
        <f t="shared" si="221"/>
        <v>1.0338399999999999</v>
      </c>
      <c r="AO331" s="210">
        <f t="shared" si="247"/>
        <v>0.10338399999999999</v>
      </c>
      <c r="AP331" s="211">
        <f t="shared" si="260"/>
        <v>3.1</v>
      </c>
      <c r="AQ331" s="211">
        <f t="shared" si="262"/>
        <v>2.1</v>
      </c>
      <c r="AR331" s="210">
        <f t="shared" ref="AR331" si="264">10068.2*J331*POWER(10,-6)</f>
        <v>2.8593687999999999E-2</v>
      </c>
      <c r="AS331" s="211">
        <f t="shared" si="242"/>
        <v>6.3658176879999999</v>
      </c>
      <c r="AT331" s="212">
        <f t="shared" si="243"/>
        <v>7.148422E-7</v>
      </c>
      <c r="AU331" s="212">
        <f t="shared" si="244"/>
        <v>1.591454422E-4</v>
      </c>
    </row>
    <row r="332" spans="1:47" x14ac:dyDescent="0.3">
      <c r="A332" s="56" t="s">
        <v>414</v>
      </c>
      <c r="B332" s="126" t="s">
        <v>423</v>
      </c>
      <c r="C332" s="127" t="s">
        <v>48</v>
      </c>
      <c r="D332" s="128" t="s">
        <v>158</v>
      </c>
      <c r="E332" s="273">
        <v>1.0000000000000001E-5</v>
      </c>
      <c r="F332" s="274">
        <v>2</v>
      </c>
      <c r="G332" s="274">
        <v>0.05</v>
      </c>
      <c r="H332" s="273">
        <f>E332*F332*G332</f>
        <v>1.0000000000000002E-6</v>
      </c>
      <c r="I332" s="126">
        <v>1.25</v>
      </c>
      <c r="J332" s="126">
        <f>I332</f>
        <v>1.25</v>
      </c>
      <c r="K332" s="70">
        <v>45</v>
      </c>
      <c r="L332" t="str">
        <f t="shared" si="249"/>
        <v>С289</v>
      </c>
      <c r="M332" t="str">
        <f t="shared" si="250"/>
        <v>Колонна Т-202, Т-203</v>
      </c>
      <c r="N332" t="str">
        <f t="shared" si="251"/>
        <v>Полное-пожар</v>
      </c>
      <c r="O332">
        <v>12</v>
      </c>
      <c r="P332">
        <v>16</v>
      </c>
      <c r="Q332">
        <v>22</v>
      </c>
      <c r="R332">
        <v>40</v>
      </c>
      <c r="S332" t="s">
        <v>209</v>
      </c>
      <c r="T332" t="s">
        <v>209</v>
      </c>
      <c r="U332" t="s">
        <v>209</v>
      </c>
      <c r="V332" t="s">
        <v>209</v>
      </c>
      <c r="W332" t="s">
        <v>209</v>
      </c>
      <c r="X332" t="s">
        <v>209</v>
      </c>
      <c r="Y332" t="s">
        <v>209</v>
      </c>
      <c r="Z332" t="s">
        <v>209</v>
      </c>
      <c r="AA332" t="s">
        <v>209</v>
      </c>
      <c r="AB332" t="s">
        <v>209</v>
      </c>
      <c r="AC332" t="s">
        <v>209</v>
      </c>
      <c r="AD332" t="s">
        <v>209</v>
      </c>
      <c r="AE332" t="s">
        <v>209</v>
      </c>
      <c r="AF332" t="s">
        <v>209</v>
      </c>
      <c r="AG332" s="213">
        <v>1</v>
      </c>
      <c r="AH332" s="213">
        <v>2</v>
      </c>
      <c r="AI332" s="6">
        <v>0.38</v>
      </c>
      <c r="AJ332" s="6">
        <v>2.5999999999999999E-2</v>
      </c>
      <c r="AK332" s="6">
        <v>21</v>
      </c>
      <c r="AL332" s="6"/>
      <c r="AM332" s="6"/>
      <c r="AN332" s="214">
        <f t="shared" ref="AN332" si="265">AJ332*J332+AI332</f>
        <v>0.41249999999999998</v>
      </c>
      <c r="AO332" s="214">
        <f>0.1*AN332</f>
        <v>4.1250000000000002E-2</v>
      </c>
      <c r="AP332" s="215">
        <f t="shared" si="260"/>
        <v>4.4800000000000004</v>
      </c>
      <c r="AQ332" s="215">
        <f>AK332*0.1</f>
        <v>2.1</v>
      </c>
      <c r="AR332" s="214">
        <f>10068.2*J332*POWER(10,-6)+0.0012*K332</f>
        <v>6.6585249999999985E-2</v>
      </c>
      <c r="AS332" s="215">
        <f t="shared" si="242"/>
        <v>7.1003352500000005</v>
      </c>
      <c r="AT332" s="212">
        <f t="shared" si="243"/>
        <v>6.6585249999999991E-8</v>
      </c>
      <c r="AU332" s="212">
        <f t="shared" si="244"/>
        <v>7.1003352500000019E-6</v>
      </c>
    </row>
    <row r="333" spans="1:47" x14ac:dyDescent="0.3">
      <c r="A333" s="56" t="s">
        <v>415</v>
      </c>
      <c r="B333" s="126" t="s">
        <v>423</v>
      </c>
      <c r="C333" s="68" t="s">
        <v>570</v>
      </c>
      <c r="D333" s="69" t="s">
        <v>161</v>
      </c>
      <c r="E333" s="253">
        <v>1.0000000000000001E-5</v>
      </c>
      <c r="F333" s="274">
        <v>2</v>
      </c>
      <c r="G333" s="254">
        <v>0.19</v>
      </c>
      <c r="H333" s="253">
        <f t="shared" ref="H333:H338" si="266">E333*F333*G333</f>
        <v>3.8000000000000005E-6</v>
      </c>
      <c r="I333" s="126">
        <v>1.25</v>
      </c>
      <c r="J333" s="67">
        <v>0.02</v>
      </c>
      <c r="K333" s="70">
        <v>0</v>
      </c>
      <c r="L333" t="str">
        <f t="shared" si="249"/>
        <v>С290</v>
      </c>
      <c r="M333" t="str">
        <f t="shared" si="250"/>
        <v>Колонна Т-202, Т-203</v>
      </c>
      <c r="N333" t="str">
        <f t="shared" si="251"/>
        <v>Полное-взрыв</v>
      </c>
      <c r="O333" t="s">
        <v>209</v>
      </c>
      <c r="P333" t="s">
        <v>209</v>
      </c>
      <c r="Q333" t="s">
        <v>209</v>
      </c>
      <c r="R333" t="s">
        <v>209</v>
      </c>
      <c r="S333">
        <v>12</v>
      </c>
      <c r="T333">
        <v>25</v>
      </c>
      <c r="U333">
        <v>69</v>
      </c>
      <c r="V333">
        <v>118</v>
      </c>
      <c r="W333" t="s">
        <v>209</v>
      </c>
      <c r="X333" t="s">
        <v>209</v>
      </c>
      <c r="Y333" t="s">
        <v>209</v>
      </c>
      <c r="Z333" t="s">
        <v>209</v>
      </c>
      <c r="AA333" t="s">
        <v>209</v>
      </c>
      <c r="AB333" t="s">
        <v>209</v>
      </c>
      <c r="AC333" t="s">
        <v>209</v>
      </c>
      <c r="AD333" t="s">
        <v>209</v>
      </c>
      <c r="AE333" t="s">
        <v>209</v>
      </c>
      <c r="AF333" t="s">
        <v>209</v>
      </c>
      <c r="AG333" s="213">
        <v>2</v>
      </c>
      <c r="AH333" s="213">
        <v>1</v>
      </c>
      <c r="AI333" s="6">
        <v>0.38</v>
      </c>
      <c r="AJ333" s="6">
        <v>2.5999999999999999E-2</v>
      </c>
      <c r="AK333" s="6">
        <v>21</v>
      </c>
      <c r="AL333" s="6"/>
      <c r="AM333" s="6"/>
      <c r="AN333" s="214">
        <f t="shared" ref="AN333" si="267">AJ333*I333+AI333</f>
        <v>0.41249999999999998</v>
      </c>
      <c r="AO333" s="214">
        <f t="shared" si="247"/>
        <v>4.1250000000000002E-2</v>
      </c>
      <c r="AP333" s="215">
        <f t="shared" si="260"/>
        <v>4.82</v>
      </c>
      <c r="AQ333" s="215">
        <f t="shared" ref="AQ333:AQ347" si="268">AK333*0.1</f>
        <v>2.1</v>
      </c>
      <c r="AR333" s="214">
        <f>10068.2*J333*POWER(10,-6)*10+0.0012*K332</f>
        <v>5.601363999999999E-2</v>
      </c>
      <c r="AS333" s="215">
        <f t="shared" si="242"/>
        <v>7.42976364</v>
      </c>
      <c r="AT333" s="212">
        <f t="shared" si="243"/>
        <v>2.1285183199999998E-7</v>
      </c>
      <c r="AU333" s="212">
        <f t="shared" si="244"/>
        <v>2.8233101832000005E-5</v>
      </c>
    </row>
    <row r="334" spans="1:47" x14ac:dyDescent="0.3">
      <c r="A334" s="56" t="s">
        <v>416</v>
      </c>
      <c r="B334" s="126" t="s">
        <v>423</v>
      </c>
      <c r="C334" s="68" t="s">
        <v>571</v>
      </c>
      <c r="D334" s="69" t="s">
        <v>159</v>
      </c>
      <c r="E334" s="253">
        <v>1.0000000000000001E-5</v>
      </c>
      <c r="F334" s="274">
        <v>2</v>
      </c>
      <c r="G334" s="254">
        <v>0.76</v>
      </c>
      <c r="H334" s="253">
        <f t="shared" si="266"/>
        <v>1.5200000000000002E-5</v>
      </c>
      <c r="I334" s="126">
        <v>1.25</v>
      </c>
      <c r="J334" s="67">
        <v>0</v>
      </c>
      <c r="K334" s="71">
        <v>0</v>
      </c>
      <c r="L334" t="str">
        <f t="shared" si="249"/>
        <v>С291</v>
      </c>
      <c r="M334" t="str">
        <f t="shared" si="250"/>
        <v>Колонна Т-202, Т-203</v>
      </c>
      <c r="N334" t="str">
        <f t="shared" si="251"/>
        <v>Полное-ликвидация</v>
      </c>
      <c r="O334" t="s">
        <v>209</v>
      </c>
      <c r="P334" t="s">
        <v>209</v>
      </c>
      <c r="Q334" t="s">
        <v>209</v>
      </c>
      <c r="R334" t="s">
        <v>209</v>
      </c>
      <c r="S334" t="s">
        <v>209</v>
      </c>
      <c r="T334" t="s">
        <v>209</v>
      </c>
      <c r="U334" t="s">
        <v>209</v>
      </c>
      <c r="V334" t="s">
        <v>209</v>
      </c>
      <c r="W334" t="s">
        <v>209</v>
      </c>
      <c r="X334" t="s">
        <v>209</v>
      </c>
      <c r="Y334" t="s">
        <v>209</v>
      </c>
      <c r="Z334" t="s">
        <v>209</v>
      </c>
      <c r="AA334" t="s">
        <v>209</v>
      </c>
      <c r="AB334" t="s">
        <v>209</v>
      </c>
      <c r="AC334" t="s">
        <v>209</v>
      </c>
      <c r="AD334" t="s">
        <v>209</v>
      </c>
      <c r="AE334" t="s">
        <v>209</v>
      </c>
      <c r="AF334" t="s">
        <v>209</v>
      </c>
      <c r="AG334" s="6">
        <v>0</v>
      </c>
      <c r="AH334" s="6">
        <v>0</v>
      </c>
      <c r="AI334" s="6">
        <v>0.38</v>
      </c>
      <c r="AJ334" s="6">
        <v>2.5999999999999999E-2</v>
      </c>
      <c r="AK334" s="6">
        <v>21</v>
      </c>
      <c r="AL334" s="6"/>
      <c r="AM334" s="6"/>
      <c r="AN334" s="214">
        <f>AJ334*J334+AI334</f>
        <v>0.38</v>
      </c>
      <c r="AO334" s="214">
        <f t="shared" si="247"/>
        <v>3.8000000000000006E-2</v>
      </c>
      <c r="AP334" s="215">
        <f t="shared" si="260"/>
        <v>0</v>
      </c>
      <c r="AQ334" s="215">
        <f t="shared" si="268"/>
        <v>2.1</v>
      </c>
      <c r="AR334" s="214">
        <f>1333*J334*POWER(10,-6)+0.0012*K332</f>
        <v>5.3999999999999992E-2</v>
      </c>
      <c r="AS334" s="215">
        <f t="shared" si="242"/>
        <v>2.5719999999999996</v>
      </c>
      <c r="AT334" s="212">
        <f t="shared" si="243"/>
        <v>8.2079999999999994E-7</v>
      </c>
      <c r="AU334" s="212">
        <f t="shared" si="244"/>
        <v>3.9094399999999996E-5</v>
      </c>
    </row>
    <row r="335" spans="1:47" x14ac:dyDescent="0.3">
      <c r="A335" s="56" t="s">
        <v>417</v>
      </c>
      <c r="B335" s="126" t="s">
        <v>423</v>
      </c>
      <c r="C335" s="68" t="s">
        <v>52</v>
      </c>
      <c r="D335" s="69" t="s">
        <v>162</v>
      </c>
      <c r="E335" s="253">
        <v>1E-4</v>
      </c>
      <c r="F335" s="274">
        <v>2</v>
      </c>
      <c r="G335" s="254">
        <v>4.0000000000000008E-2</v>
      </c>
      <c r="H335" s="253">
        <f t="shared" si="266"/>
        <v>8.0000000000000013E-6</v>
      </c>
      <c r="I335" s="67">
        <f>K335*300/1000</f>
        <v>0.66</v>
      </c>
      <c r="J335" s="67">
        <f>I335</f>
        <v>0.66</v>
      </c>
      <c r="K335" s="70">
        <v>2.2000000000000002</v>
      </c>
      <c r="L335" t="str">
        <f t="shared" si="249"/>
        <v>С292</v>
      </c>
      <c r="M335" t="str">
        <f t="shared" si="250"/>
        <v>Колонна Т-202, Т-203</v>
      </c>
      <c r="N335" t="str">
        <f t="shared" si="251"/>
        <v>Частичное-жидкостной факел</v>
      </c>
      <c r="O335" t="s">
        <v>209</v>
      </c>
      <c r="P335" t="s">
        <v>209</v>
      </c>
      <c r="Q335" t="s">
        <v>209</v>
      </c>
      <c r="R335" t="s">
        <v>209</v>
      </c>
      <c r="S335" t="s">
        <v>209</v>
      </c>
      <c r="T335" t="s">
        <v>209</v>
      </c>
      <c r="U335" t="s">
        <v>209</v>
      </c>
      <c r="V335" t="s">
        <v>209</v>
      </c>
      <c r="W335">
        <v>20</v>
      </c>
      <c r="X335">
        <v>3</v>
      </c>
      <c r="Y335" t="s">
        <v>209</v>
      </c>
      <c r="Z335" t="s">
        <v>209</v>
      </c>
      <c r="AA335" t="s">
        <v>209</v>
      </c>
      <c r="AB335" t="s">
        <v>209</v>
      </c>
      <c r="AC335" t="s">
        <v>209</v>
      </c>
      <c r="AD335" t="s">
        <v>209</v>
      </c>
      <c r="AE335" t="s">
        <v>209</v>
      </c>
      <c r="AF335" t="s">
        <v>209</v>
      </c>
      <c r="AG335" s="6">
        <v>1</v>
      </c>
      <c r="AH335" s="6">
        <v>2</v>
      </c>
      <c r="AI335" s="6">
        <f>0.1*AI334</f>
        <v>3.8000000000000006E-2</v>
      </c>
      <c r="AJ335" s="6">
        <v>2.5999999999999999E-2</v>
      </c>
      <c r="AK335" s="6">
        <v>7</v>
      </c>
      <c r="AL335" s="6"/>
      <c r="AM335" s="6"/>
      <c r="AN335" s="214">
        <f t="shared" ref="AN335" si="269">AJ335*J335+AI335</f>
        <v>5.5160000000000008E-2</v>
      </c>
      <c r="AO335" s="214">
        <f t="shared" si="247"/>
        <v>5.5160000000000009E-3</v>
      </c>
      <c r="AP335" s="215">
        <f t="shared" si="260"/>
        <v>4.4800000000000004</v>
      </c>
      <c r="AQ335" s="215">
        <f t="shared" si="268"/>
        <v>0.70000000000000007</v>
      </c>
      <c r="AR335" s="214">
        <f>10068.2*J335*POWER(10,-6)+0.0012*J335*20</f>
        <v>2.2485011999999999E-2</v>
      </c>
      <c r="AS335" s="215">
        <f t="shared" si="242"/>
        <v>5.2631610120000003</v>
      </c>
      <c r="AT335" s="212">
        <f t="shared" si="243"/>
        <v>1.7988009600000002E-7</v>
      </c>
      <c r="AU335" s="212">
        <f t="shared" si="244"/>
        <v>4.2105288096000009E-5</v>
      </c>
    </row>
    <row r="336" spans="1:47" x14ac:dyDescent="0.3">
      <c r="A336" s="56" t="s">
        <v>418</v>
      </c>
      <c r="B336" s="126" t="s">
        <v>423</v>
      </c>
      <c r="C336" s="68" t="s">
        <v>563</v>
      </c>
      <c r="D336" s="69" t="s">
        <v>160</v>
      </c>
      <c r="E336" s="253">
        <v>1E-4</v>
      </c>
      <c r="F336" s="274">
        <v>2</v>
      </c>
      <c r="G336" s="254">
        <v>0.16000000000000003</v>
      </c>
      <c r="H336" s="253">
        <f t="shared" si="266"/>
        <v>3.2000000000000005E-5</v>
      </c>
      <c r="I336" s="67">
        <f>K335*300/1000</f>
        <v>0.66</v>
      </c>
      <c r="J336" s="67">
        <v>0</v>
      </c>
      <c r="K336" s="71">
        <v>0</v>
      </c>
      <c r="L336" t="str">
        <f t="shared" si="249"/>
        <v>С293</v>
      </c>
      <c r="M336" t="str">
        <f t="shared" si="250"/>
        <v>Колонна Т-202, Т-203</v>
      </c>
      <c r="N336" t="str">
        <f t="shared" si="251"/>
        <v>Частичное-ликвидация</v>
      </c>
      <c r="O336" t="s">
        <v>209</v>
      </c>
      <c r="P336" t="s">
        <v>209</v>
      </c>
      <c r="Q336" t="s">
        <v>209</v>
      </c>
      <c r="R336" t="s">
        <v>209</v>
      </c>
      <c r="S336" t="s">
        <v>209</v>
      </c>
      <c r="T336" t="s">
        <v>209</v>
      </c>
      <c r="U336" t="s">
        <v>209</v>
      </c>
      <c r="V336" t="s">
        <v>209</v>
      </c>
      <c r="W336" t="s">
        <v>209</v>
      </c>
      <c r="X336" t="s">
        <v>209</v>
      </c>
      <c r="Y336" t="s">
        <v>209</v>
      </c>
      <c r="Z336" t="s">
        <v>209</v>
      </c>
      <c r="AA336" t="s">
        <v>209</v>
      </c>
      <c r="AB336" t="s">
        <v>209</v>
      </c>
      <c r="AC336" t="s">
        <v>209</v>
      </c>
      <c r="AD336" t="s">
        <v>209</v>
      </c>
      <c r="AE336" t="s">
        <v>209</v>
      </c>
      <c r="AF336" t="s">
        <v>209</v>
      </c>
      <c r="AG336" s="6">
        <v>0</v>
      </c>
      <c r="AH336" s="6">
        <v>0</v>
      </c>
      <c r="AI336" s="6">
        <f>0.1*AI334</f>
        <v>3.8000000000000006E-2</v>
      </c>
      <c r="AJ336" s="6">
        <v>2.5999999999999999E-2</v>
      </c>
      <c r="AK336" s="6">
        <v>7</v>
      </c>
      <c r="AL336" s="6"/>
      <c r="AM336" s="6"/>
      <c r="AN336" s="214">
        <f t="shared" ref="AN336" si="270">AJ336*I336+AI336</f>
        <v>5.5160000000000008E-2</v>
      </c>
      <c r="AO336" s="214">
        <f t="shared" si="247"/>
        <v>5.5160000000000009E-3</v>
      </c>
      <c r="AP336" s="215">
        <f t="shared" si="260"/>
        <v>0</v>
      </c>
      <c r="AQ336" s="215">
        <f t="shared" si="268"/>
        <v>0.70000000000000007</v>
      </c>
      <c r="AR336" s="214">
        <f>1333*I336*POWER(10,-6)+0.0012*I336*20</f>
        <v>1.671978E-2</v>
      </c>
      <c r="AS336" s="215">
        <f t="shared" si="242"/>
        <v>0.77739577999999998</v>
      </c>
      <c r="AT336" s="212">
        <f t="shared" si="243"/>
        <v>5.3503296000000009E-7</v>
      </c>
      <c r="AU336" s="212">
        <f t="shared" si="244"/>
        <v>2.4876664960000004E-5</v>
      </c>
    </row>
    <row r="337" spans="1:47" x14ac:dyDescent="0.3">
      <c r="A337" s="56" t="s">
        <v>419</v>
      </c>
      <c r="B337" s="126" t="s">
        <v>423</v>
      </c>
      <c r="C337" s="68" t="s">
        <v>55</v>
      </c>
      <c r="D337" s="69" t="s">
        <v>163</v>
      </c>
      <c r="E337" s="253">
        <v>1E-4</v>
      </c>
      <c r="F337" s="274">
        <v>2</v>
      </c>
      <c r="G337" s="254">
        <v>4.0000000000000008E-2</v>
      </c>
      <c r="H337" s="253">
        <f t="shared" si="266"/>
        <v>8.0000000000000013E-6</v>
      </c>
      <c r="I337" s="67">
        <f>K337*1800/1000</f>
        <v>0.27</v>
      </c>
      <c r="J337" s="67">
        <f>I337</f>
        <v>0.27</v>
      </c>
      <c r="K337" s="70">
        <v>0.15</v>
      </c>
      <c r="L337" t="str">
        <f t="shared" si="249"/>
        <v>С294</v>
      </c>
      <c r="M337" t="str">
        <f t="shared" si="250"/>
        <v>Колонна Т-202, Т-203</v>
      </c>
      <c r="N337" t="str">
        <f t="shared" si="251"/>
        <v>Частичное-газ факел</v>
      </c>
      <c r="O337" t="s">
        <v>209</v>
      </c>
      <c r="P337" t="s">
        <v>209</v>
      </c>
      <c r="Q337" t="s">
        <v>209</v>
      </c>
      <c r="R337" t="s">
        <v>209</v>
      </c>
      <c r="S337" t="s">
        <v>209</v>
      </c>
      <c r="T337" t="s">
        <v>209</v>
      </c>
      <c r="U337" t="s">
        <v>209</v>
      </c>
      <c r="V337" t="s">
        <v>209</v>
      </c>
      <c r="W337">
        <v>5</v>
      </c>
      <c r="X337">
        <v>1</v>
      </c>
      <c r="Y337" t="s">
        <v>209</v>
      </c>
      <c r="Z337" t="s">
        <v>209</v>
      </c>
      <c r="AA337" t="s">
        <v>209</v>
      </c>
      <c r="AB337" t="s">
        <v>209</v>
      </c>
      <c r="AC337" t="s">
        <v>209</v>
      </c>
      <c r="AD337" t="s">
        <v>209</v>
      </c>
      <c r="AE337" t="s">
        <v>209</v>
      </c>
      <c r="AF337" t="s">
        <v>209</v>
      </c>
      <c r="AG337" s="6">
        <v>1</v>
      </c>
      <c r="AH337" s="6">
        <v>2</v>
      </c>
      <c r="AI337" s="6">
        <f>0.1*AI334</f>
        <v>3.8000000000000006E-2</v>
      </c>
      <c r="AJ337" s="6">
        <v>2.5999999999999999E-2</v>
      </c>
      <c r="AK337" s="6">
        <v>7</v>
      </c>
      <c r="AL337" s="6"/>
      <c r="AM337" s="6"/>
      <c r="AN337" s="214">
        <f t="shared" ref="AN337:AN338" si="271">AJ337*J337+AI337</f>
        <v>4.5020000000000004E-2</v>
      </c>
      <c r="AO337" s="214">
        <f t="shared" si="247"/>
        <v>4.5020000000000008E-3</v>
      </c>
      <c r="AP337" s="215">
        <f t="shared" si="260"/>
        <v>4.4800000000000004</v>
      </c>
      <c r="AQ337" s="215">
        <f t="shared" si="268"/>
        <v>0.70000000000000007</v>
      </c>
      <c r="AR337" s="214">
        <f>10068.2*J337*POWER(10,-6)</f>
        <v>2.7184140000000002E-3</v>
      </c>
      <c r="AS337" s="215">
        <f t="shared" si="242"/>
        <v>5.2322404139999996</v>
      </c>
      <c r="AT337" s="212">
        <f t="shared" si="243"/>
        <v>2.1747312000000006E-8</v>
      </c>
      <c r="AU337" s="212">
        <f t="shared" si="244"/>
        <v>4.1857923312000006E-5</v>
      </c>
    </row>
    <row r="338" spans="1:47" x14ac:dyDescent="0.3">
      <c r="A338" s="56" t="s">
        <v>420</v>
      </c>
      <c r="B338" s="126" t="s">
        <v>423</v>
      </c>
      <c r="C338" s="163" t="s">
        <v>564</v>
      </c>
      <c r="D338" s="164" t="s">
        <v>164</v>
      </c>
      <c r="E338" s="300">
        <v>1E-4</v>
      </c>
      <c r="F338" s="274">
        <v>2</v>
      </c>
      <c r="G338" s="299">
        <v>0.15200000000000002</v>
      </c>
      <c r="H338" s="300">
        <f t="shared" si="266"/>
        <v>3.0400000000000007E-5</v>
      </c>
      <c r="I338" s="165">
        <f>K337*1800/1000</f>
        <v>0.27</v>
      </c>
      <c r="J338" s="165">
        <f>I338</f>
        <v>0.27</v>
      </c>
      <c r="K338" s="71">
        <v>0</v>
      </c>
      <c r="L338" t="str">
        <f t="shared" si="249"/>
        <v>С295</v>
      </c>
      <c r="M338" t="str">
        <f t="shared" si="250"/>
        <v>Колонна Т-202, Т-203</v>
      </c>
      <c r="N338" t="str">
        <f t="shared" si="251"/>
        <v>Частичное-вспышка</v>
      </c>
      <c r="O338" t="s">
        <v>209</v>
      </c>
      <c r="P338" t="s">
        <v>209</v>
      </c>
      <c r="Q338" t="s">
        <v>209</v>
      </c>
      <c r="R338" t="s">
        <v>209</v>
      </c>
      <c r="S338" t="s">
        <v>209</v>
      </c>
      <c r="T338" t="s">
        <v>209</v>
      </c>
      <c r="U338" t="s">
        <v>209</v>
      </c>
      <c r="V338" t="s">
        <v>209</v>
      </c>
      <c r="W338" t="s">
        <v>209</v>
      </c>
      <c r="X338" t="s">
        <v>209</v>
      </c>
      <c r="Y338">
        <v>21</v>
      </c>
      <c r="Z338">
        <v>25</v>
      </c>
      <c r="AA338" t="s">
        <v>209</v>
      </c>
      <c r="AB338" t="s">
        <v>209</v>
      </c>
      <c r="AC338" t="s">
        <v>209</v>
      </c>
      <c r="AD338" t="s">
        <v>209</v>
      </c>
      <c r="AE338" t="s">
        <v>209</v>
      </c>
      <c r="AF338" t="s">
        <v>209</v>
      </c>
      <c r="AG338" s="6">
        <v>1</v>
      </c>
      <c r="AH338" s="6">
        <v>2</v>
      </c>
      <c r="AI338" s="6">
        <f>0.1*AI334</f>
        <v>3.8000000000000006E-2</v>
      </c>
      <c r="AJ338" s="6">
        <v>2.5999999999999999E-2</v>
      </c>
      <c r="AK338" s="6">
        <v>7</v>
      </c>
      <c r="AL338" s="6"/>
      <c r="AM338" s="6"/>
      <c r="AN338" s="214">
        <f t="shared" si="271"/>
        <v>4.5020000000000004E-2</v>
      </c>
      <c r="AO338" s="214">
        <f t="shared" si="247"/>
        <v>4.5020000000000008E-3</v>
      </c>
      <c r="AP338" s="215">
        <f t="shared" si="260"/>
        <v>4.4800000000000004</v>
      </c>
      <c r="AQ338" s="215">
        <f t="shared" si="268"/>
        <v>0.70000000000000007</v>
      </c>
      <c r="AR338" s="214">
        <f>10068.2*J338*POWER(10,-6)</f>
        <v>2.7184140000000002E-3</v>
      </c>
      <c r="AS338" s="215">
        <f t="shared" si="242"/>
        <v>5.2322404139999996</v>
      </c>
      <c r="AT338" s="212">
        <f t="shared" si="243"/>
        <v>8.2639785600000028E-8</v>
      </c>
      <c r="AU338" s="212">
        <f t="shared" si="244"/>
        <v>1.5906010858560002E-4</v>
      </c>
    </row>
    <row r="339" spans="1:47" x14ac:dyDescent="0.3">
      <c r="A339" s="56" t="s">
        <v>421</v>
      </c>
      <c r="B339" s="126" t="s">
        <v>423</v>
      </c>
      <c r="C339" s="68" t="s">
        <v>565</v>
      </c>
      <c r="D339" s="69" t="s">
        <v>160</v>
      </c>
      <c r="E339" s="253">
        <v>1E-4</v>
      </c>
      <c r="F339" s="274">
        <v>2</v>
      </c>
      <c r="G339" s="254">
        <v>0.6080000000000001</v>
      </c>
      <c r="H339" s="253">
        <f>E339*F339*G339</f>
        <v>1.2160000000000003E-4</v>
      </c>
      <c r="I339" s="67">
        <f>K337*1800/1000</f>
        <v>0.27</v>
      </c>
      <c r="J339" s="67">
        <v>0</v>
      </c>
      <c r="K339" s="67">
        <v>0</v>
      </c>
      <c r="L339" t="str">
        <f t="shared" si="249"/>
        <v>С296</v>
      </c>
      <c r="M339" t="str">
        <f t="shared" si="250"/>
        <v>Колонна Т-202, Т-203</v>
      </c>
      <c r="N339" t="str">
        <f t="shared" si="251"/>
        <v>Частичное-ликвидация</v>
      </c>
      <c r="O339" t="s">
        <v>209</v>
      </c>
      <c r="P339" t="s">
        <v>209</v>
      </c>
      <c r="Q339" t="s">
        <v>209</v>
      </c>
      <c r="R339" t="s">
        <v>209</v>
      </c>
      <c r="S339" t="s">
        <v>209</v>
      </c>
      <c r="T339" t="s">
        <v>209</v>
      </c>
      <c r="U339" t="s">
        <v>209</v>
      </c>
      <c r="V339" t="s">
        <v>209</v>
      </c>
      <c r="W339" t="s">
        <v>209</v>
      </c>
      <c r="X339" t="s">
        <v>209</v>
      </c>
      <c r="Y339" t="s">
        <v>209</v>
      </c>
      <c r="Z339" t="s">
        <v>209</v>
      </c>
      <c r="AA339" t="s">
        <v>209</v>
      </c>
      <c r="AB339" t="s">
        <v>209</v>
      </c>
      <c r="AC339" t="s">
        <v>209</v>
      </c>
      <c r="AD339" t="s">
        <v>209</v>
      </c>
      <c r="AE339" t="s">
        <v>209</v>
      </c>
      <c r="AF339" t="s">
        <v>209</v>
      </c>
      <c r="AG339" s="6">
        <v>0</v>
      </c>
      <c r="AH339" s="6">
        <v>0</v>
      </c>
      <c r="AI339" s="6">
        <f>0.1*AI334</f>
        <v>3.8000000000000006E-2</v>
      </c>
      <c r="AJ339" s="6">
        <v>2.5999999999999999E-2</v>
      </c>
      <c r="AK339" s="6">
        <v>7</v>
      </c>
      <c r="AL339" s="6"/>
      <c r="AM339" s="6"/>
      <c r="AN339" s="214">
        <f t="shared" ref="AN339" si="272">AJ339*I339+AI339</f>
        <v>4.5020000000000004E-2</v>
      </c>
      <c r="AO339" s="214">
        <f t="shared" si="247"/>
        <v>4.5020000000000008E-3</v>
      </c>
      <c r="AP339" s="215">
        <f t="shared" si="260"/>
        <v>0</v>
      </c>
      <c r="AQ339" s="215">
        <f t="shared" si="268"/>
        <v>0.70000000000000007</v>
      </c>
      <c r="AR339" s="214">
        <f>1333*I339*POWER(10,-6)</f>
        <v>3.5991000000000002E-4</v>
      </c>
      <c r="AS339" s="215">
        <f t="shared" si="242"/>
        <v>0.74988191000000004</v>
      </c>
      <c r="AT339" s="212">
        <f t="shared" si="243"/>
        <v>4.3765056000000013E-8</v>
      </c>
      <c r="AU339" s="212">
        <f t="shared" si="244"/>
        <v>9.1185640256000021E-5</v>
      </c>
    </row>
    <row r="340" spans="1:47" ht="15" thickBot="1" x14ac:dyDescent="0.35">
      <c r="A340" s="178" t="s">
        <v>422</v>
      </c>
      <c r="B340" s="132" t="s">
        <v>423</v>
      </c>
      <c r="C340" s="130" t="s">
        <v>165</v>
      </c>
      <c r="D340" s="131" t="s">
        <v>166</v>
      </c>
      <c r="E340" s="277">
        <v>2.5000000000000001E-5</v>
      </c>
      <c r="F340" s="279">
        <v>2</v>
      </c>
      <c r="G340" s="279">
        <v>1</v>
      </c>
      <c r="H340" s="277">
        <f>E340*F340*G340</f>
        <v>5.0000000000000002E-5</v>
      </c>
      <c r="I340" s="132">
        <v>1.25</v>
      </c>
      <c r="J340" s="132">
        <v>1.25</v>
      </c>
      <c r="K340" s="132">
        <v>0</v>
      </c>
      <c r="L340" t="str">
        <f t="shared" si="249"/>
        <v>С297</v>
      </c>
      <c r="M340" t="str">
        <f t="shared" si="250"/>
        <v>Колонна Т-202, Т-203</v>
      </c>
      <c r="N340" t="str">
        <f t="shared" si="251"/>
        <v>Полное-огненный шар</v>
      </c>
      <c r="O340" t="s">
        <v>209</v>
      </c>
      <c r="P340" t="s">
        <v>209</v>
      </c>
      <c r="Q340" t="s">
        <v>209</v>
      </c>
      <c r="R340" t="s">
        <v>209</v>
      </c>
      <c r="S340" t="s">
        <v>209</v>
      </c>
      <c r="T340" t="s">
        <v>209</v>
      </c>
      <c r="U340" t="s">
        <v>209</v>
      </c>
      <c r="V340" t="s">
        <v>209</v>
      </c>
      <c r="W340" t="s">
        <v>209</v>
      </c>
      <c r="X340" t="s">
        <v>209</v>
      </c>
      <c r="Y340" t="s">
        <v>209</v>
      </c>
      <c r="Z340" t="s">
        <v>209</v>
      </c>
      <c r="AA340" t="s">
        <v>209</v>
      </c>
      <c r="AB340" t="s">
        <v>209</v>
      </c>
      <c r="AC340">
        <v>30</v>
      </c>
      <c r="AD340">
        <v>54</v>
      </c>
      <c r="AE340">
        <v>67</v>
      </c>
      <c r="AF340">
        <v>90</v>
      </c>
      <c r="AG340" s="6">
        <v>1</v>
      </c>
      <c r="AH340" s="6">
        <v>1</v>
      </c>
      <c r="AI340" s="6">
        <f>AI332</f>
        <v>0.38</v>
      </c>
      <c r="AJ340" s="6">
        <v>2.5999999999999999E-2</v>
      </c>
      <c r="AK340" s="6">
        <v>21</v>
      </c>
      <c r="AL340" s="6"/>
      <c r="AM340" s="6"/>
      <c r="AN340" s="214">
        <f t="shared" ref="AN340" si="273">AJ340*J340+AI340</f>
        <v>0.41249999999999998</v>
      </c>
      <c r="AO340" s="214">
        <f t="shared" si="247"/>
        <v>4.1250000000000002E-2</v>
      </c>
      <c r="AP340" s="215">
        <f>AG340*1.72+115*0.012*AH340</f>
        <v>3.1</v>
      </c>
      <c r="AQ340" s="215">
        <f t="shared" si="268"/>
        <v>2.1</v>
      </c>
      <c r="AR340" s="214">
        <f t="shared" ref="AR340" si="274">10068.2*J340*POWER(10,-6)</f>
        <v>1.2585249999999999E-2</v>
      </c>
      <c r="AS340" s="215">
        <f t="shared" si="242"/>
        <v>5.6663352499999995</v>
      </c>
      <c r="AT340" s="212">
        <f t="shared" si="243"/>
        <v>6.2926249999999997E-7</v>
      </c>
      <c r="AU340" s="212">
        <f t="shared" si="244"/>
        <v>2.8331676249999997E-4</v>
      </c>
    </row>
    <row r="341" spans="1:47" ht="15" thickTop="1" x14ac:dyDescent="0.3">
      <c r="O341" t="s">
        <v>209</v>
      </c>
      <c r="P341" t="s">
        <v>209</v>
      </c>
      <c r="Q341" t="s">
        <v>209</v>
      </c>
      <c r="R341" t="s">
        <v>209</v>
      </c>
      <c r="S341" t="s">
        <v>209</v>
      </c>
      <c r="T341" t="s">
        <v>209</v>
      </c>
      <c r="U341" t="s">
        <v>209</v>
      </c>
      <c r="V341" t="s">
        <v>209</v>
      </c>
      <c r="W341" t="s">
        <v>209</v>
      </c>
      <c r="X341" t="s">
        <v>209</v>
      </c>
      <c r="Y341" t="s">
        <v>209</v>
      </c>
      <c r="Z341" t="s">
        <v>209</v>
      </c>
      <c r="AA341" t="s">
        <v>209</v>
      </c>
      <c r="AB341" t="s">
        <v>209</v>
      </c>
      <c r="AC341" t="s">
        <v>209</v>
      </c>
      <c r="AD341" t="s">
        <v>209</v>
      </c>
      <c r="AE341" t="s">
        <v>209</v>
      </c>
      <c r="AF341" t="s">
        <v>209</v>
      </c>
    </row>
    <row r="342" spans="1:47" x14ac:dyDescent="0.3">
      <c r="A342" s="56" t="s">
        <v>424</v>
      </c>
      <c r="B342" s="72" t="s">
        <v>8</v>
      </c>
      <c r="C342" s="73" t="s">
        <v>185</v>
      </c>
      <c r="D342" s="74" t="s">
        <v>186</v>
      </c>
      <c r="E342" s="259">
        <v>1.0000000000000001E-5</v>
      </c>
      <c r="F342" s="260">
        <v>4</v>
      </c>
      <c r="G342" s="311">
        <v>1.4999999999999999E-2</v>
      </c>
      <c r="H342" s="259">
        <f>E342*F342*G342</f>
        <v>6.0000000000000008E-7</v>
      </c>
      <c r="I342" s="72">
        <v>7.5</v>
      </c>
      <c r="J342" s="72">
        <v>7.5</v>
      </c>
      <c r="K342" s="75">
        <f>J342/12</f>
        <v>0.625</v>
      </c>
      <c r="L342" t="str">
        <f t="shared" ref="L342:M347" si="275">A342</f>
        <v>С298</v>
      </c>
      <c r="M342" t="str">
        <f t="shared" si="275"/>
        <v>Насос центробежный Р-100/1 А, В</v>
      </c>
      <c r="N342" t="str">
        <f t="shared" ref="N342:N347" si="276">D342</f>
        <v>Полное-жидкостной факел</v>
      </c>
      <c r="O342" t="s">
        <v>209</v>
      </c>
      <c r="P342" t="s">
        <v>209</v>
      </c>
      <c r="Q342" t="s">
        <v>209</v>
      </c>
      <c r="R342" t="s">
        <v>209</v>
      </c>
      <c r="S342" t="s">
        <v>209</v>
      </c>
      <c r="T342" t="s">
        <v>209</v>
      </c>
      <c r="U342" t="s">
        <v>209</v>
      </c>
      <c r="V342" t="s">
        <v>209</v>
      </c>
      <c r="W342">
        <v>12</v>
      </c>
      <c r="X342">
        <v>2</v>
      </c>
      <c r="Y342" t="s">
        <v>209</v>
      </c>
      <c r="Z342" t="s">
        <v>209</v>
      </c>
      <c r="AA342" t="s">
        <v>209</v>
      </c>
      <c r="AB342" t="s">
        <v>209</v>
      </c>
      <c r="AC342" t="s">
        <v>209</v>
      </c>
      <c r="AD342" t="s">
        <v>209</v>
      </c>
      <c r="AE342" t="s">
        <v>209</v>
      </c>
      <c r="AF342" t="s">
        <v>209</v>
      </c>
      <c r="AG342" s="4">
        <v>0</v>
      </c>
      <c r="AH342" s="4">
        <v>1</v>
      </c>
      <c r="AI342" s="4">
        <v>0.15</v>
      </c>
      <c r="AJ342" s="4">
        <v>2.5999999999999999E-2</v>
      </c>
      <c r="AK342" s="4">
        <v>5</v>
      </c>
      <c r="AL342" s="4"/>
      <c r="AM342" s="4"/>
      <c r="AN342" s="217">
        <f>AJ342*I342+AI342</f>
        <v>0.34499999999999997</v>
      </c>
      <c r="AO342" s="217">
        <f>AN342*0.1</f>
        <v>3.4499999999999996E-2</v>
      </c>
      <c r="AP342" s="218">
        <f>AG342*1.72+115*0.012*AH342</f>
        <v>1.3800000000000001</v>
      </c>
      <c r="AQ342" s="218">
        <f t="shared" si="268"/>
        <v>0.5</v>
      </c>
      <c r="AR342" s="217">
        <f>10068.2*J342*POWER(10,-6)+0.0012*K345</f>
        <v>0.21951149999999997</v>
      </c>
      <c r="AS342" s="218">
        <f t="shared" ref="AS342:AS389" si="277">AR342+AQ342+AP342+AO342+AN342</f>
        <v>2.4790115000000004</v>
      </c>
      <c r="AT342" s="212">
        <f t="shared" ref="AT342:AT389" si="278">AR342*H342</f>
        <v>1.3170690000000001E-7</v>
      </c>
      <c r="AU342" s="212">
        <f t="shared" ref="AU342:AU389" si="279">H342*AS342</f>
        <v>1.4874069000000004E-6</v>
      </c>
    </row>
    <row r="343" spans="1:47" x14ac:dyDescent="0.3">
      <c r="A343" s="56" t="s">
        <v>425</v>
      </c>
      <c r="B343" s="72" t="s">
        <v>8</v>
      </c>
      <c r="C343" s="73" t="s">
        <v>566</v>
      </c>
      <c r="D343" s="74" t="s">
        <v>161</v>
      </c>
      <c r="E343" s="259">
        <v>1.0000000000000001E-5</v>
      </c>
      <c r="F343" s="260">
        <v>4</v>
      </c>
      <c r="G343" s="311">
        <v>1.4249999999999999E-2</v>
      </c>
      <c r="H343" s="259">
        <f t="shared" ref="H343:H347" si="280">E343*F343*G343</f>
        <v>5.7000000000000005E-7</v>
      </c>
      <c r="I343" s="72">
        <v>7.5</v>
      </c>
      <c r="J343" s="72">
        <v>0.06</v>
      </c>
      <c r="K343" s="75">
        <v>0</v>
      </c>
      <c r="L343" t="str">
        <f t="shared" si="275"/>
        <v>С299</v>
      </c>
      <c r="M343" t="str">
        <f t="shared" si="275"/>
        <v>Насос центробежный Р-100/1 А, В</v>
      </c>
      <c r="N343" t="str">
        <f t="shared" si="276"/>
        <v>Полное-взрыв</v>
      </c>
      <c r="O343" t="s">
        <v>209</v>
      </c>
      <c r="P343" t="s">
        <v>209</v>
      </c>
      <c r="Q343" t="s">
        <v>209</v>
      </c>
      <c r="R343" t="s">
        <v>209</v>
      </c>
      <c r="S343">
        <v>18</v>
      </c>
      <c r="T343">
        <v>36</v>
      </c>
      <c r="U343">
        <v>99</v>
      </c>
      <c r="V343">
        <v>170</v>
      </c>
      <c r="W343" t="s">
        <v>209</v>
      </c>
      <c r="X343" t="s">
        <v>209</v>
      </c>
      <c r="Y343" t="s">
        <v>209</v>
      </c>
      <c r="Z343" t="s">
        <v>209</v>
      </c>
      <c r="AA343" t="s">
        <v>209</v>
      </c>
      <c r="AB343" t="s">
        <v>209</v>
      </c>
      <c r="AC343" t="s">
        <v>209</v>
      </c>
      <c r="AD343" t="s">
        <v>209</v>
      </c>
      <c r="AE343" t="s">
        <v>209</v>
      </c>
      <c r="AF343" t="s">
        <v>209</v>
      </c>
      <c r="AG343" s="4">
        <v>0</v>
      </c>
      <c r="AH343" s="4">
        <v>1</v>
      </c>
      <c r="AI343" s="4">
        <v>0.15</v>
      </c>
      <c r="AJ343" s="4">
        <v>2.5999999999999999E-2</v>
      </c>
      <c r="AK343" s="4">
        <v>5</v>
      </c>
      <c r="AL343" s="4"/>
      <c r="AM343" s="4"/>
      <c r="AN343" s="217">
        <f>AJ343*I343+AI343</f>
        <v>0.34499999999999997</v>
      </c>
      <c r="AO343" s="217">
        <f t="shared" ref="AO343:AO347" si="281">AN343*0.1</f>
        <v>3.4499999999999996E-2</v>
      </c>
      <c r="AP343" s="218">
        <f t="shared" ref="AP343:AP347" si="282">AG343*1.72+115*0.012*AH343</f>
        <v>1.3800000000000001</v>
      </c>
      <c r="AQ343" s="218">
        <f t="shared" si="268"/>
        <v>0.5</v>
      </c>
      <c r="AR343" s="217">
        <f>10068.2*J343*POWER(10,-6)*10+0.0012*K345</f>
        <v>0.15004091999999999</v>
      </c>
      <c r="AS343" s="218">
        <f t="shared" si="277"/>
        <v>2.4095409200000004</v>
      </c>
      <c r="AT343" s="212">
        <f t="shared" si="278"/>
        <v>8.5523324400000008E-8</v>
      </c>
      <c r="AU343" s="212">
        <f t="shared" si="279"/>
        <v>1.3734383244000005E-6</v>
      </c>
    </row>
    <row r="344" spans="1:47" x14ac:dyDescent="0.3">
      <c r="A344" s="56" t="s">
        <v>426</v>
      </c>
      <c r="B344" s="72" t="s">
        <v>8</v>
      </c>
      <c r="C344" s="73" t="s">
        <v>567</v>
      </c>
      <c r="D344" s="74" t="s">
        <v>159</v>
      </c>
      <c r="E344" s="259">
        <v>1.0000000000000001E-5</v>
      </c>
      <c r="F344" s="260">
        <v>4</v>
      </c>
      <c r="G344" s="311">
        <v>0.27074999999999999</v>
      </c>
      <c r="H344" s="259">
        <f t="shared" si="280"/>
        <v>1.0830000000000001E-5</v>
      </c>
      <c r="I344" s="72">
        <v>7.5</v>
      </c>
      <c r="J344" s="72">
        <v>0</v>
      </c>
      <c r="K344" s="76">
        <v>0</v>
      </c>
      <c r="L344" t="str">
        <f t="shared" si="275"/>
        <v>С300</v>
      </c>
      <c r="M344" t="str">
        <f t="shared" si="275"/>
        <v>Насос центробежный Р-100/1 А, В</v>
      </c>
      <c r="N344" t="str">
        <f t="shared" si="276"/>
        <v>Полное-ликвидация</v>
      </c>
      <c r="O344" t="s">
        <v>209</v>
      </c>
      <c r="P344" t="s">
        <v>209</v>
      </c>
      <c r="Q344" t="s">
        <v>209</v>
      </c>
      <c r="R344" t="s">
        <v>209</v>
      </c>
      <c r="S344" t="s">
        <v>209</v>
      </c>
      <c r="T344" t="s">
        <v>209</v>
      </c>
      <c r="U344" t="s">
        <v>209</v>
      </c>
      <c r="V344" t="s">
        <v>209</v>
      </c>
      <c r="W344" t="s">
        <v>209</v>
      </c>
      <c r="X344" t="s">
        <v>209</v>
      </c>
      <c r="Y344" t="s">
        <v>209</v>
      </c>
      <c r="Z344" t="s">
        <v>209</v>
      </c>
      <c r="AA344" t="s">
        <v>209</v>
      </c>
      <c r="AB344" t="s">
        <v>209</v>
      </c>
      <c r="AC344" t="s">
        <v>209</v>
      </c>
      <c r="AD344" t="s">
        <v>209</v>
      </c>
      <c r="AE344" t="s">
        <v>209</v>
      </c>
      <c r="AF344" t="s">
        <v>209</v>
      </c>
      <c r="AG344" s="4">
        <v>0</v>
      </c>
      <c r="AH344" s="4">
        <v>0</v>
      </c>
      <c r="AI344" s="4">
        <v>0.15</v>
      </c>
      <c r="AJ344" s="4">
        <v>2.5999999999999999E-2</v>
      </c>
      <c r="AK344" s="4">
        <v>5</v>
      </c>
      <c r="AL344" s="4"/>
      <c r="AM344" s="4"/>
      <c r="AN344" s="217">
        <f>AJ344*J344+AI344</f>
        <v>0.15</v>
      </c>
      <c r="AO344" s="217">
        <f t="shared" si="281"/>
        <v>1.4999999999999999E-2</v>
      </c>
      <c r="AP344" s="218">
        <f t="shared" si="282"/>
        <v>0</v>
      </c>
      <c r="AQ344" s="218">
        <f t="shared" si="268"/>
        <v>0.5</v>
      </c>
      <c r="AR344" s="217">
        <f>1333*J343*POWER(10,-6)*10+0.0012*K345</f>
        <v>0.14479979999999998</v>
      </c>
      <c r="AS344" s="218">
        <f t="shared" si="277"/>
        <v>0.80979979999999996</v>
      </c>
      <c r="AT344" s="212">
        <f t="shared" si="278"/>
        <v>1.568181834E-6</v>
      </c>
      <c r="AU344" s="212">
        <f t="shared" si="279"/>
        <v>8.770131834000001E-6</v>
      </c>
    </row>
    <row r="345" spans="1:47" x14ac:dyDescent="0.3">
      <c r="A345" s="56" t="s">
        <v>427</v>
      </c>
      <c r="B345" s="72" t="s">
        <v>8</v>
      </c>
      <c r="C345" s="73" t="s">
        <v>187</v>
      </c>
      <c r="D345" s="74" t="s">
        <v>208</v>
      </c>
      <c r="E345" s="259">
        <v>1.0000000000000001E-5</v>
      </c>
      <c r="F345" s="260">
        <v>4</v>
      </c>
      <c r="G345" s="311">
        <v>3.4999999999999996E-2</v>
      </c>
      <c r="H345" s="259">
        <f t="shared" si="280"/>
        <v>1.3999999999999999E-6</v>
      </c>
      <c r="I345" s="72">
        <v>7.5</v>
      </c>
      <c r="J345" s="72">
        <f>I345</f>
        <v>7.5</v>
      </c>
      <c r="K345" s="76">
        <v>120</v>
      </c>
      <c r="L345" t="str">
        <f t="shared" si="275"/>
        <v>С301</v>
      </c>
      <c r="M345" t="str">
        <f t="shared" si="275"/>
        <v>Насос центробежный Р-100/1 А, В</v>
      </c>
      <c r="N345" t="str">
        <f t="shared" si="276"/>
        <v>Полное пожар</v>
      </c>
      <c r="O345">
        <v>15</v>
      </c>
      <c r="P345">
        <v>20</v>
      </c>
      <c r="Q345">
        <v>28</v>
      </c>
      <c r="R345">
        <v>50</v>
      </c>
      <c r="S345" t="s">
        <v>209</v>
      </c>
      <c r="T345" t="s">
        <v>209</v>
      </c>
      <c r="U345" t="s">
        <v>209</v>
      </c>
      <c r="V345" t="s">
        <v>209</v>
      </c>
      <c r="W345" t="s">
        <v>209</v>
      </c>
      <c r="X345" t="s">
        <v>209</v>
      </c>
      <c r="Y345" t="s">
        <v>209</v>
      </c>
      <c r="Z345" t="s">
        <v>209</v>
      </c>
      <c r="AA345" t="s">
        <v>209</v>
      </c>
      <c r="AB345" t="s">
        <v>209</v>
      </c>
      <c r="AC345" t="s">
        <v>209</v>
      </c>
      <c r="AD345" t="s">
        <v>209</v>
      </c>
      <c r="AE345" t="s">
        <v>209</v>
      </c>
      <c r="AF345" t="s">
        <v>209</v>
      </c>
      <c r="AG345" s="4">
        <v>0</v>
      </c>
      <c r="AH345" s="4">
        <v>1</v>
      </c>
      <c r="AI345" s="4">
        <v>0.15</v>
      </c>
      <c r="AJ345" s="4">
        <v>2.5999999999999999E-2</v>
      </c>
      <c r="AK345" s="4">
        <v>5</v>
      </c>
      <c r="AL345" s="4"/>
      <c r="AM345" s="4"/>
      <c r="AN345" s="217">
        <f>AJ345*I345+AI345</f>
        <v>0.34499999999999997</v>
      </c>
      <c r="AO345" s="217">
        <f t="shared" si="281"/>
        <v>3.4499999999999996E-2</v>
      </c>
      <c r="AP345" s="218">
        <f t="shared" si="282"/>
        <v>1.3800000000000001</v>
      </c>
      <c r="AQ345" s="218">
        <f t="shared" si="268"/>
        <v>0.5</v>
      </c>
      <c r="AR345" s="217">
        <f>10068.2*J345*POWER(10,-6)+0.0012*K345</f>
        <v>0.21951149999999997</v>
      </c>
      <c r="AS345" s="218">
        <f t="shared" si="277"/>
        <v>2.4790115000000004</v>
      </c>
      <c r="AT345" s="212">
        <f t="shared" si="278"/>
        <v>3.0731609999999996E-7</v>
      </c>
      <c r="AU345" s="212">
        <f t="shared" si="279"/>
        <v>3.4706161000000002E-6</v>
      </c>
    </row>
    <row r="346" spans="1:47" x14ac:dyDescent="0.3">
      <c r="A346" s="56" t="s">
        <v>428</v>
      </c>
      <c r="B346" s="72" t="s">
        <v>8</v>
      </c>
      <c r="C346" s="73" t="s">
        <v>568</v>
      </c>
      <c r="D346" s="74" t="s">
        <v>188</v>
      </c>
      <c r="E346" s="259">
        <v>1.0000000000000001E-5</v>
      </c>
      <c r="F346" s="260">
        <v>4</v>
      </c>
      <c r="G346" s="311">
        <v>3.3249999999999995E-2</v>
      </c>
      <c r="H346" s="259">
        <f t="shared" si="280"/>
        <v>1.33E-6</v>
      </c>
      <c r="I346" s="72">
        <v>7.5</v>
      </c>
      <c r="J346" s="72">
        <v>0.61</v>
      </c>
      <c r="K346" s="76">
        <v>0</v>
      </c>
      <c r="L346" t="str">
        <f t="shared" si="275"/>
        <v>С302</v>
      </c>
      <c r="M346" t="str">
        <f t="shared" si="275"/>
        <v>Насос центробежный Р-100/1 А, В</v>
      </c>
      <c r="N346" t="str">
        <f t="shared" si="276"/>
        <v>Полное-вспышка</v>
      </c>
      <c r="O346" t="s">
        <v>209</v>
      </c>
      <c r="P346" t="s">
        <v>209</v>
      </c>
      <c r="Q346" t="s">
        <v>209</v>
      </c>
      <c r="R346" t="s">
        <v>209</v>
      </c>
      <c r="S346" t="s">
        <v>209</v>
      </c>
      <c r="T346" t="s">
        <v>209</v>
      </c>
      <c r="U346" t="s">
        <v>209</v>
      </c>
      <c r="V346" t="s">
        <v>209</v>
      </c>
      <c r="W346" t="s">
        <v>209</v>
      </c>
      <c r="X346" t="s">
        <v>209</v>
      </c>
      <c r="Y346">
        <v>27</v>
      </c>
      <c r="Z346">
        <v>32</v>
      </c>
      <c r="AA346" t="s">
        <v>209</v>
      </c>
      <c r="AB346" t="s">
        <v>209</v>
      </c>
      <c r="AC346" t="s">
        <v>209</v>
      </c>
      <c r="AD346" t="s">
        <v>209</v>
      </c>
      <c r="AE346" t="s">
        <v>209</v>
      </c>
      <c r="AF346" t="s">
        <v>209</v>
      </c>
      <c r="AG346" s="4">
        <v>0</v>
      </c>
      <c r="AH346" s="4">
        <v>1</v>
      </c>
      <c r="AI346" s="4">
        <v>0.15</v>
      </c>
      <c r="AJ346" s="4">
        <v>2.5999999999999999E-2</v>
      </c>
      <c r="AK346" s="4">
        <v>5</v>
      </c>
      <c r="AL346" s="4"/>
      <c r="AM346" s="4"/>
      <c r="AN346" s="217">
        <f>AJ346*I346+AI346</f>
        <v>0.34499999999999997</v>
      </c>
      <c r="AO346" s="217">
        <f t="shared" si="281"/>
        <v>3.4499999999999996E-2</v>
      </c>
      <c r="AP346" s="218">
        <f t="shared" si="282"/>
        <v>1.3800000000000001</v>
      </c>
      <c r="AQ346" s="218">
        <f t="shared" si="268"/>
        <v>0.5</v>
      </c>
      <c r="AR346" s="217">
        <f>10068.2*J346*POWER(10,-6)+0.0012*K345</f>
        <v>0.15014160199999999</v>
      </c>
      <c r="AS346" s="218">
        <f t="shared" si="277"/>
        <v>2.4096416019999998</v>
      </c>
      <c r="AT346" s="212">
        <f t="shared" si="278"/>
        <v>1.9968833065999999E-7</v>
      </c>
      <c r="AU346" s="212">
        <f t="shared" si="279"/>
        <v>3.2048233306599995E-6</v>
      </c>
    </row>
    <row r="347" spans="1:47" x14ac:dyDescent="0.3">
      <c r="A347" s="56" t="s">
        <v>429</v>
      </c>
      <c r="B347" s="72" t="s">
        <v>8</v>
      </c>
      <c r="C347" s="73" t="s">
        <v>569</v>
      </c>
      <c r="D347" s="74" t="s">
        <v>159</v>
      </c>
      <c r="E347" s="259">
        <v>1.0000000000000001E-5</v>
      </c>
      <c r="F347" s="260">
        <v>4</v>
      </c>
      <c r="G347" s="311">
        <v>0.63174999999999992</v>
      </c>
      <c r="H347" s="259">
        <f t="shared" si="280"/>
        <v>2.527E-5</v>
      </c>
      <c r="I347" s="72">
        <v>7.5</v>
      </c>
      <c r="J347" s="72">
        <v>0</v>
      </c>
      <c r="K347" s="75">
        <v>0</v>
      </c>
      <c r="L347" t="str">
        <f t="shared" si="275"/>
        <v>С303</v>
      </c>
      <c r="M347" t="str">
        <f t="shared" si="275"/>
        <v>Насос центробежный Р-100/1 А, В</v>
      </c>
      <c r="N347" t="str">
        <f t="shared" si="276"/>
        <v>Полное-ликвидация</v>
      </c>
      <c r="O347" t="s">
        <v>209</v>
      </c>
      <c r="P347" t="s">
        <v>209</v>
      </c>
      <c r="Q347" t="s">
        <v>209</v>
      </c>
      <c r="R347" t="s">
        <v>209</v>
      </c>
      <c r="S347" t="s">
        <v>209</v>
      </c>
      <c r="T347" t="s">
        <v>209</v>
      </c>
      <c r="U347" t="s">
        <v>209</v>
      </c>
      <c r="V347" t="s">
        <v>209</v>
      </c>
      <c r="W347" t="s">
        <v>209</v>
      </c>
      <c r="X347" t="s">
        <v>209</v>
      </c>
      <c r="Y347" t="s">
        <v>209</v>
      </c>
      <c r="Z347" t="s">
        <v>209</v>
      </c>
      <c r="AA347" t="s">
        <v>209</v>
      </c>
      <c r="AB347" t="s">
        <v>209</v>
      </c>
      <c r="AC347" t="s">
        <v>209</v>
      </c>
      <c r="AD347" t="s">
        <v>209</v>
      </c>
      <c r="AE347" t="s">
        <v>209</v>
      </c>
      <c r="AF347" t="s">
        <v>209</v>
      </c>
      <c r="AG347" s="4">
        <v>0</v>
      </c>
      <c r="AH347" s="4">
        <v>0</v>
      </c>
      <c r="AI347" s="4">
        <v>0.15</v>
      </c>
      <c r="AJ347" s="4">
        <v>2.5999999999999999E-2</v>
      </c>
      <c r="AK347" s="4">
        <v>5</v>
      </c>
      <c r="AL347" s="4"/>
      <c r="AM347" s="4"/>
      <c r="AN347" s="217">
        <f>AJ347*J347+AI347</f>
        <v>0.15</v>
      </c>
      <c r="AO347" s="217">
        <f t="shared" si="281"/>
        <v>1.4999999999999999E-2</v>
      </c>
      <c r="AP347" s="218">
        <f t="shared" si="282"/>
        <v>0</v>
      </c>
      <c r="AQ347" s="218">
        <f t="shared" si="268"/>
        <v>0.5</v>
      </c>
      <c r="AR347" s="217">
        <f>1333*J346*POWER(10,-6)+0.0012*K345</f>
        <v>0.14481312999999998</v>
      </c>
      <c r="AS347" s="218">
        <f t="shared" si="277"/>
        <v>0.80981312999999999</v>
      </c>
      <c r="AT347" s="212">
        <f t="shared" si="278"/>
        <v>3.6594277950999996E-6</v>
      </c>
      <c r="AU347" s="212">
        <f t="shared" si="279"/>
        <v>2.0463977795100002E-5</v>
      </c>
    </row>
    <row r="348" spans="1:47" x14ac:dyDescent="0.3">
      <c r="A348" s="56" t="s">
        <v>430</v>
      </c>
      <c r="B348" s="67" t="s">
        <v>13</v>
      </c>
      <c r="C348" s="68" t="s">
        <v>185</v>
      </c>
      <c r="D348" s="69" t="s">
        <v>186</v>
      </c>
      <c r="E348" s="253">
        <v>1.0000000000000001E-5</v>
      </c>
      <c r="F348" s="254">
        <v>2</v>
      </c>
      <c r="G348" s="312">
        <v>1.4999999999999999E-2</v>
      </c>
      <c r="H348" s="253">
        <f>E348*F348*G348</f>
        <v>3.0000000000000004E-7</v>
      </c>
      <c r="I348" s="67">
        <v>1.05</v>
      </c>
      <c r="J348" s="67">
        <v>1.05</v>
      </c>
      <c r="K348" s="70">
        <f>J348/12</f>
        <v>8.7500000000000008E-2</v>
      </c>
      <c r="L348" t="str">
        <f t="shared" ref="L348:L353" si="283">A348</f>
        <v>С304</v>
      </c>
      <c r="M348" t="str">
        <f t="shared" ref="M348:M353" si="284">B348</f>
        <v>Насос центробежный, Р-201А,В</v>
      </c>
      <c r="N348" t="str">
        <f t="shared" ref="N348:N353" si="285">D348</f>
        <v>Полное-жидкостной факел</v>
      </c>
      <c r="O348" t="s">
        <v>209</v>
      </c>
      <c r="P348" t="s">
        <v>209</v>
      </c>
      <c r="Q348" t="s">
        <v>209</v>
      </c>
      <c r="R348" t="s">
        <v>209</v>
      </c>
      <c r="S348" t="s">
        <v>209</v>
      </c>
      <c r="T348" t="s">
        <v>209</v>
      </c>
      <c r="U348" t="s">
        <v>209</v>
      </c>
      <c r="V348" t="s">
        <v>209</v>
      </c>
      <c r="W348">
        <v>5</v>
      </c>
      <c r="X348">
        <v>1</v>
      </c>
      <c r="Y348" t="s">
        <v>209</v>
      </c>
      <c r="Z348" t="s">
        <v>209</v>
      </c>
      <c r="AA348" t="s">
        <v>209</v>
      </c>
      <c r="AB348" t="s">
        <v>209</v>
      </c>
      <c r="AC348" t="s">
        <v>209</v>
      </c>
      <c r="AD348" t="s">
        <v>209</v>
      </c>
      <c r="AE348" t="s">
        <v>209</v>
      </c>
      <c r="AF348" t="s">
        <v>209</v>
      </c>
      <c r="AG348" s="6">
        <v>0</v>
      </c>
      <c r="AH348" s="6">
        <v>1</v>
      </c>
      <c r="AI348" s="6">
        <v>0.17</v>
      </c>
      <c r="AJ348" s="6">
        <v>2.5999999999999999E-2</v>
      </c>
      <c r="AK348" s="6">
        <v>5</v>
      </c>
      <c r="AL348" s="6"/>
      <c r="AM348" s="6"/>
      <c r="AN348" s="214">
        <f>AJ348*I348+AI348</f>
        <v>0.1973</v>
      </c>
      <c r="AO348" s="214">
        <f>AN348*0.1</f>
        <v>1.9730000000000001E-2</v>
      </c>
      <c r="AP348" s="215">
        <f>AG348*1.72+115*0.012*AH348</f>
        <v>1.3800000000000001</v>
      </c>
      <c r="AQ348" s="215">
        <f t="shared" ref="AQ348:AQ353" si="286">AK348*0.1</f>
        <v>0.5</v>
      </c>
      <c r="AR348" s="214">
        <f>10068.2*J348*POWER(10,-6)+0.0012*K351</f>
        <v>3.4571609999999996E-2</v>
      </c>
      <c r="AS348" s="215">
        <f t="shared" si="277"/>
        <v>2.1316016100000001</v>
      </c>
      <c r="AT348" s="241">
        <f t="shared" si="278"/>
        <v>1.0371483000000001E-8</v>
      </c>
      <c r="AU348" s="241">
        <f t="shared" si="279"/>
        <v>6.3948048300000012E-7</v>
      </c>
    </row>
    <row r="349" spans="1:47" x14ac:dyDescent="0.3">
      <c r="A349" s="56" t="s">
        <v>431</v>
      </c>
      <c r="B349" s="67" t="s">
        <v>13</v>
      </c>
      <c r="C349" s="68" t="s">
        <v>566</v>
      </c>
      <c r="D349" s="69" t="s">
        <v>161</v>
      </c>
      <c r="E349" s="253">
        <v>1.0000000000000001E-5</v>
      </c>
      <c r="F349" s="254">
        <v>2</v>
      </c>
      <c r="G349" s="312">
        <v>1.4249999999999999E-2</v>
      </c>
      <c r="H349" s="253">
        <f t="shared" ref="H349:H353" si="287">E349*F349*G349</f>
        <v>2.8500000000000002E-7</v>
      </c>
      <c r="I349" s="67">
        <v>1.05</v>
      </c>
      <c r="J349" s="67">
        <v>8.0000000000000002E-3</v>
      </c>
      <c r="K349" s="70">
        <v>0</v>
      </c>
      <c r="L349" t="str">
        <f t="shared" si="283"/>
        <v>С305</v>
      </c>
      <c r="M349" t="str">
        <f t="shared" si="284"/>
        <v>Насос центробежный, Р-201А,В</v>
      </c>
      <c r="N349" t="str">
        <f t="shared" si="285"/>
        <v>Полное-взрыв</v>
      </c>
      <c r="O349" t="s">
        <v>209</v>
      </c>
      <c r="P349" t="s">
        <v>209</v>
      </c>
      <c r="Q349" t="s">
        <v>209</v>
      </c>
      <c r="R349" t="s">
        <v>209</v>
      </c>
      <c r="S349">
        <v>9</v>
      </c>
      <c r="T349">
        <v>18</v>
      </c>
      <c r="U349">
        <v>50</v>
      </c>
      <c r="V349">
        <v>87</v>
      </c>
      <c r="W349" t="s">
        <v>209</v>
      </c>
      <c r="X349" t="s">
        <v>209</v>
      </c>
      <c r="Y349" t="s">
        <v>209</v>
      </c>
      <c r="Z349" t="s">
        <v>209</v>
      </c>
      <c r="AA349" t="s">
        <v>209</v>
      </c>
      <c r="AB349" t="s">
        <v>209</v>
      </c>
      <c r="AC349" t="s">
        <v>209</v>
      </c>
      <c r="AD349" t="s">
        <v>209</v>
      </c>
      <c r="AE349" t="s">
        <v>209</v>
      </c>
      <c r="AF349" t="s">
        <v>209</v>
      </c>
      <c r="AG349" s="6">
        <v>0</v>
      </c>
      <c r="AH349" s="6">
        <v>1</v>
      </c>
      <c r="AI349" s="6">
        <v>0.17</v>
      </c>
      <c r="AJ349" s="6">
        <v>2.5999999999999999E-2</v>
      </c>
      <c r="AK349" s="6">
        <v>5</v>
      </c>
      <c r="AL349" s="6"/>
      <c r="AM349" s="6"/>
      <c r="AN349" s="214">
        <f>AJ349*I349+AI349</f>
        <v>0.1973</v>
      </c>
      <c r="AO349" s="214">
        <f t="shared" ref="AO349:AO353" si="288">AN349*0.1</f>
        <v>1.9730000000000001E-2</v>
      </c>
      <c r="AP349" s="215">
        <f t="shared" ref="AP349:AP353" si="289">AG349*1.72+115*0.012*AH349</f>
        <v>1.3800000000000001</v>
      </c>
      <c r="AQ349" s="215">
        <f t="shared" si="286"/>
        <v>0.5</v>
      </c>
      <c r="AR349" s="214">
        <f>10068.2*J349*POWER(10,-6)*10+0.0012*K351</f>
        <v>2.4805455999999997E-2</v>
      </c>
      <c r="AS349" s="215">
        <f t="shared" si="277"/>
        <v>2.1218354559999999</v>
      </c>
      <c r="AT349" s="241">
        <f t="shared" si="278"/>
        <v>7.06955496E-9</v>
      </c>
      <c r="AU349" s="241">
        <f t="shared" si="279"/>
        <v>6.0472310496E-7</v>
      </c>
    </row>
    <row r="350" spans="1:47" x14ac:dyDescent="0.3">
      <c r="A350" s="56" t="s">
        <v>432</v>
      </c>
      <c r="B350" s="67" t="s">
        <v>13</v>
      </c>
      <c r="C350" s="68" t="s">
        <v>567</v>
      </c>
      <c r="D350" s="69" t="s">
        <v>159</v>
      </c>
      <c r="E350" s="253">
        <v>1.0000000000000001E-5</v>
      </c>
      <c r="F350" s="254">
        <v>2</v>
      </c>
      <c r="G350" s="312">
        <v>0.27074999999999999</v>
      </c>
      <c r="H350" s="253">
        <f t="shared" si="287"/>
        <v>5.4150000000000007E-6</v>
      </c>
      <c r="I350" s="67">
        <v>1.05</v>
      </c>
      <c r="J350" s="67">
        <v>0</v>
      </c>
      <c r="K350" s="71">
        <v>0</v>
      </c>
      <c r="L350" t="str">
        <f t="shared" si="283"/>
        <v>С306</v>
      </c>
      <c r="M350" t="str">
        <f t="shared" si="284"/>
        <v>Насос центробежный, Р-201А,В</v>
      </c>
      <c r="N350" t="str">
        <f t="shared" si="285"/>
        <v>Полное-ликвидация</v>
      </c>
      <c r="O350" t="s">
        <v>209</v>
      </c>
      <c r="P350" t="s">
        <v>209</v>
      </c>
      <c r="Q350" t="s">
        <v>209</v>
      </c>
      <c r="R350" t="s">
        <v>209</v>
      </c>
      <c r="S350" t="s">
        <v>209</v>
      </c>
      <c r="T350" t="s">
        <v>209</v>
      </c>
      <c r="U350" t="s">
        <v>209</v>
      </c>
      <c r="V350" t="s">
        <v>209</v>
      </c>
      <c r="W350" t="s">
        <v>209</v>
      </c>
      <c r="X350" t="s">
        <v>209</v>
      </c>
      <c r="Y350" t="s">
        <v>209</v>
      </c>
      <c r="Z350" t="s">
        <v>209</v>
      </c>
      <c r="AA350" t="s">
        <v>209</v>
      </c>
      <c r="AB350" t="s">
        <v>209</v>
      </c>
      <c r="AC350" t="s">
        <v>209</v>
      </c>
      <c r="AD350" t="s">
        <v>209</v>
      </c>
      <c r="AE350" t="s">
        <v>209</v>
      </c>
      <c r="AF350" t="s">
        <v>209</v>
      </c>
      <c r="AG350" s="6">
        <v>0</v>
      </c>
      <c r="AH350" s="6">
        <v>0</v>
      </c>
      <c r="AI350" s="6">
        <v>0.17</v>
      </c>
      <c r="AJ350" s="6">
        <v>2.5999999999999999E-2</v>
      </c>
      <c r="AK350" s="6">
        <v>5</v>
      </c>
      <c r="AL350" s="6"/>
      <c r="AM350" s="6"/>
      <c r="AN350" s="214">
        <f>AJ350*J350+AI350</f>
        <v>0.17</v>
      </c>
      <c r="AO350" s="214">
        <f t="shared" si="288"/>
        <v>1.7000000000000001E-2</v>
      </c>
      <c r="AP350" s="215">
        <f t="shared" si="289"/>
        <v>0</v>
      </c>
      <c r="AQ350" s="215">
        <f t="shared" si="286"/>
        <v>0.5</v>
      </c>
      <c r="AR350" s="214">
        <f>1333*J349*POWER(10,-6)*10+0.0012*K351</f>
        <v>2.4106639999999999E-2</v>
      </c>
      <c r="AS350" s="215">
        <f t="shared" si="277"/>
        <v>0.71110664000000001</v>
      </c>
      <c r="AT350" s="241">
        <f t="shared" si="278"/>
        <v>1.3053745560000001E-7</v>
      </c>
      <c r="AU350" s="241">
        <f t="shared" si="279"/>
        <v>3.8506424556000004E-6</v>
      </c>
    </row>
    <row r="351" spans="1:47" x14ac:dyDescent="0.3">
      <c r="A351" s="56" t="s">
        <v>433</v>
      </c>
      <c r="B351" s="67" t="s">
        <v>13</v>
      </c>
      <c r="C351" s="68" t="s">
        <v>187</v>
      </c>
      <c r="D351" s="69" t="s">
        <v>208</v>
      </c>
      <c r="E351" s="253">
        <v>1.0000000000000001E-5</v>
      </c>
      <c r="F351" s="254">
        <v>2</v>
      </c>
      <c r="G351" s="312">
        <v>3.4999999999999996E-2</v>
      </c>
      <c r="H351" s="253">
        <f t="shared" si="287"/>
        <v>6.9999999999999997E-7</v>
      </c>
      <c r="I351" s="67">
        <v>1.05</v>
      </c>
      <c r="J351" s="67">
        <f>I351</f>
        <v>1.05</v>
      </c>
      <c r="K351" s="71">
        <v>20</v>
      </c>
      <c r="L351" t="str">
        <f t="shared" si="283"/>
        <v>С307</v>
      </c>
      <c r="M351" t="str">
        <f t="shared" si="284"/>
        <v>Насос центробежный, Р-201А,В</v>
      </c>
      <c r="N351" t="str">
        <f t="shared" si="285"/>
        <v>Полное пожар</v>
      </c>
      <c r="O351">
        <v>12</v>
      </c>
      <c r="P351">
        <v>15</v>
      </c>
      <c r="Q351">
        <v>20</v>
      </c>
      <c r="R351">
        <v>34</v>
      </c>
      <c r="S351" t="s">
        <v>209</v>
      </c>
      <c r="T351" t="s">
        <v>209</v>
      </c>
      <c r="U351" t="s">
        <v>209</v>
      </c>
      <c r="V351" t="s">
        <v>209</v>
      </c>
      <c r="W351" t="s">
        <v>209</v>
      </c>
      <c r="X351" t="s">
        <v>209</v>
      </c>
      <c r="Y351" t="s">
        <v>209</v>
      </c>
      <c r="Z351" t="s">
        <v>209</v>
      </c>
      <c r="AA351" t="s">
        <v>209</v>
      </c>
      <c r="AB351" t="s">
        <v>209</v>
      </c>
      <c r="AC351" t="s">
        <v>209</v>
      </c>
      <c r="AD351" t="s">
        <v>209</v>
      </c>
      <c r="AE351" t="s">
        <v>209</v>
      </c>
      <c r="AF351" t="s">
        <v>209</v>
      </c>
      <c r="AG351" s="6">
        <v>0</v>
      </c>
      <c r="AH351" s="6">
        <v>1</v>
      </c>
      <c r="AI351" s="6">
        <v>0.17</v>
      </c>
      <c r="AJ351" s="6">
        <v>2.5999999999999999E-2</v>
      </c>
      <c r="AK351" s="6">
        <v>5</v>
      </c>
      <c r="AL351" s="6"/>
      <c r="AM351" s="6"/>
      <c r="AN351" s="214">
        <f>AJ351*I351+AI351</f>
        <v>0.1973</v>
      </c>
      <c r="AO351" s="214">
        <f t="shared" si="288"/>
        <v>1.9730000000000001E-2</v>
      </c>
      <c r="AP351" s="215">
        <f t="shared" si="289"/>
        <v>1.3800000000000001</v>
      </c>
      <c r="AQ351" s="215">
        <f t="shared" si="286"/>
        <v>0.5</v>
      </c>
      <c r="AR351" s="214">
        <f>10068.2*J351*POWER(10,-6)+0.0012*K351</f>
        <v>3.4571609999999996E-2</v>
      </c>
      <c r="AS351" s="215">
        <f t="shared" si="277"/>
        <v>2.1316016100000001</v>
      </c>
      <c r="AT351" s="241">
        <f t="shared" si="278"/>
        <v>2.4200126999999996E-8</v>
      </c>
      <c r="AU351" s="241">
        <f t="shared" si="279"/>
        <v>1.492121127E-6</v>
      </c>
    </row>
    <row r="352" spans="1:47" x14ac:dyDescent="0.3">
      <c r="A352" s="56" t="s">
        <v>434</v>
      </c>
      <c r="B352" s="67" t="s">
        <v>13</v>
      </c>
      <c r="C352" s="68" t="s">
        <v>568</v>
      </c>
      <c r="D352" s="69" t="s">
        <v>188</v>
      </c>
      <c r="E352" s="253">
        <v>1.0000000000000001E-5</v>
      </c>
      <c r="F352" s="254">
        <v>2</v>
      </c>
      <c r="G352" s="312">
        <v>3.3249999999999995E-2</v>
      </c>
      <c r="H352" s="253">
        <f t="shared" si="287"/>
        <v>6.6499999999999999E-7</v>
      </c>
      <c r="I352" s="67">
        <v>1.05</v>
      </c>
      <c r="J352" s="67">
        <v>0.08</v>
      </c>
      <c r="K352" s="71">
        <v>0</v>
      </c>
      <c r="L352" t="str">
        <f t="shared" si="283"/>
        <v>С308</v>
      </c>
      <c r="M352" t="str">
        <f t="shared" si="284"/>
        <v>Насос центробежный, Р-201А,В</v>
      </c>
      <c r="N352" t="str">
        <f t="shared" si="285"/>
        <v>Полное-вспышка</v>
      </c>
      <c r="O352" t="s">
        <v>209</v>
      </c>
      <c r="P352" t="s">
        <v>209</v>
      </c>
      <c r="Q352" t="s">
        <v>209</v>
      </c>
      <c r="R352" t="s">
        <v>209</v>
      </c>
      <c r="S352" t="s">
        <v>209</v>
      </c>
      <c r="T352" t="s">
        <v>209</v>
      </c>
      <c r="U352" t="s">
        <v>209</v>
      </c>
      <c r="V352" t="s">
        <v>209</v>
      </c>
      <c r="W352" t="s">
        <v>209</v>
      </c>
      <c r="X352" t="s">
        <v>209</v>
      </c>
      <c r="Y352">
        <v>14</v>
      </c>
      <c r="Z352">
        <v>16</v>
      </c>
      <c r="AA352" t="s">
        <v>209</v>
      </c>
      <c r="AB352" t="s">
        <v>209</v>
      </c>
      <c r="AC352" t="s">
        <v>209</v>
      </c>
      <c r="AD352" t="s">
        <v>209</v>
      </c>
      <c r="AE352" t="s">
        <v>209</v>
      </c>
      <c r="AF352" t="s">
        <v>209</v>
      </c>
      <c r="AG352" s="6">
        <v>0</v>
      </c>
      <c r="AH352" s="6">
        <v>1</v>
      </c>
      <c r="AI352" s="6">
        <v>0.17</v>
      </c>
      <c r="AJ352" s="6">
        <v>2.5999999999999999E-2</v>
      </c>
      <c r="AK352" s="6">
        <v>5</v>
      </c>
      <c r="AL352" s="6"/>
      <c r="AM352" s="6"/>
      <c r="AN352" s="214">
        <f>AJ352*I352+AI352</f>
        <v>0.1973</v>
      </c>
      <c r="AO352" s="214">
        <f t="shared" si="288"/>
        <v>1.9730000000000001E-2</v>
      </c>
      <c r="AP352" s="215">
        <f t="shared" si="289"/>
        <v>1.3800000000000001</v>
      </c>
      <c r="AQ352" s="215">
        <f t="shared" si="286"/>
        <v>0.5</v>
      </c>
      <c r="AR352" s="214">
        <f>10068.2*J352*POWER(10,-6)+0.0012*K351</f>
        <v>2.4805455999999997E-2</v>
      </c>
      <c r="AS352" s="215">
        <f t="shared" si="277"/>
        <v>2.1218354559999999</v>
      </c>
      <c r="AT352" s="241">
        <f t="shared" si="278"/>
        <v>1.6495628239999998E-8</v>
      </c>
      <c r="AU352" s="241">
        <f t="shared" si="279"/>
        <v>1.4110205782399998E-6</v>
      </c>
    </row>
    <row r="353" spans="1:47" x14ac:dyDescent="0.3">
      <c r="A353" s="56" t="s">
        <v>435</v>
      </c>
      <c r="B353" s="67" t="s">
        <v>13</v>
      </c>
      <c r="C353" s="68" t="s">
        <v>569</v>
      </c>
      <c r="D353" s="69" t="s">
        <v>159</v>
      </c>
      <c r="E353" s="253">
        <v>1.0000000000000001E-5</v>
      </c>
      <c r="F353" s="254">
        <v>2</v>
      </c>
      <c r="G353" s="312">
        <v>0.63174999999999992</v>
      </c>
      <c r="H353" s="253">
        <f t="shared" si="287"/>
        <v>1.2635E-5</v>
      </c>
      <c r="I353" s="67">
        <v>1.05</v>
      </c>
      <c r="J353" s="67">
        <v>0</v>
      </c>
      <c r="K353" s="70">
        <v>0</v>
      </c>
      <c r="L353" t="str">
        <f t="shared" si="283"/>
        <v>С309</v>
      </c>
      <c r="M353" t="str">
        <f t="shared" si="284"/>
        <v>Насос центробежный, Р-201А,В</v>
      </c>
      <c r="N353" t="str">
        <f t="shared" si="285"/>
        <v>Полное-ликвидация</v>
      </c>
      <c r="O353" t="s">
        <v>209</v>
      </c>
      <c r="P353" t="s">
        <v>209</v>
      </c>
      <c r="Q353" t="s">
        <v>209</v>
      </c>
      <c r="R353" t="s">
        <v>209</v>
      </c>
      <c r="S353" t="s">
        <v>209</v>
      </c>
      <c r="T353" t="s">
        <v>209</v>
      </c>
      <c r="U353" t="s">
        <v>209</v>
      </c>
      <c r="V353" t="s">
        <v>209</v>
      </c>
      <c r="W353" t="s">
        <v>209</v>
      </c>
      <c r="X353" t="s">
        <v>209</v>
      </c>
      <c r="Y353" t="s">
        <v>209</v>
      </c>
      <c r="Z353" t="s">
        <v>209</v>
      </c>
      <c r="AA353" t="s">
        <v>209</v>
      </c>
      <c r="AB353" t="s">
        <v>209</v>
      </c>
      <c r="AC353" t="s">
        <v>209</v>
      </c>
      <c r="AD353" t="s">
        <v>209</v>
      </c>
      <c r="AE353" t="s">
        <v>209</v>
      </c>
      <c r="AF353" t="s">
        <v>209</v>
      </c>
      <c r="AG353" s="6">
        <v>0</v>
      </c>
      <c r="AH353" s="6">
        <v>0</v>
      </c>
      <c r="AI353" s="6">
        <v>0.17</v>
      </c>
      <c r="AJ353" s="6">
        <v>2.5999999999999999E-2</v>
      </c>
      <c r="AK353" s="6">
        <v>5</v>
      </c>
      <c r="AL353" s="6"/>
      <c r="AM353" s="6"/>
      <c r="AN353" s="214">
        <f>AJ353*J353+AI353</f>
        <v>0.17</v>
      </c>
      <c r="AO353" s="214">
        <f t="shared" si="288"/>
        <v>1.7000000000000001E-2</v>
      </c>
      <c r="AP353" s="215">
        <f t="shared" si="289"/>
        <v>0</v>
      </c>
      <c r="AQ353" s="215">
        <f t="shared" si="286"/>
        <v>0.5</v>
      </c>
      <c r="AR353" s="214">
        <f>1333*J352*POWER(10,-6)+0.0012*K351</f>
        <v>2.4106639999999999E-2</v>
      </c>
      <c r="AS353" s="215">
        <f t="shared" si="277"/>
        <v>0.71110664000000001</v>
      </c>
      <c r="AT353" s="241">
        <f t="shared" si="278"/>
        <v>3.0458739639999996E-7</v>
      </c>
      <c r="AU353" s="241">
        <f t="shared" si="279"/>
        <v>8.9848323963999996E-6</v>
      </c>
    </row>
    <row r="354" spans="1:47" x14ac:dyDescent="0.3">
      <c r="A354" s="56" t="s">
        <v>436</v>
      </c>
      <c r="B354" s="59" t="s">
        <v>20</v>
      </c>
      <c r="C354" s="62" t="s">
        <v>185</v>
      </c>
      <c r="D354" s="60" t="s">
        <v>186</v>
      </c>
      <c r="E354" s="255">
        <v>1.0000000000000001E-5</v>
      </c>
      <c r="F354" s="256">
        <v>2</v>
      </c>
      <c r="G354" s="313">
        <v>1.4999999999999999E-2</v>
      </c>
      <c r="H354" s="255">
        <f>E354*F354*G354</f>
        <v>3.0000000000000004E-7</v>
      </c>
      <c r="I354" s="59">
        <v>1.03</v>
      </c>
      <c r="J354" s="59">
        <v>1.03</v>
      </c>
      <c r="K354" s="63">
        <f>J354/12</f>
        <v>8.5833333333333331E-2</v>
      </c>
      <c r="L354" t="str">
        <f t="shared" ref="L354:L359" si="290">A354</f>
        <v>С310</v>
      </c>
      <c r="M354" t="str">
        <f t="shared" ref="M354:M359" si="291">B354</f>
        <v>Насос центробежный, Р-301А, В</v>
      </c>
      <c r="N354" t="str">
        <f t="shared" ref="N354:N359" si="292">D354</f>
        <v>Полное-жидкостной факел</v>
      </c>
      <c r="O354" t="s">
        <v>209</v>
      </c>
      <c r="P354" t="s">
        <v>209</v>
      </c>
      <c r="Q354" t="s">
        <v>209</v>
      </c>
      <c r="R354" t="s">
        <v>209</v>
      </c>
      <c r="S354" t="s">
        <v>209</v>
      </c>
      <c r="T354" t="s">
        <v>209</v>
      </c>
      <c r="U354" t="s">
        <v>209</v>
      </c>
      <c r="V354" t="s">
        <v>209</v>
      </c>
      <c r="W354">
        <v>5</v>
      </c>
      <c r="X354">
        <v>1</v>
      </c>
      <c r="Y354" t="s">
        <v>209</v>
      </c>
      <c r="Z354" t="s">
        <v>209</v>
      </c>
      <c r="AA354" t="s">
        <v>209</v>
      </c>
      <c r="AB354" t="s">
        <v>209</v>
      </c>
      <c r="AC354" t="s">
        <v>209</v>
      </c>
      <c r="AD354" t="s">
        <v>209</v>
      </c>
      <c r="AE354" t="s">
        <v>209</v>
      </c>
      <c r="AF354" t="s">
        <v>209</v>
      </c>
      <c r="AG354" s="3">
        <v>0</v>
      </c>
      <c r="AH354" s="3">
        <v>1</v>
      </c>
      <c r="AI354" s="3">
        <v>0.17</v>
      </c>
      <c r="AJ354" s="3">
        <v>2.5999999999999999E-2</v>
      </c>
      <c r="AK354" s="3">
        <v>5</v>
      </c>
      <c r="AL354" s="3"/>
      <c r="AM354" s="3"/>
      <c r="AN354" s="207">
        <f>AJ354*I354+AI354</f>
        <v>0.19678000000000001</v>
      </c>
      <c r="AO354" s="207">
        <f>AN354*0.1</f>
        <v>1.9678000000000001E-2</v>
      </c>
      <c r="AP354" s="208">
        <f>AG354*1.72+115*0.012*AH354</f>
        <v>1.3800000000000001</v>
      </c>
      <c r="AQ354" s="208">
        <f t="shared" ref="AQ354:AQ365" si="293">AK354*0.1</f>
        <v>0.5</v>
      </c>
      <c r="AR354" s="207">
        <f>10068.2*J354*POWER(10,-6)+0.0012*K357</f>
        <v>3.4370246E-2</v>
      </c>
      <c r="AS354" s="208">
        <f t="shared" si="277"/>
        <v>2.1308282460000005</v>
      </c>
      <c r="AT354" s="242">
        <f t="shared" si="278"/>
        <v>1.0311073800000001E-8</v>
      </c>
      <c r="AU354" s="242">
        <f t="shared" si="279"/>
        <v>6.392484738000002E-7</v>
      </c>
    </row>
    <row r="355" spans="1:47" x14ac:dyDescent="0.3">
      <c r="A355" s="56" t="s">
        <v>437</v>
      </c>
      <c r="B355" s="59" t="s">
        <v>20</v>
      </c>
      <c r="C355" s="62" t="s">
        <v>566</v>
      </c>
      <c r="D355" s="60" t="s">
        <v>161</v>
      </c>
      <c r="E355" s="255">
        <v>1.0000000000000001E-5</v>
      </c>
      <c r="F355" s="256">
        <v>2</v>
      </c>
      <c r="G355" s="313">
        <v>1.4249999999999999E-2</v>
      </c>
      <c r="H355" s="255">
        <f t="shared" ref="H355:H359" si="294">E355*F355*G355</f>
        <v>2.8500000000000002E-7</v>
      </c>
      <c r="I355" s="59">
        <v>1.03</v>
      </c>
      <c r="J355" s="59">
        <v>8.0000000000000002E-3</v>
      </c>
      <c r="K355" s="63">
        <v>0</v>
      </c>
      <c r="L355" t="str">
        <f t="shared" si="290"/>
        <v>С311</v>
      </c>
      <c r="M355" t="str">
        <f t="shared" si="291"/>
        <v>Насос центробежный, Р-301А, В</v>
      </c>
      <c r="N355" t="str">
        <f t="shared" si="292"/>
        <v>Полное-взрыв</v>
      </c>
      <c r="O355" t="s">
        <v>209</v>
      </c>
      <c r="P355" t="s">
        <v>209</v>
      </c>
      <c r="Q355" t="s">
        <v>209</v>
      </c>
      <c r="R355" t="s">
        <v>209</v>
      </c>
      <c r="S355">
        <v>9</v>
      </c>
      <c r="T355">
        <v>18</v>
      </c>
      <c r="U355">
        <v>50</v>
      </c>
      <c r="V355">
        <v>87</v>
      </c>
      <c r="W355" t="s">
        <v>209</v>
      </c>
      <c r="X355" t="s">
        <v>209</v>
      </c>
      <c r="Y355" t="s">
        <v>209</v>
      </c>
      <c r="Z355" t="s">
        <v>209</v>
      </c>
      <c r="AA355" t="s">
        <v>209</v>
      </c>
      <c r="AB355" t="s">
        <v>209</v>
      </c>
      <c r="AC355" t="s">
        <v>209</v>
      </c>
      <c r="AD355" t="s">
        <v>209</v>
      </c>
      <c r="AE355" t="s">
        <v>209</v>
      </c>
      <c r="AF355" t="s">
        <v>209</v>
      </c>
      <c r="AG355" s="3">
        <v>0</v>
      </c>
      <c r="AH355" s="3">
        <v>1</v>
      </c>
      <c r="AI355" s="3">
        <v>0.17</v>
      </c>
      <c r="AJ355" s="3">
        <v>2.5999999999999999E-2</v>
      </c>
      <c r="AK355" s="3">
        <v>5</v>
      </c>
      <c r="AL355" s="3"/>
      <c r="AM355" s="3"/>
      <c r="AN355" s="207">
        <f>AJ355*I355+AI355</f>
        <v>0.19678000000000001</v>
      </c>
      <c r="AO355" s="207">
        <f t="shared" ref="AO355:AO359" si="295">AN355*0.1</f>
        <v>1.9678000000000001E-2</v>
      </c>
      <c r="AP355" s="208">
        <f t="shared" ref="AP355:AP359" si="296">AG355*1.72+115*0.012*AH355</f>
        <v>1.3800000000000001</v>
      </c>
      <c r="AQ355" s="208">
        <f t="shared" si="293"/>
        <v>0.5</v>
      </c>
      <c r="AR355" s="207">
        <f>10068.2*J355*POWER(10,-6)*10+0.0012*K357</f>
        <v>2.4805455999999997E-2</v>
      </c>
      <c r="AS355" s="208">
        <f t="shared" si="277"/>
        <v>2.1212634560000003</v>
      </c>
      <c r="AT355" s="242">
        <f t="shared" si="278"/>
        <v>7.06955496E-9</v>
      </c>
      <c r="AU355" s="242">
        <f t="shared" si="279"/>
        <v>6.0456008496000019E-7</v>
      </c>
    </row>
    <row r="356" spans="1:47" x14ac:dyDescent="0.3">
      <c r="A356" s="56" t="s">
        <v>438</v>
      </c>
      <c r="B356" s="59" t="s">
        <v>20</v>
      </c>
      <c r="C356" s="62" t="s">
        <v>567</v>
      </c>
      <c r="D356" s="60" t="s">
        <v>159</v>
      </c>
      <c r="E356" s="255">
        <v>1.0000000000000001E-5</v>
      </c>
      <c r="F356" s="256">
        <v>2</v>
      </c>
      <c r="G356" s="313">
        <v>0.27074999999999999</v>
      </c>
      <c r="H356" s="255">
        <f t="shared" si="294"/>
        <v>5.4150000000000007E-6</v>
      </c>
      <c r="I356" s="59">
        <v>1.03</v>
      </c>
      <c r="J356" s="59">
        <v>0</v>
      </c>
      <c r="K356" s="66">
        <v>0</v>
      </c>
      <c r="L356" t="str">
        <f t="shared" si="290"/>
        <v>С312</v>
      </c>
      <c r="M356" t="str">
        <f t="shared" si="291"/>
        <v>Насос центробежный, Р-301А, В</v>
      </c>
      <c r="N356" t="str">
        <f t="shared" si="292"/>
        <v>Полное-ликвидация</v>
      </c>
      <c r="O356" t="s">
        <v>209</v>
      </c>
      <c r="P356" t="s">
        <v>209</v>
      </c>
      <c r="Q356" t="s">
        <v>209</v>
      </c>
      <c r="R356" t="s">
        <v>209</v>
      </c>
      <c r="S356" t="s">
        <v>209</v>
      </c>
      <c r="T356" t="s">
        <v>209</v>
      </c>
      <c r="U356" t="s">
        <v>209</v>
      </c>
      <c r="V356" t="s">
        <v>209</v>
      </c>
      <c r="W356" t="s">
        <v>209</v>
      </c>
      <c r="X356" t="s">
        <v>209</v>
      </c>
      <c r="Y356" t="s">
        <v>209</v>
      </c>
      <c r="Z356" t="s">
        <v>209</v>
      </c>
      <c r="AA356" t="s">
        <v>209</v>
      </c>
      <c r="AB356" t="s">
        <v>209</v>
      </c>
      <c r="AC356" t="s">
        <v>209</v>
      </c>
      <c r="AD356" t="s">
        <v>209</v>
      </c>
      <c r="AE356" t="s">
        <v>209</v>
      </c>
      <c r="AF356" t="s">
        <v>209</v>
      </c>
      <c r="AG356" s="3">
        <v>0</v>
      </c>
      <c r="AH356" s="3">
        <v>0</v>
      </c>
      <c r="AI356" s="3">
        <v>0.17</v>
      </c>
      <c r="AJ356" s="3">
        <v>2.5999999999999999E-2</v>
      </c>
      <c r="AK356" s="3">
        <v>5</v>
      </c>
      <c r="AL356" s="3"/>
      <c r="AM356" s="3"/>
      <c r="AN356" s="207">
        <f>AJ356*J356+AI356</f>
        <v>0.17</v>
      </c>
      <c r="AO356" s="207">
        <f t="shared" si="295"/>
        <v>1.7000000000000001E-2</v>
      </c>
      <c r="AP356" s="208">
        <f t="shared" si="296"/>
        <v>0</v>
      </c>
      <c r="AQ356" s="208">
        <f t="shared" si="293"/>
        <v>0.5</v>
      </c>
      <c r="AR356" s="207">
        <f>1333*J355*POWER(10,-6)*10+0.0012*K357</f>
        <v>2.4106639999999999E-2</v>
      </c>
      <c r="AS356" s="208">
        <f t="shared" si="277"/>
        <v>0.71110664000000001</v>
      </c>
      <c r="AT356" s="242">
        <f t="shared" si="278"/>
        <v>1.3053745560000001E-7</v>
      </c>
      <c r="AU356" s="242">
        <f t="shared" si="279"/>
        <v>3.8506424556000004E-6</v>
      </c>
    </row>
    <row r="357" spans="1:47" x14ac:dyDescent="0.3">
      <c r="A357" s="56" t="s">
        <v>439</v>
      </c>
      <c r="B357" s="59" t="s">
        <v>20</v>
      </c>
      <c r="C357" s="62" t="s">
        <v>187</v>
      </c>
      <c r="D357" s="60" t="s">
        <v>208</v>
      </c>
      <c r="E357" s="255">
        <v>1.0000000000000001E-5</v>
      </c>
      <c r="F357" s="256">
        <v>2</v>
      </c>
      <c r="G357" s="313">
        <v>3.4999999999999996E-2</v>
      </c>
      <c r="H357" s="255">
        <f t="shared" si="294"/>
        <v>6.9999999999999997E-7</v>
      </c>
      <c r="I357" s="59">
        <v>1.03</v>
      </c>
      <c r="J357" s="59">
        <f>I357</f>
        <v>1.03</v>
      </c>
      <c r="K357" s="66">
        <v>20</v>
      </c>
      <c r="L357" t="str">
        <f t="shared" si="290"/>
        <v>С313</v>
      </c>
      <c r="M357" t="str">
        <f t="shared" si="291"/>
        <v>Насос центробежный, Р-301А, В</v>
      </c>
      <c r="N357" t="str">
        <f t="shared" si="292"/>
        <v>Полное пожар</v>
      </c>
      <c r="O357">
        <v>12</v>
      </c>
      <c r="P357">
        <v>15</v>
      </c>
      <c r="Q357">
        <v>20</v>
      </c>
      <c r="R357">
        <v>34</v>
      </c>
      <c r="S357" t="s">
        <v>209</v>
      </c>
      <c r="T357" t="s">
        <v>209</v>
      </c>
      <c r="U357" t="s">
        <v>209</v>
      </c>
      <c r="V357" t="s">
        <v>209</v>
      </c>
      <c r="W357" t="s">
        <v>209</v>
      </c>
      <c r="X357" t="s">
        <v>209</v>
      </c>
      <c r="Y357" t="s">
        <v>209</v>
      </c>
      <c r="Z357" t="s">
        <v>209</v>
      </c>
      <c r="AA357" t="s">
        <v>209</v>
      </c>
      <c r="AB357" t="s">
        <v>209</v>
      </c>
      <c r="AC357" t="s">
        <v>209</v>
      </c>
      <c r="AD357" t="s">
        <v>209</v>
      </c>
      <c r="AE357" t="s">
        <v>209</v>
      </c>
      <c r="AF357" t="s">
        <v>209</v>
      </c>
      <c r="AG357" s="3">
        <v>0</v>
      </c>
      <c r="AH357" s="3">
        <v>1</v>
      </c>
      <c r="AI357" s="3">
        <v>0.17</v>
      </c>
      <c r="AJ357" s="3">
        <v>2.5999999999999999E-2</v>
      </c>
      <c r="AK357" s="3">
        <v>5</v>
      </c>
      <c r="AL357" s="3"/>
      <c r="AM357" s="3"/>
      <c r="AN357" s="207">
        <f>AJ357*I357+AI357</f>
        <v>0.19678000000000001</v>
      </c>
      <c r="AO357" s="207">
        <f t="shared" si="295"/>
        <v>1.9678000000000001E-2</v>
      </c>
      <c r="AP357" s="208">
        <f t="shared" si="296"/>
        <v>1.3800000000000001</v>
      </c>
      <c r="AQ357" s="208">
        <f t="shared" si="293"/>
        <v>0.5</v>
      </c>
      <c r="AR357" s="207">
        <f>10068.2*J357*POWER(10,-6)+0.0012*K357</f>
        <v>3.4370246E-2</v>
      </c>
      <c r="AS357" s="208">
        <f t="shared" si="277"/>
        <v>2.1308282460000005</v>
      </c>
      <c r="AT357" s="242">
        <f t="shared" si="278"/>
        <v>2.4059172199999999E-8</v>
      </c>
      <c r="AU357" s="242">
        <f t="shared" si="279"/>
        <v>1.4915797722000003E-6</v>
      </c>
    </row>
    <row r="358" spans="1:47" x14ac:dyDescent="0.3">
      <c r="A358" s="56" t="s">
        <v>440</v>
      </c>
      <c r="B358" s="59" t="s">
        <v>20</v>
      </c>
      <c r="C358" s="62" t="s">
        <v>568</v>
      </c>
      <c r="D358" s="60" t="s">
        <v>188</v>
      </c>
      <c r="E358" s="255">
        <v>1.0000000000000001E-5</v>
      </c>
      <c r="F358" s="256">
        <v>2</v>
      </c>
      <c r="G358" s="313">
        <v>3.3249999999999995E-2</v>
      </c>
      <c r="H358" s="255">
        <f t="shared" si="294"/>
        <v>6.6499999999999999E-7</v>
      </c>
      <c r="I358" s="59">
        <v>1.03</v>
      </c>
      <c r="J358" s="59">
        <v>0.08</v>
      </c>
      <c r="K358" s="66">
        <v>0</v>
      </c>
      <c r="L358" t="str">
        <f t="shared" si="290"/>
        <v>С314</v>
      </c>
      <c r="M358" t="str">
        <f t="shared" si="291"/>
        <v>Насос центробежный, Р-301А, В</v>
      </c>
      <c r="N358" t="str">
        <f t="shared" si="292"/>
        <v>Полное-вспышка</v>
      </c>
      <c r="O358" t="s">
        <v>209</v>
      </c>
      <c r="P358" t="s">
        <v>209</v>
      </c>
      <c r="Q358" t="s">
        <v>209</v>
      </c>
      <c r="R358" t="s">
        <v>209</v>
      </c>
      <c r="S358" t="s">
        <v>209</v>
      </c>
      <c r="T358" t="s">
        <v>209</v>
      </c>
      <c r="U358" t="s">
        <v>209</v>
      </c>
      <c r="V358" t="s">
        <v>209</v>
      </c>
      <c r="W358" t="s">
        <v>209</v>
      </c>
      <c r="X358" t="s">
        <v>209</v>
      </c>
      <c r="Y358">
        <v>14</v>
      </c>
      <c r="Z358">
        <v>16</v>
      </c>
      <c r="AA358" t="s">
        <v>209</v>
      </c>
      <c r="AB358" t="s">
        <v>209</v>
      </c>
      <c r="AC358" t="s">
        <v>209</v>
      </c>
      <c r="AD358" t="s">
        <v>209</v>
      </c>
      <c r="AE358" t="s">
        <v>209</v>
      </c>
      <c r="AF358" t="s">
        <v>209</v>
      </c>
      <c r="AG358" s="3">
        <v>0</v>
      </c>
      <c r="AH358" s="3">
        <v>1</v>
      </c>
      <c r="AI358" s="3">
        <v>0.17</v>
      </c>
      <c r="AJ358" s="3">
        <v>2.5999999999999999E-2</v>
      </c>
      <c r="AK358" s="3">
        <v>5</v>
      </c>
      <c r="AL358" s="3"/>
      <c r="AM358" s="3"/>
      <c r="AN358" s="207">
        <f>AJ358*I358+AI358</f>
        <v>0.19678000000000001</v>
      </c>
      <c r="AO358" s="207">
        <f t="shared" si="295"/>
        <v>1.9678000000000001E-2</v>
      </c>
      <c r="AP358" s="208">
        <f t="shared" si="296"/>
        <v>1.3800000000000001</v>
      </c>
      <c r="AQ358" s="208">
        <f t="shared" si="293"/>
        <v>0.5</v>
      </c>
      <c r="AR358" s="207">
        <f>10068.2*J358*POWER(10,-6)+0.0012*K357</f>
        <v>2.4805455999999997E-2</v>
      </c>
      <c r="AS358" s="208">
        <f t="shared" si="277"/>
        <v>2.1212634560000003</v>
      </c>
      <c r="AT358" s="242">
        <f t="shared" si="278"/>
        <v>1.6495628239999998E-8</v>
      </c>
      <c r="AU358" s="242">
        <f t="shared" si="279"/>
        <v>1.4106401982400002E-6</v>
      </c>
    </row>
    <row r="359" spans="1:47" x14ac:dyDescent="0.3">
      <c r="A359" s="56" t="s">
        <v>441</v>
      </c>
      <c r="B359" s="59" t="s">
        <v>20</v>
      </c>
      <c r="C359" s="62" t="s">
        <v>569</v>
      </c>
      <c r="D359" s="60" t="s">
        <v>159</v>
      </c>
      <c r="E359" s="255">
        <v>1.0000000000000001E-5</v>
      </c>
      <c r="F359" s="256">
        <v>2</v>
      </c>
      <c r="G359" s="313">
        <v>0.63174999999999992</v>
      </c>
      <c r="H359" s="255">
        <f t="shared" si="294"/>
        <v>1.2635E-5</v>
      </c>
      <c r="I359" s="59">
        <v>1.03</v>
      </c>
      <c r="J359" s="59">
        <v>0</v>
      </c>
      <c r="K359" s="63">
        <v>0</v>
      </c>
      <c r="L359" t="str">
        <f t="shared" si="290"/>
        <v>С315</v>
      </c>
      <c r="M359" t="str">
        <f t="shared" si="291"/>
        <v>Насос центробежный, Р-301А, В</v>
      </c>
      <c r="N359" t="str">
        <f t="shared" si="292"/>
        <v>Полное-ликвидация</v>
      </c>
      <c r="O359" t="s">
        <v>209</v>
      </c>
      <c r="P359" t="s">
        <v>209</v>
      </c>
      <c r="Q359" t="s">
        <v>209</v>
      </c>
      <c r="R359" t="s">
        <v>209</v>
      </c>
      <c r="S359" t="s">
        <v>209</v>
      </c>
      <c r="T359" t="s">
        <v>209</v>
      </c>
      <c r="U359" t="s">
        <v>209</v>
      </c>
      <c r="V359" t="s">
        <v>209</v>
      </c>
      <c r="W359" t="s">
        <v>209</v>
      </c>
      <c r="X359" t="s">
        <v>209</v>
      </c>
      <c r="Y359" t="s">
        <v>209</v>
      </c>
      <c r="Z359" t="s">
        <v>209</v>
      </c>
      <c r="AA359" t="s">
        <v>209</v>
      </c>
      <c r="AB359" t="s">
        <v>209</v>
      </c>
      <c r="AC359" t="s">
        <v>209</v>
      </c>
      <c r="AD359" t="s">
        <v>209</v>
      </c>
      <c r="AE359" t="s">
        <v>209</v>
      </c>
      <c r="AF359" t="s">
        <v>209</v>
      </c>
      <c r="AG359" s="3">
        <v>0</v>
      </c>
      <c r="AH359" s="3">
        <v>0</v>
      </c>
      <c r="AI359" s="3">
        <v>0.17</v>
      </c>
      <c r="AJ359" s="3">
        <v>2.5999999999999999E-2</v>
      </c>
      <c r="AK359" s="3">
        <v>5</v>
      </c>
      <c r="AL359" s="3"/>
      <c r="AM359" s="3"/>
      <c r="AN359" s="207">
        <f>AJ359*J359+AI359</f>
        <v>0.17</v>
      </c>
      <c r="AO359" s="207">
        <f t="shared" si="295"/>
        <v>1.7000000000000001E-2</v>
      </c>
      <c r="AP359" s="208">
        <f t="shared" si="296"/>
        <v>0</v>
      </c>
      <c r="AQ359" s="208">
        <f t="shared" si="293"/>
        <v>0.5</v>
      </c>
      <c r="AR359" s="207">
        <f>1333*J358*POWER(10,-6)+0.0012*K357</f>
        <v>2.4106639999999999E-2</v>
      </c>
      <c r="AS359" s="208">
        <f t="shared" si="277"/>
        <v>0.71110664000000001</v>
      </c>
      <c r="AT359" s="242">
        <f t="shared" si="278"/>
        <v>3.0458739639999996E-7</v>
      </c>
      <c r="AU359" s="242">
        <f t="shared" si="279"/>
        <v>8.9848323963999996E-6</v>
      </c>
    </row>
    <row r="360" spans="1:47" x14ac:dyDescent="0.3">
      <c r="A360" s="56" t="s">
        <v>442</v>
      </c>
      <c r="B360" s="67" t="s">
        <v>27</v>
      </c>
      <c r="C360" s="68" t="s">
        <v>185</v>
      </c>
      <c r="D360" s="69" t="s">
        <v>186</v>
      </c>
      <c r="E360" s="253">
        <v>1.0000000000000001E-5</v>
      </c>
      <c r="F360" s="254">
        <v>2</v>
      </c>
      <c r="G360" s="312">
        <v>1.4999999999999999E-2</v>
      </c>
      <c r="H360" s="253">
        <f>E360*F360*G360</f>
        <v>3.0000000000000004E-7</v>
      </c>
      <c r="I360" s="67">
        <v>4.13</v>
      </c>
      <c r="J360" s="67">
        <v>4.13</v>
      </c>
      <c r="K360" s="70">
        <f>J360/12</f>
        <v>0.34416666666666668</v>
      </c>
      <c r="L360" t="str">
        <f t="shared" ref="L360:L365" si="297">A360</f>
        <v>С316</v>
      </c>
      <c r="M360" t="str">
        <f t="shared" ref="M360:M365" si="298">B360</f>
        <v>Насос центробежный Р-403А,В</v>
      </c>
      <c r="N360" t="str">
        <f t="shared" ref="N360:N365" si="299">D360</f>
        <v>Полное-жидкостной факел</v>
      </c>
      <c r="O360" t="s">
        <v>209</v>
      </c>
      <c r="P360" t="s">
        <v>209</v>
      </c>
      <c r="Q360" t="s">
        <v>209</v>
      </c>
      <c r="R360" t="s">
        <v>209</v>
      </c>
      <c r="S360" t="s">
        <v>209</v>
      </c>
      <c r="T360" t="s">
        <v>209</v>
      </c>
      <c r="U360" t="s">
        <v>209</v>
      </c>
      <c r="V360" t="s">
        <v>209</v>
      </c>
      <c r="W360">
        <v>9</v>
      </c>
      <c r="X360">
        <v>2</v>
      </c>
      <c r="Y360" t="s">
        <v>209</v>
      </c>
      <c r="Z360" t="s">
        <v>209</v>
      </c>
      <c r="AA360" t="s">
        <v>209</v>
      </c>
      <c r="AB360" t="s">
        <v>209</v>
      </c>
      <c r="AC360" t="s">
        <v>209</v>
      </c>
      <c r="AD360" t="s">
        <v>209</v>
      </c>
      <c r="AE360" t="s">
        <v>209</v>
      </c>
      <c r="AF360" t="s">
        <v>209</v>
      </c>
      <c r="AG360" s="6">
        <v>0</v>
      </c>
      <c r="AH360" s="6">
        <v>1</v>
      </c>
      <c r="AI360" s="6">
        <v>0.12</v>
      </c>
      <c r="AJ360" s="6">
        <v>2.5999999999999999E-2</v>
      </c>
      <c r="AK360" s="6">
        <v>5</v>
      </c>
      <c r="AL360" s="6"/>
      <c r="AM360" s="6"/>
      <c r="AN360" s="214">
        <f>AJ360*I360+AI360</f>
        <v>0.22737999999999997</v>
      </c>
      <c r="AO360" s="214">
        <f>AN360*0.1</f>
        <v>2.2737999999999998E-2</v>
      </c>
      <c r="AP360" s="215">
        <f>AG360*1.72+115*0.012*AH360</f>
        <v>1.3800000000000001</v>
      </c>
      <c r="AQ360" s="215">
        <f t="shared" si="293"/>
        <v>0.5</v>
      </c>
      <c r="AR360" s="214">
        <f>10068.2*J360*POWER(10,-6)+0.0012*K363</f>
        <v>8.9581666000000004E-2</v>
      </c>
      <c r="AS360" s="215">
        <f t="shared" si="277"/>
        <v>2.2196996659999999</v>
      </c>
      <c r="AT360" s="241">
        <f t="shared" si="278"/>
        <v>2.6874499800000003E-8</v>
      </c>
      <c r="AU360" s="241">
        <f t="shared" si="279"/>
        <v>6.6590989980000003E-7</v>
      </c>
    </row>
    <row r="361" spans="1:47" x14ac:dyDescent="0.3">
      <c r="A361" s="56" t="s">
        <v>443</v>
      </c>
      <c r="B361" s="67" t="s">
        <v>27</v>
      </c>
      <c r="C361" s="68" t="s">
        <v>566</v>
      </c>
      <c r="D361" s="69" t="s">
        <v>161</v>
      </c>
      <c r="E361" s="253">
        <v>1.0000000000000001E-5</v>
      </c>
      <c r="F361" s="254">
        <v>2</v>
      </c>
      <c r="G361" s="312">
        <v>1.4249999999999999E-2</v>
      </c>
      <c r="H361" s="253">
        <f t="shared" ref="H361:H365" si="300">E361*F361*G361</f>
        <v>2.8500000000000002E-7</v>
      </c>
      <c r="I361" s="67">
        <v>4.13</v>
      </c>
      <c r="J361" s="67">
        <v>7.0000000000000007E-2</v>
      </c>
      <c r="K361" s="70">
        <v>0</v>
      </c>
      <c r="L361" t="str">
        <f t="shared" si="297"/>
        <v>С317</v>
      </c>
      <c r="M361" t="str">
        <f t="shared" si="298"/>
        <v>Насос центробежный Р-403А,В</v>
      </c>
      <c r="N361" t="str">
        <f t="shared" si="299"/>
        <v>Полное-взрыв</v>
      </c>
      <c r="O361" t="s">
        <v>209</v>
      </c>
      <c r="P361" t="s">
        <v>209</v>
      </c>
      <c r="Q361" t="s">
        <v>209</v>
      </c>
      <c r="R361" t="s">
        <v>209</v>
      </c>
      <c r="S361">
        <v>19</v>
      </c>
      <c r="T361">
        <v>38</v>
      </c>
      <c r="U361">
        <v>104</v>
      </c>
      <c r="V361">
        <v>179</v>
      </c>
      <c r="W361" t="s">
        <v>209</v>
      </c>
      <c r="X361" t="s">
        <v>209</v>
      </c>
      <c r="Y361" t="s">
        <v>209</v>
      </c>
      <c r="Z361" t="s">
        <v>209</v>
      </c>
      <c r="AA361" t="s">
        <v>209</v>
      </c>
      <c r="AB361" t="s">
        <v>209</v>
      </c>
      <c r="AC361" t="s">
        <v>209</v>
      </c>
      <c r="AD361" t="s">
        <v>209</v>
      </c>
      <c r="AE361" t="s">
        <v>209</v>
      </c>
      <c r="AF361" t="s">
        <v>209</v>
      </c>
      <c r="AG361" s="6">
        <v>0</v>
      </c>
      <c r="AH361" s="6">
        <v>1</v>
      </c>
      <c r="AI361" s="6">
        <v>0.12</v>
      </c>
      <c r="AJ361" s="6">
        <v>2.5999999999999999E-2</v>
      </c>
      <c r="AK361" s="6">
        <v>5</v>
      </c>
      <c r="AL361" s="6"/>
      <c r="AM361" s="6"/>
      <c r="AN361" s="214">
        <f>AJ361*I361+AI361</f>
        <v>0.22737999999999997</v>
      </c>
      <c r="AO361" s="214">
        <f t="shared" ref="AO361:AO365" si="301">AN361*0.1</f>
        <v>2.2737999999999998E-2</v>
      </c>
      <c r="AP361" s="215">
        <f t="shared" ref="AP361:AP365" si="302">AG361*1.72+115*0.012*AH361</f>
        <v>1.3800000000000001</v>
      </c>
      <c r="AQ361" s="215">
        <f t="shared" si="293"/>
        <v>0.5</v>
      </c>
      <c r="AR361" s="214">
        <f>10068.2*J361*POWER(10,-6)*10+0.0012*K363</f>
        <v>5.5047739999999998E-2</v>
      </c>
      <c r="AS361" s="215">
        <f t="shared" si="277"/>
        <v>2.18516574</v>
      </c>
      <c r="AT361" s="241">
        <f t="shared" si="278"/>
        <v>1.5688605900000001E-8</v>
      </c>
      <c r="AU361" s="241">
        <f t="shared" si="279"/>
        <v>6.227722359E-7</v>
      </c>
    </row>
    <row r="362" spans="1:47" x14ac:dyDescent="0.3">
      <c r="A362" s="56" t="s">
        <v>444</v>
      </c>
      <c r="B362" s="67" t="s">
        <v>27</v>
      </c>
      <c r="C362" s="68" t="s">
        <v>567</v>
      </c>
      <c r="D362" s="69" t="s">
        <v>159</v>
      </c>
      <c r="E362" s="253">
        <v>1.0000000000000001E-5</v>
      </c>
      <c r="F362" s="254">
        <v>2</v>
      </c>
      <c r="G362" s="312">
        <v>0.27074999999999999</v>
      </c>
      <c r="H362" s="253">
        <f t="shared" si="300"/>
        <v>5.4150000000000007E-6</v>
      </c>
      <c r="I362" s="67">
        <v>4.13</v>
      </c>
      <c r="J362" s="67">
        <v>0</v>
      </c>
      <c r="K362" s="71">
        <v>0</v>
      </c>
      <c r="L362" t="str">
        <f t="shared" si="297"/>
        <v>С318</v>
      </c>
      <c r="M362" t="str">
        <f t="shared" si="298"/>
        <v>Насос центробежный Р-403А,В</v>
      </c>
      <c r="N362" t="str">
        <f t="shared" si="299"/>
        <v>Полное-ликвидация</v>
      </c>
      <c r="O362" t="s">
        <v>209</v>
      </c>
      <c r="P362" t="s">
        <v>209</v>
      </c>
      <c r="Q362" t="s">
        <v>209</v>
      </c>
      <c r="R362" t="s">
        <v>209</v>
      </c>
      <c r="S362" t="s">
        <v>209</v>
      </c>
      <c r="T362" t="s">
        <v>209</v>
      </c>
      <c r="U362" t="s">
        <v>209</v>
      </c>
      <c r="V362" t="s">
        <v>209</v>
      </c>
      <c r="W362" t="s">
        <v>209</v>
      </c>
      <c r="X362" t="s">
        <v>209</v>
      </c>
      <c r="Y362" t="s">
        <v>209</v>
      </c>
      <c r="Z362" t="s">
        <v>209</v>
      </c>
      <c r="AA362" t="s">
        <v>209</v>
      </c>
      <c r="AB362" t="s">
        <v>209</v>
      </c>
      <c r="AC362" t="s">
        <v>209</v>
      </c>
      <c r="AD362" t="s">
        <v>209</v>
      </c>
      <c r="AE362" t="s">
        <v>209</v>
      </c>
      <c r="AF362" t="s">
        <v>209</v>
      </c>
      <c r="AG362" s="6">
        <v>0</v>
      </c>
      <c r="AH362" s="6">
        <v>0</v>
      </c>
      <c r="AI362" s="6">
        <v>0.12</v>
      </c>
      <c r="AJ362" s="6">
        <v>2.5999999999999999E-2</v>
      </c>
      <c r="AK362" s="6">
        <v>5</v>
      </c>
      <c r="AL362" s="6"/>
      <c r="AM362" s="6"/>
      <c r="AN362" s="214">
        <f>AJ362*J362+AI362</f>
        <v>0.12</v>
      </c>
      <c r="AO362" s="214">
        <f t="shared" si="301"/>
        <v>1.2E-2</v>
      </c>
      <c r="AP362" s="215">
        <f t="shared" si="302"/>
        <v>0</v>
      </c>
      <c r="AQ362" s="215">
        <f t="shared" si="293"/>
        <v>0.5</v>
      </c>
      <c r="AR362" s="214">
        <f>1333*J361*POWER(10,-6)*10+0.0012*K363</f>
        <v>4.8933099999999993E-2</v>
      </c>
      <c r="AS362" s="215">
        <f t="shared" si="277"/>
        <v>0.68093309999999996</v>
      </c>
      <c r="AT362" s="241">
        <f t="shared" si="278"/>
        <v>2.649727365E-7</v>
      </c>
      <c r="AU362" s="241">
        <f t="shared" si="279"/>
        <v>3.6872527365000001E-6</v>
      </c>
    </row>
    <row r="363" spans="1:47" x14ac:dyDescent="0.3">
      <c r="A363" s="56" t="s">
        <v>445</v>
      </c>
      <c r="B363" s="67" t="s">
        <v>27</v>
      </c>
      <c r="C363" s="68" t="s">
        <v>187</v>
      </c>
      <c r="D363" s="69" t="s">
        <v>208</v>
      </c>
      <c r="E363" s="253">
        <v>1.0000000000000001E-5</v>
      </c>
      <c r="F363" s="254">
        <v>2</v>
      </c>
      <c r="G363" s="312">
        <v>3.4999999999999996E-2</v>
      </c>
      <c r="H363" s="253">
        <f t="shared" si="300"/>
        <v>6.9999999999999997E-7</v>
      </c>
      <c r="I363" s="67">
        <v>4.13</v>
      </c>
      <c r="J363" s="67">
        <f>I363</f>
        <v>4.13</v>
      </c>
      <c r="K363" s="71">
        <v>40</v>
      </c>
      <c r="L363" t="str">
        <f t="shared" si="297"/>
        <v>С319</v>
      </c>
      <c r="M363" t="str">
        <f t="shared" si="298"/>
        <v>Насос центробежный Р-403А,В</v>
      </c>
      <c r="N363" t="str">
        <f t="shared" si="299"/>
        <v>Полное пожар</v>
      </c>
      <c r="O363">
        <v>13</v>
      </c>
      <c r="P363">
        <v>17</v>
      </c>
      <c r="Q363">
        <v>22</v>
      </c>
      <c r="R363">
        <v>39</v>
      </c>
      <c r="S363" t="s">
        <v>209</v>
      </c>
      <c r="T363" t="s">
        <v>209</v>
      </c>
      <c r="U363" t="s">
        <v>209</v>
      </c>
      <c r="V363" t="s">
        <v>209</v>
      </c>
      <c r="W363" t="s">
        <v>209</v>
      </c>
      <c r="X363" t="s">
        <v>209</v>
      </c>
      <c r="Y363" t="s">
        <v>209</v>
      </c>
      <c r="Z363" t="s">
        <v>209</v>
      </c>
      <c r="AA363" t="s">
        <v>209</v>
      </c>
      <c r="AB363" t="s">
        <v>209</v>
      </c>
      <c r="AC363" t="s">
        <v>209</v>
      </c>
      <c r="AD363" t="s">
        <v>209</v>
      </c>
      <c r="AE363" t="s">
        <v>209</v>
      </c>
      <c r="AF363" t="s">
        <v>209</v>
      </c>
      <c r="AG363" s="6">
        <v>0</v>
      </c>
      <c r="AH363" s="6">
        <v>1</v>
      </c>
      <c r="AI363" s="6">
        <v>0.12</v>
      </c>
      <c r="AJ363" s="6">
        <v>2.5999999999999999E-2</v>
      </c>
      <c r="AK363" s="6">
        <v>5</v>
      </c>
      <c r="AL363" s="6"/>
      <c r="AM363" s="6"/>
      <c r="AN363" s="214">
        <f>AJ363*I363+AI363</f>
        <v>0.22737999999999997</v>
      </c>
      <c r="AO363" s="214">
        <f t="shared" si="301"/>
        <v>2.2737999999999998E-2</v>
      </c>
      <c r="AP363" s="215">
        <f t="shared" si="302"/>
        <v>1.3800000000000001</v>
      </c>
      <c r="AQ363" s="215">
        <f t="shared" si="293"/>
        <v>0.5</v>
      </c>
      <c r="AR363" s="214">
        <f>10068.2*J363*POWER(10,-6)+0.0012*K363</f>
        <v>8.9581666000000004E-2</v>
      </c>
      <c r="AS363" s="215">
        <f t="shared" si="277"/>
        <v>2.2196996659999999</v>
      </c>
      <c r="AT363" s="241">
        <f t="shared" si="278"/>
        <v>6.2707166200000004E-8</v>
      </c>
      <c r="AU363" s="241">
        <f t="shared" si="279"/>
        <v>1.5537897661999999E-6</v>
      </c>
    </row>
    <row r="364" spans="1:47" x14ac:dyDescent="0.3">
      <c r="A364" s="56" t="s">
        <v>446</v>
      </c>
      <c r="B364" s="67" t="s">
        <v>27</v>
      </c>
      <c r="C364" s="68" t="s">
        <v>568</v>
      </c>
      <c r="D364" s="69" t="s">
        <v>188</v>
      </c>
      <c r="E364" s="253">
        <v>1.0000000000000001E-5</v>
      </c>
      <c r="F364" s="254">
        <v>2</v>
      </c>
      <c r="G364" s="312">
        <v>3.3249999999999995E-2</v>
      </c>
      <c r="H364" s="253">
        <f t="shared" si="300"/>
        <v>6.6499999999999999E-7</v>
      </c>
      <c r="I364" s="67">
        <v>4.13</v>
      </c>
      <c r="J364" s="67">
        <v>0.7</v>
      </c>
      <c r="K364" s="71">
        <v>0</v>
      </c>
      <c r="L364" t="str">
        <f t="shared" si="297"/>
        <v>С320</v>
      </c>
      <c r="M364" t="str">
        <f t="shared" si="298"/>
        <v>Насос центробежный Р-403А,В</v>
      </c>
      <c r="N364" t="str">
        <f t="shared" si="299"/>
        <v>Полное-вспышка</v>
      </c>
      <c r="O364" t="s">
        <v>209</v>
      </c>
      <c r="P364" t="s">
        <v>209</v>
      </c>
      <c r="Q364" t="s">
        <v>209</v>
      </c>
      <c r="R364" t="s">
        <v>209</v>
      </c>
      <c r="S364" t="s">
        <v>209</v>
      </c>
      <c r="T364" t="s">
        <v>209</v>
      </c>
      <c r="U364" t="s">
        <v>209</v>
      </c>
      <c r="V364" t="s">
        <v>209</v>
      </c>
      <c r="W364" t="s">
        <v>209</v>
      </c>
      <c r="X364" t="s">
        <v>209</v>
      </c>
      <c r="Y364">
        <v>28</v>
      </c>
      <c r="Z364">
        <v>33</v>
      </c>
      <c r="AA364" t="s">
        <v>209</v>
      </c>
      <c r="AB364" t="s">
        <v>209</v>
      </c>
      <c r="AC364" t="s">
        <v>209</v>
      </c>
      <c r="AD364" t="s">
        <v>209</v>
      </c>
      <c r="AE364" t="s">
        <v>209</v>
      </c>
      <c r="AF364" t="s">
        <v>209</v>
      </c>
      <c r="AG364" s="6">
        <v>0</v>
      </c>
      <c r="AH364" s="6">
        <v>1</v>
      </c>
      <c r="AI364" s="6">
        <v>0.12</v>
      </c>
      <c r="AJ364" s="6">
        <v>2.5999999999999999E-2</v>
      </c>
      <c r="AK364" s="6">
        <v>5</v>
      </c>
      <c r="AL364" s="6"/>
      <c r="AM364" s="6"/>
      <c r="AN364" s="214">
        <f>AJ364*I364+AI364</f>
        <v>0.22737999999999997</v>
      </c>
      <c r="AO364" s="214">
        <f t="shared" si="301"/>
        <v>2.2737999999999998E-2</v>
      </c>
      <c r="AP364" s="215">
        <f t="shared" si="302"/>
        <v>1.3800000000000001</v>
      </c>
      <c r="AQ364" s="215">
        <f t="shared" si="293"/>
        <v>0.5</v>
      </c>
      <c r="AR364" s="214">
        <f>10068.2*J364*POWER(10,-6)+0.0012*K363</f>
        <v>5.5047739999999991E-2</v>
      </c>
      <c r="AS364" s="215">
        <f t="shared" si="277"/>
        <v>2.18516574</v>
      </c>
      <c r="AT364" s="241">
        <f t="shared" si="278"/>
        <v>3.6606747099999995E-8</v>
      </c>
      <c r="AU364" s="241">
        <f t="shared" si="279"/>
        <v>1.4531352170999999E-6</v>
      </c>
    </row>
    <row r="365" spans="1:47" x14ac:dyDescent="0.3">
      <c r="A365" s="56" t="s">
        <v>447</v>
      </c>
      <c r="B365" s="67" t="s">
        <v>27</v>
      </c>
      <c r="C365" s="68" t="s">
        <v>569</v>
      </c>
      <c r="D365" s="69" t="s">
        <v>159</v>
      </c>
      <c r="E365" s="253">
        <v>1.0000000000000001E-5</v>
      </c>
      <c r="F365" s="254">
        <v>2</v>
      </c>
      <c r="G365" s="312">
        <v>0.63174999999999992</v>
      </c>
      <c r="H365" s="253">
        <f t="shared" si="300"/>
        <v>1.2635E-5</v>
      </c>
      <c r="I365" s="67">
        <v>4.13</v>
      </c>
      <c r="J365" s="67">
        <v>0</v>
      </c>
      <c r="K365" s="70">
        <v>0</v>
      </c>
      <c r="L365" t="str">
        <f t="shared" si="297"/>
        <v>С321</v>
      </c>
      <c r="M365" t="str">
        <f t="shared" si="298"/>
        <v>Насос центробежный Р-403А,В</v>
      </c>
      <c r="N365" t="str">
        <f t="shared" si="299"/>
        <v>Полное-ликвидация</v>
      </c>
      <c r="O365" t="s">
        <v>209</v>
      </c>
      <c r="P365" t="s">
        <v>209</v>
      </c>
      <c r="Q365" t="s">
        <v>209</v>
      </c>
      <c r="R365" t="s">
        <v>209</v>
      </c>
      <c r="S365" t="s">
        <v>209</v>
      </c>
      <c r="T365" t="s">
        <v>209</v>
      </c>
      <c r="U365" t="s">
        <v>209</v>
      </c>
      <c r="V365" t="s">
        <v>209</v>
      </c>
      <c r="W365" t="s">
        <v>209</v>
      </c>
      <c r="X365" t="s">
        <v>209</v>
      </c>
      <c r="Y365" t="s">
        <v>209</v>
      </c>
      <c r="Z365" t="s">
        <v>209</v>
      </c>
      <c r="AA365" t="s">
        <v>209</v>
      </c>
      <c r="AB365" t="s">
        <v>209</v>
      </c>
      <c r="AC365" t="s">
        <v>209</v>
      </c>
      <c r="AD365" t="s">
        <v>209</v>
      </c>
      <c r="AE365" t="s">
        <v>209</v>
      </c>
      <c r="AF365" t="s">
        <v>209</v>
      </c>
      <c r="AG365" s="6">
        <v>0</v>
      </c>
      <c r="AH365" s="6">
        <v>0</v>
      </c>
      <c r="AI365" s="6">
        <v>0.12</v>
      </c>
      <c r="AJ365" s="6">
        <v>2.5999999999999999E-2</v>
      </c>
      <c r="AK365" s="6">
        <v>5</v>
      </c>
      <c r="AL365" s="6"/>
      <c r="AM365" s="6"/>
      <c r="AN365" s="214">
        <f>AJ365*J365+AI365</f>
        <v>0.12</v>
      </c>
      <c r="AO365" s="214">
        <f t="shared" si="301"/>
        <v>1.2E-2</v>
      </c>
      <c r="AP365" s="215">
        <f t="shared" si="302"/>
        <v>0</v>
      </c>
      <c r="AQ365" s="215">
        <f t="shared" si="293"/>
        <v>0.5</v>
      </c>
      <c r="AR365" s="214">
        <f>1333*J364*POWER(10,-6)+0.0012*K363</f>
        <v>4.8933099999999993E-2</v>
      </c>
      <c r="AS365" s="215">
        <f t="shared" si="277"/>
        <v>0.68093309999999996</v>
      </c>
      <c r="AT365" s="241">
        <f t="shared" si="278"/>
        <v>6.1826971849999997E-7</v>
      </c>
      <c r="AU365" s="241">
        <f t="shared" si="279"/>
        <v>8.6035897184999987E-6</v>
      </c>
    </row>
    <row r="366" spans="1:47" x14ac:dyDescent="0.3">
      <c r="A366" s="56" t="s">
        <v>448</v>
      </c>
      <c r="B366" s="72" t="s">
        <v>30</v>
      </c>
      <c r="C366" s="73" t="s">
        <v>185</v>
      </c>
      <c r="D366" s="74" t="s">
        <v>186</v>
      </c>
      <c r="E366" s="259">
        <v>1.0000000000000001E-5</v>
      </c>
      <c r="F366" s="260">
        <v>1</v>
      </c>
      <c r="G366" s="311">
        <v>1.4999999999999999E-2</v>
      </c>
      <c r="H366" s="259">
        <f>E366*F366*G366</f>
        <v>1.5000000000000002E-7</v>
      </c>
      <c r="I366" s="72">
        <v>1.61</v>
      </c>
      <c r="J366" s="72">
        <v>1.61</v>
      </c>
      <c r="K366" s="75">
        <f>J366/12</f>
        <v>0.13416666666666668</v>
      </c>
      <c r="L366" t="str">
        <f t="shared" ref="L366:L371" si="303">A366</f>
        <v>С322</v>
      </c>
      <c r="M366" t="str">
        <f t="shared" ref="M366:M371" si="304">B366</f>
        <v>Насос центробежный, Р-501А</v>
      </c>
      <c r="N366" t="str">
        <f t="shared" ref="N366:N371" si="305">D366</f>
        <v>Полное-жидкостной факел</v>
      </c>
      <c r="O366" t="s">
        <v>209</v>
      </c>
      <c r="P366" t="s">
        <v>209</v>
      </c>
      <c r="Q366" t="s">
        <v>209</v>
      </c>
      <c r="R366" t="s">
        <v>209</v>
      </c>
      <c r="S366" t="s">
        <v>209</v>
      </c>
      <c r="T366" t="s">
        <v>209</v>
      </c>
      <c r="U366" t="s">
        <v>209</v>
      </c>
      <c r="V366" t="s">
        <v>209</v>
      </c>
      <c r="W366">
        <v>6</v>
      </c>
      <c r="X366">
        <v>1</v>
      </c>
      <c r="Y366" t="s">
        <v>209</v>
      </c>
      <c r="Z366" t="s">
        <v>209</v>
      </c>
      <c r="AA366" t="s">
        <v>209</v>
      </c>
      <c r="AB366" t="s">
        <v>209</v>
      </c>
      <c r="AC366" t="s">
        <v>209</v>
      </c>
      <c r="AD366" t="s">
        <v>209</v>
      </c>
      <c r="AE366" t="s">
        <v>209</v>
      </c>
      <c r="AF366" t="s">
        <v>209</v>
      </c>
      <c r="AG366" s="4">
        <v>0</v>
      </c>
      <c r="AH366" s="4">
        <v>1</v>
      </c>
      <c r="AI366" s="4">
        <v>0.12</v>
      </c>
      <c r="AJ366" s="4">
        <v>2.5999999999999999E-2</v>
      </c>
      <c r="AK366" s="4">
        <v>5</v>
      </c>
      <c r="AL366" s="4"/>
      <c r="AM366" s="4"/>
      <c r="AN366" s="217">
        <f>AJ366*I366+AI366</f>
        <v>0.16186</v>
      </c>
      <c r="AO366" s="217">
        <f>AN366*0.1</f>
        <v>1.6186000000000002E-2</v>
      </c>
      <c r="AP366" s="218">
        <f>AG366*1.72+115*0.012*AH366</f>
        <v>1.3800000000000001</v>
      </c>
      <c r="AQ366" s="218">
        <f t="shared" ref="AQ366:AQ377" si="306">AK366*0.1</f>
        <v>0.5</v>
      </c>
      <c r="AR366" s="217">
        <f>10068.2*J366*POWER(10,-6)+0.0012*K369</f>
        <v>5.2209802E-2</v>
      </c>
      <c r="AS366" s="218">
        <f t="shared" si="277"/>
        <v>2.1102558020000002</v>
      </c>
      <c r="AT366" s="243">
        <f t="shared" si="278"/>
        <v>7.8314703000000001E-9</v>
      </c>
      <c r="AU366" s="243">
        <f t="shared" si="279"/>
        <v>3.1653837030000008E-7</v>
      </c>
    </row>
    <row r="367" spans="1:47" x14ac:dyDescent="0.3">
      <c r="A367" s="56" t="s">
        <v>449</v>
      </c>
      <c r="B367" s="72" t="s">
        <v>30</v>
      </c>
      <c r="C367" s="73" t="s">
        <v>566</v>
      </c>
      <c r="D367" s="74" t="s">
        <v>161</v>
      </c>
      <c r="E367" s="259">
        <v>1.0000000000000001E-5</v>
      </c>
      <c r="F367" s="260">
        <v>1</v>
      </c>
      <c r="G367" s="311">
        <v>1.4249999999999999E-2</v>
      </c>
      <c r="H367" s="259">
        <f t="shared" ref="H367:H371" si="307">E367*F367*G367</f>
        <v>1.4250000000000001E-7</v>
      </c>
      <c r="I367" s="72">
        <v>1.61</v>
      </c>
      <c r="J367" s="72">
        <v>5.0000000000000001E-3</v>
      </c>
      <c r="K367" s="75">
        <v>0</v>
      </c>
      <c r="L367" t="str">
        <f t="shared" si="303"/>
        <v>С323</v>
      </c>
      <c r="M367" t="str">
        <f t="shared" si="304"/>
        <v>Насос центробежный, Р-501А</v>
      </c>
      <c r="N367" t="str">
        <f t="shared" si="305"/>
        <v>Полное-взрыв</v>
      </c>
      <c r="O367" t="s">
        <v>209</v>
      </c>
      <c r="P367" t="s">
        <v>209</v>
      </c>
      <c r="Q367" t="s">
        <v>209</v>
      </c>
      <c r="R367" t="s">
        <v>209</v>
      </c>
      <c r="S367">
        <v>7</v>
      </c>
      <c r="T367">
        <v>15</v>
      </c>
      <c r="U367">
        <v>43</v>
      </c>
      <c r="V367">
        <v>74</v>
      </c>
      <c r="W367" t="s">
        <v>209</v>
      </c>
      <c r="X367" t="s">
        <v>209</v>
      </c>
      <c r="Y367" t="s">
        <v>209</v>
      </c>
      <c r="Z367" t="s">
        <v>209</v>
      </c>
      <c r="AA367" t="s">
        <v>209</v>
      </c>
      <c r="AB367" t="s">
        <v>209</v>
      </c>
      <c r="AC367" t="s">
        <v>209</v>
      </c>
      <c r="AD367" t="s">
        <v>209</v>
      </c>
      <c r="AE367" t="s">
        <v>209</v>
      </c>
      <c r="AF367" t="s">
        <v>209</v>
      </c>
      <c r="AG367" s="4">
        <v>0</v>
      </c>
      <c r="AH367" s="4">
        <v>1</v>
      </c>
      <c r="AI367" s="4">
        <v>0.12</v>
      </c>
      <c r="AJ367" s="4">
        <v>2.5999999999999999E-2</v>
      </c>
      <c r="AK367" s="4">
        <v>5</v>
      </c>
      <c r="AL367" s="4"/>
      <c r="AM367" s="4"/>
      <c r="AN367" s="217">
        <f>AJ367*I367+AI367</f>
        <v>0.16186</v>
      </c>
      <c r="AO367" s="217">
        <f t="shared" ref="AO367:AO371" si="308">AN367*0.1</f>
        <v>1.6186000000000002E-2</v>
      </c>
      <c r="AP367" s="218">
        <f t="shared" ref="AP367:AP371" si="309">AG367*1.72+115*0.012*AH367</f>
        <v>1.3800000000000001</v>
      </c>
      <c r="AQ367" s="218">
        <f t="shared" si="306"/>
        <v>0.5</v>
      </c>
      <c r="AR367" s="217">
        <f>10068.2*J367*POWER(10,-6)*10+0.0012*K369</f>
        <v>3.650341E-2</v>
      </c>
      <c r="AS367" s="218">
        <f t="shared" si="277"/>
        <v>2.0945494100000004</v>
      </c>
      <c r="AT367" s="243">
        <f t="shared" si="278"/>
        <v>5.2017359250000006E-9</v>
      </c>
      <c r="AU367" s="243">
        <f t="shared" si="279"/>
        <v>2.9847329092500008E-7</v>
      </c>
    </row>
    <row r="368" spans="1:47" x14ac:dyDescent="0.3">
      <c r="A368" s="56" t="s">
        <v>450</v>
      </c>
      <c r="B368" s="72" t="s">
        <v>30</v>
      </c>
      <c r="C368" s="73" t="s">
        <v>567</v>
      </c>
      <c r="D368" s="74" t="s">
        <v>159</v>
      </c>
      <c r="E368" s="259">
        <v>1.0000000000000001E-5</v>
      </c>
      <c r="F368" s="260">
        <v>1</v>
      </c>
      <c r="G368" s="311">
        <v>0.27074999999999999</v>
      </c>
      <c r="H368" s="259">
        <f t="shared" si="307"/>
        <v>2.7075000000000003E-6</v>
      </c>
      <c r="I368" s="72">
        <v>1.61</v>
      </c>
      <c r="J368" s="72">
        <v>0</v>
      </c>
      <c r="K368" s="76">
        <v>0</v>
      </c>
      <c r="L368" t="str">
        <f t="shared" si="303"/>
        <v>С324</v>
      </c>
      <c r="M368" t="str">
        <f t="shared" si="304"/>
        <v>Насос центробежный, Р-501А</v>
      </c>
      <c r="N368" t="str">
        <f t="shared" si="305"/>
        <v>Полное-ликвидация</v>
      </c>
      <c r="O368" t="s">
        <v>209</v>
      </c>
      <c r="P368" t="s">
        <v>209</v>
      </c>
      <c r="Q368" t="s">
        <v>209</v>
      </c>
      <c r="R368" t="s">
        <v>209</v>
      </c>
      <c r="S368" t="s">
        <v>209</v>
      </c>
      <c r="T368" t="s">
        <v>209</v>
      </c>
      <c r="U368" t="s">
        <v>209</v>
      </c>
      <c r="V368" t="s">
        <v>209</v>
      </c>
      <c r="W368" t="s">
        <v>209</v>
      </c>
      <c r="X368" t="s">
        <v>209</v>
      </c>
      <c r="Y368" t="s">
        <v>209</v>
      </c>
      <c r="Z368" t="s">
        <v>209</v>
      </c>
      <c r="AA368" t="s">
        <v>209</v>
      </c>
      <c r="AB368" t="s">
        <v>209</v>
      </c>
      <c r="AC368" t="s">
        <v>209</v>
      </c>
      <c r="AD368" t="s">
        <v>209</v>
      </c>
      <c r="AE368" t="s">
        <v>209</v>
      </c>
      <c r="AF368" t="s">
        <v>209</v>
      </c>
      <c r="AG368" s="4">
        <v>0</v>
      </c>
      <c r="AH368" s="4">
        <v>0</v>
      </c>
      <c r="AI368" s="4">
        <v>0.12</v>
      </c>
      <c r="AJ368" s="4">
        <v>2.5999999999999999E-2</v>
      </c>
      <c r="AK368" s="4">
        <v>5</v>
      </c>
      <c r="AL368" s="4"/>
      <c r="AM368" s="4"/>
      <c r="AN368" s="217">
        <f>AJ368*J368+AI368</f>
        <v>0.12</v>
      </c>
      <c r="AO368" s="217">
        <f t="shared" si="308"/>
        <v>1.2E-2</v>
      </c>
      <c r="AP368" s="218">
        <f t="shared" si="309"/>
        <v>0</v>
      </c>
      <c r="AQ368" s="218">
        <f t="shared" si="306"/>
        <v>0.5</v>
      </c>
      <c r="AR368" s="217">
        <f>1333*J367*POWER(10,-6)*10+0.0012*K369</f>
        <v>3.6066649999999999E-2</v>
      </c>
      <c r="AS368" s="218">
        <f t="shared" si="277"/>
        <v>0.66806664999999998</v>
      </c>
      <c r="AT368" s="243">
        <f t="shared" si="278"/>
        <v>9.7650454875000013E-8</v>
      </c>
      <c r="AU368" s="243">
        <f t="shared" si="279"/>
        <v>1.8087904548750001E-6</v>
      </c>
    </row>
    <row r="369" spans="1:47" x14ac:dyDescent="0.3">
      <c r="A369" s="56" t="s">
        <v>451</v>
      </c>
      <c r="B369" s="72" t="s">
        <v>30</v>
      </c>
      <c r="C369" s="73" t="s">
        <v>187</v>
      </c>
      <c r="D369" s="74" t="s">
        <v>208</v>
      </c>
      <c r="E369" s="259">
        <v>1.0000000000000001E-5</v>
      </c>
      <c r="F369" s="260">
        <v>1</v>
      </c>
      <c r="G369" s="311">
        <v>3.4999999999999996E-2</v>
      </c>
      <c r="H369" s="259">
        <f t="shared" si="307"/>
        <v>3.4999999999999998E-7</v>
      </c>
      <c r="I369" s="72">
        <v>1.61</v>
      </c>
      <c r="J369" s="72">
        <f>I369</f>
        <v>1.61</v>
      </c>
      <c r="K369" s="76">
        <v>30</v>
      </c>
      <c r="L369" t="str">
        <f t="shared" si="303"/>
        <v>С325</v>
      </c>
      <c r="M369" t="str">
        <f t="shared" si="304"/>
        <v>Насос центробежный, Р-501А</v>
      </c>
      <c r="N369" t="str">
        <f t="shared" si="305"/>
        <v>Полное пожар</v>
      </c>
      <c r="O369">
        <v>13</v>
      </c>
      <c r="P369">
        <v>16</v>
      </c>
      <c r="Q369">
        <v>22</v>
      </c>
      <c r="R369">
        <v>37</v>
      </c>
      <c r="S369" t="s">
        <v>209</v>
      </c>
      <c r="T369" t="s">
        <v>209</v>
      </c>
      <c r="U369" t="s">
        <v>209</v>
      </c>
      <c r="V369" t="s">
        <v>209</v>
      </c>
      <c r="W369" t="s">
        <v>209</v>
      </c>
      <c r="X369" t="s">
        <v>209</v>
      </c>
      <c r="Y369" t="s">
        <v>209</v>
      </c>
      <c r="Z369" t="s">
        <v>209</v>
      </c>
      <c r="AA369" t="s">
        <v>209</v>
      </c>
      <c r="AB369" t="s">
        <v>209</v>
      </c>
      <c r="AC369" t="s">
        <v>209</v>
      </c>
      <c r="AD369" t="s">
        <v>209</v>
      </c>
      <c r="AE369" t="s">
        <v>209</v>
      </c>
      <c r="AF369" t="s">
        <v>209</v>
      </c>
      <c r="AG369" s="4">
        <v>0</v>
      </c>
      <c r="AH369" s="4">
        <v>1</v>
      </c>
      <c r="AI369" s="4">
        <v>0.12</v>
      </c>
      <c r="AJ369" s="4">
        <v>2.5999999999999999E-2</v>
      </c>
      <c r="AK369" s="4">
        <v>5</v>
      </c>
      <c r="AL369" s="4"/>
      <c r="AM369" s="4"/>
      <c r="AN369" s="217">
        <f>AJ369*I369+AI369</f>
        <v>0.16186</v>
      </c>
      <c r="AO369" s="217">
        <f t="shared" si="308"/>
        <v>1.6186000000000002E-2</v>
      </c>
      <c r="AP369" s="218">
        <f t="shared" si="309"/>
        <v>1.3800000000000001</v>
      </c>
      <c r="AQ369" s="218">
        <f t="shared" si="306"/>
        <v>0.5</v>
      </c>
      <c r="AR369" s="217">
        <f>10068.2*J369*POWER(10,-6)+0.0012*K369</f>
        <v>5.2209802E-2</v>
      </c>
      <c r="AS369" s="218">
        <f t="shared" si="277"/>
        <v>2.1102558020000002</v>
      </c>
      <c r="AT369" s="243">
        <f t="shared" si="278"/>
        <v>1.8273430699999998E-8</v>
      </c>
      <c r="AU369" s="243">
        <f t="shared" si="279"/>
        <v>7.3858953070000003E-7</v>
      </c>
    </row>
    <row r="370" spans="1:47" x14ac:dyDescent="0.3">
      <c r="A370" s="56" t="s">
        <v>452</v>
      </c>
      <c r="B370" s="72" t="s">
        <v>30</v>
      </c>
      <c r="C370" s="73" t="s">
        <v>568</v>
      </c>
      <c r="D370" s="74" t="s">
        <v>188</v>
      </c>
      <c r="E370" s="259">
        <v>1.0000000000000001E-5</v>
      </c>
      <c r="F370" s="260">
        <v>1</v>
      </c>
      <c r="G370" s="311">
        <v>3.3249999999999995E-2</v>
      </c>
      <c r="H370" s="259">
        <f t="shared" si="307"/>
        <v>3.3249999999999999E-7</v>
      </c>
      <c r="I370" s="72">
        <v>1.61</v>
      </c>
      <c r="J370" s="72">
        <v>0.05</v>
      </c>
      <c r="K370" s="76">
        <v>0</v>
      </c>
      <c r="L370" t="str">
        <f t="shared" si="303"/>
        <v>С326</v>
      </c>
      <c r="M370" t="str">
        <f t="shared" si="304"/>
        <v>Насос центробежный, Р-501А</v>
      </c>
      <c r="N370" t="str">
        <f t="shared" si="305"/>
        <v>Полное-вспышка</v>
      </c>
      <c r="O370" t="s">
        <v>209</v>
      </c>
      <c r="P370" t="s">
        <v>209</v>
      </c>
      <c r="Q370" t="s">
        <v>209</v>
      </c>
      <c r="R370" t="s">
        <v>209</v>
      </c>
      <c r="S370" t="s">
        <v>209</v>
      </c>
      <c r="T370" t="s">
        <v>209</v>
      </c>
      <c r="U370" t="s">
        <v>209</v>
      </c>
      <c r="V370" t="s">
        <v>209</v>
      </c>
      <c r="W370" t="s">
        <v>209</v>
      </c>
      <c r="X370" t="s">
        <v>209</v>
      </c>
      <c r="Y370">
        <v>12</v>
      </c>
      <c r="Z370">
        <v>14</v>
      </c>
      <c r="AA370" t="s">
        <v>209</v>
      </c>
      <c r="AB370" t="s">
        <v>209</v>
      </c>
      <c r="AC370" t="s">
        <v>209</v>
      </c>
      <c r="AD370" t="s">
        <v>209</v>
      </c>
      <c r="AE370" t="s">
        <v>209</v>
      </c>
      <c r="AF370" t="s">
        <v>209</v>
      </c>
      <c r="AG370" s="4">
        <v>0</v>
      </c>
      <c r="AH370" s="4">
        <v>1</v>
      </c>
      <c r="AI370" s="4">
        <v>0.12</v>
      </c>
      <c r="AJ370" s="4">
        <v>2.5999999999999999E-2</v>
      </c>
      <c r="AK370" s="4">
        <v>5</v>
      </c>
      <c r="AL370" s="4"/>
      <c r="AM370" s="4"/>
      <c r="AN370" s="217">
        <f>AJ370*I370+AI370</f>
        <v>0.16186</v>
      </c>
      <c r="AO370" s="217">
        <f t="shared" si="308"/>
        <v>1.6186000000000002E-2</v>
      </c>
      <c r="AP370" s="218">
        <f t="shared" si="309"/>
        <v>1.3800000000000001</v>
      </c>
      <c r="AQ370" s="218">
        <f t="shared" si="306"/>
        <v>0.5</v>
      </c>
      <c r="AR370" s="217">
        <f>10068.2*J370*POWER(10,-6)+0.0012*K369</f>
        <v>3.650341E-2</v>
      </c>
      <c r="AS370" s="218">
        <f t="shared" si="277"/>
        <v>2.0945494100000004</v>
      </c>
      <c r="AT370" s="243">
        <f t="shared" si="278"/>
        <v>1.2137383825E-8</v>
      </c>
      <c r="AU370" s="243">
        <f t="shared" si="279"/>
        <v>6.9643767882500014E-7</v>
      </c>
    </row>
    <row r="371" spans="1:47" x14ac:dyDescent="0.3">
      <c r="A371" s="56" t="s">
        <v>453</v>
      </c>
      <c r="B371" s="72" t="s">
        <v>30</v>
      </c>
      <c r="C371" s="73" t="s">
        <v>569</v>
      </c>
      <c r="D371" s="74" t="s">
        <v>159</v>
      </c>
      <c r="E371" s="259">
        <v>1.0000000000000001E-5</v>
      </c>
      <c r="F371" s="260">
        <v>1</v>
      </c>
      <c r="G371" s="311">
        <v>0.63174999999999992</v>
      </c>
      <c r="H371" s="259">
        <f t="shared" si="307"/>
        <v>6.3175000000000001E-6</v>
      </c>
      <c r="I371" s="72">
        <v>1.61</v>
      </c>
      <c r="J371" s="72">
        <v>0</v>
      </c>
      <c r="K371" s="75">
        <v>0</v>
      </c>
      <c r="L371" t="str">
        <f t="shared" si="303"/>
        <v>С327</v>
      </c>
      <c r="M371" t="str">
        <f t="shared" si="304"/>
        <v>Насос центробежный, Р-501А</v>
      </c>
      <c r="N371" t="str">
        <f t="shared" si="305"/>
        <v>Полное-ликвидация</v>
      </c>
      <c r="O371" t="s">
        <v>209</v>
      </c>
      <c r="P371" t="s">
        <v>209</v>
      </c>
      <c r="Q371" t="s">
        <v>209</v>
      </c>
      <c r="R371" t="s">
        <v>209</v>
      </c>
      <c r="S371" t="s">
        <v>209</v>
      </c>
      <c r="T371" t="s">
        <v>209</v>
      </c>
      <c r="U371" t="s">
        <v>209</v>
      </c>
      <c r="V371" t="s">
        <v>209</v>
      </c>
      <c r="W371" t="s">
        <v>209</v>
      </c>
      <c r="X371" t="s">
        <v>209</v>
      </c>
      <c r="Y371" t="s">
        <v>209</v>
      </c>
      <c r="Z371" t="s">
        <v>209</v>
      </c>
      <c r="AA371" t="s">
        <v>209</v>
      </c>
      <c r="AB371" t="s">
        <v>209</v>
      </c>
      <c r="AC371" t="s">
        <v>209</v>
      </c>
      <c r="AD371" t="s">
        <v>209</v>
      </c>
      <c r="AE371" t="s">
        <v>209</v>
      </c>
      <c r="AF371" t="s">
        <v>209</v>
      </c>
      <c r="AG371" s="4">
        <v>0</v>
      </c>
      <c r="AH371" s="4">
        <v>0</v>
      </c>
      <c r="AI371" s="4">
        <v>0.12</v>
      </c>
      <c r="AJ371" s="4">
        <v>2.5999999999999999E-2</v>
      </c>
      <c r="AK371" s="4">
        <v>5</v>
      </c>
      <c r="AL371" s="4"/>
      <c r="AM371" s="4"/>
      <c r="AN371" s="217">
        <f>AJ371*J371+AI371</f>
        <v>0.12</v>
      </c>
      <c r="AO371" s="217">
        <f t="shared" si="308"/>
        <v>1.2E-2</v>
      </c>
      <c r="AP371" s="218">
        <f t="shared" si="309"/>
        <v>0</v>
      </c>
      <c r="AQ371" s="218">
        <f t="shared" si="306"/>
        <v>0.5</v>
      </c>
      <c r="AR371" s="217">
        <f>1333*J370*POWER(10,-6)+0.0012*K369</f>
        <v>3.6066649999999999E-2</v>
      </c>
      <c r="AS371" s="218">
        <f t="shared" si="277"/>
        <v>0.66806664999999998</v>
      </c>
      <c r="AT371" s="243">
        <f t="shared" si="278"/>
        <v>2.2785106137499999E-7</v>
      </c>
      <c r="AU371" s="243">
        <f t="shared" si="279"/>
        <v>4.220511061375E-6</v>
      </c>
    </row>
    <row r="372" spans="1:47" x14ac:dyDescent="0.3">
      <c r="A372" s="56" t="s">
        <v>454</v>
      </c>
      <c r="B372" s="59" t="s">
        <v>33</v>
      </c>
      <c r="C372" s="62" t="s">
        <v>185</v>
      </c>
      <c r="D372" s="60" t="s">
        <v>186</v>
      </c>
      <c r="E372" s="255">
        <v>1.0000000000000001E-5</v>
      </c>
      <c r="F372" s="256">
        <v>2</v>
      </c>
      <c r="G372" s="313">
        <v>1.4999999999999999E-2</v>
      </c>
      <c r="H372" s="255">
        <f>E372*F372*G372</f>
        <v>3.0000000000000004E-7</v>
      </c>
      <c r="I372" s="59">
        <v>1.5</v>
      </c>
      <c r="J372" s="59">
        <v>1.5</v>
      </c>
      <c r="K372" s="63">
        <f>J372/12</f>
        <v>0.125</v>
      </c>
      <c r="L372" t="str">
        <f t="shared" ref="L372:L375" si="310">A372</f>
        <v>С328</v>
      </c>
      <c r="M372" t="str">
        <f t="shared" ref="M372:M375" si="311">B372</f>
        <v>Насос центробежный, Р-702А,В</v>
      </c>
      <c r="N372" t="str">
        <f t="shared" ref="N372:N375" si="312">D372</f>
        <v>Полное-жидкостной факел</v>
      </c>
      <c r="O372" t="s">
        <v>209</v>
      </c>
      <c r="P372" t="s">
        <v>209</v>
      </c>
      <c r="Q372" t="s">
        <v>209</v>
      </c>
      <c r="R372" t="s">
        <v>209</v>
      </c>
      <c r="S372" t="s">
        <v>209</v>
      </c>
      <c r="T372" t="s">
        <v>209</v>
      </c>
      <c r="U372" t="s">
        <v>209</v>
      </c>
      <c r="V372" t="s">
        <v>209</v>
      </c>
      <c r="W372">
        <v>6</v>
      </c>
      <c r="X372">
        <v>1</v>
      </c>
      <c r="Y372" t="s">
        <v>209</v>
      </c>
      <c r="Z372" t="s">
        <v>209</v>
      </c>
      <c r="AA372" t="s">
        <v>209</v>
      </c>
      <c r="AB372" t="s">
        <v>209</v>
      </c>
      <c r="AC372" t="s">
        <v>209</v>
      </c>
      <c r="AD372" t="s">
        <v>209</v>
      </c>
      <c r="AE372" t="s">
        <v>209</v>
      </c>
      <c r="AF372" t="s">
        <v>209</v>
      </c>
      <c r="AG372" s="3">
        <v>0</v>
      </c>
      <c r="AH372" s="3">
        <v>1</v>
      </c>
      <c r="AI372" s="3">
        <v>0.15</v>
      </c>
      <c r="AJ372" s="3">
        <v>2.5999999999999999E-2</v>
      </c>
      <c r="AK372" s="3">
        <v>5</v>
      </c>
      <c r="AL372" s="3"/>
      <c r="AM372" s="3"/>
      <c r="AN372" s="207">
        <f>AJ372*I372+AI372</f>
        <v>0.189</v>
      </c>
      <c r="AO372" s="207">
        <f>AN372*0.1</f>
        <v>1.89E-2</v>
      </c>
      <c r="AP372" s="208">
        <f>AG372*1.72+115*0.012*AH372</f>
        <v>1.3800000000000001</v>
      </c>
      <c r="AQ372" s="208">
        <f t="shared" si="306"/>
        <v>0.5</v>
      </c>
      <c r="AR372" s="207">
        <f>10068.2*J372*POWER(10,-6)+0.0012*K375</f>
        <v>5.1102299999999996E-2</v>
      </c>
      <c r="AS372" s="208">
        <f t="shared" si="277"/>
        <v>2.1390023</v>
      </c>
      <c r="AT372" s="242">
        <f t="shared" si="278"/>
        <v>1.5330690000000001E-8</v>
      </c>
      <c r="AU372" s="242">
        <f t="shared" si="279"/>
        <v>6.417006900000001E-7</v>
      </c>
    </row>
    <row r="373" spans="1:47" x14ac:dyDescent="0.3">
      <c r="A373" s="56" t="s">
        <v>455</v>
      </c>
      <c r="B373" s="59" t="s">
        <v>33</v>
      </c>
      <c r="C373" s="62" t="s">
        <v>566</v>
      </c>
      <c r="D373" s="60" t="s">
        <v>161</v>
      </c>
      <c r="E373" s="255">
        <v>1.0000000000000001E-5</v>
      </c>
      <c r="F373" s="256">
        <v>2</v>
      </c>
      <c r="G373" s="313">
        <v>1.4249999999999999E-2</v>
      </c>
      <c r="H373" s="255">
        <f t="shared" ref="H373:H377" si="313">E373*F373*G373</f>
        <v>2.8500000000000002E-7</v>
      </c>
      <c r="I373" s="59">
        <v>1.5</v>
      </c>
      <c r="J373" s="59">
        <v>3.0000000000000001E-3</v>
      </c>
      <c r="K373" s="63">
        <v>0</v>
      </c>
      <c r="L373" t="str">
        <f t="shared" si="310"/>
        <v>С329</v>
      </c>
      <c r="M373" t="str">
        <f t="shared" si="311"/>
        <v>Насос центробежный, Р-702А,В</v>
      </c>
      <c r="N373" t="str">
        <f t="shared" si="312"/>
        <v>Полное-взрыв</v>
      </c>
      <c r="O373" t="s">
        <v>209</v>
      </c>
      <c r="P373" t="s">
        <v>209</v>
      </c>
      <c r="Q373" t="s">
        <v>209</v>
      </c>
      <c r="R373" t="s">
        <v>209</v>
      </c>
      <c r="S373">
        <v>6</v>
      </c>
      <c r="T373">
        <v>13</v>
      </c>
      <c r="U373">
        <v>36</v>
      </c>
      <c r="V373">
        <v>62</v>
      </c>
      <c r="W373" t="s">
        <v>209</v>
      </c>
      <c r="X373" t="s">
        <v>209</v>
      </c>
      <c r="Y373" t="s">
        <v>209</v>
      </c>
      <c r="Z373" t="s">
        <v>209</v>
      </c>
      <c r="AA373" t="s">
        <v>209</v>
      </c>
      <c r="AB373" t="s">
        <v>209</v>
      </c>
      <c r="AC373" t="s">
        <v>209</v>
      </c>
      <c r="AD373" t="s">
        <v>209</v>
      </c>
      <c r="AE373" t="s">
        <v>209</v>
      </c>
      <c r="AF373" t="s">
        <v>209</v>
      </c>
      <c r="AG373" s="3">
        <v>0</v>
      </c>
      <c r="AH373" s="3">
        <v>1</v>
      </c>
      <c r="AI373" s="3">
        <v>0.15</v>
      </c>
      <c r="AJ373" s="3">
        <v>2.5999999999999999E-2</v>
      </c>
      <c r="AK373" s="3">
        <v>5</v>
      </c>
      <c r="AL373" s="3"/>
      <c r="AM373" s="3"/>
      <c r="AN373" s="207">
        <f>AJ373*I373+AI373</f>
        <v>0.189</v>
      </c>
      <c r="AO373" s="207">
        <f t="shared" ref="AO373:AO377" si="314">AN373*0.1</f>
        <v>1.89E-2</v>
      </c>
      <c r="AP373" s="208">
        <f t="shared" ref="AP373:AP377" si="315">AG373*1.72+115*0.012*AH373</f>
        <v>1.3800000000000001</v>
      </c>
      <c r="AQ373" s="208">
        <f t="shared" si="306"/>
        <v>0.5</v>
      </c>
      <c r="AR373" s="207">
        <f>10068.2*J373*POWER(10,-6)*10+0.0012*K375</f>
        <v>3.6302045999999998E-2</v>
      </c>
      <c r="AS373" s="208">
        <f t="shared" si="277"/>
        <v>2.1242020460000002</v>
      </c>
      <c r="AT373" s="242">
        <f t="shared" si="278"/>
        <v>1.034608311E-8</v>
      </c>
      <c r="AU373" s="242">
        <f t="shared" si="279"/>
        <v>6.0539758311000012E-7</v>
      </c>
    </row>
    <row r="374" spans="1:47" x14ac:dyDescent="0.3">
      <c r="A374" s="56" t="s">
        <v>456</v>
      </c>
      <c r="B374" s="59" t="s">
        <v>33</v>
      </c>
      <c r="C374" s="62" t="s">
        <v>567</v>
      </c>
      <c r="D374" s="60" t="s">
        <v>159</v>
      </c>
      <c r="E374" s="255">
        <v>1.0000000000000001E-5</v>
      </c>
      <c r="F374" s="256">
        <v>2</v>
      </c>
      <c r="G374" s="313">
        <v>0.27074999999999999</v>
      </c>
      <c r="H374" s="255">
        <f t="shared" si="313"/>
        <v>5.4150000000000007E-6</v>
      </c>
      <c r="I374" s="59">
        <v>1.5</v>
      </c>
      <c r="J374" s="59">
        <v>0</v>
      </c>
      <c r="K374" s="66">
        <v>0</v>
      </c>
      <c r="L374" t="str">
        <f t="shared" si="310"/>
        <v>С330</v>
      </c>
      <c r="M374" t="str">
        <f t="shared" si="311"/>
        <v>Насос центробежный, Р-702А,В</v>
      </c>
      <c r="N374" t="str">
        <f t="shared" si="312"/>
        <v>Полное-ликвидация</v>
      </c>
      <c r="O374" t="s">
        <v>209</v>
      </c>
      <c r="P374" t="s">
        <v>209</v>
      </c>
      <c r="Q374" t="s">
        <v>209</v>
      </c>
      <c r="R374" t="s">
        <v>209</v>
      </c>
      <c r="S374" t="s">
        <v>209</v>
      </c>
      <c r="T374" t="s">
        <v>209</v>
      </c>
      <c r="U374" t="s">
        <v>209</v>
      </c>
      <c r="V374" t="s">
        <v>209</v>
      </c>
      <c r="W374" t="s">
        <v>209</v>
      </c>
      <c r="X374" t="s">
        <v>209</v>
      </c>
      <c r="Y374" t="s">
        <v>209</v>
      </c>
      <c r="Z374" t="s">
        <v>209</v>
      </c>
      <c r="AA374" t="s">
        <v>209</v>
      </c>
      <c r="AB374" t="s">
        <v>209</v>
      </c>
      <c r="AC374" t="s">
        <v>209</v>
      </c>
      <c r="AD374" t="s">
        <v>209</v>
      </c>
      <c r="AE374" t="s">
        <v>209</v>
      </c>
      <c r="AF374" t="s">
        <v>209</v>
      </c>
      <c r="AG374" s="3">
        <v>0</v>
      </c>
      <c r="AH374" s="3">
        <v>0</v>
      </c>
      <c r="AI374" s="3">
        <v>0.15</v>
      </c>
      <c r="AJ374" s="3">
        <v>2.5999999999999999E-2</v>
      </c>
      <c r="AK374" s="3">
        <v>5</v>
      </c>
      <c r="AL374" s="3"/>
      <c r="AM374" s="3"/>
      <c r="AN374" s="207">
        <f>AJ374*J374+AI374</f>
        <v>0.15</v>
      </c>
      <c r="AO374" s="207">
        <f t="shared" si="314"/>
        <v>1.4999999999999999E-2</v>
      </c>
      <c r="AP374" s="208">
        <f t="shared" si="315"/>
        <v>0</v>
      </c>
      <c r="AQ374" s="208">
        <f t="shared" si="306"/>
        <v>0.5</v>
      </c>
      <c r="AR374" s="207">
        <f>1333*J373*POWER(10,-6)*10+0.0012*K375</f>
        <v>3.6039989999999994E-2</v>
      </c>
      <c r="AS374" s="208">
        <f t="shared" si="277"/>
        <v>0.70103999000000006</v>
      </c>
      <c r="AT374" s="242">
        <f t="shared" si="278"/>
        <v>1.9515654584999999E-7</v>
      </c>
      <c r="AU374" s="242">
        <f t="shared" si="279"/>
        <v>3.7961315458500009E-6</v>
      </c>
    </row>
    <row r="375" spans="1:47" x14ac:dyDescent="0.3">
      <c r="A375" s="56" t="s">
        <v>457</v>
      </c>
      <c r="B375" s="59" t="s">
        <v>33</v>
      </c>
      <c r="C375" s="62" t="s">
        <v>187</v>
      </c>
      <c r="D375" s="60" t="s">
        <v>208</v>
      </c>
      <c r="E375" s="255">
        <v>1.0000000000000001E-5</v>
      </c>
      <c r="F375" s="256">
        <v>2</v>
      </c>
      <c r="G375" s="313">
        <v>3.4999999999999996E-2</v>
      </c>
      <c r="H375" s="255">
        <f t="shared" si="313"/>
        <v>6.9999999999999997E-7</v>
      </c>
      <c r="I375" s="59">
        <v>1.5</v>
      </c>
      <c r="J375" s="59">
        <f>I375</f>
        <v>1.5</v>
      </c>
      <c r="K375" s="66">
        <v>30</v>
      </c>
      <c r="L375" t="str">
        <f t="shared" si="310"/>
        <v>С331</v>
      </c>
      <c r="M375" t="str">
        <f t="shared" si="311"/>
        <v>Насос центробежный, Р-702А,В</v>
      </c>
      <c r="N375" t="str">
        <f t="shared" si="312"/>
        <v>Полное пожар</v>
      </c>
      <c r="O375">
        <v>13</v>
      </c>
      <c r="P375">
        <v>16</v>
      </c>
      <c r="Q375">
        <v>22</v>
      </c>
      <c r="R375">
        <v>37</v>
      </c>
      <c r="S375" t="s">
        <v>209</v>
      </c>
      <c r="T375" t="s">
        <v>209</v>
      </c>
      <c r="U375" t="s">
        <v>209</v>
      </c>
      <c r="V375" t="s">
        <v>209</v>
      </c>
      <c r="W375" t="s">
        <v>209</v>
      </c>
      <c r="X375" t="s">
        <v>209</v>
      </c>
      <c r="Y375" t="s">
        <v>209</v>
      </c>
      <c r="Z375" t="s">
        <v>209</v>
      </c>
      <c r="AA375" t="s">
        <v>209</v>
      </c>
      <c r="AB375" t="s">
        <v>209</v>
      </c>
      <c r="AC375" t="s">
        <v>209</v>
      </c>
      <c r="AD375" t="s">
        <v>209</v>
      </c>
      <c r="AE375" t="s">
        <v>209</v>
      </c>
      <c r="AF375" t="s">
        <v>209</v>
      </c>
      <c r="AG375" s="3">
        <v>0</v>
      </c>
      <c r="AH375" s="3">
        <v>1</v>
      </c>
      <c r="AI375" s="3">
        <v>0.15</v>
      </c>
      <c r="AJ375" s="3">
        <v>2.5999999999999999E-2</v>
      </c>
      <c r="AK375" s="3">
        <v>5</v>
      </c>
      <c r="AL375" s="3"/>
      <c r="AM375" s="3"/>
      <c r="AN375" s="207">
        <f>AJ375*I375+AI375</f>
        <v>0.189</v>
      </c>
      <c r="AO375" s="207">
        <f t="shared" si="314"/>
        <v>1.89E-2</v>
      </c>
      <c r="AP375" s="208">
        <f t="shared" si="315"/>
        <v>1.3800000000000001</v>
      </c>
      <c r="AQ375" s="208">
        <f t="shared" si="306"/>
        <v>0.5</v>
      </c>
      <c r="AR375" s="207">
        <f>10068.2*J375*POWER(10,-6)+0.0012*K375</f>
        <v>5.1102299999999996E-2</v>
      </c>
      <c r="AS375" s="208">
        <f t="shared" si="277"/>
        <v>2.1390023</v>
      </c>
      <c r="AT375" s="242">
        <f t="shared" si="278"/>
        <v>3.5771609999999999E-8</v>
      </c>
      <c r="AU375" s="242">
        <f t="shared" si="279"/>
        <v>1.49730161E-6</v>
      </c>
    </row>
    <row r="376" spans="1:47" x14ac:dyDescent="0.3">
      <c r="A376" s="56" t="s">
        <v>458</v>
      </c>
      <c r="B376" s="59" t="s">
        <v>33</v>
      </c>
      <c r="C376" s="62" t="s">
        <v>568</v>
      </c>
      <c r="D376" s="60" t="s">
        <v>188</v>
      </c>
      <c r="E376" s="255">
        <v>1.0000000000000001E-5</v>
      </c>
      <c r="F376" s="256">
        <v>2</v>
      </c>
      <c r="G376" s="313">
        <v>3.3249999999999995E-2</v>
      </c>
      <c r="H376" s="255">
        <f t="shared" si="313"/>
        <v>6.6499999999999999E-7</v>
      </c>
      <c r="I376" s="59">
        <v>1.5</v>
      </c>
      <c r="J376" s="59">
        <v>0.03</v>
      </c>
      <c r="K376" s="66">
        <v>0</v>
      </c>
      <c r="L376" t="str">
        <f t="shared" ref="L376:L389" si="316">A376</f>
        <v>С332</v>
      </c>
      <c r="M376" t="str">
        <f t="shared" ref="M376:M389" si="317">B376</f>
        <v>Насос центробежный, Р-702А,В</v>
      </c>
      <c r="N376" t="str">
        <f t="shared" ref="N376:N389" si="318">D376</f>
        <v>Полное-вспышка</v>
      </c>
      <c r="O376" t="s">
        <v>209</v>
      </c>
      <c r="P376" t="s">
        <v>209</v>
      </c>
      <c r="Q376" t="s">
        <v>209</v>
      </c>
      <c r="R376" t="s">
        <v>209</v>
      </c>
      <c r="S376" t="s">
        <v>209</v>
      </c>
      <c r="T376" t="s">
        <v>209</v>
      </c>
      <c r="U376" t="s">
        <v>209</v>
      </c>
      <c r="V376" t="s">
        <v>209</v>
      </c>
      <c r="W376" t="s">
        <v>209</v>
      </c>
      <c r="X376" t="s">
        <v>209</v>
      </c>
      <c r="Y376">
        <v>10</v>
      </c>
      <c r="Z376">
        <v>12</v>
      </c>
      <c r="AA376" t="s">
        <v>209</v>
      </c>
      <c r="AB376" t="s">
        <v>209</v>
      </c>
      <c r="AC376" t="s">
        <v>209</v>
      </c>
      <c r="AD376" t="s">
        <v>209</v>
      </c>
      <c r="AE376" t="s">
        <v>209</v>
      </c>
      <c r="AF376" t="s">
        <v>209</v>
      </c>
      <c r="AG376" s="3">
        <v>0</v>
      </c>
      <c r="AH376" s="3">
        <v>1</v>
      </c>
      <c r="AI376" s="3">
        <v>0.15</v>
      </c>
      <c r="AJ376" s="3">
        <v>2.5999999999999999E-2</v>
      </c>
      <c r="AK376" s="3">
        <v>5</v>
      </c>
      <c r="AL376" s="3"/>
      <c r="AM376" s="3"/>
      <c r="AN376" s="207">
        <f>AJ376*I376+AI376</f>
        <v>0.189</v>
      </c>
      <c r="AO376" s="207">
        <f t="shared" si="314"/>
        <v>1.89E-2</v>
      </c>
      <c r="AP376" s="208">
        <f t="shared" si="315"/>
        <v>1.3800000000000001</v>
      </c>
      <c r="AQ376" s="208">
        <f t="shared" si="306"/>
        <v>0.5</v>
      </c>
      <c r="AR376" s="207">
        <f>10068.2*J376*POWER(10,-6)+0.0012*K375</f>
        <v>3.6302045999999998E-2</v>
      </c>
      <c r="AS376" s="208">
        <f t="shared" si="277"/>
        <v>2.1242020460000002</v>
      </c>
      <c r="AT376" s="242">
        <f t="shared" si="278"/>
        <v>2.4140860589999998E-8</v>
      </c>
      <c r="AU376" s="242">
        <f t="shared" si="279"/>
        <v>1.4125943605900001E-6</v>
      </c>
    </row>
    <row r="377" spans="1:47" x14ac:dyDescent="0.3">
      <c r="A377" s="56" t="s">
        <v>459</v>
      </c>
      <c r="B377" s="59" t="s">
        <v>33</v>
      </c>
      <c r="C377" s="62" t="s">
        <v>569</v>
      </c>
      <c r="D377" s="60" t="s">
        <v>159</v>
      </c>
      <c r="E377" s="255">
        <v>1.0000000000000001E-5</v>
      </c>
      <c r="F377" s="256">
        <v>2</v>
      </c>
      <c r="G377" s="313">
        <v>0.63174999999999992</v>
      </c>
      <c r="H377" s="255">
        <f t="shared" si="313"/>
        <v>1.2635E-5</v>
      </c>
      <c r="I377" s="59">
        <v>1.5</v>
      </c>
      <c r="J377" s="59">
        <v>0</v>
      </c>
      <c r="K377" s="63">
        <v>0</v>
      </c>
      <c r="L377" t="str">
        <f t="shared" si="316"/>
        <v>С333</v>
      </c>
      <c r="M377" t="str">
        <f t="shared" si="317"/>
        <v>Насос центробежный, Р-702А,В</v>
      </c>
      <c r="N377" t="str">
        <f t="shared" si="318"/>
        <v>Полное-ликвидация</v>
      </c>
      <c r="O377" t="s">
        <v>209</v>
      </c>
      <c r="P377" t="s">
        <v>209</v>
      </c>
      <c r="Q377" t="s">
        <v>209</v>
      </c>
      <c r="R377" t="s">
        <v>209</v>
      </c>
      <c r="S377" t="s">
        <v>209</v>
      </c>
      <c r="T377" t="s">
        <v>209</v>
      </c>
      <c r="U377" t="s">
        <v>209</v>
      </c>
      <c r="V377" t="s">
        <v>209</v>
      </c>
      <c r="W377" t="s">
        <v>209</v>
      </c>
      <c r="X377" t="s">
        <v>209</v>
      </c>
      <c r="Y377" t="s">
        <v>209</v>
      </c>
      <c r="Z377" t="s">
        <v>209</v>
      </c>
      <c r="AA377" t="s">
        <v>209</v>
      </c>
      <c r="AB377" t="s">
        <v>209</v>
      </c>
      <c r="AC377" t="s">
        <v>209</v>
      </c>
      <c r="AD377" t="s">
        <v>209</v>
      </c>
      <c r="AE377" t="s">
        <v>209</v>
      </c>
      <c r="AF377" t="s">
        <v>209</v>
      </c>
      <c r="AG377" s="3">
        <v>0</v>
      </c>
      <c r="AH377" s="3">
        <v>0</v>
      </c>
      <c r="AI377" s="3">
        <v>0.15</v>
      </c>
      <c r="AJ377" s="3">
        <v>2.5999999999999999E-2</v>
      </c>
      <c r="AK377" s="3">
        <v>5</v>
      </c>
      <c r="AL377" s="3"/>
      <c r="AM377" s="3"/>
      <c r="AN377" s="207">
        <f>AJ377*J377+AI377</f>
        <v>0.15</v>
      </c>
      <c r="AO377" s="207">
        <f t="shared" si="314"/>
        <v>1.4999999999999999E-2</v>
      </c>
      <c r="AP377" s="208">
        <f t="shared" si="315"/>
        <v>0</v>
      </c>
      <c r="AQ377" s="208">
        <f t="shared" si="306"/>
        <v>0.5</v>
      </c>
      <c r="AR377" s="207">
        <f>1333*J376*POWER(10,-6)+0.0012*K375</f>
        <v>3.6039989999999994E-2</v>
      </c>
      <c r="AS377" s="208">
        <f t="shared" si="277"/>
        <v>0.70103999000000006</v>
      </c>
      <c r="AT377" s="242">
        <f t="shared" si="278"/>
        <v>4.5536527364999994E-7</v>
      </c>
      <c r="AU377" s="242">
        <f t="shared" si="279"/>
        <v>8.8576402736500016E-6</v>
      </c>
    </row>
    <row r="378" spans="1:47" x14ac:dyDescent="0.3">
      <c r="A378" s="56" t="s">
        <v>460</v>
      </c>
      <c r="B378" s="77" t="s">
        <v>36</v>
      </c>
      <c r="C378" s="78" t="s">
        <v>185</v>
      </c>
      <c r="D378" s="79" t="s">
        <v>186</v>
      </c>
      <c r="E378" s="261">
        <v>1.0000000000000001E-5</v>
      </c>
      <c r="F378" s="262">
        <v>1</v>
      </c>
      <c r="G378" s="314">
        <v>1.4999999999999999E-2</v>
      </c>
      <c r="H378" s="261">
        <f>E378*F378*G378</f>
        <v>1.5000000000000002E-7</v>
      </c>
      <c r="I378" s="77">
        <v>3.15</v>
      </c>
      <c r="J378" s="77">
        <v>3.15</v>
      </c>
      <c r="K378" s="80">
        <f>J378/12</f>
        <v>0.26250000000000001</v>
      </c>
      <c r="L378" t="str">
        <f t="shared" si="316"/>
        <v>С334</v>
      </c>
      <c r="M378" t="str">
        <f t="shared" si="317"/>
        <v>Насос центробежный, Н-9/3</v>
      </c>
      <c r="N378" t="str">
        <f t="shared" si="318"/>
        <v>Полное-жидкостной факел</v>
      </c>
      <c r="O378" t="s">
        <v>209</v>
      </c>
      <c r="P378" t="s">
        <v>209</v>
      </c>
      <c r="Q378" t="s">
        <v>209</v>
      </c>
      <c r="R378" t="s">
        <v>209</v>
      </c>
      <c r="S378" t="s">
        <v>209</v>
      </c>
      <c r="T378" t="s">
        <v>209</v>
      </c>
      <c r="U378" t="s">
        <v>209</v>
      </c>
      <c r="V378" t="s">
        <v>209</v>
      </c>
      <c r="W378">
        <v>8</v>
      </c>
      <c r="X378">
        <v>2</v>
      </c>
      <c r="Y378" t="s">
        <v>209</v>
      </c>
      <c r="Z378" t="s">
        <v>209</v>
      </c>
      <c r="AA378" t="s">
        <v>209</v>
      </c>
      <c r="AB378" t="s">
        <v>209</v>
      </c>
      <c r="AC378" t="s">
        <v>209</v>
      </c>
      <c r="AD378" t="s">
        <v>209</v>
      </c>
      <c r="AE378" t="s">
        <v>209</v>
      </c>
      <c r="AF378" t="s">
        <v>209</v>
      </c>
      <c r="AG378" s="209">
        <v>0</v>
      </c>
      <c r="AH378" s="209">
        <v>1</v>
      </c>
      <c r="AI378" s="209">
        <v>0.14000000000000001</v>
      </c>
      <c r="AJ378" s="209">
        <v>2.5999999999999999E-2</v>
      </c>
      <c r="AK378" s="209">
        <v>5</v>
      </c>
      <c r="AL378" s="209"/>
      <c r="AM378" s="209"/>
      <c r="AN378" s="210">
        <f>AJ378*I378+AI378</f>
        <v>0.22190000000000001</v>
      </c>
      <c r="AO378" s="210">
        <f>AN378*0.1</f>
        <v>2.2190000000000001E-2</v>
      </c>
      <c r="AP378" s="211">
        <f>AG378*1.72+115*0.012*AH378</f>
        <v>1.3800000000000001</v>
      </c>
      <c r="AQ378" s="211">
        <f t="shared" ref="AQ378:AQ389" si="319">AK378*0.1</f>
        <v>0.5</v>
      </c>
      <c r="AR378" s="210">
        <f>10068.2*J378*POWER(10,-6)+0.0012*K381</f>
        <v>0.10731482999999999</v>
      </c>
      <c r="AS378" s="211">
        <f t="shared" si="277"/>
        <v>2.2314048300000002</v>
      </c>
      <c r="AT378" s="212">
        <f t="shared" si="278"/>
        <v>1.6097224499999999E-8</v>
      </c>
      <c r="AU378" s="212">
        <f t="shared" si="279"/>
        <v>3.347107245000001E-7</v>
      </c>
    </row>
    <row r="379" spans="1:47" x14ac:dyDescent="0.3">
      <c r="A379" s="56" t="s">
        <v>461</v>
      </c>
      <c r="B379" s="77" t="s">
        <v>36</v>
      </c>
      <c r="C379" s="78" t="s">
        <v>566</v>
      </c>
      <c r="D379" s="79" t="s">
        <v>161</v>
      </c>
      <c r="E379" s="261">
        <v>1.0000000000000001E-5</v>
      </c>
      <c r="F379" s="262">
        <v>1</v>
      </c>
      <c r="G379" s="314">
        <v>1.4249999999999999E-2</v>
      </c>
      <c r="H379" s="261">
        <f t="shared" ref="H379:H383" si="320">E379*F379*G379</f>
        <v>1.4250000000000001E-7</v>
      </c>
      <c r="I379" s="77">
        <v>3.15</v>
      </c>
      <c r="J379" s="77">
        <v>5.0000000000000001E-3</v>
      </c>
      <c r="K379" s="80">
        <v>0</v>
      </c>
      <c r="L379" t="str">
        <f t="shared" si="316"/>
        <v>С335</v>
      </c>
      <c r="M379" t="str">
        <f t="shared" si="317"/>
        <v>Насос центробежный, Н-9/3</v>
      </c>
      <c r="N379" t="str">
        <f t="shared" si="318"/>
        <v>Полное-взрыв</v>
      </c>
      <c r="O379" t="s">
        <v>209</v>
      </c>
      <c r="P379" t="s">
        <v>209</v>
      </c>
      <c r="Q379" t="s">
        <v>209</v>
      </c>
      <c r="R379" t="s">
        <v>209</v>
      </c>
      <c r="S379">
        <v>7</v>
      </c>
      <c r="T379">
        <v>15</v>
      </c>
      <c r="U379">
        <v>43</v>
      </c>
      <c r="V379">
        <v>74</v>
      </c>
      <c r="W379" t="s">
        <v>209</v>
      </c>
      <c r="X379" t="s">
        <v>209</v>
      </c>
      <c r="Y379" t="s">
        <v>209</v>
      </c>
      <c r="Z379" t="s">
        <v>209</v>
      </c>
      <c r="AA379" t="s">
        <v>209</v>
      </c>
      <c r="AB379" t="s">
        <v>209</v>
      </c>
      <c r="AC379" t="s">
        <v>209</v>
      </c>
      <c r="AD379" t="s">
        <v>209</v>
      </c>
      <c r="AE379" t="s">
        <v>209</v>
      </c>
      <c r="AF379" t="s">
        <v>209</v>
      </c>
      <c r="AG379" s="209">
        <v>0</v>
      </c>
      <c r="AH379" s="209">
        <v>1</v>
      </c>
      <c r="AI379" s="209">
        <v>0.14000000000000001</v>
      </c>
      <c r="AJ379" s="209">
        <v>2.5999999999999999E-2</v>
      </c>
      <c r="AK379" s="209">
        <v>5</v>
      </c>
      <c r="AL379" s="209"/>
      <c r="AM379" s="209"/>
      <c r="AN379" s="210">
        <f>AJ379*I379+AI379</f>
        <v>0.22190000000000001</v>
      </c>
      <c r="AO379" s="210">
        <f t="shared" ref="AO379:AO383" si="321">AN379*0.1</f>
        <v>2.2190000000000001E-2</v>
      </c>
      <c r="AP379" s="211">
        <f t="shared" ref="AP379:AP383" si="322">AG379*1.72+115*0.012*AH379</f>
        <v>1.3800000000000001</v>
      </c>
      <c r="AQ379" s="211">
        <f t="shared" si="319"/>
        <v>0.5</v>
      </c>
      <c r="AR379" s="210">
        <f>10068.2*J379*POWER(10,-6)*10+0.0012*K381</f>
        <v>7.6103409999999982E-2</v>
      </c>
      <c r="AS379" s="211">
        <f t="shared" si="277"/>
        <v>2.2001934100000002</v>
      </c>
      <c r="AT379" s="212">
        <f t="shared" si="278"/>
        <v>1.0844735924999998E-8</v>
      </c>
      <c r="AU379" s="212">
        <f t="shared" si="279"/>
        <v>3.1352756092500007E-7</v>
      </c>
    </row>
    <row r="380" spans="1:47" x14ac:dyDescent="0.3">
      <c r="A380" s="56" t="s">
        <v>462</v>
      </c>
      <c r="B380" s="77" t="s">
        <v>36</v>
      </c>
      <c r="C380" s="78" t="s">
        <v>567</v>
      </c>
      <c r="D380" s="79" t="s">
        <v>159</v>
      </c>
      <c r="E380" s="261">
        <v>1.0000000000000001E-5</v>
      </c>
      <c r="F380" s="262">
        <v>1</v>
      </c>
      <c r="G380" s="314">
        <v>0.27074999999999999</v>
      </c>
      <c r="H380" s="261">
        <f t="shared" si="320"/>
        <v>2.7075000000000003E-6</v>
      </c>
      <c r="I380" s="77">
        <v>3.15</v>
      </c>
      <c r="J380" s="77">
        <v>0</v>
      </c>
      <c r="K380" s="81">
        <v>0</v>
      </c>
      <c r="L380" t="str">
        <f t="shared" si="316"/>
        <v>С336</v>
      </c>
      <c r="M380" t="str">
        <f t="shared" si="317"/>
        <v>Насос центробежный, Н-9/3</v>
      </c>
      <c r="N380" t="str">
        <f t="shared" si="318"/>
        <v>Полное-ликвидация</v>
      </c>
      <c r="O380" t="s">
        <v>209</v>
      </c>
      <c r="P380" t="s">
        <v>209</v>
      </c>
      <c r="Q380" t="s">
        <v>209</v>
      </c>
      <c r="R380" t="s">
        <v>209</v>
      </c>
      <c r="S380" t="s">
        <v>209</v>
      </c>
      <c r="T380" t="s">
        <v>209</v>
      </c>
      <c r="U380" t="s">
        <v>209</v>
      </c>
      <c r="V380" t="s">
        <v>209</v>
      </c>
      <c r="W380" t="s">
        <v>209</v>
      </c>
      <c r="X380" t="s">
        <v>209</v>
      </c>
      <c r="Y380" t="s">
        <v>209</v>
      </c>
      <c r="Z380" t="s">
        <v>209</v>
      </c>
      <c r="AA380" t="s">
        <v>209</v>
      </c>
      <c r="AB380" t="s">
        <v>209</v>
      </c>
      <c r="AC380" t="s">
        <v>209</v>
      </c>
      <c r="AD380" t="s">
        <v>209</v>
      </c>
      <c r="AE380" t="s">
        <v>209</v>
      </c>
      <c r="AF380" t="s">
        <v>209</v>
      </c>
      <c r="AG380" s="209">
        <v>0</v>
      </c>
      <c r="AH380" s="209">
        <v>0</v>
      </c>
      <c r="AI380" s="209">
        <v>0.14000000000000001</v>
      </c>
      <c r="AJ380" s="209">
        <v>2.5999999999999999E-2</v>
      </c>
      <c r="AK380" s="209">
        <v>5</v>
      </c>
      <c r="AL380" s="209"/>
      <c r="AM380" s="209"/>
      <c r="AN380" s="210">
        <f>AJ380*J380+AI380</f>
        <v>0.14000000000000001</v>
      </c>
      <c r="AO380" s="210">
        <f t="shared" si="321"/>
        <v>1.4000000000000002E-2</v>
      </c>
      <c r="AP380" s="211">
        <f t="shared" si="322"/>
        <v>0</v>
      </c>
      <c r="AQ380" s="211">
        <f t="shared" si="319"/>
        <v>0.5</v>
      </c>
      <c r="AR380" s="210">
        <f>1333*J379*POWER(10,-6)*10+0.0012*K381</f>
        <v>7.5666649999999988E-2</v>
      </c>
      <c r="AS380" s="211">
        <f t="shared" si="277"/>
        <v>0.72966664999999997</v>
      </c>
      <c r="AT380" s="212">
        <f t="shared" si="278"/>
        <v>2.04867454875E-7</v>
      </c>
      <c r="AU380" s="212">
        <f t="shared" si="279"/>
        <v>1.9755724548750003E-6</v>
      </c>
    </row>
    <row r="381" spans="1:47" x14ac:dyDescent="0.3">
      <c r="A381" s="56" t="s">
        <v>463</v>
      </c>
      <c r="B381" s="77" t="s">
        <v>36</v>
      </c>
      <c r="C381" s="78" t="s">
        <v>187</v>
      </c>
      <c r="D381" s="79" t="s">
        <v>208</v>
      </c>
      <c r="E381" s="261">
        <v>1.0000000000000001E-5</v>
      </c>
      <c r="F381" s="262">
        <v>1</v>
      </c>
      <c r="G381" s="314">
        <v>3.4999999999999996E-2</v>
      </c>
      <c r="H381" s="261">
        <f t="shared" si="320"/>
        <v>3.4999999999999998E-7</v>
      </c>
      <c r="I381" s="77">
        <v>3.15</v>
      </c>
      <c r="J381" s="77">
        <f>I381</f>
        <v>3.15</v>
      </c>
      <c r="K381" s="81">
        <v>63</v>
      </c>
      <c r="L381" t="str">
        <f t="shared" si="316"/>
        <v>С337</v>
      </c>
      <c r="M381" t="str">
        <f t="shared" si="317"/>
        <v>Насос центробежный, Н-9/3</v>
      </c>
      <c r="N381" t="str">
        <f t="shared" si="318"/>
        <v>Полное пожар</v>
      </c>
      <c r="O381">
        <v>13</v>
      </c>
      <c r="P381">
        <v>17</v>
      </c>
      <c r="Q381">
        <v>24</v>
      </c>
      <c r="R381">
        <v>44</v>
      </c>
      <c r="S381" t="s">
        <v>209</v>
      </c>
      <c r="T381" t="s">
        <v>209</v>
      </c>
      <c r="U381" t="s">
        <v>209</v>
      </c>
      <c r="V381" t="s">
        <v>209</v>
      </c>
      <c r="W381" t="s">
        <v>209</v>
      </c>
      <c r="X381" t="s">
        <v>209</v>
      </c>
      <c r="Y381" t="s">
        <v>209</v>
      </c>
      <c r="Z381" t="s">
        <v>209</v>
      </c>
      <c r="AA381" t="s">
        <v>209</v>
      </c>
      <c r="AB381" t="s">
        <v>209</v>
      </c>
      <c r="AC381" t="s">
        <v>209</v>
      </c>
      <c r="AD381" t="s">
        <v>209</v>
      </c>
      <c r="AE381" t="s">
        <v>209</v>
      </c>
      <c r="AF381" t="s">
        <v>209</v>
      </c>
      <c r="AG381" s="209">
        <v>0</v>
      </c>
      <c r="AH381" s="209">
        <v>1</v>
      </c>
      <c r="AI381" s="209">
        <v>0.14000000000000001</v>
      </c>
      <c r="AJ381" s="209">
        <v>2.5999999999999999E-2</v>
      </c>
      <c r="AK381" s="209">
        <v>5</v>
      </c>
      <c r="AL381" s="209"/>
      <c r="AM381" s="209"/>
      <c r="AN381" s="210">
        <f>AJ381*I381+AI381</f>
        <v>0.22190000000000001</v>
      </c>
      <c r="AO381" s="210">
        <f t="shared" si="321"/>
        <v>2.2190000000000001E-2</v>
      </c>
      <c r="AP381" s="211">
        <f t="shared" si="322"/>
        <v>1.3800000000000001</v>
      </c>
      <c r="AQ381" s="211">
        <f t="shared" si="319"/>
        <v>0.5</v>
      </c>
      <c r="AR381" s="210">
        <f>10068.2*J381*POWER(10,-6)+0.0012*K381</f>
        <v>0.10731482999999999</v>
      </c>
      <c r="AS381" s="211">
        <f t="shared" si="277"/>
        <v>2.2314048300000002</v>
      </c>
      <c r="AT381" s="212">
        <f t="shared" si="278"/>
        <v>3.7560190499999996E-8</v>
      </c>
      <c r="AU381" s="212">
        <f t="shared" si="279"/>
        <v>7.809916905E-7</v>
      </c>
    </row>
    <row r="382" spans="1:47" x14ac:dyDescent="0.3">
      <c r="A382" s="56" t="s">
        <v>464</v>
      </c>
      <c r="B382" s="77" t="s">
        <v>36</v>
      </c>
      <c r="C382" s="78" t="s">
        <v>568</v>
      </c>
      <c r="D382" s="79" t="s">
        <v>188</v>
      </c>
      <c r="E382" s="261">
        <v>1.0000000000000001E-5</v>
      </c>
      <c r="F382" s="262">
        <v>1</v>
      </c>
      <c r="G382" s="314">
        <v>3.3249999999999995E-2</v>
      </c>
      <c r="H382" s="261">
        <f t="shared" si="320"/>
        <v>3.3249999999999999E-7</v>
      </c>
      <c r="I382" s="77">
        <v>3.15</v>
      </c>
      <c r="J382" s="77">
        <v>0.05</v>
      </c>
      <c r="K382" s="81">
        <v>0</v>
      </c>
      <c r="L382" t="str">
        <f t="shared" si="316"/>
        <v>С338</v>
      </c>
      <c r="M382" t="str">
        <f t="shared" si="317"/>
        <v>Насос центробежный, Н-9/3</v>
      </c>
      <c r="N382" t="str">
        <f t="shared" si="318"/>
        <v>Полное-вспышка</v>
      </c>
      <c r="O382" t="s">
        <v>209</v>
      </c>
      <c r="P382" t="s">
        <v>209</v>
      </c>
      <c r="Q382" t="s">
        <v>209</v>
      </c>
      <c r="R382" t="s">
        <v>209</v>
      </c>
      <c r="S382" t="s">
        <v>209</v>
      </c>
      <c r="T382" t="s">
        <v>209</v>
      </c>
      <c r="U382" t="s">
        <v>209</v>
      </c>
      <c r="V382" t="s">
        <v>209</v>
      </c>
      <c r="W382" t="s">
        <v>209</v>
      </c>
      <c r="X382" t="s">
        <v>209</v>
      </c>
      <c r="Y382">
        <v>12</v>
      </c>
      <c r="Z382">
        <v>14</v>
      </c>
      <c r="AA382" t="s">
        <v>209</v>
      </c>
      <c r="AB382" t="s">
        <v>209</v>
      </c>
      <c r="AC382" t="s">
        <v>209</v>
      </c>
      <c r="AD382" t="s">
        <v>209</v>
      </c>
      <c r="AE382" t="s">
        <v>209</v>
      </c>
      <c r="AF382" t="s">
        <v>209</v>
      </c>
      <c r="AG382" s="209">
        <v>0</v>
      </c>
      <c r="AH382" s="209">
        <v>1</v>
      </c>
      <c r="AI382" s="209">
        <v>0.14000000000000001</v>
      </c>
      <c r="AJ382" s="209">
        <v>2.5999999999999999E-2</v>
      </c>
      <c r="AK382" s="209">
        <v>5</v>
      </c>
      <c r="AL382" s="209"/>
      <c r="AM382" s="209"/>
      <c r="AN382" s="210">
        <f>AJ382*I382+AI382</f>
        <v>0.22190000000000001</v>
      </c>
      <c r="AO382" s="210">
        <f t="shared" si="321"/>
        <v>2.2190000000000001E-2</v>
      </c>
      <c r="AP382" s="211">
        <f t="shared" si="322"/>
        <v>1.3800000000000001</v>
      </c>
      <c r="AQ382" s="211">
        <f t="shared" si="319"/>
        <v>0.5</v>
      </c>
      <c r="AR382" s="210">
        <f>10068.2*J382*POWER(10,-6)+0.0012*K381</f>
        <v>7.6103409999999982E-2</v>
      </c>
      <c r="AS382" s="211">
        <f t="shared" si="277"/>
        <v>2.2001934100000002</v>
      </c>
      <c r="AT382" s="212">
        <f t="shared" si="278"/>
        <v>2.5304383824999995E-8</v>
      </c>
      <c r="AU382" s="212">
        <f t="shared" si="279"/>
        <v>7.3156430882500006E-7</v>
      </c>
    </row>
    <row r="383" spans="1:47" ht="15" thickBot="1" x14ac:dyDescent="0.35">
      <c r="A383" s="178" t="s">
        <v>465</v>
      </c>
      <c r="B383" s="77" t="s">
        <v>36</v>
      </c>
      <c r="C383" s="154" t="s">
        <v>569</v>
      </c>
      <c r="D383" s="155" t="s">
        <v>159</v>
      </c>
      <c r="E383" s="290">
        <v>1.0000000000000001E-5</v>
      </c>
      <c r="F383" s="292">
        <v>1</v>
      </c>
      <c r="G383" s="315">
        <v>0.63174999999999992</v>
      </c>
      <c r="H383" s="290">
        <f t="shared" si="320"/>
        <v>6.3175000000000001E-6</v>
      </c>
      <c r="I383" s="156">
        <v>3.15</v>
      </c>
      <c r="J383" s="156">
        <v>0</v>
      </c>
      <c r="K383" s="153">
        <v>0</v>
      </c>
      <c r="L383" t="str">
        <f t="shared" si="316"/>
        <v>С339</v>
      </c>
      <c r="M383" t="str">
        <f t="shared" si="317"/>
        <v>Насос центробежный, Н-9/3</v>
      </c>
      <c r="N383" t="str">
        <f t="shared" si="318"/>
        <v>Полное-ликвидация</v>
      </c>
      <c r="O383" t="s">
        <v>209</v>
      </c>
      <c r="P383" t="s">
        <v>209</v>
      </c>
      <c r="Q383" t="s">
        <v>209</v>
      </c>
      <c r="R383" t="s">
        <v>209</v>
      </c>
      <c r="S383" t="s">
        <v>209</v>
      </c>
      <c r="T383" t="s">
        <v>209</v>
      </c>
      <c r="U383" t="s">
        <v>209</v>
      </c>
      <c r="V383" t="s">
        <v>209</v>
      </c>
      <c r="W383" t="s">
        <v>209</v>
      </c>
      <c r="X383" t="s">
        <v>209</v>
      </c>
      <c r="Y383" t="s">
        <v>209</v>
      </c>
      <c r="Z383" t="s">
        <v>209</v>
      </c>
      <c r="AA383" t="s">
        <v>209</v>
      </c>
      <c r="AB383" t="s">
        <v>209</v>
      </c>
      <c r="AC383" t="s">
        <v>209</v>
      </c>
      <c r="AD383" t="s">
        <v>209</v>
      </c>
      <c r="AE383" t="s">
        <v>209</v>
      </c>
      <c r="AF383" t="s">
        <v>209</v>
      </c>
      <c r="AG383" s="209">
        <v>0</v>
      </c>
      <c r="AH383" s="209">
        <v>0</v>
      </c>
      <c r="AI383" s="209">
        <v>0.14000000000000001</v>
      </c>
      <c r="AJ383" s="209">
        <v>2.5999999999999999E-2</v>
      </c>
      <c r="AK383" s="209">
        <v>5</v>
      </c>
      <c r="AL383" s="209"/>
      <c r="AM383" s="209"/>
      <c r="AN383" s="210">
        <f>AJ383*J383+AI383</f>
        <v>0.14000000000000001</v>
      </c>
      <c r="AO383" s="210">
        <f t="shared" si="321"/>
        <v>1.4000000000000002E-2</v>
      </c>
      <c r="AP383" s="211">
        <f t="shared" si="322"/>
        <v>0</v>
      </c>
      <c r="AQ383" s="211">
        <f t="shared" si="319"/>
        <v>0.5</v>
      </c>
      <c r="AR383" s="210">
        <f>1333*J382*POWER(10,-6)+0.0012*K381</f>
        <v>7.5666649999999988E-2</v>
      </c>
      <c r="AS383" s="211">
        <f t="shared" si="277"/>
        <v>0.72966664999999997</v>
      </c>
      <c r="AT383" s="212">
        <f t="shared" si="278"/>
        <v>4.7802406137499996E-7</v>
      </c>
      <c r="AU383" s="212">
        <f t="shared" si="279"/>
        <v>4.6096690613749997E-6</v>
      </c>
    </row>
    <row r="384" spans="1:47" ht="15" thickTop="1" x14ac:dyDescent="0.3">
      <c r="A384" s="67" t="s">
        <v>460</v>
      </c>
      <c r="B384" s="67" t="s">
        <v>474</v>
      </c>
      <c r="C384" s="68" t="s">
        <v>185</v>
      </c>
      <c r="D384" s="69" t="s">
        <v>186</v>
      </c>
      <c r="E384" s="253">
        <v>1.0000000000000001E-5</v>
      </c>
      <c r="F384" s="254">
        <v>1</v>
      </c>
      <c r="G384" s="312">
        <v>1.4999999999999999E-2</v>
      </c>
      <c r="H384" s="253">
        <f>E384*F384*G384</f>
        <v>1.5000000000000002E-7</v>
      </c>
      <c r="I384" s="67">
        <v>5.51</v>
      </c>
      <c r="J384" s="67">
        <v>5.51</v>
      </c>
      <c r="K384" s="70">
        <f>J384/12</f>
        <v>0.45916666666666667</v>
      </c>
      <c r="L384" t="str">
        <f t="shared" si="316"/>
        <v>С334</v>
      </c>
      <c r="M384" t="str">
        <f t="shared" si="317"/>
        <v>Насос центробежный, Н-4/1</v>
      </c>
      <c r="N384" t="str">
        <f t="shared" si="318"/>
        <v>Полное-жидкостной факел</v>
      </c>
      <c r="O384" t="s">
        <v>209</v>
      </c>
      <c r="P384" t="s">
        <v>209</v>
      </c>
      <c r="Q384" t="s">
        <v>209</v>
      </c>
      <c r="R384" t="s">
        <v>209</v>
      </c>
      <c r="S384" t="s">
        <v>209</v>
      </c>
      <c r="T384" t="s">
        <v>209</v>
      </c>
      <c r="U384" t="s">
        <v>209</v>
      </c>
      <c r="V384" t="s">
        <v>209</v>
      </c>
      <c r="W384">
        <v>10</v>
      </c>
      <c r="X384">
        <v>2</v>
      </c>
      <c r="Y384" t="s">
        <v>209</v>
      </c>
      <c r="Z384" t="s">
        <v>209</v>
      </c>
      <c r="AA384" t="s">
        <v>209</v>
      </c>
      <c r="AB384" t="s">
        <v>209</v>
      </c>
      <c r="AC384" t="s">
        <v>209</v>
      </c>
      <c r="AD384" t="s">
        <v>209</v>
      </c>
      <c r="AE384" t="s">
        <v>209</v>
      </c>
      <c r="AF384" t="s">
        <v>209</v>
      </c>
      <c r="AG384" s="6">
        <v>0</v>
      </c>
      <c r="AH384" s="6">
        <v>1</v>
      </c>
      <c r="AI384" s="6">
        <v>0.13</v>
      </c>
      <c r="AJ384" s="6">
        <v>2.5999999999999999E-2</v>
      </c>
      <c r="AK384" s="6">
        <v>5</v>
      </c>
      <c r="AL384" s="6"/>
      <c r="AM384" s="6"/>
      <c r="AN384" s="214">
        <f>AJ384*I384+AI384</f>
        <v>0.27326</v>
      </c>
      <c r="AO384" s="214">
        <f>AN384*0.1</f>
        <v>2.7326000000000003E-2</v>
      </c>
      <c r="AP384" s="215">
        <f>AG384*1.72+115*0.012*AH384</f>
        <v>1.3800000000000001</v>
      </c>
      <c r="AQ384" s="215">
        <f t="shared" si="319"/>
        <v>0.5</v>
      </c>
      <c r="AR384" s="214">
        <f>10068.2*J384*POWER(10,-6)+0.0012*K387</f>
        <v>0.15747578199999998</v>
      </c>
      <c r="AS384" s="215">
        <f t="shared" si="277"/>
        <v>2.338061782</v>
      </c>
      <c r="AT384" s="241">
        <f t="shared" si="278"/>
        <v>2.36213673E-8</v>
      </c>
      <c r="AU384" s="241">
        <f t="shared" si="279"/>
        <v>3.5070926730000005E-7</v>
      </c>
    </row>
    <row r="385" spans="1:47" x14ac:dyDescent="0.3">
      <c r="A385" s="67" t="s">
        <v>461</v>
      </c>
      <c r="B385" s="67" t="s">
        <v>474</v>
      </c>
      <c r="C385" s="68" t="s">
        <v>566</v>
      </c>
      <c r="D385" s="69" t="s">
        <v>161</v>
      </c>
      <c r="E385" s="253">
        <v>1.0000000000000001E-5</v>
      </c>
      <c r="F385" s="254">
        <v>1</v>
      </c>
      <c r="G385" s="312">
        <v>1.4249999999999999E-2</v>
      </c>
      <c r="H385" s="253">
        <f t="shared" ref="H385:H389" si="323">E385*F385*G385</f>
        <v>1.4250000000000001E-7</v>
      </c>
      <c r="I385" s="67">
        <v>5.51</v>
      </c>
      <c r="J385" s="67">
        <v>0.02</v>
      </c>
      <c r="K385" s="70">
        <v>0</v>
      </c>
      <c r="L385" t="str">
        <f t="shared" si="316"/>
        <v>С335</v>
      </c>
      <c r="M385" t="str">
        <f t="shared" si="317"/>
        <v>Насос центробежный, Н-4/1</v>
      </c>
      <c r="N385" t="str">
        <f t="shared" si="318"/>
        <v>Полное-взрыв</v>
      </c>
      <c r="O385" t="s">
        <v>209</v>
      </c>
      <c r="P385" t="s">
        <v>209</v>
      </c>
      <c r="Q385" t="s">
        <v>209</v>
      </c>
      <c r="R385" t="s">
        <v>209</v>
      </c>
      <c r="S385">
        <v>12</v>
      </c>
      <c r="T385">
        <v>25</v>
      </c>
      <c r="U385">
        <v>69</v>
      </c>
      <c r="V385">
        <v>118</v>
      </c>
      <c r="W385" t="s">
        <v>209</v>
      </c>
      <c r="X385" t="s">
        <v>209</v>
      </c>
      <c r="Y385" t="s">
        <v>209</v>
      </c>
      <c r="Z385" t="s">
        <v>209</v>
      </c>
      <c r="AA385" t="s">
        <v>209</v>
      </c>
      <c r="AB385" t="s">
        <v>209</v>
      </c>
      <c r="AC385" t="s">
        <v>209</v>
      </c>
      <c r="AD385" t="s">
        <v>209</v>
      </c>
      <c r="AE385" t="s">
        <v>209</v>
      </c>
      <c r="AF385" t="s">
        <v>209</v>
      </c>
      <c r="AG385" s="6">
        <v>0</v>
      </c>
      <c r="AH385" s="6">
        <v>1</v>
      </c>
      <c r="AI385" s="6">
        <v>0.13</v>
      </c>
      <c r="AJ385" s="6">
        <v>2.5999999999999999E-2</v>
      </c>
      <c r="AK385" s="6">
        <v>5</v>
      </c>
      <c r="AL385" s="6"/>
      <c r="AM385" s="6"/>
      <c r="AN385" s="214">
        <f>AJ385*I385+AI385</f>
        <v>0.27326</v>
      </c>
      <c r="AO385" s="214">
        <f t="shared" ref="AO385:AO389" si="324">AN385*0.1</f>
        <v>2.7326000000000003E-2</v>
      </c>
      <c r="AP385" s="215">
        <f t="shared" ref="AP385:AP389" si="325">AG385*1.72+115*0.012*AH385</f>
        <v>1.3800000000000001</v>
      </c>
      <c r="AQ385" s="215">
        <f t="shared" si="319"/>
        <v>0.5</v>
      </c>
      <c r="AR385" s="214">
        <f>10068.2*J385*POWER(10,-6)*10+0.0012*K387</f>
        <v>0.10401363999999999</v>
      </c>
      <c r="AS385" s="215">
        <f t="shared" si="277"/>
        <v>2.2845996400000002</v>
      </c>
      <c r="AT385" s="241">
        <f t="shared" si="278"/>
        <v>1.4821943700000001E-8</v>
      </c>
      <c r="AU385" s="241">
        <f t="shared" si="279"/>
        <v>3.2555544870000006E-7</v>
      </c>
    </row>
    <row r="386" spans="1:47" x14ac:dyDescent="0.3">
      <c r="A386" s="67" t="s">
        <v>462</v>
      </c>
      <c r="B386" s="67" t="s">
        <v>474</v>
      </c>
      <c r="C386" s="68" t="s">
        <v>567</v>
      </c>
      <c r="D386" s="69" t="s">
        <v>159</v>
      </c>
      <c r="E386" s="253">
        <v>1.0000000000000001E-5</v>
      </c>
      <c r="F386" s="254">
        <v>1</v>
      </c>
      <c r="G386" s="312">
        <v>0.27074999999999999</v>
      </c>
      <c r="H386" s="253">
        <f t="shared" si="323"/>
        <v>2.7075000000000003E-6</v>
      </c>
      <c r="I386" s="67">
        <v>5.51</v>
      </c>
      <c r="J386" s="67">
        <v>0</v>
      </c>
      <c r="K386" s="71">
        <v>0</v>
      </c>
      <c r="L386" t="str">
        <f t="shared" si="316"/>
        <v>С336</v>
      </c>
      <c r="M386" t="str">
        <f t="shared" si="317"/>
        <v>Насос центробежный, Н-4/1</v>
      </c>
      <c r="N386" t="str">
        <f t="shared" si="318"/>
        <v>Полное-ликвидация</v>
      </c>
      <c r="O386" t="s">
        <v>209</v>
      </c>
      <c r="P386" t="s">
        <v>209</v>
      </c>
      <c r="Q386" t="s">
        <v>209</v>
      </c>
      <c r="R386" t="s">
        <v>209</v>
      </c>
      <c r="S386" t="s">
        <v>209</v>
      </c>
      <c r="T386" t="s">
        <v>209</v>
      </c>
      <c r="U386" t="s">
        <v>209</v>
      </c>
      <c r="V386" t="s">
        <v>209</v>
      </c>
      <c r="W386" t="s">
        <v>209</v>
      </c>
      <c r="X386" t="s">
        <v>209</v>
      </c>
      <c r="Y386" t="s">
        <v>209</v>
      </c>
      <c r="Z386" t="s">
        <v>209</v>
      </c>
      <c r="AA386" t="s">
        <v>209</v>
      </c>
      <c r="AB386" t="s">
        <v>209</v>
      </c>
      <c r="AC386" t="s">
        <v>209</v>
      </c>
      <c r="AD386" t="s">
        <v>209</v>
      </c>
      <c r="AE386" t="s">
        <v>209</v>
      </c>
      <c r="AF386" t="s">
        <v>209</v>
      </c>
      <c r="AG386" s="6">
        <v>0</v>
      </c>
      <c r="AH386" s="6">
        <v>0</v>
      </c>
      <c r="AI386" s="6">
        <v>0.13</v>
      </c>
      <c r="AJ386" s="6">
        <v>2.5999999999999999E-2</v>
      </c>
      <c r="AK386" s="6">
        <v>5</v>
      </c>
      <c r="AL386" s="6"/>
      <c r="AM386" s="6"/>
      <c r="AN386" s="214">
        <f>AJ386*J386+AI386</f>
        <v>0.13</v>
      </c>
      <c r="AO386" s="214">
        <f t="shared" si="324"/>
        <v>1.3000000000000001E-2</v>
      </c>
      <c r="AP386" s="215">
        <f t="shared" si="325"/>
        <v>0</v>
      </c>
      <c r="AQ386" s="215">
        <f t="shared" si="319"/>
        <v>0.5</v>
      </c>
      <c r="AR386" s="214">
        <f>1333*J385*POWER(10,-6)*10+0.0012*K387</f>
        <v>0.1022666</v>
      </c>
      <c r="AS386" s="215">
        <f t="shared" si="277"/>
        <v>0.7452666</v>
      </c>
      <c r="AT386" s="241">
        <f t="shared" si="278"/>
        <v>2.7688681950000004E-7</v>
      </c>
      <c r="AU386" s="241">
        <f t="shared" si="279"/>
        <v>2.0178093195000002E-6</v>
      </c>
    </row>
    <row r="387" spans="1:47" x14ac:dyDescent="0.3">
      <c r="A387" s="67" t="s">
        <v>463</v>
      </c>
      <c r="B387" s="67" t="s">
        <v>474</v>
      </c>
      <c r="C387" s="68" t="s">
        <v>187</v>
      </c>
      <c r="D387" s="69" t="s">
        <v>208</v>
      </c>
      <c r="E387" s="253">
        <v>1.0000000000000001E-5</v>
      </c>
      <c r="F387" s="254">
        <v>1</v>
      </c>
      <c r="G387" s="312">
        <v>3.4999999999999996E-2</v>
      </c>
      <c r="H387" s="253">
        <f t="shared" si="323"/>
        <v>3.4999999999999998E-7</v>
      </c>
      <c r="I387" s="67">
        <v>5.51</v>
      </c>
      <c r="J387" s="67">
        <f>I387</f>
        <v>5.51</v>
      </c>
      <c r="K387" s="71">
        <v>85</v>
      </c>
      <c r="L387" t="str">
        <f t="shared" si="316"/>
        <v>С337</v>
      </c>
      <c r="M387" t="str">
        <f t="shared" si="317"/>
        <v>Насос центробежный, Н-4/1</v>
      </c>
      <c r="N387" t="str">
        <f t="shared" si="318"/>
        <v>Полное пожар</v>
      </c>
      <c r="O387">
        <v>14</v>
      </c>
      <c r="P387">
        <v>19</v>
      </c>
      <c r="Q387">
        <v>26</v>
      </c>
      <c r="R387">
        <v>47</v>
      </c>
      <c r="S387" t="s">
        <v>209</v>
      </c>
      <c r="T387" t="s">
        <v>209</v>
      </c>
      <c r="U387" t="s">
        <v>209</v>
      </c>
      <c r="V387" t="s">
        <v>209</v>
      </c>
      <c r="W387" t="s">
        <v>209</v>
      </c>
      <c r="X387" t="s">
        <v>209</v>
      </c>
      <c r="Y387" t="s">
        <v>209</v>
      </c>
      <c r="Z387" t="s">
        <v>209</v>
      </c>
      <c r="AA387" t="s">
        <v>209</v>
      </c>
      <c r="AB387" t="s">
        <v>209</v>
      </c>
      <c r="AC387" t="s">
        <v>209</v>
      </c>
      <c r="AD387" t="s">
        <v>209</v>
      </c>
      <c r="AE387" t="s">
        <v>209</v>
      </c>
      <c r="AF387" t="s">
        <v>209</v>
      </c>
      <c r="AG387" s="6">
        <v>0</v>
      </c>
      <c r="AH387" s="6">
        <v>1</v>
      </c>
      <c r="AI387" s="6">
        <v>0.13</v>
      </c>
      <c r="AJ387" s="6">
        <v>2.5999999999999999E-2</v>
      </c>
      <c r="AK387" s="6">
        <v>5</v>
      </c>
      <c r="AL387" s="6"/>
      <c r="AM387" s="6"/>
      <c r="AN387" s="214">
        <f>AJ387*I387+AI387</f>
        <v>0.27326</v>
      </c>
      <c r="AO387" s="214">
        <f t="shared" si="324"/>
        <v>2.7326000000000003E-2</v>
      </c>
      <c r="AP387" s="215">
        <f t="shared" si="325"/>
        <v>1.3800000000000001</v>
      </c>
      <c r="AQ387" s="215">
        <f t="shared" si="319"/>
        <v>0.5</v>
      </c>
      <c r="AR387" s="214">
        <f>10068.2*J387*POWER(10,-6)+0.0012*K387</f>
        <v>0.15747578199999998</v>
      </c>
      <c r="AS387" s="215">
        <f t="shared" si="277"/>
        <v>2.338061782</v>
      </c>
      <c r="AT387" s="241">
        <f t="shared" si="278"/>
        <v>5.5116523699999992E-8</v>
      </c>
      <c r="AU387" s="241">
        <f t="shared" si="279"/>
        <v>8.1832162369999994E-7</v>
      </c>
    </row>
    <row r="388" spans="1:47" x14ac:dyDescent="0.3">
      <c r="A388" s="67" t="s">
        <v>464</v>
      </c>
      <c r="B388" s="67" t="s">
        <v>474</v>
      </c>
      <c r="C388" s="68" t="s">
        <v>568</v>
      </c>
      <c r="D388" s="69" t="s">
        <v>188</v>
      </c>
      <c r="E388" s="253">
        <v>1.0000000000000001E-5</v>
      </c>
      <c r="F388" s="254">
        <v>1</v>
      </c>
      <c r="G388" s="312">
        <v>3.3249999999999995E-2</v>
      </c>
      <c r="H388" s="253">
        <f t="shared" si="323"/>
        <v>3.3249999999999999E-7</v>
      </c>
      <c r="I388" s="67">
        <v>5.51</v>
      </c>
      <c r="J388" s="67">
        <v>0.2</v>
      </c>
      <c r="K388" s="71">
        <v>0</v>
      </c>
      <c r="L388" t="str">
        <f t="shared" si="316"/>
        <v>С338</v>
      </c>
      <c r="M388" t="str">
        <f t="shared" si="317"/>
        <v>Насос центробежный, Н-4/1</v>
      </c>
      <c r="N388" t="str">
        <f t="shared" si="318"/>
        <v>Полное-вспышка</v>
      </c>
      <c r="O388" t="s">
        <v>209</v>
      </c>
      <c r="P388" t="s">
        <v>209</v>
      </c>
      <c r="Q388" t="s">
        <v>209</v>
      </c>
      <c r="R388" t="s">
        <v>209</v>
      </c>
      <c r="S388" t="s">
        <v>209</v>
      </c>
      <c r="T388" t="s">
        <v>209</v>
      </c>
      <c r="U388" t="s">
        <v>209</v>
      </c>
      <c r="V388" t="s">
        <v>209</v>
      </c>
      <c r="W388" t="s">
        <v>209</v>
      </c>
      <c r="X388" t="s">
        <v>209</v>
      </c>
      <c r="Y388">
        <v>19</v>
      </c>
      <c r="Z388">
        <v>22</v>
      </c>
      <c r="AA388" t="s">
        <v>209</v>
      </c>
      <c r="AB388" t="s">
        <v>209</v>
      </c>
      <c r="AC388" t="s">
        <v>209</v>
      </c>
      <c r="AD388" t="s">
        <v>209</v>
      </c>
      <c r="AE388" t="s">
        <v>209</v>
      </c>
      <c r="AF388" t="s">
        <v>209</v>
      </c>
      <c r="AG388" s="6">
        <v>0</v>
      </c>
      <c r="AH388" s="6">
        <v>1</v>
      </c>
      <c r="AI388" s="6">
        <v>0.13</v>
      </c>
      <c r="AJ388" s="6">
        <v>2.5999999999999999E-2</v>
      </c>
      <c r="AK388" s="6">
        <v>5</v>
      </c>
      <c r="AL388" s="6"/>
      <c r="AM388" s="6"/>
      <c r="AN388" s="214">
        <f>AJ388*I388+AI388</f>
        <v>0.27326</v>
      </c>
      <c r="AO388" s="214">
        <f t="shared" si="324"/>
        <v>2.7326000000000003E-2</v>
      </c>
      <c r="AP388" s="215">
        <f t="shared" si="325"/>
        <v>1.3800000000000001</v>
      </c>
      <c r="AQ388" s="215">
        <f t="shared" si="319"/>
        <v>0.5</v>
      </c>
      <c r="AR388" s="214">
        <f>10068.2*J388*POWER(10,-6)+0.0012*K387</f>
        <v>0.10401363999999999</v>
      </c>
      <c r="AS388" s="215">
        <f t="shared" si="277"/>
        <v>2.2845996400000002</v>
      </c>
      <c r="AT388" s="241">
        <f t="shared" si="278"/>
        <v>3.4584535299999994E-8</v>
      </c>
      <c r="AU388" s="241">
        <f t="shared" si="279"/>
        <v>7.5962938030000007E-7</v>
      </c>
    </row>
    <row r="389" spans="1:47" ht="15" thickBot="1" x14ac:dyDescent="0.35">
      <c r="A389" s="132" t="s">
        <v>465</v>
      </c>
      <c r="B389" s="67" t="s">
        <v>474</v>
      </c>
      <c r="C389" s="130" t="s">
        <v>569</v>
      </c>
      <c r="D389" s="131" t="s">
        <v>159</v>
      </c>
      <c r="E389" s="277">
        <v>1.0000000000000001E-5</v>
      </c>
      <c r="F389" s="279">
        <v>1</v>
      </c>
      <c r="G389" s="316">
        <v>0.63174999999999992</v>
      </c>
      <c r="H389" s="277">
        <f t="shared" si="323"/>
        <v>6.3175000000000001E-6</v>
      </c>
      <c r="I389" s="67">
        <v>5.51</v>
      </c>
      <c r="J389" s="132">
        <v>0</v>
      </c>
      <c r="K389" s="129">
        <v>0</v>
      </c>
      <c r="L389" t="str">
        <f t="shared" si="316"/>
        <v>С339</v>
      </c>
      <c r="M389" t="str">
        <f t="shared" si="317"/>
        <v>Насос центробежный, Н-4/1</v>
      </c>
      <c r="N389" t="str">
        <f t="shared" si="318"/>
        <v>Полное-ликвидация</v>
      </c>
      <c r="O389" t="s">
        <v>209</v>
      </c>
      <c r="P389" t="s">
        <v>209</v>
      </c>
      <c r="Q389" t="s">
        <v>209</v>
      </c>
      <c r="R389" t="s">
        <v>209</v>
      </c>
      <c r="S389" t="s">
        <v>209</v>
      </c>
      <c r="T389" t="s">
        <v>209</v>
      </c>
      <c r="U389" t="s">
        <v>209</v>
      </c>
      <c r="V389" t="s">
        <v>209</v>
      </c>
      <c r="W389" t="s">
        <v>209</v>
      </c>
      <c r="X389" t="s">
        <v>209</v>
      </c>
      <c r="Y389" t="s">
        <v>209</v>
      </c>
      <c r="Z389" t="s">
        <v>209</v>
      </c>
      <c r="AA389" t="s">
        <v>209</v>
      </c>
      <c r="AB389" t="s">
        <v>209</v>
      </c>
      <c r="AC389" t="s">
        <v>209</v>
      </c>
      <c r="AD389" t="s">
        <v>209</v>
      </c>
      <c r="AE389" t="s">
        <v>209</v>
      </c>
      <c r="AF389" t="s">
        <v>209</v>
      </c>
      <c r="AG389" s="6">
        <v>0</v>
      </c>
      <c r="AH389" s="6">
        <v>0</v>
      </c>
      <c r="AI389" s="6">
        <v>0.13</v>
      </c>
      <c r="AJ389" s="6">
        <v>2.5999999999999999E-2</v>
      </c>
      <c r="AK389" s="6">
        <v>5</v>
      </c>
      <c r="AL389" s="6"/>
      <c r="AM389" s="6"/>
      <c r="AN389" s="214">
        <f>AJ389*J389+AI389</f>
        <v>0.13</v>
      </c>
      <c r="AO389" s="214">
        <f t="shared" si="324"/>
        <v>1.3000000000000001E-2</v>
      </c>
      <c r="AP389" s="215">
        <f t="shared" si="325"/>
        <v>0</v>
      </c>
      <c r="AQ389" s="215">
        <f t="shared" si="319"/>
        <v>0.5</v>
      </c>
      <c r="AR389" s="214">
        <f>1333*J388*POWER(10,-6)+0.0012*K387</f>
        <v>0.1022666</v>
      </c>
      <c r="AS389" s="215">
        <f t="shared" si="277"/>
        <v>0.7452666</v>
      </c>
      <c r="AT389" s="241">
        <f t="shared" si="278"/>
        <v>6.4606924550000003E-7</v>
      </c>
      <c r="AU389" s="241">
        <f t="shared" si="279"/>
        <v>4.7082217454999998E-6</v>
      </c>
    </row>
    <row r="390" spans="1:47" ht="15" thickTop="1" x14ac:dyDescent="0.3">
      <c r="O390" t="s">
        <v>209</v>
      </c>
      <c r="P390" t="s">
        <v>209</v>
      </c>
      <c r="Q390" t="s">
        <v>209</v>
      </c>
      <c r="R390" t="s">
        <v>209</v>
      </c>
      <c r="S390" t="s">
        <v>209</v>
      </c>
      <c r="T390" t="s">
        <v>209</v>
      </c>
      <c r="U390" t="s">
        <v>209</v>
      </c>
      <c r="V390" t="s">
        <v>209</v>
      </c>
      <c r="W390" t="s">
        <v>209</v>
      </c>
      <c r="X390" t="s">
        <v>209</v>
      </c>
      <c r="Y390" t="s">
        <v>209</v>
      </c>
      <c r="Z390" t="s">
        <v>209</v>
      </c>
      <c r="AA390" t="s">
        <v>209</v>
      </c>
      <c r="AB390" t="s">
        <v>209</v>
      </c>
      <c r="AC390" t="s">
        <v>209</v>
      </c>
      <c r="AD390" t="s">
        <v>209</v>
      </c>
      <c r="AE390" t="s">
        <v>209</v>
      </c>
      <c r="AF390" t="s">
        <v>209</v>
      </c>
    </row>
    <row r="391" spans="1:47" x14ac:dyDescent="0.3">
      <c r="A391" s="56" t="s">
        <v>468</v>
      </c>
      <c r="B391" s="77" t="s">
        <v>35</v>
      </c>
      <c r="C391" s="78" t="s">
        <v>48</v>
      </c>
      <c r="D391" s="79" t="s">
        <v>158</v>
      </c>
      <c r="E391" s="261">
        <v>1.0000000000000001E-5</v>
      </c>
      <c r="F391" s="262">
        <v>11</v>
      </c>
      <c r="G391" s="262">
        <v>0.05</v>
      </c>
      <c r="H391" s="261">
        <f>E391*F391*G391</f>
        <v>5.5000000000000007E-6</v>
      </c>
      <c r="I391" s="77">
        <v>97.2</v>
      </c>
      <c r="J391" s="77">
        <v>97.2</v>
      </c>
      <c r="K391" s="77">
        <v>400</v>
      </c>
      <c r="L391" t="str">
        <f t="shared" ref="L391:L414" si="326">A391</f>
        <v>С340</v>
      </c>
      <c r="M391" t="str">
        <f t="shared" ref="M391:M414" si="327">B391</f>
        <v>Емкость Е-9/2</v>
      </c>
      <c r="N391" t="str">
        <f t="shared" ref="N391:N414" si="328">D391</f>
        <v>Полное-пожар</v>
      </c>
      <c r="O391">
        <v>17</v>
      </c>
      <c r="P391">
        <v>24</v>
      </c>
      <c r="Q391">
        <v>35</v>
      </c>
      <c r="R391">
        <v>65</v>
      </c>
      <c r="S391" t="s">
        <v>209</v>
      </c>
      <c r="T391" t="s">
        <v>209</v>
      </c>
      <c r="U391" t="s">
        <v>209</v>
      </c>
      <c r="V391" t="s">
        <v>209</v>
      </c>
      <c r="W391" t="s">
        <v>209</v>
      </c>
      <c r="X391" t="s">
        <v>209</v>
      </c>
      <c r="Y391" t="s">
        <v>209</v>
      </c>
      <c r="Z391" t="s">
        <v>209</v>
      </c>
      <c r="AA391" t="s">
        <v>209</v>
      </c>
      <c r="AB391" t="s">
        <v>209</v>
      </c>
      <c r="AC391" t="s">
        <v>209</v>
      </c>
      <c r="AD391" t="s">
        <v>209</v>
      </c>
      <c r="AE391" t="s">
        <v>209</v>
      </c>
      <c r="AF391" t="s">
        <v>209</v>
      </c>
      <c r="AG391" s="209">
        <v>1</v>
      </c>
      <c r="AH391" s="209">
        <v>1</v>
      </c>
      <c r="AI391" s="209">
        <v>0.25</v>
      </c>
      <c r="AJ391" s="209">
        <v>2.5999999999999999E-2</v>
      </c>
      <c r="AK391" s="209">
        <v>15</v>
      </c>
      <c r="AL391" s="209"/>
      <c r="AM391" s="209"/>
      <c r="AN391" s="210">
        <f>AJ391*I391+AI391</f>
        <v>2.7772000000000001</v>
      </c>
      <c r="AO391" s="210">
        <f>AN391*0.1</f>
        <v>0.27772000000000002</v>
      </c>
      <c r="AP391" s="211">
        <f>AG391*1.72+115*0.012*AH391</f>
        <v>3.1</v>
      </c>
      <c r="AQ391" s="211">
        <f>AK391*0.1</f>
        <v>1.5</v>
      </c>
      <c r="AR391" s="210">
        <f>10068.2*J391*POWER(10,-6)+0.0012*K394</f>
        <v>1.2114290400000001</v>
      </c>
      <c r="AS391" s="211">
        <f t="shared" ref="AS391:AS422" si="329">AR391+AQ391+AP391+AO391+AN391</f>
        <v>8.8663490400000011</v>
      </c>
      <c r="AT391" s="212">
        <f t="shared" ref="AT391:AT422" si="330">AR391*H391</f>
        <v>6.6628597200000015E-6</v>
      </c>
      <c r="AU391" s="212">
        <f t="shared" ref="AU391:AU422" si="331">H391*AS391</f>
        <v>4.8764919720000011E-5</v>
      </c>
    </row>
    <row r="392" spans="1:47" x14ac:dyDescent="0.3">
      <c r="A392" s="56" t="s">
        <v>469</v>
      </c>
      <c r="B392" s="77" t="s">
        <v>35</v>
      </c>
      <c r="C392" s="78" t="s">
        <v>570</v>
      </c>
      <c r="D392" s="79" t="s">
        <v>161</v>
      </c>
      <c r="E392" s="261">
        <v>1.0000000000000001E-5</v>
      </c>
      <c r="F392" s="262">
        <v>11</v>
      </c>
      <c r="G392" s="262">
        <v>4.7500000000000001E-2</v>
      </c>
      <c r="H392" s="261">
        <f t="shared" ref="H392:H396" si="332">E392*F392*G392</f>
        <v>5.2249999999999999E-6</v>
      </c>
      <c r="I392" s="77">
        <v>97.2</v>
      </c>
      <c r="J392" s="77">
        <v>7.0000000000000007E-2</v>
      </c>
      <c r="K392" s="78"/>
      <c r="L392" t="str">
        <f t="shared" si="326"/>
        <v>С341</v>
      </c>
      <c r="M392" t="str">
        <f t="shared" si="327"/>
        <v>Емкость Е-9/2</v>
      </c>
      <c r="N392" t="str">
        <f t="shared" si="328"/>
        <v>Полное-взрыв</v>
      </c>
      <c r="O392" t="s">
        <v>209</v>
      </c>
      <c r="P392" t="s">
        <v>209</v>
      </c>
      <c r="Q392" t="s">
        <v>209</v>
      </c>
      <c r="R392" t="s">
        <v>209</v>
      </c>
      <c r="S392">
        <v>19</v>
      </c>
      <c r="T392">
        <v>38</v>
      </c>
      <c r="U392">
        <v>104</v>
      </c>
      <c r="V392">
        <v>179</v>
      </c>
      <c r="W392" t="s">
        <v>209</v>
      </c>
      <c r="X392" t="s">
        <v>209</v>
      </c>
      <c r="Y392" t="s">
        <v>209</v>
      </c>
      <c r="Z392" t="s">
        <v>209</v>
      </c>
      <c r="AA392" t="s">
        <v>209</v>
      </c>
      <c r="AB392" t="s">
        <v>209</v>
      </c>
      <c r="AC392" t="s">
        <v>209</v>
      </c>
      <c r="AD392" t="s">
        <v>209</v>
      </c>
      <c r="AE392" t="s">
        <v>209</v>
      </c>
      <c r="AF392" t="s">
        <v>209</v>
      </c>
      <c r="AG392" s="209">
        <v>1</v>
      </c>
      <c r="AH392" s="209">
        <v>1</v>
      </c>
      <c r="AI392" s="209">
        <v>0.25</v>
      </c>
      <c r="AJ392" s="209">
        <v>2.5999999999999999E-2</v>
      </c>
      <c r="AK392" s="209">
        <v>15</v>
      </c>
      <c r="AL392" s="209"/>
      <c r="AM392" s="209"/>
      <c r="AN392" s="210">
        <f>AJ392*I392+AI392</f>
        <v>2.7772000000000001</v>
      </c>
      <c r="AO392" s="210">
        <f t="shared" ref="AO392:AO393" si="333">AN392*0.1</f>
        <v>0.27772000000000002</v>
      </c>
      <c r="AP392" s="211">
        <f t="shared" ref="AP392:AP393" si="334">AG392*1.72+115*0.012*AH392</f>
        <v>3.1</v>
      </c>
      <c r="AQ392" s="211">
        <f t="shared" ref="AQ392:AQ393" si="335">AK392*0.1</f>
        <v>1.5</v>
      </c>
      <c r="AR392" s="210">
        <f>10068.2*J392*POWER(10,-6)*10+0.0012*K394</f>
        <v>0.23984773999999998</v>
      </c>
      <c r="AS392" s="211">
        <f t="shared" si="329"/>
        <v>7.8947677400000007</v>
      </c>
      <c r="AT392" s="212">
        <f t="shared" si="330"/>
        <v>1.2532044414999998E-6</v>
      </c>
      <c r="AU392" s="212">
        <f t="shared" si="331"/>
        <v>4.1250161441500007E-5</v>
      </c>
    </row>
    <row r="393" spans="1:47" x14ac:dyDescent="0.3">
      <c r="A393" s="56" t="s">
        <v>470</v>
      </c>
      <c r="B393" s="77" t="s">
        <v>35</v>
      </c>
      <c r="C393" s="78" t="s">
        <v>571</v>
      </c>
      <c r="D393" s="79" t="s">
        <v>159</v>
      </c>
      <c r="E393" s="261">
        <v>1.0000000000000001E-5</v>
      </c>
      <c r="F393" s="262">
        <v>11</v>
      </c>
      <c r="G393" s="262">
        <v>0.90249999999999997</v>
      </c>
      <c r="H393" s="261">
        <f t="shared" si="332"/>
        <v>9.9275000000000001E-5</v>
      </c>
      <c r="I393" s="77">
        <v>97.2</v>
      </c>
      <c r="J393" s="77">
        <v>0</v>
      </c>
      <c r="K393" s="78"/>
      <c r="L393" t="str">
        <f t="shared" si="326"/>
        <v>С342</v>
      </c>
      <c r="M393" t="str">
        <f t="shared" si="327"/>
        <v>Емкость Е-9/2</v>
      </c>
      <c r="N393" t="str">
        <f t="shared" si="328"/>
        <v>Полное-ликвидация</v>
      </c>
      <c r="O393" t="s">
        <v>209</v>
      </c>
      <c r="P393" t="s">
        <v>209</v>
      </c>
      <c r="Q393" t="s">
        <v>209</v>
      </c>
      <c r="R393" t="s">
        <v>209</v>
      </c>
      <c r="S393" t="s">
        <v>209</v>
      </c>
      <c r="T393" t="s">
        <v>209</v>
      </c>
      <c r="U393" t="s">
        <v>209</v>
      </c>
      <c r="V393" t="s">
        <v>209</v>
      </c>
      <c r="W393" t="s">
        <v>209</v>
      </c>
      <c r="X393" t="s">
        <v>209</v>
      </c>
      <c r="Y393" t="s">
        <v>209</v>
      </c>
      <c r="Z393" t="s">
        <v>209</v>
      </c>
      <c r="AA393" t="s">
        <v>209</v>
      </c>
      <c r="AB393" t="s">
        <v>209</v>
      </c>
      <c r="AC393" t="s">
        <v>209</v>
      </c>
      <c r="AD393" t="s">
        <v>209</v>
      </c>
      <c r="AE393" t="s">
        <v>209</v>
      </c>
      <c r="AF393" t="s">
        <v>209</v>
      </c>
      <c r="AG393" s="209">
        <v>0</v>
      </c>
      <c r="AH393" s="209">
        <v>0</v>
      </c>
      <c r="AI393" s="209">
        <v>0.25</v>
      </c>
      <c r="AJ393" s="209">
        <v>2.5999999999999999E-2</v>
      </c>
      <c r="AK393" s="209">
        <v>15</v>
      </c>
      <c r="AL393" s="209"/>
      <c r="AM393" s="209"/>
      <c r="AN393" s="210">
        <f>AJ393*J393+AI393</f>
        <v>0.25</v>
      </c>
      <c r="AO393" s="210">
        <f t="shared" si="333"/>
        <v>2.5000000000000001E-2</v>
      </c>
      <c r="AP393" s="211">
        <f t="shared" si="334"/>
        <v>0</v>
      </c>
      <c r="AQ393" s="211">
        <f t="shared" si="335"/>
        <v>1.5</v>
      </c>
      <c r="AR393" s="210">
        <f>1333*J392*POWER(10,-6)*10+0.0012*K394</f>
        <v>0.23373309999999997</v>
      </c>
      <c r="AS393" s="211">
        <f t="shared" si="329"/>
        <v>2.0087330999999997</v>
      </c>
      <c r="AT393" s="212">
        <f t="shared" si="330"/>
        <v>2.3203853502499997E-5</v>
      </c>
      <c r="AU393" s="212">
        <f t="shared" si="331"/>
        <v>1.9941697850249998E-4</v>
      </c>
    </row>
    <row r="394" spans="1:47" x14ac:dyDescent="0.3">
      <c r="A394" s="56" t="s">
        <v>471</v>
      </c>
      <c r="B394" s="77" t="s">
        <v>35</v>
      </c>
      <c r="C394" s="78" t="s">
        <v>466</v>
      </c>
      <c r="D394" s="79" t="s">
        <v>467</v>
      </c>
      <c r="E394" s="261">
        <v>1E-4</v>
      </c>
      <c r="F394" s="262">
        <v>11</v>
      </c>
      <c r="G394" s="262">
        <v>0.05</v>
      </c>
      <c r="H394" s="261">
        <f t="shared" si="332"/>
        <v>5.5000000000000009E-5</v>
      </c>
      <c r="I394" s="77">
        <v>9.6999999999999993</v>
      </c>
      <c r="J394" s="77">
        <v>9.6999999999999993</v>
      </c>
      <c r="K394" s="78">
        <f>J394*20</f>
        <v>194</v>
      </c>
      <c r="L394" t="str">
        <f t="shared" si="326"/>
        <v>С343</v>
      </c>
      <c r="M394" t="str">
        <f t="shared" si="327"/>
        <v>Емкость Е-9/2</v>
      </c>
      <c r="N394" t="str">
        <f t="shared" si="328"/>
        <v>Частичное-пожар</v>
      </c>
      <c r="O394">
        <v>16</v>
      </c>
      <c r="P394">
        <v>22</v>
      </c>
      <c r="Q394">
        <v>30</v>
      </c>
      <c r="R394">
        <v>56</v>
      </c>
      <c r="S394" t="s">
        <v>209</v>
      </c>
      <c r="T394" t="s">
        <v>209</v>
      </c>
      <c r="U394" t="s">
        <v>209</v>
      </c>
      <c r="V394" t="s">
        <v>209</v>
      </c>
      <c r="W394" t="s">
        <v>209</v>
      </c>
      <c r="X394" t="s">
        <v>209</v>
      </c>
      <c r="Y394" t="s">
        <v>209</v>
      </c>
      <c r="Z394" t="s">
        <v>209</v>
      </c>
      <c r="AA394" t="s">
        <v>209</v>
      </c>
      <c r="AB394" t="s">
        <v>209</v>
      </c>
      <c r="AC394" t="s">
        <v>209</v>
      </c>
      <c r="AD394" t="s">
        <v>209</v>
      </c>
      <c r="AE394" t="s">
        <v>209</v>
      </c>
      <c r="AF394" t="s">
        <v>209</v>
      </c>
      <c r="AG394" s="209">
        <v>0</v>
      </c>
      <c r="AH394" s="209">
        <v>1</v>
      </c>
      <c r="AI394" s="209">
        <f>0.1*AI393</f>
        <v>2.5000000000000001E-2</v>
      </c>
      <c r="AJ394" s="209">
        <v>2.5999999999999999E-2</v>
      </c>
      <c r="AK394" s="209">
        <v>5</v>
      </c>
      <c r="AL394" s="209"/>
      <c r="AM394" s="209"/>
      <c r="AN394" s="210">
        <f>AJ394*I394+AI394</f>
        <v>0.2772</v>
      </c>
      <c r="AO394" s="210">
        <f>AN394*0.1</f>
        <v>2.7720000000000002E-2</v>
      </c>
      <c r="AP394" s="211">
        <f>AG394*1.72+115*0.012*AH394</f>
        <v>1.3800000000000001</v>
      </c>
      <c r="AQ394" s="211">
        <f>AK394*0.1</f>
        <v>0.5</v>
      </c>
      <c r="AR394" s="210">
        <f>10068.2*J394*POWER(10,-6)+0.0012*K394</f>
        <v>0.33046153999999994</v>
      </c>
      <c r="AS394" s="211">
        <f t="shared" si="329"/>
        <v>2.5153815399999999</v>
      </c>
      <c r="AT394" s="212">
        <f t="shared" si="330"/>
        <v>1.81753847E-5</v>
      </c>
      <c r="AU394" s="212">
        <f t="shared" si="331"/>
        <v>1.3834598470000001E-4</v>
      </c>
    </row>
    <row r="395" spans="1:47" x14ac:dyDescent="0.3">
      <c r="A395" s="56" t="s">
        <v>472</v>
      </c>
      <c r="B395" s="77" t="s">
        <v>35</v>
      </c>
      <c r="C395" s="78" t="s">
        <v>572</v>
      </c>
      <c r="D395" s="79" t="s">
        <v>164</v>
      </c>
      <c r="E395" s="261">
        <v>1E-4</v>
      </c>
      <c r="F395" s="262">
        <v>11</v>
      </c>
      <c r="G395" s="262">
        <v>4.7500000000000001E-2</v>
      </c>
      <c r="H395" s="261">
        <f t="shared" si="332"/>
        <v>5.2250000000000003E-5</v>
      </c>
      <c r="I395" s="77">
        <v>9.6999999999999993</v>
      </c>
      <c r="J395" s="77">
        <v>0.03</v>
      </c>
      <c r="K395" s="78"/>
      <c r="L395" t="str">
        <f t="shared" si="326"/>
        <v>С344</v>
      </c>
      <c r="M395" t="str">
        <f t="shared" si="327"/>
        <v>Емкость Е-9/2</v>
      </c>
      <c r="N395" t="str">
        <f t="shared" si="328"/>
        <v>Частичное-вспышка</v>
      </c>
      <c r="O395" t="s">
        <v>209</v>
      </c>
      <c r="P395" t="s">
        <v>209</v>
      </c>
      <c r="Q395" t="s">
        <v>209</v>
      </c>
      <c r="R395" t="s">
        <v>209</v>
      </c>
      <c r="S395" t="s">
        <v>209</v>
      </c>
      <c r="T395" t="s">
        <v>209</v>
      </c>
      <c r="U395" t="s">
        <v>209</v>
      </c>
      <c r="V395" t="s">
        <v>209</v>
      </c>
      <c r="W395" t="s">
        <v>209</v>
      </c>
      <c r="X395" t="s">
        <v>209</v>
      </c>
      <c r="Y395">
        <v>10</v>
      </c>
      <c r="Z395">
        <v>12</v>
      </c>
      <c r="AA395" t="s">
        <v>209</v>
      </c>
      <c r="AB395" t="s">
        <v>209</v>
      </c>
      <c r="AC395" t="s">
        <v>209</v>
      </c>
      <c r="AD395" t="s">
        <v>209</v>
      </c>
      <c r="AE395" t="s">
        <v>209</v>
      </c>
      <c r="AF395" t="s">
        <v>209</v>
      </c>
      <c r="AG395" s="209">
        <v>0</v>
      </c>
      <c r="AH395" s="209">
        <v>1</v>
      </c>
      <c r="AI395" s="209">
        <f>0.1*AI393</f>
        <v>2.5000000000000001E-2</v>
      </c>
      <c r="AJ395" s="209">
        <v>2.5999999999999999E-2</v>
      </c>
      <c r="AK395" s="209">
        <v>5</v>
      </c>
      <c r="AL395" s="209"/>
      <c r="AM395" s="209"/>
      <c r="AN395" s="210">
        <f>AJ395*I395+AI395</f>
        <v>0.2772</v>
      </c>
      <c r="AO395" s="210">
        <f>AN395*0.1</f>
        <v>2.7720000000000002E-2</v>
      </c>
      <c r="AP395" s="211">
        <f>AG395*1.72+115*0.012*AH395</f>
        <v>1.3800000000000001</v>
      </c>
      <c r="AQ395" s="211">
        <f>AK395*0.1</f>
        <v>0.5</v>
      </c>
      <c r="AR395" s="210">
        <f>10068.2*J395*POWER(10,-6)+0.0012*K394</f>
        <v>0.23310204599999998</v>
      </c>
      <c r="AS395" s="211">
        <f t="shared" si="329"/>
        <v>2.4180220459999999</v>
      </c>
      <c r="AT395" s="212">
        <f t="shared" si="330"/>
        <v>1.21795819035E-5</v>
      </c>
      <c r="AU395" s="212">
        <f t="shared" si="331"/>
        <v>1.2634165190350002E-4</v>
      </c>
    </row>
    <row r="396" spans="1:47" x14ac:dyDescent="0.3">
      <c r="A396" s="56" t="s">
        <v>473</v>
      </c>
      <c r="B396" s="77" t="s">
        <v>35</v>
      </c>
      <c r="C396" s="78" t="s">
        <v>573</v>
      </c>
      <c r="D396" s="79" t="s">
        <v>160</v>
      </c>
      <c r="E396" s="261">
        <v>1E-4</v>
      </c>
      <c r="F396" s="262">
        <v>11</v>
      </c>
      <c r="G396" s="262">
        <v>0.90249999999999997</v>
      </c>
      <c r="H396" s="261">
        <f t="shared" si="332"/>
        <v>9.9274999999999993E-4</v>
      </c>
      <c r="I396" s="77">
        <v>9.6999999999999993</v>
      </c>
      <c r="J396" s="77">
        <v>0</v>
      </c>
      <c r="K396" s="78"/>
      <c r="L396" t="str">
        <f t="shared" si="326"/>
        <v>С345</v>
      </c>
      <c r="M396" t="str">
        <f t="shared" si="327"/>
        <v>Емкость Е-9/2</v>
      </c>
      <c r="N396" t="str">
        <f t="shared" si="328"/>
        <v>Частичное-ликвидация</v>
      </c>
      <c r="O396" t="s">
        <v>209</v>
      </c>
      <c r="P396" t="s">
        <v>209</v>
      </c>
      <c r="Q396" t="s">
        <v>209</v>
      </c>
      <c r="R396" t="s">
        <v>209</v>
      </c>
      <c r="S396" t="s">
        <v>209</v>
      </c>
      <c r="T396" t="s">
        <v>209</v>
      </c>
      <c r="U396" t="s">
        <v>209</v>
      </c>
      <c r="V396" t="s">
        <v>209</v>
      </c>
      <c r="W396" t="s">
        <v>209</v>
      </c>
      <c r="X396" t="s">
        <v>209</v>
      </c>
      <c r="Y396" t="s">
        <v>209</v>
      </c>
      <c r="Z396" t="s">
        <v>209</v>
      </c>
      <c r="AA396" t="s">
        <v>209</v>
      </c>
      <c r="AB396" t="s">
        <v>209</v>
      </c>
      <c r="AC396" t="s">
        <v>209</v>
      </c>
      <c r="AD396" t="s">
        <v>209</v>
      </c>
      <c r="AE396" t="s">
        <v>209</v>
      </c>
      <c r="AF396" t="s">
        <v>209</v>
      </c>
      <c r="AG396" s="209">
        <v>0</v>
      </c>
      <c r="AH396" s="209">
        <v>0</v>
      </c>
      <c r="AI396" s="209">
        <f>0.1*AI393</f>
        <v>2.5000000000000001E-2</v>
      </c>
      <c r="AJ396" s="209">
        <v>2.5999999999999999E-2</v>
      </c>
      <c r="AK396" s="209">
        <v>5</v>
      </c>
      <c r="AL396" s="209"/>
      <c r="AM396" s="209"/>
      <c r="AN396" s="210">
        <f>AJ396*I396+AI396</f>
        <v>0.2772</v>
      </c>
      <c r="AO396" s="210">
        <f>AN396*0.1</f>
        <v>2.7720000000000002E-2</v>
      </c>
      <c r="AP396" s="211">
        <f>AG396*1.72+115*0.012*AH396</f>
        <v>0</v>
      </c>
      <c r="AQ396" s="211">
        <f>AK396*0.1</f>
        <v>0.5</v>
      </c>
      <c r="AR396" s="210">
        <f>1333*J395*POWER(10,-6)+0.0012*K394</f>
        <v>0.23283998999999997</v>
      </c>
      <c r="AS396" s="211">
        <f t="shared" si="329"/>
        <v>1.0377599900000001</v>
      </c>
      <c r="AT396" s="212">
        <f t="shared" si="330"/>
        <v>2.3115190007249995E-4</v>
      </c>
      <c r="AU396" s="212">
        <f t="shared" si="331"/>
        <v>1.0302362300725E-3</v>
      </c>
    </row>
    <row r="397" spans="1:47" x14ac:dyDescent="0.3">
      <c r="A397" s="56" t="s">
        <v>476</v>
      </c>
      <c r="B397" s="67" t="s">
        <v>37</v>
      </c>
      <c r="C397" s="68" t="s">
        <v>48</v>
      </c>
      <c r="D397" s="69" t="s">
        <v>158</v>
      </c>
      <c r="E397" s="253">
        <v>1.0000000000000001E-5</v>
      </c>
      <c r="F397" s="254">
        <v>4</v>
      </c>
      <c r="G397" s="254">
        <v>0.05</v>
      </c>
      <c r="H397" s="253">
        <f>E397*F397*G397</f>
        <v>2.0000000000000003E-6</v>
      </c>
      <c r="I397" s="67">
        <v>2950</v>
      </c>
      <c r="J397" s="67">
        <v>2950</v>
      </c>
      <c r="K397" s="67">
        <v>5000</v>
      </c>
      <c r="L397" t="str">
        <f t="shared" si="326"/>
        <v>С346</v>
      </c>
      <c r="M397" t="str">
        <f t="shared" si="327"/>
        <v>РВС-3</v>
      </c>
      <c r="N397" t="str">
        <f t="shared" si="328"/>
        <v>Полное-пожар</v>
      </c>
      <c r="O397">
        <v>47</v>
      </c>
      <c r="P397">
        <v>64</v>
      </c>
      <c r="Q397">
        <v>90</v>
      </c>
      <c r="R397">
        <v>161</v>
      </c>
      <c r="S397" t="s">
        <v>209</v>
      </c>
      <c r="T397" t="s">
        <v>209</v>
      </c>
      <c r="U397" t="s">
        <v>209</v>
      </c>
      <c r="V397" t="s">
        <v>209</v>
      </c>
      <c r="W397" t="s">
        <v>209</v>
      </c>
      <c r="X397" t="s">
        <v>209</v>
      </c>
      <c r="Y397" t="s">
        <v>209</v>
      </c>
      <c r="Z397" t="s">
        <v>209</v>
      </c>
      <c r="AA397" t="s">
        <v>209</v>
      </c>
      <c r="AB397" t="s">
        <v>209</v>
      </c>
      <c r="AC397" t="s">
        <v>209</v>
      </c>
      <c r="AD397" t="s">
        <v>209</v>
      </c>
      <c r="AE397" t="s">
        <v>209</v>
      </c>
      <c r="AF397" t="s">
        <v>209</v>
      </c>
      <c r="AG397" s="6">
        <v>1</v>
      </c>
      <c r="AH397" s="6">
        <v>1</v>
      </c>
      <c r="AI397" s="6">
        <v>1.38</v>
      </c>
      <c r="AJ397" s="6">
        <v>2.5999999999999999E-2</v>
      </c>
      <c r="AK397" s="6">
        <v>15</v>
      </c>
      <c r="AL397" s="6"/>
      <c r="AM397" s="6"/>
      <c r="AN397" s="214">
        <f>AJ397*420*0.1+AI397</f>
        <v>2.472</v>
      </c>
      <c r="AO397" s="214">
        <f>AN397*0.1</f>
        <v>0.2472</v>
      </c>
      <c r="AP397" s="215">
        <f>AG397*1.72+115*0.012*AH397</f>
        <v>3.1</v>
      </c>
      <c r="AQ397" s="215">
        <f>AK397*0.1</f>
        <v>1.5</v>
      </c>
      <c r="AR397" s="214">
        <f>10068.2*420*POWER(10,-6)</f>
        <v>4.2286440000000001</v>
      </c>
      <c r="AS397" s="215">
        <f t="shared" si="329"/>
        <v>11.547844</v>
      </c>
      <c r="AT397" s="241">
        <f t="shared" si="330"/>
        <v>8.4572880000000017E-6</v>
      </c>
      <c r="AU397" s="241">
        <f t="shared" si="331"/>
        <v>2.3095688000000004E-5</v>
      </c>
    </row>
    <row r="398" spans="1:47" x14ac:dyDescent="0.3">
      <c r="A398" s="56" t="s">
        <v>477</v>
      </c>
      <c r="B398" s="67" t="s">
        <v>37</v>
      </c>
      <c r="C398" s="68" t="s">
        <v>570</v>
      </c>
      <c r="D398" s="69" t="s">
        <v>161</v>
      </c>
      <c r="E398" s="253">
        <v>1.0000000000000001E-5</v>
      </c>
      <c r="F398" s="254">
        <v>4</v>
      </c>
      <c r="G398" s="254">
        <v>4.7500000000000001E-2</v>
      </c>
      <c r="H398" s="253">
        <f t="shared" ref="H398:H402" si="336">E398*F398*G398</f>
        <v>1.9000000000000002E-6</v>
      </c>
      <c r="I398" s="67">
        <v>2950</v>
      </c>
      <c r="J398" s="67">
        <v>0.9</v>
      </c>
      <c r="K398" s="68"/>
      <c r="L398" t="str">
        <f t="shared" si="326"/>
        <v>С347</v>
      </c>
      <c r="M398" t="str">
        <f t="shared" si="327"/>
        <v>РВС-3</v>
      </c>
      <c r="N398" t="str">
        <f t="shared" si="328"/>
        <v>Полное-взрыв</v>
      </c>
      <c r="O398" t="s">
        <v>209</v>
      </c>
      <c r="P398" t="s">
        <v>209</v>
      </c>
      <c r="Q398" t="s">
        <v>209</v>
      </c>
      <c r="R398" t="s">
        <v>209</v>
      </c>
      <c r="S398">
        <v>44</v>
      </c>
      <c r="T398">
        <v>90</v>
      </c>
      <c r="U398">
        <v>245</v>
      </c>
      <c r="V398">
        <v>420</v>
      </c>
      <c r="W398" t="s">
        <v>209</v>
      </c>
      <c r="X398" t="s">
        <v>209</v>
      </c>
      <c r="Y398" t="s">
        <v>209</v>
      </c>
      <c r="Z398" t="s">
        <v>209</v>
      </c>
      <c r="AA398" t="s">
        <v>209</v>
      </c>
      <c r="AB398" t="s">
        <v>209</v>
      </c>
      <c r="AC398" t="s">
        <v>209</v>
      </c>
      <c r="AD398" t="s">
        <v>209</v>
      </c>
      <c r="AE398" t="s">
        <v>209</v>
      </c>
      <c r="AF398" t="s">
        <v>209</v>
      </c>
      <c r="AG398" s="6">
        <v>2</v>
      </c>
      <c r="AH398" s="6">
        <v>1</v>
      </c>
      <c r="AI398" s="6">
        <v>1.38</v>
      </c>
      <c r="AJ398" s="6">
        <v>2.5999999999999999E-2</v>
      </c>
      <c r="AK398" s="6">
        <v>15</v>
      </c>
      <c r="AL398" s="6"/>
      <c r="AM398" s="6"/>
      <c r="AN398" s="214">
        <f>AJ398*420*0.1+AI398</f>
        <v>2.472</v>
      </c>
      <c r="AO398" s="214">
        <f t="shared" ref="AO398:AO399" si="337">AN398*0.1</f>
        <v>0.2472</v>
      </c>
      <c r="AP398" s="215">
        <f t="shared" ref="AP398:AP399" si="338">AG398*1.72+115*0.012*AH398</f>
        <v>4.82</v>
      </c>
      <c r="AQ398" s="215">
        <f t="shared" ref="AQ398:AQ399" si="339">AK398*0.1</f>
        <v>1.5</v>
      </c>
      <c r="AR398" s="214">
        <f>10068.2*J398*POWER(10,-6)*10</f>
        <v>9.0613800000000008E-2</v>
      </c>
      <c r="AS398" s="215">
        <f t="shared" si="329"/>
        <v>9.1298138000000009</v>
      </c>
      <c r="AT398" s="241">
        <f t="shared" si="330"/>
        <v>1.7216622000000004E-7</v>
      </c>
      <c r="AU398" s="241">
        <f t="shared" si="331"/>
        <v>1.7346646220000003E-5</v>
      </c>
    </row>
    <row r="399" spans="1:47" x14ac:dyDescent="0.3">
      <c r="A399" s="56" t="s">
        <v>478</v>
      </c>
      <c r="B399" s="67" t="s">
        <v>37</v>
      </c>
      <c r="C399" s="68" t="s">
        <v>571</v>
      </c>
      <c r="D399" s="69" t="s">
        <v>159</v>
      </c>
      <c r="E399" s="253">
        <v>1.0000000000000001E-5</v>
      </c>
      <c r="F399" s="254">
        <v>4</v>
      </c>
      <c r="G399" s="254">
        <v>0.90249999999999997</v>
      </c>
      <c r="H399" s="253">
        <f t="shared" si="336"/>
        <v>3.6100000000000003E-5</v>
      </c>
      <c r="I399" s="67">
        <v>2950</v>
      </c>
      <c r="J399" s="67">
        <v>0</v>
      </c>
      <c r="K399" s="68"/>
      <c r="L399" t="str">
        <f t="shared" si="326"/>
        <v>С348</v>
      </c>
      <c r="M399" t="str">
        <f t="shared" si="327"/>
        <v>РВС-3</v>
      </c>
      <c r="N399" t="str">
        <f t="shared" si="328"/>
        <v>Полное-ликвидация</v>
      </c>
      <c r="O399" t="s">
        <v>209</v>
      </c>
      <c r="P399" t="s">
        <v>209</v>
      </c>
      <c r="Q399" t="s">
        <v>209</v>
      </c>
      <c r="R399" t="s">
        <v>209</v>
      </c>
      <c r="S399" t="s">
        <v>209</v>
      </c>
      <c r="T399" t="s">
        <v>209</v>
      </c>
      <c r="U399" t="s">
        <v>209</v>
      </c>
      <c r="V399" t="s">
        <v>209</v>
      </c>
      <c r="W399" t="s">
        <v>209</v>
      </c>
      <c r="X399" t="s">
        <v>209</v>
      </c>
      <c r="Y399" t="s">
        <v>209</v>
      </c>
      <c r="Z399" t="s">
        <v>209</v>
      </c>
      <c r="AA399" t="s">
        <v>209</v>
      </c>
      <c r="AB399" t="s">
        <v>209</v>
      </c>
      <c r="AC399" t="s">
        <v>209</v>
      </c>
      <c r="AD399" t="s">
        <v>209</v>
      </c>
      <c r="AE399" t="s">
        <v>209</v>
      </c>
      <c r="AF399" t="s">
        <v>209</v>
      </c>
      <c r="AG399" s="6">
        <v>0</v>
      </c>
      <c r="AH399" s="6">
        <v>0</v>
      </c>
      <c r="AI399" s="6">
        <v>1.38</v>
      </c>
      <c r="AJ399" s="6">
        <v>2.5999999999999999E-2</v>
      </c>
      <c r="AK399" s="6">
        <v>15</v>
      </c>
      <c r="AL399" s="6"/>
      <c r="AM399" s="6"/>
      <c r="AN399" s="214">
        <f>AJ399*J399+AI399</f>
        <v>1.38</v>
      </c>
      <c r="AO399" s="214">
        <f t="shared" si="337"/>
        <v>0.13799999999999998</v>
      </c>
      <c r="AP399" s="215">
        <f t="shared" si="338"/>
        <v>0</v>
      </c>
      <c r="AQ399" s="215">
        <f t="shared" si="339"/>
        <v>1.5</v>
      </c>
      <c r="AR399" s="214">
        <f>1333*J398*POWER(10,-6)*10</f>
        <v>1.1996999999999999E-2</v>
      </c>
      <c r="AS399" s="215">
        <f t="shared" si="329"/>
        <v>3.0299969999999998</v>
      </c>
      <c r="AT399" s="241">
        <f t="shared" si="330"/>
        <v>4.3309169999999999E-7</v>
      </c>
      <c r="AU399" s="241">
        <f t="shared" si="331"/>
        <v>1.093828917E-4</v>
      </c>
    </row>
    <row r="400" spans="1:47" x14ac:dyDescent="0.3">
      <c r="A400" s="56" t="s">
        <v>479</v>
      </c>
      <c r="B400" s="67" t="s">
        <v>37</v>
      </c>
      <c r="C400" s="68" t="s">
        <v>466</v>
      </c>
      <c r="D400" s="69" t="s">
        <v>467</v>
      </c>
      <c r="E400" s="253">
        <v>1E-4</v>
      </c>
      <c r="F400" s="254">
        <v>4</v>
      </c>
      <c r="G400" s="254">
        <v>0.05</v>
      </c>
      <c r="H400" s="253">
        <f t="shared" si="336"/>
        <v>2.0000000000000002E-5</v>
      </c>
      <c r="I400" s="67">
        <v>295</v>
      </c>
      <c r="J400" s="67">
        <v>295</v>
      </c>
      <c r="K400" s="68">
        <v>5000</v>
      </c>
      <c r="L400" t="str">
        <f t="shared" si="326"/>
        <v>С349</v>
      </c>
      <c r="M400" t="str">
        <f t="shared" si="327"/>
        <v>РВС-3</v>
      </c>
      <c r="N400" t="str">
        <f t="shared" si="328"/>
        <v>Частичное-пожар</v>
      </c>
      <c r="O400">
        <v>47</v>
      </c>
      <c r="P400">
        <v>64</v>
      </c>
      <c r="Q400">
        <v>90</v>
      </c>
      <c r="R400">
        <v>161</v>
      </c>
      <c r="S400" t="s">
        <v>209</v>
      </c>
      <c r="T400" t="s">
        <v>209</v>
      </c>
      <c r="U400" t="s">
        <v>209</v>
      </c>
      <c r="V400" t="s">
        <v>209</v>
      </c>
      <c r="W400" t="s">
        <v>209</v>
      </c>
      <c r="X400" t="s">
        <v>209</v>
      </c>
      <c r="Y400" t="s">
        <v>209</v>
      </c>
      <c r="Z400" t="s">
        <v>209</v>
      </c>
      <c r="AA400" t="s">
        <v>209</v>
      </c>
      <c r="AB400" t="s">
        <v>209</v>
      </c>
      <c r="AC400" t="s">
        <v>209</v>
      </c>
      <c r="AD400" t="s">
        <v>209</v>
      </c>
      <c r="AE400" t="s">
        <v>209</v>
      </c>
      <c r="AF400" t="s">
        <v>209</v>
      </c>
      <c r="AG400" s="6">
        <v>0</v>
      </c>
      <c r="AH400" s="6">
        <v>1</v>
      </c>
      <c r="AI400" s="6">
        <f>0.1*AI399</f>
        <v>0.13799999999999998</v>
      </c>
      <c r="AJ400" s="6">
        <v>2.5999999999999999E-2</v>
      </c>
      <c r="AK400" s="6">
        <v>5</v>
      </c>
      <c r="AL400" s="6"/>
      <c r="AM400" s="6"/>
      <c r="AN400" s="214">
        <f>AJ400*42+AI400</f>
        <v>1.2299999999999998</v>
      </c>
      <c r="AO400" s="214">
        <f>AN400*0.1</f>
        <v>0.12299999999999998</v>
      </c>
      <c r="AP400" s="215">
        <f>AG400*1.72+115*0.012*AH400</f>
        <v>1.3800000000000001</v>
      </c>
      <c r="AQ400" s="215">
        <f>AK400*0.1</f>
        <v>0.5</v>
      </c>
      <c r="AR400" s="214">
        <f>10068.2*J400*POWER(10,-6)</f>
        <v>2.970119</v>
      </c>
      <c r="AS400" s="215">
        <f t="shared" si="329"/>
        <v>6.203119</v>
      </c>
      <c r="AT400" s="241">
        <f t="shared" si="330"/>
        <v>5.9402380000000004E-5</v>
      </c>
      <c r="AU400" s="241">
        <f t="shared" si="331"/>
        <v>1.2406238000000001E-4</v>
      </c>
    </row>
    <row r="401" spans="1:47" x14ac:dyDescent="0.3">
      <c r="A401" s="56" t="s">
        <v>480</v>
      </c>
      <c r="B401" s="67" t="s">
        <v>37</v>
      </c>
      <c r="C401" s="68" t="s">
        <v>572</v>
      </c>
      <c r="D401" s="69" t="s">
        <v>164</v>
      </c>
      <c r="E401" s="253">
        <v>1E-4</v>
      </c>
      <c r="F401" s="254">
        <v>4</v>
      </c>
      <c r="G401" s="254">
        <v>4.7500000000000001E-2</v>
      </c>
      <c r="H401" s="253">
        <f t="shared" si="336"/>
        <v>1.9000000000000001E-5</v>
      </c>
      <c r="I401" s="67">
        <v>295</v>
      </c>
      <c r="J401" s="67">
        <v>9</v>
      </c>
      <c r="K401" s="68"/>
      <c r="L401" t="str">
        <f t="shared" si="326"/>
        <v>С350</v>
      </c>
      <c r="M401" t="str">
        <f t="shared" si="327"/>
        <v>РВС-3</v>
      </c>
      <c r="N401" t="str">
        <f t="shared" si="328"/>
        <v>Частичное-вспышка</v>
      </c>
      <c r="O401" t="s">
        <v>209</v>
      </c>
      <c r="P401" t="s">
        <v>209</v>
      </c>
      <c r="Q401" t="s">
        <v>209</v>
      </c>
      <c r="R401" t="s">
        <v>209</v>
      </c>
      <c r="S401" t="s">
        <v>209</v>
      </c>
      <c r="T401" t="s">
        <v>209</v>
      </c>
      <c r="U401" t="s">
        <v>209</v>
      </c>
      <c r="V401" t="s">
        <v>209</v>
      </c>
      <c r="W401" t="s">
        <v>209</v>
      </c>
      <c r="X401" t="s">
        <v>209</v>
      </c>
      <c r="Y401">
        <v>67</v>
      </c>
      <c r="Z401">
        <v>80</v>
      </c>
      <c r="AA401" t="s">
        <v>209</v>
      </c>
      <c r="AB401" t="s">
        <v>209</v>
      </c>
      <c r="AC401" t="s">
        <v>209</v>
      </c>
      <c r="AD401" t="s">
        <v>209</v>
      </c>
      <c r="AE401" t="s">
        <v>209</v>
      </c>
      <c r="AF401" t="s">
        <v>209</v>
      </c>
      <c r="AG401" s="6">
        <v>0</v>
      </c>
      <c r="AH401" s="6">
        <v>1</v>
      </c>
      <c r="AI401" s="6">
        <f>0.1*AI399</f>
        <v>0.13799999999999998</v>
      </c>
      <c r="AJ401" s="6">
        <v>2.5999999999999999E-2</v>
      </c>
      <c r="AK401" s="6">
        <v>5</v>
      </c>
      <c r="AL401" s="6"/>
      <c r="AM401" s="6"/>
      <c r="AN401" s="214">
        <f>AJ401*42+AI401</f>
        <v>1.2299999999999998</v>
      </c>
      <c r="AO401" s="214">
        <f>AN401*0.1</f>
        <v>0.12299999999999998</v>
      </c>
      <c r="AP401" s="215">
        <f>AG401*1.72+115*0.012*AH401</f>
        <v>1.3800000000000001</v>
      </c>
      <c r="AQ401" s="215">
        <f>AK401*0.1</f>
        <v>0.5</v>
      </c>
      <c r="AR401" s="214">
        <f>10068.2*J401*POWER(10,-6)</f>
        <v>9.0613799999999994E-2</v>
      </c>
      <c r="AS401" s="215">
        <f t="shared" si="329"/>
        <v>3.3236137999999995</v>
      </c>
      <c r="AT401" s="241">
        <f t="shared" si="330"/>
        <v>1.7216622000000001E-6</v>
      </c>
      <c r="AU401" s="241">
        <f t="shared" si="331"/>
        <v>6.3148662199999993E-5</v>
      </c>
    </row>
    <row r="402" spans="1:47" x14ac:dyDescent="0.3">
      <c r="A402" s="56" t="s">
        <v>481</v>
      </c>
      <c r="B402" s="67" t="s">
        <v>37</v>
      </c>
      <c r="C402" s="68" t="s">
        <v>573</v>
      </c>
      <c r="D402" s="69" t="s">
        <v>160</v>
      </c>
      <c r="E402" s="253">
        <v>1E-4</v>
      </c>
      <c r="F402" s="254">
        <v>4</v>
      </c>
      <c r="G402" s="254">
        <v>0.90249999999999997</v>
      </c>
      <c r="H402" s="253">
        <f t="shared" si="336"/>
        <v>3.6099999999999999E-4</v>
      </c>
      <c r="I402" s="67">
        <v>295</v>
      </c>
      <c r="J402" s="67">
        <v>0</v>
      </c>
      <c r="K402" s="68"/>
      <c r="L402" t="str">
        <f t="shared" si="326"/>
        <v>С351</v>
      </c>
      <c r="M402" t="str">
        <f t="shared" si="327"/>
        <v>РВС-3</v>
      </c>
      <c r="N402" t="str">
        <f t="shared" si="328"/>
        <v>Частичное-ликвидация</v>
      </c>
      <c r="O402" t="s">
        <v>209</v>
      </c>
      <c r="P402" t="s">
        <v>209</v>
      </c>
      <c r="Q402" t="s">
        <v>209</v>
      </c>
      <c r="R402" t="s">
        <v>209</v>
      </c>
      <c r="S402" t="s">
        <v>209</v>
      </c>
      <c r="T402" t="s">
        <v>209</v>
      </c>
      <c r="U402" t="s">
        <v>209</v>
      </c>
      <c r="V402" t="s">
        <v>209</v>
      </c>
      <c r="W402" t="s">
        <v>209</v>
      </c>
      <c r="X402" t="s">
        <v>209</v>
      </c>
      <c r="Y402" t="s">
        <v>209</v>
      </c>
      <c r="Z402" t="s">
        <v>209</v>
      </c>
      <c r="AA402" t="s">
        <v>209</v>
      </c>
      <c r="AB402" t="s">
        <v>209</v>
      </c>
      <c r="AC402" t="s">
        <v>209</v>
      </c>
      <c r="AD402" t="s">
        <v>209</v>
      </c>
      <c r="AE402" t="s">
        <v>209</v>
      </c>
      <c r="AF402" t="s">
        <v>209</v>
      </c>
      <c r="AG402" s="6">
        <v>0</v>
      </c>
      <c r="AH402" s="6">
        <v>0</v>
      </c>
      <c r="AI402" s="6">
        <f>0.1*AI399</f>
        <v>0.13799999999999998</v>
      </c>
      <c r="AJ402" s="6">
        <v>2.5999999999999999E-2</v>
      </c>
      <c r="AK402" s="6">
        <v>5</v>
      </c>
      <c r="AL402" s="6"/>
      <c r="AM402" s="6"/>
      <c r="AN402" s="214">
        <f>AJ402*42+AI402</f>
        <v>1.2299999999999998</v>
      </c>
      <c r="AO402" s="214">
        <f>AN402*0.1</f>
        <v>0.12299999999999998</v>
      </c>
      <c r="AP402" s="215">
        <f>AG402*1.72+115*0.012*AH402</f>
        <v>0</v>
      </c>
      <c r="AQ402" s="215">
        <f>AK402*0.1</f>
        <v>0.5</v>
      </c>
      <c r="AR402" s="214">
        <f>1333*J401*POWER(10,-6)</f>
        <v>1.1996999999999999E-2</v>
      </c>
      <c r="AS402" s="215">
        <f t="shared" si="329"/>
        <v>1.8649969999999998</v>
      </c>
      <c r="AT402" s="241">
        <f t="shared" si="330"/>
        <v>4.3309169999999993E-6</v>
      </c>
      <c r="AU402" s="241">
        <f t="shared" si="331"/>
        <v>6.7326391699999992E-4</v>
      </c>
    </row>
    <row r="403" spans="1:47" x14ac:dyDescent="0.3">
      <c r="A403" s="56" t="s">
        <v>482</v>
      </c>
      <c r="B403" s="72" t="s">
        <v>38</v>
      </c>
      <c r="C403" s="73" t="s">
        <v>48</v>
      </c>
      <c r="D403" s="74" t="s">
        <v>158</v>
      </c>
      <c r="E403" s="259">
        <v>1.0000000000000001E-5</v>
      </c>
      <c r="F403" s="260">
        <v>5</v>
      </c>
      <c r="G403" s="260">
        <v>0.05</v>
      </c>
      <c r="H403" s="259">
        <f>E403*F403*G403</f>
        <v>2.5000000000000002E-6</v>
      </c>
      <c r="I403" s="72">
        <v>56</v>
      </c>
      <c r="J403" s="72">
        <v>56</v>
      </c>
      <c r="K403" s="72">
        <v>600</v>
      </c>
      <c r="L403" t="str">
        <f t="shared" si="326"/>
        <v>С352</v>
      </c>
      <c r="M403" t="str">
        <f t="shared" si="327"/>
        <v>Емкость Е-1</v>
      </c>
      <c r="N403" t="str">
        <f t="shared" si="328"/>
        <v>Полное-пожар</v>
      </c>
      <c r="O403">
        <v>19</v>
      </c>
      <c r="P403">
        <v>26</v>
      </c>
      <c r="Q403">
        <v>38</v>
      </c>
      <c r="R403">
        <v>72</v>
      </c>
      <c r="S403" t="s">
        <v>209</v>
      </c>
      <c r="T403" t="s">
        <v>209</v>
      </c>
      <c r="U403" t="s">
        <v>209</v>
      </c>
      <c r="V403" t="s">
        <v>209</v>
      </c>
      <c r="W403" t="s">
        <v>209</v>
      </c>
      <c r="X403" t="s">
        <v>209</v>
      </c>
      <c r="Y403" t="s">
        <v>209</v>
      </c>
      <c r="Z403" t="s">
        <v>209</v>
      </c>
      <c r="AA403" t="s">
        <v>209</v>
      </c>
      <c r="AB403" t="s">
        <v>209</v>
      </c>
      <c r="AC403" t="s">
        <v>209</v>
      </c>
      <c r="AD403" t="s">
        <v>209</v>
      </c>
      <c r="AE403" t="s">
        <v>209</v>
      </c>
      <c r="AF403" t="s">
        <v>209</v>
      </c>
      <c r="AG403" s="4">
        <v>1</v>
      </c>
      <c r="AH403" s="4">
        <v>1</v>
      </c>
      <c r="AI403" s="4">
        <v>0.36</v>
      </c>
      <c r="AJ403" s="4">
        <v>2.5999999999999999E-2</v>
      </c>
      <c r="AK403" s="4">
        <v>15</v>
      </c>
      <c r="AL403" s="4"/>
      <c r="AM403" s="4"/>
      <c r="AN403" s="217">
        <f>AJ403*I403+AI403</f>
        <v>1.8159999999999998</v>
      </c>
      <c r="AO403" s="217">
        <f>AN403*0.1</f>
        <v>0.18159999999999998</v>
      </c>
      <c r="AP403" s="218">
        <f>AG403*1.72+115*0.012*AH403</f>
        <v>3.1</v>
      </c>
      <c r="AQ403" s="218">
        <f>AK403*0.1</f>
        <v>1.5</v>
      </c>
      <c r="AR403" s="217">
        <f>10068.2*J403*POWER(10,-6)+0.0012*K406</f>
        <v>0.69821920000000004</v>
      </c>
      <c r="AS403" s="218">
        <f t="shared" si="329"/>
        <v>7.2958191999999995</v>
      </c>
      <c r="AT403" s="243">
        <f t="shared" si="330"/>
        <v>1.7455480000000003E-6</v>
      </c>
      <c r="AU403" s="243">
        <f t="shared" si="331"/>
        <v>1.8239548000000002E-5</v>
      </c>
    </row>
    <row r="404" spans="1:47" x14ac:dyDescent="0.3">
      <c r="A404" s="56" t="s">
        <v>483</v>
      </c>
      <c r="B404" s="72" t="s">
        <v>38</v>
      </c>
      <c r="C404" s="73" t="s">
        <v>570</v>
      </c>
      <c r="D404" s="74" t="s">
        <v>161</v>
      </c>
      <c r="E404" s="259">
        <v>1.0000000000000001E-5</v>
      </c>
      <c r="F404" s="260">
        <v>5</v>
      </c>
      <c r="G404" s="260">
        <v>4.7500000000000001E-2</v>
      </c>
      <c r="H404" s="259">
        <f t="shared" ref="H404:H408" si="340">E404*F404*G404</f>
        <v>2.3750000000000001E-6</v>
      </c>
      <c r="I404" s="72">
        <v>56</v>
      </c>
      <c r="J404" s="72">
        <v>0.1</v>
      </c>
      <c r="K404" s="73"/>
      <c r="L404" t="str">
        <f t="shared" si="326"/>
        <v>С353</v>
      </c>
      <c r="M404" t="str">
        <f t="shared" si="327"/>
        <v>Емкость Е-1</v>
      </c>
      <c r="N404" t="str">
        <f t="shared" si="328"/>
        <v>Полное-взрыв</v>
      </c>
      <c r="O404" t="s">
        <v>209</v>
      </c>
      <c r="P404" t="s">
        <v>209</v>
      </c>
      <c r="Q404" t="s">
        <v>209</v>
      </c>
      <c r="R404" t="s">
        <v>209</v>
      </c>
      <c r="S404">
        <v>21</v>
      </c>
      <c r="T404">
        <v>43</v>
      </c>
      <c r="U404">
        <v>117</v>
      </c>
      <c r="V404">
        <v>201</v>
      </c>
      <c r="W404" t="s">
        <v>209</v>
      </c>
      <c r="X404" t="s">
        <v>209</v>
      </c>
      <c r="Y404" t="s">
        <v>209</v>
      </c>
      <c r="Z404" t="s">
        <v>209</v>
      </c>
      <c r="AA404" t="s">
        <v>209</v>
      </c>
      <c r="AB404" t="s">
        <v>209</v>
      </c>
      <c r="AC404" t="s">
        <v>209</v>
      </c>
      <c r="AD404" t="s">
        <v>209</v>
      </c>
      <c r="AE404" t="s">
        <v>209</v>
      </c>
      <c r="AF404" t="s">
        <v>209</v>
      </c>
      <c r="AG404" s="4">
        <v>1</v>
      </c>
      <c r="AH404" s="4">
        <v>1</v>
      </c>
      <c r="AI404" s="4">
        <v>0.36</v>
      </c>
      <c r="AJ404" s="4">
        <v>2.5999999999999999E-2</v>
      </c>
      <c r="AK404" s="4">
        <v>15</v>
      </c>
      <c r="AL404" s="4"/>
      <c r="AM404" s="4"/>
      <c r="AN404" s="217">
        <f>AJ404*I404+AI404</f>
        <v>1.8159999999999998</v>
      </c>
      <c r="AO404" s="217">
        <f t="shared" ref="AO404:AO405" si="341">AN404*0.1</f>
        <v>0.18159999999999998</v>
      </c>
      <c r="AP404" s="218">
        <f t="shared" ref="AP404:AP405" si="342">AG404*1.72+115*0.012*AH404</f>
        <v>3.1</v>
      </c>
      <c r="AQ404" s="218">
        <f t="shared" ref="AQ404:AQ405" si="343">AK404*0.1</f>
        <v>1.5</v>
      </c>
      <c r="AR404" s="217">
        <f>10068.2*J404*POWER(10,-6)*10+0.0012*K406</f>
        <v>0.14446819999999999</v>
      </c>
      <c r="AS404" s="218">
        <f t="shared" si="329"/>
        <v>6.7420681999999994</v>
      </c>
      <c r="AT404" s="243">
        <f t="shared" si="330"/>
        <v>3.4311197500000002E-7</v>
      </c>
      <c r="AU404" s="243">
        <f t="shared" si="331"/>
        <v>1.6012411975000001E-5</v>
      </c>
    </row>
    <row r="405" spans="1:47" x14ac:dyDescent="0.3">
      <c r="A405" s="56" t="s">
        <v>484</v>
      </c>
      <c r="B405" s="72" t="s">
        <v>38</v>
      </c>
      <c r="C405" s="73" t="s">
        <v>571</v>
      </c>
      <c r="D405" s="74" t="s">
        <v>159</v>
      </c>
      <c r="E405" s="259">
        <v>1.0000000000000001E-5</v>
      </c>
      <c r="F405" s="260">
        <v>5</v>
      </c>
      <c r="G405" s="260">
        <v>0.90249999999999997</v>
      </c>
      <c r="H405" s="259">
        <f t="shared" si="340"/>
        <v>4.5124999999999999E-5</v>
      </c>
      <c r="I405" s="72">
        <v>56</v>
      </c>
      <c r="J405" s="72">
        <v>0</v>
      </c>
      <c r="K405" s="73"/>
      <c r="L405" t="str">
        <f t="shared" si="326"/>
        <v>С354</v>
      </c>
      <c r="M405" t="str">
        <f t="shared" si="327"/>
        <v>Емкость Е-1</v>
      </c>
      <c r="N405" t="str">
        <f t="shared" si="328"/>
        <v>Полное-ликвидация</v>
      </c>
      <c r="O405" t="s">
        <v>209</v>
      </c>
      <c r="P405" t="s">
        <v>209</v>
      </c>
      <c r="Q405" t="s">
        <v>209</v>
      </c>
      <c r="R405" t="s">
        <v>209</v>
      </c>
      <c r="S405" t="s">
        <v>209</v>
      </c>
      <c r="T405" t="s">
        <v>209</v>
      </c>
      <c r="U405" t="s">
        <v>209</v>
      </c>
      <c r="V405" t="s">
        <v>209</v>
      </c>
      <c r="W405" t="s">
        <v>209</v>
      </c>
      <c r="X405" t="s">
        <v>209</v>
      </c>
      <c r="Y405" t="s">
        <v>209</v>
      </c>
      <c r="Z405" t="s">
        <v>209</v>
      </c>
      <c r="AA405" t="s">
        <v>209</v>
      </c>
      <c r="AB405" t="s">
        <v>209</v>
      </c>
      <c r="AC405" t="s">
        <v>209</v>
      </c>
      <c r="AD405" t="s">
        <v>209</v>
      </c>
      <c r="AE405" t="s">
        <v>209</v>
      </c>
      <c r="AF405" t="s">
        <v>209</v>
      </c>
      <c r="AG405" s="4">
        <v>0</v>
      </c>
      <c r="AH405" s="4">
        <v>0</v>
      </c>
      <c r="AI405" s="4">
        <v>0.36</v>
      </c>
      <c r="AJ405" s="4">
        <v>2.5999999999999999E-2</v>
      </c>
      <c r="AK405" s="4">
        <v>15</v>
      </c>
      <c r="AL405" s="4"/>
      <c r="AM405" s="4"/>
      <c r="AN405" s="217">
        <f>AJ405*J405+AI405</f>
        <v>0.36</v>
      </c>
      <c r="AO405" s="217">
        <f t="shared" si="341"/>
        <v>3.5999999999999997E-2</v>
      </c>
      <c r="AP405" s="218">
        <f t="shared" si="342"/>
        <v>0</v>
      </c>
      <c r="AQ405" s="218">
        <f t="shared" si="343"/>
        <v>1.5</v>
      </c>
      <c r="AR405" s="217">
        <f>1333*J404*POWER(10,-6)*10+0.0012*K406</f>
        <v>0.13573299999999999</v>
      </c>
      <c r="AS405" s="218">
        <f t="shared" si="329"/>
        <v>2.031733</v>
      </c>
      <c r="AT405" s="243">
        <f t="shared" si="330"/>
        <v>6.1249516249999991E-6</v>
      </c>
      <c r="AU405" s="243">
        <f t="shared" si="331"/>
        <v>9.1681951624999998E-5</v>
      </c>
    </row>
    <row r="406" spans="1:47" x14ac:dyDescent="0.3">
      <c r="A406" s="56" t="s">
        <v>485</v>
      </c>
      <c r="B406" s="72" t="s">
        <v>38</v>
      </c>
      <c r="C406" s="73" t="s">
        <v>466</v>
      </c>
      <c r="D406" s="74" t="s">
        <v>467</v>
      </c>
      <c r="E406" s="259">
        <v>1E-4</v>
      </c>
      <c r="F406" s="260">
        <v>5</v>
      </c>
      <c r="G406" s="260">
        <v>0.05</v>
      </c>
      <c r="H406" s="259">
        <f t="shared" si="340"/>
        <v>2.5000000000000001E-5</v>
      </c>
      <c r="I406" s="72">
        <v>5.6</v>
      </c>
      <c r="J406" s="72">
        <v>5.6</v>
      </c>
      <c r="K406" s="73">
        <f>J406*20</f>
        <v>112</v>
      </c>
      <c r="L406" t="str">
        <f t="shared" si="326"/>
        <v>С355</v>
      </c>
      <c r="M406" t="str">
        <f t="shared" si="327"/>
        <v>Емкость Е-1</v>
      </c>
      <c r="N406" t="str">
        <f t="shared" si="328"/>
        <v>Частичное-пожар</v>
      </c>
      <c r="O406">
        <v>15</v>
      </c>
      <c r="P406">
        <v>20</v>
      </c>
      <c r="Q406">
        <v>27</v>
      </c>
      <c r="R406">
        <v>50</v>
      </c>
      <c r="S406" t="s">
        <v>209</v>
      </c>
      <c r="T406" t="s">
        <v>209</v>
      </c>
      <c r="U406" t="s">
        <v>209</v>
      </c>
      <c r="V406" t="s">
        <v>209</v>
      </c>
      <c r="W406" t="s">
        <v>209</v>
      </c>
      <c r="X406" t="s">
        <v>209</v>
      </c>
      <c r="Y406" t="s">
        <v>209</v>
      </c>
      <c r="Z406" t="s">
        <v>209</v>
      </c>
      <c r="AA406" t="s">
        <v>209</v>
      </c>
      <c r="AB406" t="s">
        <v>209</v>
      </c>
      <c r="AC406" t="s">
        <v>209</v>
      </c>
      <c r="AD406" t="s">
        <v>209</v>
      </c>
      <c r="AE406" t="s">
        <v>209</v>
      </c>
      <c r="AF406" t="s">
        <v>209</v>
      </c>
      <c r="AG406" s="4">
        <v>0</v>
      </c>
      <c r="AH406" s="4">
        <v>1</v>
      </c>
      <c r="AI406" s="4">
        <f>0.1*AI405</f>
        <v>3.5999999999999997E-2</v>
      </c>
      <c r="AJ406" s="4">
        <v>2.5999999999999999E-2</v>
      </c>
      <c r="AK406" s="4">
        <v>5</v>
      </c>
      <c r="AL406" s="4"/>
      <c r="AM406" s="4"/>
      <c r="AN406" s="217">
        <f>AJ406*I406+AI406</f>
        <v>0.18159999999999998</v>
      </c>
      <c r="AO406" s="217">
        <f>AN406*0.1</f>
        <v>1.8159999999999999E-2</v>
      </c>
      <c r="AP406" s="218">
        <f>AG406*1.72+115*0.012*AH406</f>
        <v>1.3800000000000001</v>
      </c>
      <c r="AQ406" s="218">
        <f>AK406*0.1</f>
        <v>0.5</v>
      </c>
      <c r="AR406" s="217">
        <f>10068.2*J406*POWER(10,-6)+0.0012*K406</f>
        <v>0.19078191999999999</v>
      </c>
      <c r="AS406" s="218">
        <f t="shared" si="329"/>
        <v>2.2705419199999999</v>
      </c>
      <c r="AT406" s="243">
        <f t="shared" si="330"/>
        <v>4.7695480000000003E-6</v>
      </c>
      <c r="AU406" s="243">
        <f t="shared" si="331"/>
        <v>5.6763547999999997E-5</v>
      </c>
    </row>
    <row r="407" spans="1:47" x14ac:dyDescent="0.3">
      <c r="A407" s="56" t="s">
        <v>486</v>
      </c>
      <c r="B407" s="72" t="s">
        <v>38</v>
      </c>
      <c r="C407" s="73" t="s">
        <v>572</v>
      </c>
      <c r="D407" s="74" t="s">
        <v>164</v>
      </c>
      <c r="E407" s="259">
        <v>1E-4</v>
      </c>
      <c r="F407" s="260">
        <v>5</v>
      </c>
      <c r="G407" s="260">
        <v>4.7500000000000001E-2</v>
      </c>
      <c r="H407" s="259">
        <f t="shared" si="340"/>
        <v>2.3750000000000001E-5</v>
      </c>
      <c r="I407" s="72">
        <v>5.6</v>
      </c>
      <c r="J407" s="72">
        <v>0.2</v>
      </c>
      <c r="K407" s="73"/>
      <c r="L407" t="str">
        <f t="shared" si="326"/>
        <v>С356</v>
      </c>
      <c r="M407" t="str">
        <f t="shared" si="327"/>
        <v>Емкость Е-1</v>
      </c>
      <c r="N407" t="str">
        <f t="shared" si="328"/>
        <v>Частичное-вспышка</v>
      </c>
      <c r="O407" t="s">
        <v>209</v>
      </c>
      <c r="P407" t="s">
        <v>209</v>
      </c>
      <c r="Q407" t="s">
        <v>209</v>
      </c>
      <c r="R407" t="s">
        <v>209</v>
      </c>
      <c r="S407" t="s">
        <v>209</v>
      </c>
      <c r="T407" t="s">
        <v>209</v>
      </c>
      <c r="U407" t="s">
        <v>209</v>
      </c>
      <c r="V407" t="s">
        <v>209</v>
      </c>
      <c r="W407" t="s">
        <v>209</v>
      </c>
      <c r="X407" t="s">
        <v>209</v>
      </c>
      <c r="Y407">
        <v>19</v>
      </c>
      <c r="Z407">
        <v>22</v>
      </c>
      <c r="AA407" t="s">
        <v>209</v>
      </c>
      <c r="AB407" t="s">
        <v>209</v>
      </c>
      <c r="AC407" t="s">
        <v>209</v>
      </c>
      <c r="AD407" t="s">
        <v>209</v>
      </c>
      <c r="AE407" t="s">
        <v>209</v>
      </c>
      <c r="AF407" t="s">
        <v>209</v>
      </c>
      <c r="AG407" s="4">
        <v>0</v>
      </c>
      <c r="AH407" s="4">
        <v>1</v>
      </c>
      <c r="AI407" s="4">
        <f>0.1*AI405</f>
        <v>3.5999999999999997E-2</v>
      </c>
      <c r="AJ407" s="4">
        <v>2.5999999999999999E-2</v>
      </c>
      <c r="AK407" s="4">
        <v>5</v>
      </c>
      <c r="AL407" s="4"/>
      <c r="AM407" s="4"/>
      <c r="AN407" s="217">
        <f>AJ407*I407+AI407</f>
        <v>0.18159999999999998</v>
      </c>
      <c r="AO407" s="217">
        <f>AN407*0.1</f>
        <v>1.8159999999999999E-2</v>
      </c>
      <c r="AP407" s="218">
        <f>AG407*1.72+115*0.012*AH407</f>
        <v>1.3800000000000001</v>
      </c>
      <c r="AQ407" s="218">
        <f>AK407*0.1</f>
        <v>0.5</v>
      </c>
      <c r="AR407" s="217">
        <f>10068.2*J407*POWER(10,-6)+0.0012*K406</f>
        <v>0.13641364</v>
      </c>
      <c r="AS407" s="218">
        <f t="shared" si="329"/>
        <v>2.2161736400000001</v>
      </c>
      <c r="AT407" s="243">
        <f t="shared" si="330"/>
        <v>3.2398239500000002E-6</v>
      </c>
      <c r="AU407" s="243">
        <f t="shared" si="331"/>
        <v>5.2634123950000001E-5</v>
      </c>
    </row>
    <row r="408" spans="1:47" x14ac:dyDescent="0.3">
      <c r="A408" s="56" t="s">
        <v>487</v>
      </c>
      <c r="B408" s="72" t="s">
        <v>38</v>
      </c>
      <c r="C408" s="73" t="s">
        <v>573</v>
      </c>
      <c r="D408" s="74" t="s">
        <v>160</v>
      </c>
      <c r="E408" s="259">
        <v>1E-4</v>
      </c>
      <c r="F408" s="260">
        <v>5</v>
      </c>
      <c r="G408" s="260">
        <v>0.90249999999999997</v>
      </c>
      <c r="H408" s="259">
        <f t="shared" si="340"/>
        <v>4.5124999999999999E-4</v>
      </c>
      <c r="I408" s="72">
        <v>5.6</v>
      </c>
      <c r="J408" s="72">
        <v>0</v>
      </c>
      <c r="K408" s="73"/>
      <c r="L408" t="str">
        <f t="shared" si="326"/>
        <v>С357</v>
      </c>
      <c r="M408" t="str">
        <f t="shared" si="327"/>
        <v>Емкость Е-1</v>
      </c>
      <c r="N408" t="str">
        <f t="shared" si="328"/>
        <v>Частичное-ликвидация</v>
      </c>
      <c r="O408" t="s">
        <v>209</v>
      </c>
      <c r="P408" t="s">
        <v>209</v>
      </c>
      <c r="Q408" t="s">
        <v>209</v>
      </c>
      <c r="R408" t="s">
        <v>209</v>
      </c>
      <c r="S408" t="s">
        <v>209</v>
      </c>
      <c r="T408" t="s">
        <v>209</v>
      </c>
      <c r="U408" t="s">
        <v>209</v>
      </c>
      <c r="V408" t="s">
        <v>209</v>
      </c>
      <c r="W408" t="s">
        <v>209</v>
      </c>
      <c r="X408" t="s">
        <v>209</v>
      </c>
      <c r="Y408" t="s">
        <v>209</v>
      </c>
      <c r="Z408" t="s">
        <v>209</v>
      </c>
      <c r="AA408" t="s">
        <v>209</v>
      </c>
      <c r="AB408" t="s">
        <v>209</v>
      </c>
      <c r="AC408" t="s">
        <v>209</v>
      </c>
      <c r="AD408" t="s">
        <v>209</v>
      </c>
      <c r="AE408" t="s">
        <v>209</v>
      </c>
      <c r="AF408" t="s">
        <v>209</v>
      </c>
      <c r="AG408" s="4">
        <v>0</v>
      </c>
      <c r="AH408" s="4">
        <v>0</v>
      </c>
      <c r="AI408" s="4">
        <f>0.1*AI405</f>
        <v>3.5999999999999997E-2</v>
      </c>
      <c r="AJ408" s="4">
        <v>2.5999999999999999E-2</v>
      </c>
      <c r="AK408" s="4">
        <v>5</v>
      </c>
      <c r="AL408" s="4"/>
      <c r="AM408" s="4"/>
      <c r="AN408" s="217">
        <f>AJ408*I408+AI408</f>
        <v>0.18159999999999998</v>
      </c>
      <c r="AO408" s="217">
        <f>AN408*0.1</f>
        <v>1.8159999999999999E-2</v>
      </c>
      <c r="AP408" s="218">
        <f>AG408*1.72+115*0.012*AH408</f>
        <v>0</v>
      </c>
      <c r="AQ408" s="218">
        <f>AK408*0.1</f>
        <v>0.5</v>
      </c>
      <c r="AR408" s="217">
        <f>1333*J407*POWER(10,-6)+0.0012*K406</f>
        <v>0.1346666</v>
      </c>
      <c r="AS408" s="218">
        <f t="shared" si="329"/>
        <v>0.83442659999999991</v>
      </c>
      <c r="AT408" s="243">
        <f t="shared" si="330"/>
        <v>6.0768303249999999E-5</v>
      </c>
      <c r="AU408" s="243">
        <f t="shared" si="331"/>
        <v>3.7653500324999993E-4</v>
      </c>
    </row>
    <row r="409" spans="1:47" x14ac:dyDescent="0.3">
      <c r="A409" s="56" t="s">
        <v>488</v>
      </c>
      <c r="B409" s="67" t="s">
        <v>494</v>
      </c>
      <c r="C409" s="68" t="s">
        <v>48</v>
      </c>
      <c r="D409" s="69" t="s">
        <v>158</v>
      </c>
      <c r="E409" s="253">
        <v>1.0000000000000001E-5</v>
      </c>
      <c r="F409" s="254">
        <v>6</v>
      </c>
      <c r="G409" s="254">
        <v>0.05</v>
      </c>
      <c r="H409" s="253">
        <f>E409*F409*G409</f>
        <v>3.0000000000000005E-6</v>
      </c>
      <c r="I409" s="67">
        <v>8.5</v>
      </c>
      <c r="J409" s="67">
        <v>8.5</v>
      </c>
      <c r="K409" s="67">
        <v>170</v>
      </c>
      <c r="L409" t="str">
        <f t="shared" si="326"/>
        <v>С358</v>
      </c>
      <c r="M409" t="str">
        <f t="shared" si="327"/>
        <v>Автоцистерна (бензин)</v>
      </c>
      <c r="N409" t="str">
        <f t="shared" si="328"/>
        <v>Полное-пожар</v>
      </c>
      <c r="O409">
        <v>15</v>
      </c>
      <c r="P409">
        <v>21</v>
      </c>
      <c r="Q409">
        <v>29</v>
      </c>
      <c r="R409">
        <v>54</v>
      </c>
      <c r="S409" t="s">
        <v>209</v>
      </c>
      <c r="T409" t="s">
        <v>209</v>
      </c>
      <c r="U409" t="s">
        <v>209</v>
      </c>
      <c r="V409" t="s">
        <v>209</v>
      </c>
      <c r="W409" t="s">
        <v>209</v>
      </c>
      <c r="X409" t="s">
        <v>209</v>
      </c>
      <c r="Y409" t="s">
        <v>209</v>
      </c>
      <c r="Z409" t="s">
        <v>209</v>
      </c>
      <c r="AA409" t="s">
        <v>209</v>
      </c>
      <c r="AB409" t="s">
        <v>209</v>
      </c>
      <c r="AC409" t="s">
        <v>209</v>
      </c>
      <c r="AD409" t="s">
        <v>209</v>
      </c>
      <c r="AE409" t="s">
        <v>209</v>
      </c>
      <c r="AF409" t="s">
        <v>209</v>
      </c>
      <c r="AG409" s="6">
        <v>1</v>
      </c>
      <c r="AH409" s="6">
        <v>1</v>
      </c>
      <c r="AI409" s="6">
        <v>0.46</v>
      </c>
      <c r="AJ409" s="6">
        <v>2.5999999999999999E-2</v>
      </c>
      <c r="AK409" s="6">
        <v>15</v>
      </c>
      <c r="AL409" s="6"/>
      <c r="AM409" s="6"/>
      <c r="AN409" s="214">
        <f>AJ409*I409+AI409</f>
        <v>0.68100000000000005</v>
      </c>
      <c r="AO409" s="214">
        <f>AN409*0.1</f>
        <v>6.8100000000000008E-2</v>
      </c>
      <c r="AP409" s="215">
        <f>AG409*1.72+115*0.012*AH409</f>
        <v>3.1</v>
      </c>
      <c r="AQ409" s="215">
        <f>AK409*0.1</f>
        <v>1.5</v>
      </c>
      <c r="AR409" s="214">
        <f>10068.2*J409*POWER(10,-6)+0.0012*K412</f>
        <v>0.10597970000000001</v>
      </c>
      <c r="AS409" s="215">
        <f t="shared" si="329"/>
        <v>5.4550797000000006</v>
      </c>
      <c r="AT409" s="241">
        <f t="shared" si="330"/>
        <v>3.1793910000000007E-7</v>
      </c>
      <c r="AU409" s="241">
        <f t="shared" si="331"/>
        <v>1.6365239100000005E-5</v>
      </c>
    </row>
    <row r="410" spans="1:47" x14ac:dyDescent="0.3">
      <c r="A410" s="56" t="s">
        <v>489</v>
      </c>
      <c r="B410" s="67" t="s">
        <v>494</v>
      </c>
      <c r="C410" s="68" t="s">
        <v>570</v>
      </c>
      <c r="D410" s="69" t="s">
        <v>161</v>
      </c>
      <c r="E410" s="253">
        <v>1.0000000000000001E-5</v>
      </c>
      <c r="F410" s="254">
        <v>6</v>
      </c>
      <c r="G410" s="254">
        <v>4.7500000000000001E-2</v>
      </c>
      <c r="H410" s="253">
        <f t="shared" ref="H410:H414" si="344">E410*F410*G410</f>
        <v>2.8500000000000002E-6</v>
      </c>
      <c r="I410" s="67">
        <v>8.5</v>
      </c>
      <c r="J410" s="67">
        <v>3.1E-2</v>
      </c>
      <c r="K410" s="68"/>
      <c r="L410" t="str">
        <f t="shared" si="326"/>
        <v>С359</v>
      </c>
      <c r="M410" t="str">
        <f t="shared" si="327"/>
        <v>Автоцистерна (бензин)</v>
      </c>
      <c r="N410" t="str">
        <f t="shared" si="328"/>
        <v>Полное-взрыв</v>
      </c>
      <c r="O410" t="s">
        <v>209</v>
      </c>
      <c r="P410" t="s">
        <v>209</v>
      </c>
      <c r="Q410" t="s">
        <v>209</v>
      </c>
      <c r="R410" t="s">
        <v>209</v>
      </c>
      <c r="S410">
        <v>14</v>
      </c>
      <c r="T410">
        <v>29</v>
      </c>
      <c r="U410">
        <v>79</v>
      </c>
      <c r="V410">
        <v>136</v>
      </c>
      <c r="W410" t="s">
        <v>209</v>
      </c>
      <c r="X410" t="s">
        <v>209</v>
      </c>
      <c r="Y410" t="s">
        <v>209</v>
      </c>
      <c r="Z410" t="s">
        <v>209</v>
      </c>
      <c r="AA410" t="s">
        <v>209</v>
      </c>
      <c r="AB410" t="s">
        <v>209</v>
      </c>
      <c r="AC410" t="s">
        <v>209</v>
      </c>
      <c r="AD410" t="s">
        <v>209</v>
      </c>
      <c r="AE410" t="s">
        <v>209</v>
      </c>
      <c r="AF410" t="s">
        <v>209</v>
      </c>
      <c r="AG410" s="6">
        <v>1</v>
      </c>
      <c r="AH410" s="6">
        <v>1</v>
      </c>
      <c r="AI410" s="6">
        <v>0.46</v>
      </c>
      <c r="AJ410" s="6">
        <v>2.5999999999999999E-2</v>
      </c>
      <c r="AK410" s="6">
        <v>15</v>
      </c>
      <c r="AL410" s="6"/>
      <c r="AM410" s="6"/>
      <c r="AN410" s="214">
        <f>AJ410*I410+AI410</f>
        <v>0.68100000000000005</v>
      </c>
      <c r="AO410" s="214">
        <f t="shared" ref="AO410:AO411" si="345">AN410*0.1</f>
        <v>6.8100000000000008E-2</v>
      </c>
      <c r="AP410" s="215">
        <f t="shared" ref="AP410:AP411" si="346">AG410*1.72+115*0.012*AH410</f>
        <v>3.1</v>
      </c>
      <c r="AQ410" s="215">
        <f t="shared" ref="AQ410:AQ411" si="347">AK410*0.1</f>
        <v>1.5</v>
      </c>
      <c r="AR410" s="214">
        <f>10068.2*J410*POWER(10,-6)*10+0.0012*K412</f>
        <v>2.3521141999999998E-2</v>
      </c>
      <c r="AS410" s="215">
        <f t="shared" si="329"/>
        <v>5.3726211420000007</v>
      </c>
      <c r="AT410" s="241">
        <f t="shared" si="330"/>
        <v>6.7035254700000004E-8</v>
      </c>
      <c r="AU410" s="241">
        <f t="shared" si="331"/>
        <v>1.5311970254700005E-5</v>
      </c>
    </row>
    <row r="411" spans="1:47" x14ac:dyDescent="0.3">
      <c r="A411" s="56" t="s">
        <v>490</v>
      </c>
      <c r="B411" s="67" t="s">
        <v>494</v>
      </c>
      <c r="C411" s="68" t="s">
        <v>571</v>
      </c>
      <c r="D411" s="69" t="s">
        <v>159</v>
      </c>
      <c r="E411" s="253">
        <v>1.0000000000000001E-5</v>
      </c>
      <c r="F411" s="254">
        <v>6</v>
      </c>
      <c r="G411" s="254">
        <v>0.90249999999999997</v>
      </c>
      <c r="H411" s="253">
        <f t="shared" si="344"/>
        <v>5.4150000000000008E-5</v>
      </c>
      <c r="I411" s="67">
        <v>8.5</v>
      </c>
      <c r="J411" s="67">
        <v>0</v>
      </c>
      <c r="K411" s="68"/>
      <c r="L411" t="str">
        <f t="shared" si="326"/>
        <v>С360</v>
      </c>
      <c r="M411" t="str">
        <f t="shared" si="327"/>
        <v>Автоцистерна (бензин)</v>
      </c>
      <c r="N411" t="str">
        <f t="shared" si="328"/>
        <v>Полное-ликвидация</v>
      </c>
      <c r="O411" t="s">
        <v>209</v>
      </c>
      <c r="P411" t="s">
        <v>209</v>
      </c>
      <c r="Q411" t="s">
        <v>209</v>
      </c>
      <c r="R411" t="s">
        <v>209</v>
      </c>
      <c r="S411" t="s">
        <v>209</v>
      </c>
      <c r="T411" t="s">
        <v>209</v>
      </c>
      <c r="U411" t="s">
        <v>209</v>
      </c>
      <c r="V411" t="s">
        <v>209</v>
      </c>
      <c r="W411" t="s">
        <v>209</v>
      </c>
      <c r="X411" t="s">
        <v>209</v>
      </c>
      <c r="Y411" t="s">
        <v>209</v>
      </c>
      <c r="Z411" t="s">
        <v>209</v>
      </c>
      <c r="AA411" t="s">
        <v>209</v>
      </c>
      <c r="AB411" t="s">
        <v>209</v>
      </c>
      <c r="AC411" t="s">
        <v>209</v>
      </c>
      <c r="AD411" t="s">
        <v>209</v>
      </c>
      <c r="AE411" t="s">
        <v>209</v>
      </c>
      <c r="AF411" t="s">
        <v>209</v>
      </c>
      <c r="AG411" s="6">
        <v>0</v>
      </c>
      <c r="AH411" s="6">
        <v>0</v>
      </c>
      <c r="AI411" s="6">
        <v>0.46</v>
      </c>
      <c r="AJ411" s="6">
        <v>2.5999999999999999E-2</v>
      </c>
      <c r="AK411" s="6">
        <v>15</v>
      </c>
      <c r="AL411" s="6"/>
      <c r="AM411" s="6"/>
      <c r="AN411" s="214">
        <f>AJ411*J411+AI411</f>
        <v>0.46</v>
      </c>
      <c r="AO411" s="214">
        <f t="shared" si="345"/>
        <v>4.6000000000000006E-2</v>
      </c>
      <c r="AP411" s="215">
        <f t="shared" si="346"/>
        <v>0</v>
      </c>
      <c r="AQ411" s="215">
        <f t="shared" si="347"/>
        <v>1.5</v>
      </c>
      <c r="AR411" s="214">
        <f>1333*J410*POWER(10,-6)*10+0.0012*K412</f>
        <v>2.0813229999999999E-2</v>
      </c>
      <c r="AS411" s="215">
        <f t="shared" si="329"/>
        <v>2.0268132300000001</v>
      </c>
      <c r="AT411" s="241">
        <f t="shared" si="330"/>
        <v>1.1270364045E-6</v>
      </c>
      <c r="AU411" s="241">
        <f t="shared" si="331"/>
        <v>1.0975193640450003E-4</v>
      </c>
    </row>
    <row r="412" spans="1:47" x14ac:dyDescent="0.3">
      <c r="A412" s="56" t="s">
        <v>491</v>
      </c>
      <c r="B412" s="67" t="s">
        <v>494</v>
      </c>
      <c r="C412" s="68" t="s">
        <v>466</v>
      </c>
      <c r="D412" s="69" t="s">
        <v>467</v>
      </c>
      <c r="E412" s="253">
        <v>4.9999999999999998E-7</v>
      </c>
      <c r="F412" s="254">
        <v>6</v>
      </c>
      <c r="G412" s="254">
        <v>0.05</v>
      </c>
      <c r="H412" s="253">
        <f t="shared" si="344"/>
        <v>1.5000000000000002E-7</v>
      </c>
      <c r="I412" s="67">
        <v>0.85</v>
      </c>
      <c r="J412" s="67">
        <v>0.85</v>
      </c>
      <c r="K412" s="68">
        <f>J412*20</f>
        <v>17</v>
      </c>
      <c r="L412" t="str">
        <f t="shared" si="326"/>
        <v>С361</v>
      </c>
      <c r="M412" t="str">
        <f t="shared" si="327"/>
        <v>Автоцистерна (бензин)</v>
      </c>
      <c r="N412" t="str">
        <f t="shared" si="328"/>
        <v>Частичное-пожар</v>
      </c>
      <c r="O412">
        <v>12</v>
      </c>
      <c r="P412">
        <v>15</v>
      </c>
      <c r="Q412">
        <v>19</v>
      </c>
      <c r="R412">
        <v>32</v>
      </c>
      <c r="S412" t="s">
        <v>209</v>
      </c>
      <c r="T412" t="s">
        <v>209</v>
      </c>
      <c r="U412" t="s">
        <v>209</v>
      </c>
      <c r="V412" t="s">
        <v>209</v>
      </c>
      <c r="W412" t="s">
        <v>209</v>
      </c>
      <c r="X412" t="s">
        <v>209</v>
      </c>
      <c r="Y412" t="s">
        <v>209</v>
      </c>
      <c r="Z412" t="s">
        <v>209</v>
      </c>
      <c r="AA412" t="s">
        <v>209</v>
      </c>
      <c r="AB412" t="s">
        <v>209</v>
      </c>
      <c r="AC412" t="s">
        <v>209</v>
      </c>
      <c r="AD412" t="s">
        <v>209</v>
      </c>
      <c r="AE412" t="s">
        <v>209</v>
      </c>
      <c r="AF412" t="s">
        <v>209</v>
      </c>
      <c r="AG412" s="6">
        <v>0</v>
      </c>
      <c r="AH412" s="6">
        <v>1</v>
      </c>
      <c r="AI412" s="6">
        <f>0.1*AI411</f>
        <v>4.6000000000000006E-2</v>
      </c>
      <c r="AJ412" s="6">
        <v>2.5999999999999999E-2</v>
      </c>
      <c r="AK412" s="6">
        <v>5</v>
      </c>
      <c r="AL412" s="6"/>
      <c r="AM412" s="6"/>
      <c r="AN412" s="214">
        <f>AJ412*I412+AI412</f>
        <v>6.8100000000000008E-2</v>
      </c>
      <c r="AO412" s="214">
        <f>AN412*0.1</f>
        <v>6.8100000000000009E-3</v>
      </c>
      <c r="AP412" s="215">
        <f>AG412*1.72+115*0.012*AH412</f>
        <v>1.3800000000000001</v>
      </c>
      <c r="AQ412" s="215">
        <f>AK412*0.1</f>
        <v>0.5</v>
      </c>
      <c r="AR412" s="214">
        <f>10068.2*J412*POWER(10,-6)+0.0012*K412</f>
        <v>2.895797E-2</v>
      </c>
      <c r="AS412" s="215">
        <f t="shared" si="329"/>
        <v>1.9838679700000001</v>
      </c>
      <c r="AT412" s="241">
        <f t="shared" si="330"/>
        <v>4.3436955000000004E-9</v>
      </c>
      <c r="AU412" s="241">
        <f t="shared" si="331"/>
        <v>2.9758019550000007E-7</v>
      </c>
    </row>
    <row r="413" spans="1:47" x14ac:dyDescent="0.3">
      <c r="A413" s="56" t="s">
        <v>492</v>
      </c>
      <c r="B413" s="67" t="s">
        <v>494</v>
      </c>
      <c r="C413" s="68" t="s">
        <v>572</v>
      </c>
      <c r="D413" s="69" t="s">
        <v>164</v>
      </c>
      <c r="E413" s="253">
        <v>4.9999999999999998E-7</v>
      </c>
      <c r="F413" s="254">
        <v>6</v>
      </c>
      <c r="G413" s="254">
        <v>4.7500000000000001E-2</v>
      </c>
      <c r="H413" s="253">
        <f t="shared" si="344"/>
        <v>1.4250000000000001E-7</v>
      </c>
      <c r="I413" s="67">
        <v>0.85</v>
      </c>
      <c r="J413" s="67">
        <v>0.03</v>
      </c>
      <c r="K413" s="68"/>
      <c r="L413" t="str">
        <f t="shared" si="326"/>
        <v>С362</v>
      </c>
      <c r="M413" t="str">
        <f t="shared" si="327"/>
        <v>Автоцистерна (бензин)</v>
      </c>
      <c r="N413" t="str">
        <f t="shared" si="328"/>
        <v>Частичное-вспышка</v>
      </c>
      <c r="O413" t="s">
        <v>209</v>
      </c>
      <c r="P413" t="s">
        <v>209</v>
      </c>
      <c r="Q413" t="s">
        <v>209</v>
      </c>
      <c r="R413" t="s">
        <v>209</v>
      </c>
      <c r="S413" t="s">
        <v>209</v>
      </c>
      <c r="T413" t="s">
        <v>209</v>
      </c>
      <c r="U413" t="s">
        <v>209</v>
      </c>
      <c r="V413" t="s">
        <v>209</v>
      </c>
      <c r="W413" t="s">
        <v>209</v>
      </c>
      <c r="X413" t="s">
        <v>209</v>
      </c>
      <c r="Y413">
        <v>10</v>
      </c>
      <c r="Z413">
        <v>12</v>
      </c>
      <c r="AA413" t="s">
        <v>209</v>
      </c>
      <c r="AB413" t="s">
        <v>209</v>
      </c>
      <c r="AC413" t="s">
        <v>209</v>
      </c>
      <c r="AD413" t="s">
        <v>209</v>
      </c>
      <c r="AE413" t="s">
        <v>209</v>
      </c>
      <c r="AF413" t="s">
        <v>209</v>
      </c>
      <c r="AG413" s="6">
        <v>0</v>
      </c>
      <c r="AH413" s="6">
        <v>1</v>
      </c>
      <c r="AI413" s="6">
        <f>0.1*AI411</f>
        <v>4.6000000000000006E-2</v>
      </c>
      <c r="AJ413" s="6">
        <v>2.5999999999999999E-2</v>
      </c>
      <c r="AK413" s="6">
        <v>5</v>
      </c>
      <c r="AL413" s="6"/>
      <c r="AM413" s="6"/>
      <c r="AN413" s="214">
        <f>AJ413*I413+AI413</f>
        <v>6.8100000000000008E-2</v>
      </c>
      <c r="AO413" s="214">
        <f>AN413*0.1</f>
        <v>6.8100000000000009E-3</v>
      </c>
      <c r="AP413" s="215">
        <f>AG413*1.72+115*0.012*AH413</f>
        <v>1.3800000000000001</v>
      </c>
      <c r="AQ413" s="215">
        <f>AK413*0.1</f>
        <v>0.5</v>
      </c>
      <c r="AR413" s="214">
        <f>10068.2*J413*POWER(10,-6)+0.0012*K412</f>
        <v>2.0702045999999998E-2</v>
      </c>
      <c r="AS413" s="215">
        <f t="shared" si="329"/>
        <v>1.9756120460000002</v>
      </c>
      <c r="AT413" s="241">
        <f t="shared" si="330"/>
        <v>2.9500415549999999E-9</v>
      </c>
      <c r="AU413" s="241">
        <f t="shared" si="331"/>
        <v>2.8152471655500003E-7</v>
      </c>
    </row>
    <row r="414" spans="1:47" x14ac:dyDescent="0.3">
      <c r="A414" s="56" t="s">
        <v>493</v>
      </c>
      <c r="B414" s="67" t="s">
        <v>494</v>
      </c>
      <c r="C414" s="68" t="s">
        <v>573</v>
      </c>
      <c r="D414" s="69" t="s">
        <v>160</v>
      </c>
      <c r="E414" s="253">
        <v>4.9999999999999998E-7</v>
      </c>
      <c r="F414" s="254">
        <v>6</v>
      </c>
      <c r="G414" s="254">
        <v>0.90249999999999997</v>
      </c>
      <c r="H414" s="253">
        <f t="shared" si="344"/>
        <v>2.7074999999999999E-6</v>
      </c>
      <c r="I414" s="67">
        <v>0.85</v>
      </c>
      <c r="J414" s="67">
        <v>0</v>
      </c>
      <c r="K414" s="68"/>
      <c r="L414" t="str">
        <f t="shared" si="326"/>
        <v>С363</v>
      </c>
      <c r="M414" t="str">
        <f t="shared" si="327"/>
        <v>Автоцистерна (бензин)</v>
      </c>
      <c r="N414" t="str">
        <f t="shared" si="328"/>
        <v>Частичное-ликвидация</v>
      </c>
      <c r="O414" t="s">
        <v>209</v>
      </c>
      <c r="P414" t="s">
        <v>209</v>
      </c>
      <c r="Q414" t="s">
        <v>209</v>
      </c>
      <c r="R414" t="s">
        <v>209</v>
      </c>
      <c r="S414" t="s">
        <v>209</v>
      </c>
      <c r="T414" t="s">
        <v>209</v>
      </c>
      <c r="U414" t="s">
        <v>209</v>
      </c>
      <c r="V414" t="s">
        <v>209</v>
      </c>
      <c r="W414" t="s">
        <v>209</v>
      </c>
      <c r="X414" t="s">
        <v>209</v>
      </c>
      <c r="Y414" t="s">
        <v>209</v>
      </c>
      <c r="Z414" t="s">
        <v>209</v>
      </c>
      <c r="AA414" t="s">
        <v>209</v>
      </c>
      <c r="AB414" t="s">
        <v>209</v>
      </c>
      <c r="AC414" t="s">
        <v>209</v>
      </c>
      <c r="AD414" t="s">
        <v>209</v>
      </c>
      <c r="AE414" t="s">
        <v>209</v>
      </c>
      <c r="AF414" t="s">
        <v>209</v>
      </c>
      <c r="AG414" s="6">
        <v>0</v>
      </c>
      <c r="AH414" s="6">
        <v>0</v>
      </c>
      <c r="AI414" s="6">
        <f>0.1*AI411</f>
        <v>4.6000000000000006E-2</v>
      </c>
      <c r="AJ414" s="6">
        <v>2.5999999999999999E-2</v>
      </c>
      <c r="AK414" s="6">
        <v>5</v>
      </c>
      <c r="AL414" s="6"/>
      <c r="AM414" s="6"/>
      <c r="AN414" s="214">
        <f>AJ414*I414+AI414</f>
        <v>6.8100000000000008E-2</v>
      </c>
      <c r="AO414" s="214">
        <f>AN414*0.1</f>
        <v>6.8100000000000009E-3</v>
      </c>
      <c r="AP414" s="215">
        <f>AG414*1.72+115*0.012*AH414</f>
        <v>0</v>
      </c>
      <c r="AQ414" s="215">
        <f>AK414*0.1</f>
        <v>0.5</v>
      </c>
      <c r="AR414" s="214">
        <f>1333*J413*POWER(10,-6)+0.0012*K412</f>
        <v>2.0439989999999998E-2</v>
      </c>
      <c r="AS414" s="215">
        <f t="shared" si="329"/>
        <v>0.59534999</v>
      </c>
      <c r="AT414" s="241">
        <f t="shared" si="330"/>
        <v>5.5341272924999994E-8</v>
      </c>
      <c r="AU414" s="241">
        <f t="shared" si="331"/>
        <v>1.6119100979249999E-6</v>
      </c>
    </row>
    <row r="415" spans="1:47" x14ac:dyDescent="0.3">
      <c r="A415" s="56" t="s">
        <v>503</v>
      </c>
      <c r="B415" s="59" t="s">
        <v>497</v>
      </c>
      <c r="C415" s="62" t="s">
        <v>48</v>
      </c>
      <c r="D415" s="60" t="s">
        <v>158</v>
      </c>
      <c r="E415" s="255">
        <v>9.9999999999999995E-8</v>
      </c>
      <c r="F415" s="256">
        <v>80</v>
      </c>
      <c r="G415" s="256">
        <v>0.2</v>
      </c>
      <c r="H415" s="255">
        <f>E415*F415*G415</f>
        <v>1.5999999999999999E-6</v>
      </c>
      <c r="I415" s="59">
        <v>3.16</v>
      </c>
      <c r="J415" s="59">
        <v>3.16</v>
      </c>
      <c r="K415" s="59">
        <v>63</v>
      </c>
      <c r="L415" t="str">
        <f t="shared" ref="L415:L426" si="348">A415</f>
        <v>С364</v>
      </c>
      <c r="M415" t="str">
        <f t="shared" ref="M415:M426" si="349">B415</f>
        <v>Трубопровод «от Н-402 до Т-401» № HL-4116</v>
      </c>
      <c r="N415" t="str">
        <f t="shared" ref="N415:N426" si="350">D415</f>
        <v>Полное-пожар</v>
      </c>
      <c r="O415">
        <v>13</v>
      </c>
      <c r="P415">
        <v>17</v>
      </c>
      <c r="Q415">
        <v>24</v>
      </c>
      <c r="R415">
        <v>44</v>
      </c>
      <c r="S415" t="s">
        <v>209</v>
      </c>
      <c r="T415" t="s">
        <v>209</v>
      </c>
      <c r="U415" t="s">
        <v>209</v>
      </c>
      <c r="V415" t="s">
        <v>209</v>
      </c>
      <c r="W415" t="s">
        <v>209</v>
      </c>
      <c r="X415" t="s">
        <v>209</v>
      </c>
      <c r="Y415" t="s">
        <v>209</v>
      </c>
      <c r="Z415" t="s">
        <v>209</v>
      </c>
      <c r="AA415" t="s">
        <v>209</v>
      </c>
      <c r="AB415" t="s">
        <v>209</v>
      </c>
      <c r="AC415" t="s">
        <v>209</v>
      </c>
      <c r="AD415" t="s">
        <v>209</v>
      </c>
      <c r="AE415" t="s">
        <v>209</v>
      </c>
      <c r="AF415" t="s">
        <v>209</v>
      </c>
      <c r="AG415" s="3">
        <v>0</v>
      </c>
      <c r="AH415" s="3">
        <v>1</v>
      </c>
      <c r="AI415" s="3">
        <v>0.15</v>
      </c>
      <c r="AJ415" s="3">
        <v>2.5999999999999999E-2</v>
      </c>
      <c r="AK415" s="3">
        <v>15</v>
      </c>
      <c r="AL415" s="3"/>
      <c r="AM415" s="3"/>
      <c r="AN415" s="207">
        <f>AJ415*I415+AI415</f>
        <v>0.23215999999999998</v>
      </c>
      <c r="AO415" s="207">
        <f>AN415*0.1</f>
        <v>2.3216000000000001E-2</v>
      </c>
      <c r="AP415" s="208">
        <f>AG415*1.72+115*0.012*AH415</f>
        <v>1.3800000000000001</v>
      </c>
      <c r="AQ415" s="208">
        <f>AK415*0.1</f>
        <v>1.5</v>
      </c>
      <c r="AR415" s="207">
        <f>10068.2*J415*POWER(10,-6)+0.0012*K418</f>
        <v>3.9255512000000006E-2</v>
      </c>
      <c r="AS415" s="208">
        <f t="shared" si="329"/>
        <v>3.1746315120000004</v>
      </c>
      <c r="AT415" s="242">
        <f t="shared" si="330"/>
        <v>6.2808819200000012E-8</v>
      </c>
      <c r="AU415" s="242">
        <f t="shared" si="331"/>
        <v>5.0794104192000004E-6</v>
      </c>
    </row>
    <row r="416" spans="1:47" x14ac:dyDescent="0.3">
      <c r="A416" s="56" t="s">
        <v>504</v>
      </c>
      <c r="B416" s="59" t="s">
        <v>498</v>
      </c>
      <c r="C416" s="62" t="s">
        <v>570</v>
      </c>
      <c r="D416" s="60" t="s">
        <v>161</v>
      </c>
      <c r="E416" s="255">
        <v>9.9999999999999995E-8</v>
      </c>
      <c r="F416" s="256">
        <v>80</v>
      </c>
      <c r="G416" s="256">
        <v>4.0000000000000008E-2</v>
      </c>
      <c r="H416" s="255">
        <f t="shared" ref="H416:H420" si="351">E416*F416*G416</f>
        <v>3.2000000000000006E-7</v>
      </c>
      <c r="I416" s="59">
        <v>3.16</v>
      </c>
      <c r="J416" s="59">
        <v>0.01</v>
      </c>
      <c r="K416" s="62"/>
      <c r="L416" t="str">
        <f t="shared" si="348"/>
        <v>С365</v>
      </c>
      <c r="M416" t="str">
        <f t="shared" si="349"/>
        <v>Трубопровод «от Н-402 до Т-401» № HL-4117</v>
      </c>
      <c r="N416" t="str">
        <f t="shared" si="350"/>
        <v>Полное-взрыв</v>
      </c>
      <c r="O416" t="s">
        <v>209</v>
      </c>
      <c r="P416" t="s">
        <v>209</v>
      </c>
      <c r="Q416" t="s">
        <v>209</v>
      </c>
      <c r="R416" t="s">
        <v>209</v>
      </c>
      <c r="S416">
        <v>9</v>
      </c>
      <c r="T416">
        <v>20</v>
      </c>
      <c r="U416">
        <v>54</v>
      </c>
      <c r="V416">
        <v>93</v>
      </c>
      <c r="W416" t="s">
        <v>209</v>
      </c>
      <c r="X416" t="s">
        <v>209</v>
      </c>
      <c r="Y416" t="s">
        <v>209</v>
      </c>
      <c r="Z416" t="s">
        <v>209</v>
      </c>
      <c r="AA416" t="s">
        <v>209</v>
      </c>
      <c r="AB416" t="s">
        <v>209</v>
      </c>
      <c r="AC416" t="s">
        <v>209</v>
      </c>
      <c r="AD416" t="s">
        <v>209</v>
      </c>
      <c r="AE416" t="s">
        <v>209</v>
      </c>
      <c r="AF416" t="s">
        <v>209</v>
      </c>
      <c r="AG416" s="3">
        <v>0</v>
      </c>
      <c r="AH416" s="3">
        <v>1</v>
      </c>
      <c r="AI416" s="3">
        <v>0.15</v>
      </c>
      <c r="AJ416" s="3">
        <v>2.5999999999999999E-2</v>
      </c>
      <c r="AK416" s="3">
        <v>15</v>
      </c>
      <c r="AL416" s="3"/>
      <c r="AM416" s="3"/>
      <c r="AN416" s="207">
        <f>AJ416*I416+AI416</f>
        <v>0.23215999999999998</v>
      </c>
      <c r="AO416" s="207">
        <f t="shared" ref="AO416:AO417" si="352">AN416*0.1</f>
        <v>2.3216000000000001E-2</v>
      </c>
      <c r="AP416" s="208">
        <f t="shared" ref="AP416:AP417" si="353">AG416*1.72+115*0.012*AH416</f>
        <v>1.3800000000000001</v>
      </c>
      <c r="AQ416" s="208">
        <f t="shared" ref="AQ416:AQ417" si="354">AK416*0.1</f>
        <v>1.5</v>
      </c>
      <c r="AR416" s="207">
        <f>10068.2*J416*POWER(10,-6)*10+0.0012*K418</f>
        <v>8.446819999999999E-3</v>
      </c>
      <c r="AS416" s="208">
        <f t="shared" si="329"/>
        <v>3.1438228200000005</v>
      </c>
      <c r="AT416" s="242">
        <f t="shared" si="330"/>
        <v>2.7029824E-9</v>
      </c>
      <c r="AU416" s="242">
        <f t="shared" si="331"/>
        <v>1.0060233024000003E-6</v>
      </c>
    </row>
    <row r="417" spans="1:47" x14ac:dyDescent="0.3">
      <c r="A417" s="56" t="s">
        <v>505</v>
      </c>
      <c r="B417" s="59" t="s">
        <v>509</v>
      </c>
      <c r="C417" s="62" t="s">
        <v>571</v>
      </c>
      <c r="D417" s="60" t="s">
        <v>159</v>
      </c>
      <c r="E417" s="255">
        <v>9.9999999999999995E-8</v>
      </c>
      <c r="F417" s="256">
        <v>80</v>
      </c>
      <c r="G417" s="256">
        <v>0.76</v>
      </c>
      <c r="H417" s="255">
        <f t="shared" si="351"/>
        <v>6.0799999999999994E-6</v>
      </c>
      <c r="I417" s="59">
        <v>3.16</v>
      </c>
      <c r="J417" s="59">
        <v>0</v>
      </c>
      <c r="K417" s="62"/>
      <c r="L417" t="str">
        <f t="shared" si="348"/>
        <v>С366</v>
      </c>
      <c r="M417" t="str">
        <f t="shared" si="349"/>
        <v>Трубопровод «от Н-402 до Т-401» № HL-4118</v>
      </c>
      <c r="N417" t="str">
        <f t="shared" si="350"/>
        <v>Полное-ликвидация</v>
      </c>
      <c r="O417" t="s">
        <v>209</v>
      </c>
      <c r="P417" t="s">
        <v>209</v>
      </c>
      <c r="Q417" t="s">
        <v>209</v>
      </c>
      <c r="R417" t="s">
        <v>209</v>
      </c>
      <c r="S417" t="s">
        <v>209</v>
      </c>
      <c r="T417" t="s">
        <v>209</v>
      </c>
      <c r="U417" t="s">
        <v>209</v>
      </c>
      <c r="V417" t="s">
        <v>209</v>
      </c>
      <c r="W417" t="s">
        <v>209</v>
      </c>
      <c r="X417" t="s">
        <v>209</v>
      </c>
      <c r="Y417" t="s">
        <v>209</v>
      </c>
      <c r="Z417" t="s">
        <v>209</v>
      </c>
      <c r="AA417" t="s">
        <v>209</v>
      </c>
      <c r="AB417" t="s">
        <v>209</v>
      </c>
      <c r="AC417" t="s">
        <v>209</v>
      </c>
      <c r="AD417" t="s">
        <v>209</v>
      </c>
      <c r="AE417" t="s">
        <v>209</v>
      </c>
      <c r="AF417" t="s">
        <v>209</v>
      </c>
      <c r="AG417" s="3">
        <v>0</v>
      </c>
      <c r="AH417" s="3">
        <v>0</v>
      </c>
      <c r="AI417" s="3">
        <v>0.15</v>
      </c>
      <c r="AJ417" s="3">
        <v>2.5999999999999999E-2</v>
      </c>
      <c r="AK417" s="3">
        <v>15</v>
      </c>
      <c r="AL417" s="3"/>
      <c r="AM417" s="3"/>
      <c r="AN417" s="207">
        <f>AJ417*J417+AI417</f>
        <v>0.15</v>
      </c>
      <c r="AO417" s="207">
        <f t="shared" si="352"/>
        <v>1.4999999999999999E-2</v>
      </c>
      <c r="AP417" s="208">
        <f t="shared" si="353"/>
        <v>0</v>
      </c>
      <c r="AQ417" s="208">
        <f t="shared" si="354"/>
        <v>1.5</v>
      </c>
      <c r="AR417" s="207">
        <f>1333*J416*POWER(10,-6)*10+0.0012*K418</f>
        <v>7.5732999999999998E-3</v>
      </c>
      <c r="AS417" s="208">
        <f t="shared" si="329"/>
        <v>1.6725732999999998</v>
      </c>
      <c r="AT417" s="242">
        <f t="shared" si="330"/>
        <v>4.6045663999999993E-8</v>
      </c>
      <c r="AU417" s="242">
        <f t="shared" si="331"/>
        <v>1.0169245663999997E-5</v>
      </c>
    </row>
    <row r="418" spans="1:47" x14ac:dyDescent="0.3">
      <c r="A418" s="56" t="s">
        <v>506</v>
      </c>
      <c r="B418" s="59" t="s">
        <v>510</v>
      </c>
      <c r="C418" s="62" t="s">
        <v>466</v>
      </c>
      <c r="D418" s="60" t="s">
        <v>467</v>
      </c>
      <c r="E418" s="255">
        <v>4.9999999999999998E-7</v>
      </c>
      <c r="F418" s="256">
        <v>80</v>
      </c>
      <c r="G418" s="256">
        <v>0.2</v>
      </c>
      <c r="H418" s="255">
        <f t="shared" si="351"/>
        <v>7.9999999999999996E-6</v>
      </c>
      <c r="I418" s="59">
        <v>0.31</v>
      </c>
      <c r="J418" s="59">
        <v>0.31</v>
      </c>
      <c r="K418" s="62">
        <f>J418*20</f>
        <v>6.2</v>
      </c>
      <c r="L418" t="str">
        <f t="shared" si="348"/>
        <v>С367</v>
      </c>
      <c r="M418" t="str">
        <f t="shared" si="349"/>
        <v>Трубопровод «от Н-402 до Т-401» № HL-4119</v>
      </c>
      <c r="N418" t="str">
        <f t="shared" si="350"/>
        <v>Частичное-пожар</v>
      </c>
      <c r="O418">
        <v>9</v>
      </c>
      <c r="P418">
        <v>11</v>
      </c>
      <c r="Q418">
        <v>14</v>
      </c>
      <c r="R418">
        <v>23</v>
      </c>
      <c r="S418" t="s">
        <v>209</v>
      </c>
      <c r="T418" t="s">
        <v>209</v>
      </c>
      <c r="U418" t="s">
        <v>209</v>
      </c>
      <c r="V418" t="s">
        <v>209</v>
      </c>
      <c r="W418" t="s">
        <v>209</v>
      </c>
      <c r="X418" t="s">
        <v>209</v>
      </c>
      <c r="Y418" t="s">
        <v>209</v>
      </c>
      <c r="Z418" t="s">
        <v>209</v>
      </c>
      <c r="AA418" t="s">
        <v>209</v>
      </c>
      <c r="AB418" t="s">
        <v>209</v>
      </c>
      <c r="AC418" t="s">
        <v>209</v>
      </c>
      <c r="AD418" t="s">
        <v>209</v>
      </c>
      <c r="AE418" t="s">
        <v>209</v>
      </c>
      <c r="AF418" t="s">
        <v>209</v>
      </c>
      <c r="AG418" s="3">
        <v>0</v>
      </c>
      <c r="AH418" s="3">
        <v>1</v>
      </c>
      <c r="AI418" s="3">
        <f>0.1*AI417</f>
        <v>1.4999999999999999E-2</v>
      </c>
      <c r="AJ418" s="3">
        <v>2.5999999999999999E-2</v>
      </c>
      <c r="AK418" s="3">
        <v>5</v>
      </c>
      <c r="AL418" s="3"/>
      <c r="AM418" s="3"/>
      <c r="AN418" s="207">
        <f>AJ418*I418+AI418</f>
        <v>2.3059999999999997E-2</v>
      </c>
      <c r="AO418" s="207">
        <f>AN418*0.1</f>
        <v>2.3059999999999999E-3</v>
      </c>
      <c r="AP418" s="208">
        <f>AG418*1.72+115*0.012*AH418</f>
        <v>1.3800000000000001</v>
      </c>
      <c r="AQ418" s="208">
        <f>AK418*0.1</f>
        <v>0.5</v>
      </c>
      <c r="AR418" s="207">
        <f>10068.2*J418*POWER(10,-6)+0.0012*K418</f>
        <v>1.0561141999999999E-2</v>
      </c>
      <c r="AS418" s="208">
        <f t="shared" si="329"/>
        <v>1.9159271420000001</v>
      </c>
      <c r="AT418" s="242">
        <f t="shared" si="330"/>
        <v>8.4489135999999987E-8</v>
      </c>
      <c r="AU418" s="242">
        <f t="shared" si="331"/>
        <v>1.5327417136000001E-5</v>
      </c>
    </row>
    <row r="419" spans="1:47" x14ac:dyDescent="0.3">
      <c r="A419" s="56" t="s">
        <v>507</v>
      </c>
      <c r="B419" s="59" t="s">
        <v>511</v>
      </c>
      <c r="C419" s="62" t="s">
        <v>572</v>
      </c>
      <c r="D419" s="60" t="s">
        <v>164</v>
      </c>
      <c r="E419" s="255">
        <v>4.9999999999999998E-7</v>
      </c>
      <c r="F419" s="256">
        <v>80</v>
      </c>
      <c r="G419" s="256">
        <v>4.0000000000000008E-2</v>
      </c>
      <c r="H419" s="255">
        <f t="shared" si="351"/>
        <v>1.6000000000000001E-6</v>
      </c>
      <c r="I419" s="59">
        <v>0.31</v>
      </c>
      <c r="J419" s="59">
        <v>0.02</v>
      </c>
      <c r="K419" s="62"/>
      <c r="L419" t="str">
        <f t="shared" si="348"/>
        <v>С368</v>
      </c>
      <c r="M419" t="str">
        <f t="shared" si="349"/>
        <v>Трубопровод «от Н-402 до Т-401» № HL-4120</v>
      </c>
      <c r="N419" t="str">
        <f t="shared" si="350"/>
        <v>Частичное-вспышка</v>
      </c>
      <c r="O419" t="s">
        <v>209</v>
      </c>
      <c r="P419" t="s">
        <v>209</v>
      </c>
      <c r="Q419" t="s">
        <v>209</v>
      </c>
      <c r="R419" t="s">
        <v>209</v>
      </c>
      <c r="S419" t="s">
        <v>209</v>
      </c>
      <c r="T419" t="s">
        <v>209</v>
      </c>
      <c r="U419" t="s">
        <v>209</v>
      </c>
      <c r="V419" t="s">
        <v>209</v>
      </c>
      <c r="W419" t="s">
        <v>209</v>
      </c>
      <c r="X419" t="s">
        <v>209</v>
      </c>
      <c r="Y419">
        <v>8</v>
      </c>
      <c r="Z419">
        <v>9</v>
      </c>
      <c r="AA419" t="s">
        <v>209</v>
      </c>
      <c r="AB419" t="s">
        <v>209</v>
      </c>
      <c r="AC419" t="s">
        <v>209</v>
      </c>
      <c r="AD419" t="s">
        <v>209</v>
      </c>
      <c r="AE419" t="s">
        <v>209</v>
      </c>
      <c r="AF419" t="s">
        <v>209</v>
      </c>
      <c r="AG419" s="3">
        <v>0</v>
      </c>
      <c r="AH419" s="3">
        <v>1</v>
      </c>
      <c r="AI419" s="3">
        <f>0.1*AI417</f>
        <v>1.4999999999999999E-2</v>
      </c>
      <c r="AJ419" s="3">
        <v>2.5999999999999999E-2</v>
      </c>
      <c r="AK419" s="3">
        <v>5</v>
      </c>
      <c r="AL419" s="3"/>
      <c r="AM419" s="3"/>
      <c r="AN419" s="207">
        <f>AJ419*I419+AI419</f>
        <v>2.3059999999999997E-2</v>
      </c>
      <c r="AO419" s="207">
        <f>AN419*0.1</f>
        <v>2.3059999999999999E-3</v>
      </c>
      <c r="AP419" s="208">
        <f>AG419*1.72+115*0.012*AH419</f>
        <v>1.3800000000000001</v>
      </c>
      <c r="AQ419" s="208">
        <f>AK419*0.1</f>
        <v>0.5</v>
      </c>
      <c r="AR419" s="207">
        <f>10068.2*J419*POWER(10,-6)+0.0012*K418</f>
        <v>7.6413639999999994E-3</v>
      </c>
      <c r="AS419" s="208">
        <f t="shared" si="329"/>
        <v>1.9130073640000003</v>
      </c>
      <c r="AT419" s="242">
        <f t="shared" si="330"/>
        <v>1.22261824E-8</v>
      </c>
      <c r="AU419" s="242">
        <f t="shared" si="331"/>
        <v>3.0608117824000009E-6</v>
      </c>
    </row>
    <row r="420" spans="1:47" x14ac:dyDescent="0.3">
      <c r="A420" s="56" t="s">
        <v>508</v>
      </c>
      <c r="B420" s="59" t="s">
        <v>512</v>
      </c>
      <c r="C420" s="62" t="s">
        <v>573</v>
      </c>
      <c r="D420" s="60" t="s">
        <v>160</v>
      </c>
      <c r="E420" s="255">
        <v>4.9999999999999998E-7</v>
      </c>
      <c r="F420" s="256">
        <v>80</v>
      </c>
      <c r="G420" s="256">
        <v>0.76</v>
      </c>
      <c r="H420" s="255">
        <f t="shared" si="351"/>
        <v>3.0399999999999997E-5</v>
      </c>
      <c r="I420" s="59">
        <v>0.31</v>
      </c>
      <c r="J420" s="59">
        <v>0</v>
      </c>
      <c r="K420" s="62"/>
      <c r="L420" t="str">
        <f t="shared" si="348"/>
        <v>С369</v>
      </c>
      <c r="M420" t="str">
        <f t="shared" si="349"/>
        <v>Трубопровод «от Н-402 до Т-401» № HL-4121</v>
      </c>
      <c r="N420" t="str">
        <f t="shared" si="350"/>
        <v>Частичное-ликвидация</v>
      </c>
      <c r="O420" t="s">
        <v>209</v>
      </c>
      <c r="P420" t="s">
        <v>209</v>
      </c>
      <c r="Q420" t="s">
        <v>209</v>
      </c>
      <c r="R420" t="s">
        <v>209</v>
      </c>
      <c r="S420" t="s">
        <v>209</v>
      </c>
      <c r="T420" t="s">
        <v>209</v>
      </c>
      <c r="U420" t="s">
        <v>209</v>
      </c>
      <c r="V420" t="s">
        <v>209</v>
      </c>
      <c r="W420" t="s">
        <v>209</v>
      </c>
      <c r="X420" t="s">
        <v>209</v>
      </c>
      <c r="Y420" t="s">
        <v>209</v>
      </c>
      <c r="Z420" t="s">
        <v>209</v>
      </c>
      <c r="AA420" t="s">
        <v>209</v>
      </c>
      <c r="AB420" t="s">
        <v>209</v>
      </c>
      <c r="AC420" t="s">
        <v>209</v>
      </c>
      <c r="AD420" t="s">
        <v>209</v>
      </c>
      <c r="AE420" t="s">
        <v>209</v>
      </c>
      <c r="AF420" t="s">
        <v>209</v>
      </c>
      <c r="AG420" s="3">
        <v>0</v>
      </c>
      <c r="AH420" s="3">
        <v>0</v>
      </c>
      <c r="AI420" s="3">
        <f>0.1*AI417</f>
        <v>1.4999999999999999E-2</v>
      </c>
      <c r="AJ420" s="3">
        <v>2.5999999999999999E-2</v>
      </c>
      <c r="AK420" s="3">
        <v>5</v>
      </c>
      <c r="AL420" s="3"/>
      <c r="AM420" s="3"/>
      <c r="AN420" s="207">
        <f>AJ420*I420+AI420</f>
        <v>2.3059999999999997E-2</v>
      </c>
      <c r="AO420" s="207">
        <f>AN420*0.1</f>
        <v>2.3059999999999999E-3</v>
      </c>
      <c r="AP420" s="208">
        <f>AG420*1.72+115*0.012*AH420</f>
        <v>0</v>
      </c>
      <c r="AQ420" s="208">
        <f>AK420*0.1</f>
        <v>0.5</v>
      </c>
      <c r="AR420" s="207">
        <f>1333*J419*POWER(10,-6)+0.0012*K418</f>
        <v>7.46666E-3</v>
      </c>
      <c r="AS420" s="208">
        <f t="shared" si="329"/>
        <v>0.53283265999999996</v>
      </c>
      <c r="AT420" s="242">
        <f t="shared" si="330"/>
        <v>2.2698646399999998E-7</v>
      </c>
      <c r="AU420" s="242">
        <f t="shared" si="331"/>
        <v>1.6198112863999996E-5</v>
      </c>
    </row>
    <row r="421" spans="1:47" x14ac:dyDescent="0.3">
      <c r="A421" s="56" t="s">
        <v>513</v>
      </c>
      <c r="B421" s="67" t="s">
        <v>499</v>
      </c>
      <c r="C421" s="68" t="s">
        <v>48</v>
      </c>
      <c r="D421" s="69" t="s">
        <v>158</v>
      </c>
      <c r="E421" s="253">
        <v>9.9999999999999995E-8</v>
      </c>
      <c r="F421" s="254">
        <v>107</v>
      </c>
      <c r="G421" s="254">
        <v>0.2</v>
      </c>
      <c r="H421" s="253">
        <f>E421*F421*G421</f>
        <v>2.1399999999999998E-6</v>
      </c>
      <c r="I421" s="67">
        <v>1.8</v>
      </c>
      <c r="J421" s="67">
        <v>1.8</v>
      </c>
      <c r="K421" s="67">
        <v>40</v>
      </c>
      <c r="L421" t="str">
        <f t="shared" si="348"/>
        <v>С370</v>
      </c>
      <c r="M421" t="str">
        <f t="shared" si="349"/>
        <v>Трубопровод «р. R-301 - тр.пр. т-к Е-302»</v>
      </c>
      <c r="N421" t="str">
        <f t="shared" si="350"/>
        <v>Полное-пожар</v>
      </c>
      <c r="O421">
        <v>13</v>
      </c>
      <c r="P421">
        <v>17</v>
      </c>
      <c r="Q421">
        <v>22</v>
      </c>
      <c r="R421">
        <v>39</v>
      </c>
      <c r="S421" t="s">
        <v>209</v>
      </c>
      <c r="T421" t="s">
        <v>209</v>
      </c>
      <c r="U421" t="s">
        <v>209</v>
      </c>
      <c r="V421" t="s">
        <v>209</v>
      </c>
      <c r="W421" t="s">
        <v>209</v>
      </c>
      <c r="X421" t="s">
        <v>209</v>
      </c>
      <c r="Y421" t="s">
        <v>209</v>
      </c>
      <c r="Z421" t="s">
        <v>209</v>
      </c>
      <c r="AA421" t="s">
        <v>209</v>
      </c>
      <c r="AB421" t="s">
        <v>209</v>
      </c>
      <c r="AC421" t="s">
        <v>209</v>
      </c>
      <c r="AD421" t="s">
        <v>209</v>
      </c>
      <c r="AE421" t="s">
        <v>209</v>
      </c>
      <c r="AF421" t="s">
        <v>209</v>
      </c>
      <c r="AG421" s="6">
        <v>0</v>
      </c>
      <c r="AH421" s="6">
        <v>1</v>
      </c>
      <c r="AI421" s="6">
        <v>0.17</v>
      </c>
      <c r="AJ421" s="6">
        <v>2.5999999999999999E-2</v>
      </c>
      <c r="AK421" s="6">
        <v>15</v>
      </c>
      <c r="AL421" s="6"/>
      <c r="AM421" s="6"/>
      <c r="AN421" s="214">
        <f>AJ421*I421+AI421</f>
        <v>0.21680000000000002</v>
      </c>
      <c r="AO421" s="214">
        <f>AN421*0.1</f>
        <v>2.1680000000000005E-2</v>
      </c>
      <c r="AP421" s="215">
        <f>AG421*1.72+115*0.012*AH421</f>
        <v>1.3800000000000001</v>
      </c>
      <c r="AQ421" s="215">
        <f>AK421*0.1</f>
        <v>1.5</v>
      </c>
      <c r="AR421" s="214">
        <f>10068.2*J421*POWER(10,-6)+0.0012*K424</f>
        <v>2.2442759999999999E-2</v>
      </c>
      <c r="AS421" s="215">
        <f t="shared" si="329"/>
        <v>3.14092276</v>
      </c>
      <c r="AT421" s="241">
        <f t="shared" si="330"/>
        <v>4.8027506399999993E-8</v>
      </c>
      <c r="AU421" s="241">
        <f t="shared" si="331"/>
        <v>6.7215747064E-6</v>
      </c>
    </row>
    <row r="422" spans="1:47" x14ac:dyDescent="0.3">
      <c r="A422" s="56" t="s">
        <v>514</v>
      </c>
      <c r="B422" s="67" t="s">
        <v>499</v>
      </c>
      <c r="C422" s="68" t="s">
        <v>570</v>
      </c>
      <c r="D422" s="69" t="s">
        <v>161</v>
      </c>
      <c r="E422" s="253">
        <v>9.9999999999999995E-8</v>
      </c>
      <c r="F422" s="254">
        <v>107</v>
      </c>
      <c r="G422" s="254">
        <v>4.0000000000000008E-2</v>
      </c>
      <c r="H422" s="253">
        <f t="shared" ref="H422:H426" si="355">E422*F422*G422</f>
        <v>4.2800000000000007E-7</v>
      </c>
      <c r="I422" s="67">
        <v>1.8</v>
      </c>
      <c r="J422" s="67">
        <v>0.02</v>
      </c>
      <c r="K422" s="68"/>
      <c r="L422" t="str">
        <f t="shared" si="348"/>
        <v>С371</v>
      </c>
      <c r="M422" t="str">
        <f t="shared" si="349"/>
        <v>Трубопровод «р. R-301 - тр.пр. т-к Е-302»</v>
      </c>
      <c r="N422" t="str">
        <f t="shared" si="350"/>
        <v>Полное-взрыв</v>
      </c>
      <c r="O422" t="s">
        <v>209</v>
      </c>
      <c r="P422" t="s">
        <v>209</v>
      </c>
      <c r="Q422" t="s">
        <v>209</v>
      </c>
      <c r="R422" t="s">
        <v>209</v>
      </c>
      <c r="S422">
        <v>12</v>
      </c>
      <c r="T422">
        <v>25</v>
      </c>
      <c r="U422">
        <v>69</v>
      </c>
      <c r="V422">
        <v>118</v>
      </c>
      <c r="W422" t="s">
        <v>209</v>
      </c>
      <c r="X422" t="s">
        <v>209</v>
      </c>
      <c r="Y422" t="s">
        <v>209</v>
      </c>
      <c r="Z422" t="s">
        <v>209</v>
      </c>
      <c r="AA422" t="s">
        <v>209</v>
      </c>
      <c r="AB422" t="s">
        <v>209</v>
      </c>
      <c r="AC422" t="s">
        <v>209</v>
      </c>
      <c r="AD422" t="s">
        <v>209</v>
      </c>
      <c r="AE422" t="s">
        <v>209</v>
      </c>
      <c r="AF422" t="s">
        <v>209</v>
      </c>
      <c r="AG422" s="6">
        <v>0</v>
      </c>
      <c r="AH422" s="6">
        <v>1</v>
      </c>
      <c r="AI422" s="6">
        <v>0.17</v>
      </c>
      <c r="AJ422" s="6">
        <v>2.5999999999999999E-2</v>
      </c>
      <c r="AK422" s="6">
        <v>15</v>
      </c>
      <c r="AL422" s="6"/>
      <c r="AM422" s="6"/>
      <c r="AN422" s="214">
        <f>AJ422*I422+AI422</f>
        <v>0.21680000000000002</v>
      </c>
      <c r="AO422" s="214">
        <f t="shared" ref="AO422:AO423" si="356">AN422*0.1</f>
        <v>2.1680000000000005E-2</v>
      </c>
      <c r="AP422" s="215">
        <f t="shared" ref="AP422:AP423" si="357">AG422*1.72+115*0.012*AH422</f>
        <v>1.3800000000000001</v>
      </c>
      <c r="AQ422" s="215">
        <f t="shared" ref="AQ422:AQ423" si="358">AK422*0.1</f>
        <v>1.5</v>
      </c>
      <c r="AR422" s="214">
        <f>10068.2*J422*POWER(10,-6)*10+0.0012*K424</f>
        <v>6.3336399999999998E-3</v>
      </c>
      <c r="AS422" s="215">
        <f t="shared" si="329"/>
        <v>3.1248136400000002</v>
      </c>
      <c r="AT422" s="241">
        <f t="shared" si="330"/>
        <v>2.7107979200000004E-9</v>
      </c>
      <c r="AU422" s="241">
        <f t="shared" si="331"/>
        <v>1.3374202379200003E-6</v>
      </c>
    </row>
    <row r="423" spans="1:47" x14ac:dyDescent="0.3">
      <c r="A423" s="56" t="s">
        <v>515</v>
      </c>
      <c r="B423" s="67" t="s">
        <v>499</v>
      </c>
      <c r="C423" s="68" t="s">
        <v>571</v>
      </c>
      <c r="D423" s="69" t="s">
        <v>159</v>
      </c>
      <c r="E423" s="253">
        <v>9.9999999999999995E-8</v>
      </c>
      <c r="F423" s="254">
        <v>107</v>
      </c>
      <c r="G423" s="254">
        <v>0.76</v>
      </c>
      <c r="H423" s="253">
        <f t="shared" si="355"/>
        <v>8.1319999999999994E-6</v>
      </c>
      <c r="I423" s="67">
        <v>1.8</v>
      </c>
      <c r="J423" s="67">
        <v>0</v>
      </c>
      <c r="K423" s="68"/>
      <c r="L423" t="str">
        <f t="shared" si="348"/>
        <v>С372</v>
      </c>
      <c r="M423" t="str">
        <f t="shared" si="349"/>
        <v>Трубопровод «р. R-301 - тр.пр. т-к Е-302»</v>
      </c>
      <c r="N423" t="str">
        <f t="shared" si="350"/>
        <v>Полное-ликвидация</v>
      </c>
      <c r="O423" t="s">
        <v>209</v>
      </c>
      <c r="P423" t="s">
        <v>209</v>
      </c>
      <c r="Q423" t="s">
        <v>209</v>
      </c>
      <c r="R423" t="s">
        <v>209</v>
      </c>
      <c r="S423" t="s">
        <v>209</v>
      </c>
      <c r="T423" t="s">
        <v>209</v>
      </c>
      <c r="U423" t="s">
        <v>209</v>
      </c>
      <c r="V423" t="s">
        <v>209</v>
      </c>
      <c r="W423" t="s">
        <v>209</v>
      </c>
      <c r="X423" t="s">
        <v>209</v>
      </c>
      <c r="Y423" t="s">
        <v>209</v>
      </c>
      <c r="Z423" t="s">
        <v>209</v>
      </c>
      <c r="AA423" t="s">
        <v>209</v>
      </c>
      <c r="AB423" t="s">
        <v>209</v>
      </c>
      <c r="AC423" t="s">
        <v>209</v>
      </c>
      <c r="AD423" t="s">
        <v>209</v>
      </c>
      <c r="AE423" t="s">
        <v>209</v>
      </c>
      <c r="AF423" t="s">
        <v>209</v>
      </c>
      <c r="AG423" s="6">
        <v>0</v>
      </c>
      <c r="AH423" s="6">
        <v>0</v>
      </c>
      <c r="AI423" s="6">
        <v>0.17</v>
      </c>
      <c r="AJ423" s="6">
        <v>2.5999999999999999E-2</v>
      </c>
      <c r="AK423" s="6">
        <v>15</v>
      </c>
      <c r="AL423" s="6"/>
      <c r="AM423" s="6"/>
      <c r="AN423" s="214">
        <f>AJ423*J423+AI423</f>
        <v>0.17</v>
      </c>
      <c r="AO423" s="214">
        <f t="shared" si="356"/>
        <v>1.7000000000000001E-2</v>
      </c>
      <c r="AP423" s="215">
        <f t="shared" si="357"/>
        <v>0</v>
      </c>
      <c r="AQ423" s="215">
        <f t="shared" si="358"/>
        <v>1.5</v>
      </c>
      <c r="AR423" s="214">
        <f>1333*J422*POWER(10,-6)*10+0.0012*K424</f>
        <v>4.5865999999999988E-3</v>
      </c>
      <c r="AS423" s="215">
        <f t="shared" ref="AS423:AS454" si="359">AR423+AQ423+AP423+AO423+AN423</f>
        <v>1.6915865999999999</v>
      </c>
      <c r="AT423" s="241">
        <f t="shared" ref="AT423:AT444" si="360">AR423*H423</f>
        <v>3.7298231199999989E-8</v>
      </c>
      <c r="AU423" s="241">
        <f t="shared" ref="AU423:AU444" si="361">H423*AS423</f>
        <v>1.3755982231199999E-5</v>
      </c>
    </row>
    <row r="424" spans="1:47" x14ac:dyDescent="0.3">
      <c r="A424" s="56" t="s">
        <v>516</v>
      </c>
      <c r="B424" s="67" t="s">
        <v>499</v>
      </c>
      <c r="C424" s="68" t="s">
        <v>466</v>
      </c>
      <c r="D424" s="69" t="s">
        <v>467</v>
      </c>
      <c r="E424" s="253">
        <v>4.9999999999999998E-7</v>
      </c>
      <c r="F424" s="254">
        <v>107</v>
      </c>
      <c r="G424" s="254">
        <v>0.2</v>
      </c>
      <c r="H424" s="253">
        <f t="shared" si="355"/>
        <v>1.0700000000000001E-5</v>
      </c>
      <c r="I424" s="67">
        <v>0.18</v>
      </c>
      <c r="J424" s="67">
        <v>0.18</v>
      </c>
      <c r="K424" s="68">
        <f>J424*20</f>
        <v>3.5999999999999996</v>
      </c>
      <c r="L424" t="str">
        <f t="shared" si="348"/>
        <v>С373</v>
      </c>
      <c r="M424" t="str">
        <f t="shared" si="349"/>
        <v>Трубопровод «р. R-301 - тр.пр. т-к Е-302»</v>
      </c>
      <c r="N424" t="str">
        <f t="shared" si="350"/>
        <v>Частичное-пожар</v>
      </c>
      <c r="O424">
        <v>8</v>
      </c>
      <c r="P424">
        <v>9</v>
      </c>
      <c r="Q424">
        <v>12</v>
      </c>
      <c r="R424">
        <v>19</v>
      </c>
      <c r="S424" t="s">
        <v>209</v>
      </c>
      <c r="T424" t="s">
        <v>209</v>
      </c>
      <c r="U424" t="s">
        <v>209</v>
      </c>
      <c r="V424" t="s">
        <v>209</v>
      </c>
      <c r="W424" t="s">
        <v>209</v>
      </c>
      <c r="X424" t="s">
        <v>209</v>
      </c>
      <c r="Y424" t="s">
        <v>209</v>
      </c>
      <c r="Z424" t="s">
        <v>209</v>
      </c>
      <c r="AA424" t="s">
        <v>209</v>
      </c>
      <c r="AB424" t="s">
        <v>209</v>
      </c>
      <c r="AC424" t="s">
        <v>209</v>
      </c>
      <c r="AD424" t="s">
        <v>209</v>
      </c>
      <c r="AE424" t="s">
        <v>209</v>
      </c>
      <c r="AF424" t="s">
        <v>209</v>
      </c>
      <c r="AG424" s="6">
        <v>0</v>
      </c>
      <c r="AH424" s="6">
        <v>1</v>
      </c>
      <c r="AI424" s="6">
        <f>0.1*AI423</f>
        <v>1.7000000000000001E-2</v>
      </c>
      <c r="AJ424" s="6">
        <v>2.5999999999999999E-2</v>
      </c>
      <c r="AK424" s="6">
        <v>5</v>
      </c>
      <c r="AL424" s="6"/>
      <c r="AM424" s="6"/>
      <c r="AN424" s="214">
        <f>AJ424*I424+AI424</f>
        <v>2.1680000000000001E-2</v>
      </c>
      <c r="AO424" s="214">
        <f>AN424*0.1</f>
        <v>2.1680000000000002E-3</v>
      </c>
      <c r="AP424" s="215">
        <f>AG424*1.72+115*0.012*AH424</f>
        <v>1.3800000000000001</v>
      </c>
      <c r="AQ424" s="215">
        <f>AK424*0.1</f>
        <v>0.5</v>
      </c>
      <c r="AR424" s="214">
        <f>10068.2*J424*POWER(10,-6)+0.0012*K424</f>
        <v>6.132275999999999E-3</v>
      </c>
      <c r="AS424" s="215">
        <f t="shared" si="359"/>
        <v>1.909980276</v>
      </c>
      <c r="AT424" s="241">
        <f t="shared" si="360"/>
        <v>6.5615353199999996E-8</v>
      </c>
      <c r="AU424" s="241">
        <f t="shared" si="361"/>
        <v>2.04367889532E-5</v>
      </c>
    </row>
    <row r="425" spans="1:47" x14ac:dyDescent="0.3">
      <c r="A425" s="56" t="s">
        <v>517</v>
      </c>
      <c r="B425" s="67" t="s">
        <v>499</v>
      </c>
      <c r="C425" s="68" t="s">
        <v>572</v>
      </c>
      <c r="D425" s="69" t="s">
        <v>164</v>
      </c>
      <c r="E425" s="253">
        <v>4.9999999999999998E-7</v>
      </c>
      <c r="F425" s="254">
        <v>107</v>
      </c>
      <c r="G425" s="254">
        <v>4.0000000000000008E-2</v>
      </c>
      <c r="H425" s="253">
        <f t="shared" si="355"/>
        <v>2.1400000000000003E-6</v>
      </c>
      <c r="I425" s="67">
        <v>0.18</v>
      </c>
      <c r="J425" s="67">
        <v>0.01</v>
      </c>
      <c r="K425" s="68"/>
      <c r="L425" t="str">
        <f t="shared" si="348"/>
        <v>С374</v>
      </c>
      <c r="M425" t="str">
        <f t="shared" si="349"/>
        <v>Трубопровод «р. R-301 - тр.пр. т-к Е-302»</v>
      </c>
      <c r="N425" t="str">
        <f t="shared" si="350"/>
        <v>Частичное-вспышка</v>
      </c>
      <c r="O425" t="s">
        <v>209</v>
      </c>
      <c r="P425" t="s">
        <v>209</v>
      </c>
      <c r="Q425" t="s">
        <v>209</v>
      </c>
      <c r="R425" t="s">
        <v>209</v>
      </c>
      <c r="S425" t="s">
        <v>209</v>
      </c>
      <c r="T425" t="s">
        <v>209</v>
      </c>
      <c r="U425" t="s">
        <v>209</v>
      </c>
      <c r="V425" t="s">
        <v>209</v>
      </c>
      <c r="W425" t="s">
        <v>209</v>
      </c>
      <c r="X425" t="s">
        <v>209</v>
      </c>
      <c r="Y425">
        <v>7</v>
      </c>
      <c r="Z425">
        <v>8</v>
      </c>
      <c r="AA425" t="s">
        <v>209</v>
      </c>
      <c r="AB425" t="s">
        <v>209</v>
      </c>
      <c r="AC425" t="s">
        <v>209</v>
      </c>
      <c r="AD425" t="s">
        <v>209</v>
      </c>
      <c r="AE425" t="s">
        <v>209</v>
      </c>
      <c r="AF425" t="s">
        <v>209</v>
      </c>
      <c r="AG425" s="6">
        <v>0</v>
      </c>
      <c r="AH425" s="6">
        <v>1</v>
      </c>
      <c r="AI425" s="6">
        <f>0.1*AI423</f>
        <v>1.7000000000000001E-2</v>
      </c>
      <c r="AJ425" s="6">
        <v>2.5999999999999999E-2</v>
      </c>
      <c r="AK425" s="6">
        <v>5</v>
      </c>
      <c r="AL425" s="6"/>
      <c r="AM425" s="6"/>
      <c r="AN425" s="214">
        <f>AJ425*I425+AI425</f>
        <v>2.1680000000000001E-2</v>
      </c>
      <c r="AO425" s="214">
        <f>AN425*0.1</f>
        <v>2.1680000000000002E-3</v>
      </c>
      <c r="AP425" s="215">
        <f>AG425*1.72+115*0.012*AH425</f>
        <v>1.3800000000000001</v>
      </c>
      <c r="AQ425" s="215">
        <f>AK425*0.1</f>
        <v>0.5</v>
      </c>
      <c r="AR425" s="214">
        <f>10068.2*J425*POWER(10,-6)+0.0012*K424</f>
        <v>4.4206819999999996E-3</v>
      </c>
      <c r="AS425" s="215">
        <f t="shared" si="359"/>
        <v>1.9082686819999999</v>
      </c>
      <c r="AT425" s="241">
        <f t="shared" si="360"/>
        <v>9.4602594800000003E-9</v>
      </c>
      <c r="AU425" s="241">
        <f t="shared" si="361"/>
        <v>4.0836949794800001E-6</v>
      </c>
    </row>
    <row r="426" spans="1:47" x14ac:dyDescent="0.3">
      <c r="A426" s="56" t="s">
        <v>518</v>
      </c>
      <c r="B426" s="67" t="s">
        <v>499</v>
      </c>
      <c r="C426" s="68" t="s">
        <v>573</v>
      </c>
      <c r="D426" s="69" t="s">
        <v>160</v>
      </c>
      <c r="E426" s="253">
        <v>4.9999999999999998E-7</v>
      </c>
      <c r="F426" s="254">
        <v>107</v>
      </c>
      <c r="G426" s="254">
        <v>0.76</v>
      </c>
      <c r="H426" s="253">
        <f t="shared" si="355"/>
        <v>4.066E-5</v>
      </c>
      <c r="I426" s="67">
        <v>0.18</v>
      </c>
      <c r="J426" s="67">
        <v>0</v>
      </c>
      <c r="K426" s="68"/>
      <c r="L426" t="str">
        <f t="shared" si="348"/>
        <v>С375</v>
      </c>
      <c r="M426" t="str">
        <f t="shared" si="349"/>
        <v>Трубопровод «р. R-301 - тр.пр. т-к Е-302»</v>
      </c>
      <c r="N426" t="str">
        <f t="shared" si="350"/>
        <v>Частичное-ликвидация</v>
      </c>
      <c r="O426" t="s">
        <v>209</v>
      </c>
      <c r="P426" t="s">
        <v>209</v>
      </c>
      <c r="Q426" t="s">
        <v>209</v>
      </c>
      <c r="R426" t="s">
        <v>209</v>
      </c>
      <c r="S426" t="s">
        <v>209</v>
      </c>
      <c r="T426" t="s">
        <v>209</v>
      </c>
      <c r="U426" t="s">
        <v>209</v>
      </c>
      <c r="V426" t="s">
        <v>209</v>
      </c>
      <c r="W426" t="s">
        <v>209</v>
      </c>
      <c r="X426" t="s">
        <v>209</v>
      </c>
      <c r="Y426" t="s">
        <v>209</v>
      </c>
      <c r="Z426" t="s">
        <v>209</v>
      </c>
      <c r="AA426" t="s">
        <v>209</v>
      </c>
      <c r="AB426" t="s">
        <v>209</v>
      </c>
      <c r="AC426" t="s">
        <v>209</v>
      </c>
      <c r="AD426" t="s">
        <v>209</v>
      </c>
      <c r="AE426" t="s">
        <v>209</v>
      </c>
      <c r="AF426" t="s">
        <v>209</v>
      </c>
      <c r="AG426" s="6">
        <v>0</v>
      </c>
      <c r="AH426" s="6">
        <v>0</v>
      </c>
      <c r="AI426" s="6">
        <f>0.1*AI423</f>
        <v>1.7000000000000001E-2</v>
      </c>
      <c r="AJ426" s="6">
        <v>2.5999999999999999E-2</v>
      </c>
      <c r="AK426" s="6">
        <v>5</v>
      </c>
      <c r="AL426" s="6"/>
      <c r="AM426" s="6"/>
      <c r="AN426" s="214">
        <f>AJ426*I426+AI426</f>
        <v>2.1680000000000001E-2</v>
      </c>
      <c r="AO426" s="214">
        <f>AN426*0.1</f>
        <v>2.1680000000000002E-3</v>
      </c>
      <c r="AP426" s="215">
        <f>AG426*1.72+115*0.012*AH426</f>
        <v>0</v>
      </c>
      <c r="AQ426" s="215">
        <f>AK426*0.1</f>
        <v>0.5</v>
      </c>
      <c r="AR426" s="214">
        <f>1333*J425*POWER(10,-6)+0.0012*K424</f>
        <v>4.333329999999999E-3</v>
      </c>
      <c r="AS426" s="215">
        <f t="shared" si="359"/>
        <v>0.52818133</v>
      </c>
      <c r="AT426" s="241">
        <f t="shared" si="360"/>
        <v>1.7619319779999996E-7</v>
      </c>
      <c r="AU426" s="241">
        <f t="shared" si="361"/>
        <v>2.14758528778E-5</v>
      </c>
    </row>
    <row r="427" spans="1:47" x14ac:dyDescent="0.3">
      <c r="A427" s="56" t="s">
        <v>519</v>
      </c>
      <c r="B427" s="82" t="s">
        <v>500</v>
      </c>
      <c r="C427" s="83" t="s">
        <v>48</v>
      </c>
      <c r="D427" s="84" t="s">
        <v>158</v>
      </c>
      <c r="E427" s="263">
        <v>9.9999999999999995E-8</v>
      </c>
      <c r="F427" s="264">
        <v>107</v>
      </c>
      <c r="G427" s="264">
        <v>0.2</v>
      </c>
      <c r="H427" s="263">
        <f>E427*F427*G427</f>
        <v>2.1399999999999998E-6</v>
      </c>
      <c r="I427" s="82">
        <v>3.54</v>
      </c>
      <c r="J427" s="82">
        <v>3.54</v>
      </c>
      <c r="K427" s="82">
        <v>70</v>
      </c>
      <c r="L427" t="str">
        <f t="shared" ref="L427:L432" si="362">A427</f>
        <v>С376</v>
      </c>
      <c r="M427" t="str">
        <f t="shared" ref="M427:M432" si="363">B427</f>
        <v>Трубопровод «С теплообменника ЦКППН до перехода на Ду159»</v>
      </c>
      <c r="N427" t="str">
        <f t="shared" ref="N427:N432" si="364">D427</f>
        <v>Полное-пожар</v>
      </c>
      <c r="O427">
        <v>13</v>
      </c>
      <c r="P427">
        <v>18</v>
      </c>
      <c r="Q427">
        <v>25</v>
      </c>
      <c r="R427">
        <v>45</v>
      </c>
      <c r="S427" t="s">
        <v>209</v>
      </c>
      <c r="T427" t="s">
        <v>209</v>
      </c>
      <c r="U427" t="s">
        <v>209</v>
      </c>
      <c r="V427" t="s">
        <v>209</v>
      </c>
      <c r="W427" t="s">
        <v>209</v>
      </c>
      <c r="X427" t="s">
        <v>209</v>
      </c>
      <c r="Y427" t="s">
        <v>209</v>
      </c>
      <c r="Z427" t="s">
        <v>209</v>
      </c>
      <c r="AA427" t="s">
        <v>209</v>
      </c>
      <c r="AB427" t="s">
        <v>209</v>
      </c>
      <c r="AC427" t="s">
        <v>209</v>
      </c>
      <c r="AD427" t="s">
        <v>209</v>
      </c>
      <c r="AE427" t="s">
        <v>209</v>
      </c>
      <c r="AF427" t="s">
        <v>209</v>
      </c>
      <c r="AG427" s="5">
        <v>0</v>
      </c>
      <c r="AH427" s="5">
        <v>1</v>
      </c>
      <c r="AI427" s="5">
        <v>0.15</v>
      </c>
      <c r="AJ427" s="5">
        <v>2.5999999999999999E-2</v>
      </c>
      <c r="AK427" s="5">
        <v>15</v>
      </c>
      <c r="AL427" s="5"/>
      <c r="AM427" s="5"/>
      <c r="AN427" s="220">
        <f>AJ427*I427+AI427</f>
        <v>0.24203999999999998</v>
      </c>
      <c r="AO427" s="220">
        <f>AN427*0.1</f>
        <v>2.4204E-2</v>
      </c>
      <c r="AP427" s="221">
        <f>AG427*1.72+115*0.012*AH427</f>
        <v>1.3800000000000001</v>
      </c>
      <c r="AQ427" s="221">
        <f>AK427*0.1</f>
        <v>1.5</v>
      </c>
      <c r="AR427" s="220">
        <f>10068.2*J427*POWER(10,-6)+0.0012*K430</f>
        <v>4.4041427999999994E-2</v>
      </c>
      <c r="AS427" s="221">
        <f t="shared" si="359"/>
        <v>3.1902854279999997</v>
      </c>
      <c r="AT427" s="244">
        <f t="shared" si="360"/>
        <v>9.4248655919999983E-8</v>
      </c>
      <c r="AU427" s="244">
        <f t="shared" si="361"/>
        <v>6.8272108159199985E-6</v>
      </c>
    </row>
    <row r="428" spans="1:47" x14ac:dyDescent="0.3">
      <c r="A428" s="56" t="s">
        <v>520</v>
      </c>
      <c r="B428" s="82" t="s">
        <v>500</v>
      </c>
      <c r="C428" s="83" t="s">
        <v>570</v>
      </c>
      <c r="D428" s="84" t="s">
        <v>161</v>
      </c>
      <c r="E428" s="263">
        <v>9.9999999999999995E-8</v>
      </c>
      <c r="F428" s="264">
        <v>107</v>
      </c>
      <c r="G428" s="264">
        <v>4.0000000000000008E-2</v>
      </c>
      <c r="H428" s="263">
        <f t="shared" ref="H428:H432" si="365">E428*F428*G428</f>
        <v>4.2800000000000007E-7</v>
      </c>
      <c r="I428" s="82">
        <v>3.54</v>
      </c>
      <c r="J428" s="82">
        <v>2.5000000000000001E-2</v>
      </c>
      <c r="K428" s="83"/>
      <c r="L428" t="str">
        <f t="shared" si="362"/>
        <v>С377</v>
      </c>
      <c r="M428" t="str">
        <f t="shared" si="363"/>
        <v>Трубопровод «С теплообменника ЦКППН до перехода на Ду159»</v>
      </c>
      <c r="N428" t="str">
        <f t="shared" si="364"/>
        <v>Полное-взрыв</v>
      </c>
      <c r="O428" t="s">
        <v>209</v>
      </c>
      <c r="P428" t="s">
        <v>209</v>
      </c>
      <c r="Q428" t="s">
        <v>209</v>
      </c>
      <c r="R428" t="s">
        <v>209</v>
      </c>
      <c r="S428">
        <v>13</v>
      </c>
      <c r="T428">
        <v>27</v>
      </c>
      <c r="U428">
        <v>74</v>
      </c>
      <c r="V428">
        <v>127</v>
      </c>
      <c r="W428" t="s">
        <v>209</v>
      </c>
      <c r="X428" t="s">
        <v>209</v>
      </c>
      <c r="Y428" t="s">
        <v>209</v>
      </c>
      <c r="Z428" t="s">
        <v>209</v>
      </c>
      <c r="AA428" t="s">
        <v>209</v>
      </c>
      <c r="AB428" t="s">
        <v>209</v>
      </c>
      <c r="AC428" t="s">
        <v>209</v>
      </c>
      <c r="AD428" t="s">
        <v>209</v>
      </c>
      <c r="AE428" t="s">
        <v>209</v>
      </c>
      <c r="AF428" t="s">
        <v>209</v>
      </c>
      <c r="AG428" s="5">
        <v>0</v>
      </c>
      <c r="AH428" s="5">
        <v>1</v>
      </c>
      <c r="AI428" s="5">
        <v>0.15</v>
      </c>
      <c r="AJ428" s="5">
        <v>2.5999999999999999E-2</v>
      </c>
      <c r="AK428" s="5">
        <v>15</v>
      </c>
      <c r="AL428" s="5"/>
      <c r="AM428" s="5"/>
      <c r="AN428" s="220">
        <f>AJ428*I428+AI428</f>
        <v>0.24203999999999998</v>
      </c>
      <c r="AO428" s="220">
        <f t="shared" ref="AO428:AO429" si="366">AN428*0.1</f>
        <v>2.4204E-2</v>
      </c>
      <c r="AP428" s="221">
        <f t="shared" ref="AP428:AP429" si="367">AG428*1.72+115*0.012*AH428</f>
        <v>1.3800000000000001</v>
      </c>
      <c r="AQ428" s="221">
        <f t="shared" ref="AQ428:AQ429" si="368">AK428*0.1</f>
        <v>1.5</v>
      </c>
      <c r="AR428" s="220">
        <f>10068.2*J428*POWER(10,-6)*10+0.0012*K430</f>
        <v>1.0917049999999999E-2</v>
      </c>
      <c r="AS428" s="221">
        <f t="shared" si="359"/>
        <v>3.15716105</v>
      </c>
      <c r="AT428" s="244">
        <f t="shared" si="360"/>
        <v>4.6724974000000001E-9</v>
      </c>
      <c r="AU428" s="244">
        <f t="shared" si="361"/>
        <v>1.3512649294000003E-6</v>
      </c>
    </row>
    <row r="429" spans="1:47" x14ac:dyDescent="0.3">
      <c r="A429" s="56" t="s">
        <v>521</v>
      </c>
      <c r="B429" s="82" t="s">
        <v>500</v>
      </c>
      <c r="C429" s="83" t="s">
        <v>571</v>
      </c>
      <c r="D429" s="84" t="s">
        <v>159</v>
      </c>
      <c r="E429" s="263">
        <v>9.9999999999999995E-8</v>
      </c>
      <c r="F429" s="264">
        <v>107</v>
      </c>
      <c r="G429" s="264">
        <v>0.76</v>
      </c>
      <c r="H429" s="263">
        <f t="shared" si="365"/>
        <v>8.1319999999999994E-6</v>
      </c>
      <c r="I429" s="82">
        <v>3.54</v>
      </c>
      <c r="J429" s="82">
        <v>0</v>
      </c>
      <c r="K429" s="83"/>
      <c r="L429" t="str">
        <f t="shared" si="362"/>
        <v>С378</v>
      </c>
      <c r="M429" t="str">
        <f t="shared" si="363"/>
        <v>Трубопровод «С теплообменника ЦКППН до перехода на Ду159»</v>
      </c>
      <c r="N429" t="str">
        <f t="shared" si="364"/>
        <v>Полное-ликвидация</v>
      </c>
      <c r="O429" t="s">
        <v>209</v>
      </c>
      <c r="P429" t="s">
        <v>209</v>
      </c>
      <c r="Q429" t="s">
        <v>209</v>
      </c>
      <c r="R429" t="s">
        <v>209</v>
      </c>
      <c r="S429" t="s">
        <v>209</v>
      </c>
      <c r="T429" t="s">
        <v>209</v>
      </c>
      <c r="U429" t="s">
        <v>209</v>
      </c>
      <c r="V429" t="s">
        <v>209</v>
      </c>
      <c r="W429" t="s">
        <v>209</v>
      </c>
      <c r="X429" t="s">
        <v>209</v>
      </c>
      <c r="Y429" t="s">
        <v>209</v>
      </c>
      <c r="Z429" t="s">
        <v>209</v>
      </c>
      <c r="AA429" t="s">
        <v>209</v>
      </c>
      <c r="AB429" t="s">
        <v>209</v>
      </c>
      <c r="AC429" t="s">
        <v>209</v>
      </c>
      <c r="AD429" t="s">
        <v>209</v>
      </c>
      <c r="AE429" t="s">
        <v>209</v>
      </c>
      <c r="AF429" t="s">
        <v>209</v>
      </c>
      <c r="AG429" s="5">
        <v>0</v>
      </c>
      <c r="AH429" s="5">
        <v>0</v>
      </c>
      <c r="AI429" s="5">
        <v>0.15</v>
      </c>
      <c r="AJ429" s="5">
        <v>2.5999999999999999E-2</v>
      </c>
      <c r="AK429" s="5">
        <v>15</v>
      </c>
      <c r="AL429" s="5"/>
      <c r="AM429" s="5"/>
      <c r="AN429" s="220">
        <f>AJ429*J429+AI429</f>
        <v>0.15</v>
      </c>
      <c r="AO429" s="220">
        <f t="shared" si="366"/>
        <v>1.4999999999999999E-2</v>
      </c>
      <c r="AP429" s="221">
        <f t="shared" si="367"/>
        <v>0</v>
      </c>
      <c r="AQ429" s="221">
        <f t="shared" si="368"/>
        <v>1.5</v>
      </c>
      <c r="AR429" s="220">
        <f>1333*J428*POWER(10,-6)*10+0.0012*K430</f>
        <v>8.7332499999999997E-3</v>
      </c>
      <c r="AS429" s="221">
        <f t="shared" si="359"/>
        <v>1.6737332499999997</v>
      </c>
      <c r="AT429" s="244">
        <f t="shared" si="360"/>
        <v>7.1018788999999998E-8</v>
      </c>
      <c r="AU429" s="244">
        <f t="shared" si="361"/>
        <v>1.3610798788999997E-5</v>
      </c>
    </row>
    <row r="430" spans="1:47" x14ac:dyDescent="0.3">
      <c r="A430" s="56" t="s">
        <v>522</v>
      </c>
      <c r="B430" s="82" t="s">
        <v>500</v>
      </c>
      <c r="C430" s="83" t="s">
        <v>466</v>
      </c>
      <c r="D430" s="84" t="s">
        <v>467</v>
      </c>
      <c r="E430" s="263">
        <v>4.9999999999999998E-7</v>
      </c>
      <c r="F430" s="264">
        <v>107</v>
      </c>
      <c r="G430" s="264">
        <v>0.2</v>
      </c>
      <c r="H430" s="263">
        <f t="shared" si="365"/>
        <v>1.0700000000000001E-5</v>
      </c>
      <c r="I430" s="82">
        <v>0.35</v>
      </c>
      <c r="J430" s="82">
        <v>0.35</v>
      </c>
      <c r="K430" s="83">
        <f>J430*20</f>
        <v>7</v>
      </c>
      <c r="L430" t="str">
        <f t="shared" si="362"/>
        <v>С379</v>
      </c>
      <c r="M430" t="str">
        <f t="shared" si="363"/>
        <v>Трубопровод «С теплообменника ЦКППН до перехода на Ду159»</v>
      </c>
      <c r="N430" t="str">
        <f t="shared" si="364"/>
        <v>Частичное-пожар</v>
      </c>
      <c r="O430">
        <v>9</v>
      </c>
      <c r="P430">
        <v>12</v>
      </c>
      <c r="Q430">
        <v>15</v>
      </c>
      <c r="R430">
        <v>24</v>
      </c>
      <c r="S430" t="s">
        <v>209</v>
      </c>
      <c r="T430" t="s">
        <v>209</v>
      </c>
      <c r="U430" t="s">
        <v>209</v>
      </c>
      <c r="V430" t="s">
        <v>209</v>
      </c>
      <c r="W430" t="s">
        <v>209</v>
      </c>
      <c r="X430" t="s">
        <v>209</v>
      </c>
      <c r="Y430" t="s">
        <v>209</v>
      </c>
      <c r="Z430" t="s">
        <v>209</v>
      </c>
      <c r="AA430" t="s">
        <v>209</v>
      </c>
      <c r="AB430" t="s">
        <v>209</v>
      </c>
      <c r="AC430" t="s">
        <v>209</v>
      </c>
      <c r="AD430" t="s">
        <v>209</v>
      </c>
      <c r="AE430" t="s">
        <v>209</v>
      </c>
      <c r="AF430" t="s">
        <v>209</v>
      </c>
      <c r="AG430" s="5">
        <v>0</v>
      </c>
      <c r="AH430" s="5">
        <v>1</v>
      </c>
      <c r="AI430" s="5">
        <f>0.1*AI429</f>
        <v>1.4999999999999999E-2</v>
      </c>
      <c r="AJ430" s="5">
        <v>2.5999999999999999E-2</v>
      </c>
      <c r="AK430" s="5">
        <v>5</v>
      </c>
      <c r="AL430" s="5"/>
      <c r="AM430" s="5"/>
      <c r="AN430" s="220">
        <f>AJ430*I430+AI430</f>
        <v>2.4099999999999996E-2</v>
      </c>
      <c r="AO430" s="220">
        <f>AN430*0.1</f>
        <v>2.4099999999999998E-3</v>
      </c>
      <c r="AP430" s="221">
        <f>AG430*1.72+115*0.012*AH430</f>
        <v>1.3800000000000001</v>
      </c>
      <c r="AQ430" s="221">
        <f>AK430*0.1</f>
        <v>0.5</v>
      </c>
      <c r="AR430" s="220">
        <f>10068.2*J430*POWER(10,-6)+0.0012*K430</f>
        <v>1.192387E-2</v>
      </c>
      <c r="AS430" s="221">
        <f t="shared" si="359"/>
        <v>1.9184338700000001</v>
      </c>
      <c r="AT430" s="244">
        <f t="shared" si="360"/>
        <v>1.2758540900000002E-7</v>
      </c>
      <c r="AU430" s="244">
        <f t="shared" si="361"/>
        <v>2.0527242409000003E-5</v>
      </c>
    </row>
    <row r="431" spans="1:47" x14ac:dyDescent="0.3">
      <c r="A431" s="56" t="s">
        <v>523</v>
      </c>
      <c r="B431" s="82" t="s">
        <v>500</v>
      </c>
      <c r="C431" s="83" t="s">
        <v>572</v>
      </c>
      <c r="D431" s="84" t="s">
        <v>164</v>
      </c>
      <c r="E431" s="263">
        <v>4.9999999999999998E-7</v>
      </c>
      <c r="F431" s="264">
        <v>107</v>
      </c>
      <c r="G431" s="264">
        <v>4.0000000000000008E-2</v>
      </c>
      <c r="H431" s="263">
        <f t="shared" si="365"/>
        <v>2.1400000000000003E-6</v>
      </c>
      <c r="I431" s="82">
        <v>0.35</v>
      </c>
      <c r="J431" s="82">
        <v>0.01</v>
      </c>
      <c r="K431" s="83"/>
      <c r="L431" t="str">
        <f t="shared" si="362"/>
        <v>С380</v>
      </c>
      <c r="M431" t="str">
        <f t="shared" si="363"/>
        <v>Трубопровод «С теплообменника ЦКППН до перехода на Ду159»</v>
      </c>
      <c r="N431" t="str">
        <f t="shared" si="364"/>
        <v>Частичное-вспышка</v>
      </c>
      <c r="O431" t="s">
        <v>209</v>
      </c>
      <c r="P431" t="s">
        <v>209</v>
      </c>
      <c r="Q431" t="s">
        <v>209</v>
      </c>
      <c r="R431" t="s">
        <v>209</v>
      </c>
      <c r="S431" t="s">
        <v>209</v>
      </c>
      <c r="T431" t="s">
        <v>209</v>
      </c>
      <c r="U431" t="s">
        <v>209</v>
      </c>
      <c r="V431" t="s">
        <v>209</v>
      </c>
      <c r="W431" t="s">
        <v>209</v>
      </c>
      <c r="X431" t="s">
        <v>209</v>
      </c>
      <c r="Y431">
        <v>7</v>
      </c>
      <c r="Z431">
        <v>8</v>
      </c>
      <c r="AA431" t="s">
        <v>209</v>
      </c>
      <c r="AB431" t="s">
        <v>209</v>
      </c>
      <c r="AC431" t="s">
        <v>209</v>
      </c>
      <c r="AD431" t="s">
        <v>209</v>
      </c>
      <c r="AE431" t="s">
        <v>209</v>
      </c>
      <c r="AF431" t="s">
        <v>209</v>
      </c>
      <c r="AG431" s="5">
        <v>0</v>
      </c>
      <c r="AH431" s="5">
        <v>1</v>
      </c>
      <c r="AI431" s="5">
        <f>0.1*AI429</f>
        <v>1.4999999999999999E-2</v>
      </c>
      <c r="AJ431" s="5">
        <v>2.5999999999999999E-2</v>
      </c>
      <c r="AK431" s="5">
        <v>5</v>
      </c>
      <c r="AL431" s="5"/>
      <c r="AM431" s="5"/>
      <c r="AN431" s="220">
        <f>AJ431*I431+AI431</f>
        <v>2.4099999999999996E-2</v>
      </c>
      <c r="AO431" s="220">
        <f>AN431*0.1</f>
        <v>2.4099999999999998E-3</v>
      </c>
      <c r="AP431" s="221">
        <f>AG431*1.72+115*0.012*AH431</f>
        <v>1.3800000000000001</v>
      </c>
      <c r="AQ431" s="221">
        <f>AK431*0.1</f>
        <v>0.5</v>
      </c>
      <c r="AR431" s="220">
        <f>10068.2*J431*POWER(10,-6)+0.0012*K430</f>
        <v>8.500681999999999E-3</v>
      </c>
      <c r="AS431" s="221">
        <f t="shared" si="359"/>
        <v>1.9150106820000001</v>
      </c>
      <c r="AT431" s="244">
        <f t="shared" si="360"/>
        <v>1.819145948E-8</v>
      </c>
      <c r="AU431" s="244">
        <f t="shared" si="361"/>
        <v>4.0981228594800007E-6</v>
      </c>
    </row>
    <row r="432" spans="1:47" x14ac:dyDescent="0.3">
      <c r="A432" s="56" t="s">
        <v>524</v>
      </c>
      <c r="B432" s="82" t="s">
        <v>500</v>
      </c>
      <c r="C432" s="83" t="s">
        <v>573</v>
      </c>
      <c r="D432" s="84" t="s">
        <v>160</v>
      </c>
      <c r="E432" s="263">
        <v>4.9999999999999998E-7</v>
      </c>
      <c r="F432" s="264">
        <v>107</v>
      </c>
      <c r="G432" s="264">
        <v>0.76</v>
      </c>
      <c r="H432" s="263">
        <f t="shared" si="365"/>
        <v>4.066E-5</v>
      </c>
      <c r="I432" s="82">
        <v>0.35</v>
      </c>
      <c r="J432" s="82">
        <v>0</v>
      </c>
      <c r="K432" s="83"/>
      <c r="L432" t="str">
        <f t="shared" si="362"/>
        <v>С381</v>
      </c>
      <c r="M432" t="str">
        <f t="shared" si="363"/>
        <v>Трубопровод «С теплообменника ЦКППН до перехода на Ду159»</v>
      </c>
      <c r="N432" t="str">
        <f t="shared" si="364"/>
        <v>Частичное-ликвидация</v>
      </c>
      <c r="O432" t="s">
        <v>209</v>
      </c>
      <c r="P432" t="s">
        <v>209</v>
      </c>
      <c r="Q432" t="s">
        <v>209</v>
      </c>
      <c r="R432" t="s">
        <v>209</v>
      </c>
      <c r="S432" t="s">
        <v>209</v>
      </c>
      <c r="T432" t="s">
        <v>209</v>
      </c>
      <c r="U432" t="s">
        <v>209</v>
      </c>
      <c r="V432" t="s">
        <v>209</v>
      </c>
      <c r="W432" t="s">
        <v>209</v>
      </c>
      <c r="X432" t="s">
        <v>209</v>
      </c>
      <c r="Y432" t="s">
        <v>209</v>
      </c>
      <c r="Z432" t="s">
        <v>209</v>
      </c>
      <c r="AA432" t="s">
        <v>209</v>
      </c>
      <c r="AB432" t="s">
        <v>209</v>
      </c>
      <c r="AC432" t="s">
        <v>209</v>
      </c>
      <c r="AD432" t="s">
        <v>209</v>
      </c>
      <c r="AE432" t="s">
        <v>209</v>
      </c>
      <c r="AF432" t="s">
        <v>209</v>
      </c>
      <c r="AG432" s="5">
        <v>0</v>
      </c>
      <c r="AH432" s="5">
        <v>0</v>
      </c>
      <c r="AI432" s="5">
        <f>0.1*AI429</f>
        <v>1.4999999999999999E-2</v>
      </c>
      <c r="AJ432" s="5">
        <v>2.5999999999999999E-2</v>
      </c>
      <c r="AK432" s="5">
        <v>5</v>
      </c>
      <c r="AL432" s="5"/>
      <c r="AM432" s="5"/>
      <c r="AN432" s="220">
        <f>AJ432*I432+AI432</f>
        <v>2.4099999999999996E-2</v>
      </c>
      <c r="AO432" s="220">
        <f>AN432*0.1</f>
        <v>2.4099999999999998E-3</v>
      </c>
      <c r="AP432" s="221">
        <f>AG432*1.72+115*0.012*AH432</f>
        <v>0</v>
      </c>
      <c r="AQ432" s="221">
        <f>AK432*0.1</f>
        <v>0.5</v>
      </c>
      <c r="AR432" s="220">
        <f>1333*J431*POWER(10,-6)+0.0012*K430</f>
        <v>8.4133300000000001E-3</v>
      </c>
      <c r="AS432" s="221">
        <f t="shared" si="359"/>
        <v>0.53492333000000003</v>
      </c>
      <c r="AT432" s="244">
        <f t="shared" si="360"/>
        <v>3.4208599780000001E-7</v>
      </c>
      <c r="AU432" s="244">
        <f t="shared" si="361"/>
        <v>2.1749982597800002E-5</v>
      </c>
    </row>
    <row r="433" spans="1:47" x14ac:dyDescent="0.3">
      <c r="A433" s="56" t="s">
        <v>519</v>
      </c>
      <c r="B433" s="59" t="s">
        <v>501</v>
      </c>
      <c r="C433" s="62" t="s">
        <v>48</v>
      </c>
      <c r="D433" s="60" t="s">
        <v>158</v>
      </c>
      <c r="E433" s="255">
        <v>2.9999999999999999E-7</v>
      </c>
      <c r="F433" s="256">
        <v>272</v>
      </c>
      <c r="G433" s="256">
        <v>0.2</v>
      </c>
      <c r="H433" s="255">
        <f>E433*F433*G433</f>
        <v>1.632E-5</v>
      </c>
      <c r="I433" s="59">
        <v>1.81</v>
      </c>
      <c r="J433" s="59">
        <v>1.81</v>
      </c>
      <c r="K433" s="59">
        <v>36</v>
      </c>
      <c r="L433" t="str">
        <f t="shared" ref="L433:L444" si="369">A433</f>
        <v>С376</v>
      </c>
      <c r="M433" t="str">
        <f t="shared" ref="M433:M444" si="370">B433</f>
        <v>Трубопровод «С теплообменника ЦКППН в ТЦ»</v>
      </c>
      <c r="N433" t="str">
        <f t="shared" ref="N433:N444" si="371">D433</f>
        <v>Полное-пожар</v>
      </c>
      <c r="O433">
        <v>13</v>
      </c>
      <c r="P433">
        <v>17</v>
      </c>
      <c r="Q433">
        <v>22</v>
      </c>
      <c r="R433">
        <v>39</v>
      </c>
      <c r="S433" t="s">
        <v>209</v>
      </c>
      <c r="T433" t="s">
        <v>209</v>
      </c>
      <c r="U433" t="s">
        <v>209</v>
      </c>
      <c r="V433" t="s">
        <v>209</v>
      </c>
      <c r="W433" t="s">
        <v>209</v>
      </c>
      <c r="X433" t="s">
        <v>209</v>
      </c>
      <c r="Y433" t="s">
        <v>209</v>
      </c>
      <c r="Z433" t="s">
        <v>209</v>
      </c>
      <c r="AA433" t="s">
        <v>209</v>
      </c>
      <c r="AB433" t="s">
        <v>209</v>
      </c>
      <c r="AC433" t="s">
        <v>209</v>
      </c>
      <c r="AD433" t="s">
        <v>209</v>
      </c>
      <c r="AE433" t="s">
        <v>209</v>
      </c>
      <c r="AF433" t="s">
        <v>209</v>
      </c>
      <c r="AG433" s="3">
        <v>0</v>
      </c>
      <c r="AH433" s="3">
        <v>1</v>
      </c>
      <c r="AI433" s="3">
        <v>0.08</v>
      </c>
      <c r="AJ433" s="3">
        <v>2.5999999999999999E-2</v>
      </c>
      <c r="AK433" s="3">
        <v>15</v>
      </c>
      <c r="AL433" s="3"/>
      <c r="AM433" s="3"/>
      <c r="AN433" s="207">
        <f>AJ433*I433+AI433</f>
        <v>0.12706000000000001</v>
      </c>
      <c r="AO433" s="207">
        <f>AN433*0.1</f>
        <v>1.2706000000000002E-2</v>
      </c>
      <c r="AP433" s="208">
        <f>AG433*1.72+115*0.012*AH433</f>
        <v>1.3800000000000001</v>
      </c>
      <c r="AQ433" s="208">
        <f>AK433*0.1</f>
        <v>1.5</v>
      </c>
      <c r="AR433" s="207">
        <f>10068.2*J433*POWER(10,-6)+0.0012*K436</f>
        <v>2.3023442000000002E-2</v>
      </c>
      <c r="AS433" s="208">
        <f t="shared" si="359"/>
        <v>3.0427894420000006</v>
      </c>
      <c r="AT433" s="242">
        <f t="shared" si="360"/>
        <v>3.7574257344000002E-7</v>
      </c>
      <c r="AU433" s="242">
        <f t="shared" si="361"/>
        <v>4.965832369344001E-5</v>
      </c>
    </row>
    <row r="434" spans="1:47" x14ac:dyDescent="0.3">
      <c r="A434" s="56" t="s">
        <v>520</v>
      </c>
      <c r="B434" s="59" t="s">
        <v>501</v>
      </c>
      <c r="C434" s="62" t="s">
        <v>570</v>
      </c>
      <c r="D434" s="60" t="s">
        <v>161</v>
      </c>
      <c r="E434" s="255">
        <v>2.9999999999999999E-7</v>
      </c>
      <c r="F434" s="256">
        <v>272</v>
      </c>
      <c r="G434" s="256">
        <v>4.0000000000000008E-2</v>
      </c>
      <c r="H434" s="255">
        <f t="shared" ref="H434:H438" si="372">E434*F434*G434</f>
        <v>3.2640000000000004E-6</v>
      </c>
      <c r="I434" s="59">
        <v>1.81</v>
      </c>
      <c r="J434" s="59">
        <v>8.0000000000000002E-3</v>
      </c>
      <c r="K434" s="62"/>
      <c r="L434" t="str">
        <f t="shared" si="369"/>
        <v>С377</v>
      </c>
      <c r="M434" t="str">
        <f t="shared" si="370"/>
        <v>Трубопровод «С теплообменника ЦКППН в ТЦ»</v>
      </c>
      <c r="N434" t="str">
        <f t="shared" si="371"/>
        <v>Полное-взрыв</v>
      </c>
      <c r="O434" t="s">
        <v>209</v>
      </c>
      <c r="P434" t="s">
        <v>209</v>
      </c>
      <c r="Q434" t="s">
        <v>209</v>
      </c>
      <c r="R434" t="s">
        <v>209</v>
      </c>
      <c r="S434">
        <v>9</v>
      </c>
      <c r="T434">
        <v>18</v>
      </c>
      <c r="U434">
        <v>50</v>
      </c>
      <c r="V434">
        <v>87</v>
      </c>
      <c r="W434" t="s">
        <v>209</v>
      </c>
      <c r="X434" t="s">
        <v>209</v>
      </c>
      <c r="Y434" t="s">
        <v>209</v>
      </c>
      <c r="Z434" t="s">
        <v>209</v>
      </c>
      <c r="AA434" t="s">
        <v>209</v>
      </c>
      <c r="AB434" t="s">
        <v>209</v>
      </c>
      <c r="AC434" t="s">
        <v>209</v>
      </c>
      <c r="AD434" t="s">
        <v>209</v>
      </c>
      <c r="AE434" t="s">
        <v>209</v>
      </c>
      <c r="AF434" t="s">
        <v>209</v>
      </c>
      <c r="AG434" s="3">
        <v>0</v>
      </c>
      <c r="AH434" s="3">
        <v>1</v>
      </c>
      <c r="AI434" s="3">
        <v>0.08</v>
      </c>
      <c r="AJ434" s="3">
        <v>2.5999999999999999E-2</v>
      </c>
      <c r="AK434" s="3">
        <v>15</v>
      </c>
      <c r="AL434" s="3"/>
      <c r="AM434" s="3"/>
      <c r="AN434" s="207">
        <f>AJ434*I434+AI434</f>
        <v>0.12706000000000001</v>
      </c>
      <c r="AO434" s="207">
        <f t="shared" ref="AO434:AO435" si="373">AN434*0.1</f>
        <v>1.2706000000000002E-2</v>
      </c>
      <c r="AP434" s="208">
        <f t="shared" ref="AP434:AP435" si="374">AG434*1.72+115*0.012*AH434</f>
        <v>1.3800000000000001</v>
      </c>
      <c r="AQ434" s="208">
        <f t="shared" ref="AQ434:AQ435" si="375">AK434*0.1</f>
        <v>1.5</v>
      </c>
      <c r="AR434" s="207">
        <f>10068.2*J434*POWER(10,-6)*10+0.0012*K436</f>
        <v>5.605456E-3</v>
      </c>
      <c r="AS434" s="208">
        <f t="shared" si="359"/>
        <v>3.0253714560000007</v>
      </c>
      <c r="AT434" s="242">
        <f t="shared" si="360"/>
        <v>1.8296208384000002E-8</v>
      </c>
      <c r="AU434" s="242">
        <f t="shared" si="361"/>
        <v>9.8748124323840042E-6</v>
      </c>
    </row>
    <row r="435" spans="1:47" x14ac:dyDescent="0.3">
      <c r="A435" s="56" t="s">
        <v>521</v>
      </c>
      <c r="B435" s="59" t="s">
        <v>501</v>
      </c>
      <c r="C435" s="62" t="s">
        <v>571</v>
      </c>
      <c r="D435" s="60" t="s">
        <v>159</v>
      </c>
      <c r="E435" s="255">
        <v>2.9999999999999999E-7</v>
      </c>
      <c r="F435" s="256">
        <v>272</v>
      </c>
      <c r="G435" s="256">
        <v>0.76</v>
      </c>
      <c r="H435" s="255">
        <f t="shared" si="372"/>
        <v>6.2015999999999997E-5</v>
      </c>
      <c r="I435" s="59">
        <v>1.81</v>
      </c>
      <c r="J435" s="59">
        <v>0</v>
      </c>
      <c r="K435" s="62"/>
      <c r="L435" t="str">
        <f t="shared" si="369"/>
        <v>С378</v>
      </c>
      <c r="M435" t="str">
        <f t="shared" si="370"/>
        <v>Трубопровод «С теплообменника ЦКППН в ТЦ»</v>
      </c>
      <c r="N435" t="str">
        <f t="shared" si="371"/>
        <v>Полное-ликвидация</v>
      </c>
      <c r="O435" t="s">
        <v>209</v>
      </c>
      <c r="P435" t="s">
        <v>209</v>
      </c>
      <c r="Q435" t="s">
        <v>209</v>
      </c>
      <c r="R435" t="s">
        <v>209</v>
      </c>
      <c r="S435" t="s">
        <v>209</v>
      </c>
      <c r="T435" t="s">
        <v>209</v>
      </c>
      <c r="U435" t="s">
        <v>209</v>
      </c>
      <c r="V435" t="s">
        <v>209</v>
      </c>
      <c r="W435" t="s">
        <v>209</v>
      </c>
      <c r="X435" t="s">
        <v>209</v>
      </c>
      <c r="Y435" t="s">
        <v>209</v>
      </c>
      <c r="Z435" t="s">
        <v>209</v>
      </c>
      <c r="AA435" t="s">
        <v>209</v>
      </c>
      <c r="AB435" t="s">
        <v>209</v>
      </c>
      <c r="AC435" t="s">
        <v>209</v>
      </c>
      <c r="AD435" t="s">
        <v>209</v>
      </c>
      <c r="AE435" t="s">
        <v>209</v>
      </c>
      <c r="AF435" t="s">
        <v>209</v>
      </c>
      <c r="AG435" s="3">
        <v>0</v>
      </c>
      <c r="AH435" s="3">
        <v>0</v>
      </c>
      <c r="AI435" s="3">
        <v>0.08</v>
      </c>
      <c r="AJ435" s="3">
        <v>2.5999999999999999E-2</v>
      </c>
      <c r="AK435" s="3">
        <v>15</v>
      </c>
      <c r="AL435" s="3"/>
      <c r="AM435" s="3"/>
      <c r="AN435" s="207">
        <f>AJ435*J435+AI435</f>
        <v>0.08</v>
      </c>
      <c r="AO435" s="207">
        <f t="shared" si="373"/>
        <v>8.0000000000000002E-3</v>
      </c>
      <c r="AP435" s="208">
        <f t="shared" si="374"/>
        <v>0</v>
      </c>
      <c r="AQ435" s="208">
        <f t="shared" si="375"/>
        <v>1.5</v>
      </c>
      <c r="AR435" s="207">
        <f>1333*J434*POWER(10,-6)*10+0.0012*K436</f>
        <v>4.9066399999999994E-3</v>
      </c>
      <c r="AS435" s="208">
        <f t="shared" si="359"/>
        <v>1.59290664</v>
      </c>
      <c r="AT435" s="242">
        <f t="shared" si="360"/>
        <v>3.0429018623999998E-7</v>
      </c>
      <c r="AU435" s="242">
        <f t="shared" si="361"/>
        <v>9.8785698186239993E-5</v>
      </c>
    </row>
    <row r="436" spans="1:47" x14ac:dyDescent="0.3">
      <c r="A436" s="56" t="s">
        <v>522</v>
      </c>
      <c r="B436" s="59" t="s">
        <v>501</v>
      </c>
      <c r="C436" s="62" t="s">
        <v>466</v>
      </c>
      <c r="D436" s="60" t="s">
        <v>467</v>
      </c>
      <c r="E436" s="255">
        <v>1.9999999999999999E-6</v>
      </c>
      <c r="F436" s="256">
        <v>272</v>
      </c>
      <c r="G436" s="256">
        <v>0.2</v>
      </c>
      <c r="H436" s="255">
        <f t="shared" si="372"/>
        <v>1.088E-4</v>
      </c>
      <c r="I436" s="59">
        <v>0.18</v>
      </c>
      <c r="J436" s="59">
        <v>0.18</v>
      </c>
      <c r="K436" s="62">
        <v>4</v>
      </c>
      <c r="L436" t="str">
        <f t="shared" si="369"/>
        <v>С379</v>
      </c>
      <c r="M436" t="str">
        <f t="shared" si="370"/>
        <v>Трубопровод «С теплообменника ЦКППН в ТЦ»</v>
      </c>
      <c r="N436" t="str">
        <f t="shared" si="371"/>
        <v>Частичное-пожар</v>
      </c>
      <c r="O436">
        <v>8</v>
      </c>
      <c r="P436">
        <v>10</v>
      </c>
      <c r="Q436">
        <v>12</v>
      </c>
      <c r="R436">
        <v>20</v>
      </c>
      <c r="S436" t="s">
        <v>209</v>
      </c>
      <c r="T436" t="s">
        <v>209</v>
      </c>
      <c r="U436" t="s">
        <v>209</v>
      </c>
      <c r="V436" t="s">
        <v>209</v>
      </c>
      <c r="W436" t="s">
        <v>209</v>
      </c>
      <c r="X436" t="s">
        <v>209</v>
      </c>
      <c r="Y436" t="s">
        <v>209</v>
      </c>
      <c r="Z436" t="s">
        <v>209</v>
      </c>
      <c r="AA436" t="s">
        <v>209</v>
      </c>
      <c r="AB436" t="s">
        <v>209</v>
      </c>
      <c r="AC436" t="s">
        <v>209</v>
      </c>
      <c r="AD436" t="s">
        <v>209</v>
      </c>
      <c r="AE436" t="s">
        <v>209</v>
      </c>
      <c r="AF436" t="s">
        <v>209</v>
      </c>
      <c r="AG436" s="3">
        <v>0</v>
      </c>
      <c r="AH436" s="3">
        <v>1</v>
      </c>
      <c r="AI436" s="3">
        <f>0.1*AI435</f>
        <v>8.0000000000000002E-3</v>
      </c>
      <c r="AJ436" s="3">
        <v>2.5999999999999999E-2</v>
      </c>
      <c r="AK436" s="3">
        <v>5</v>
      </c>
      <c r="AL436" s="3"/>
      <c r="AM436" s="3"/>
      <c r="AN436" s="207">
        <f>AJ436*I436+AI436</f>
        <v>1.268E-2</v>
      </c>
      <c r="AO436" s="207">
        <f>AN436*0.1</f>
        <v>1.268E-3</v>
      </c>
      <c r="AP436" s="208">
        <f>AG436*1.72+115*0.012*AH436</f>
        <v>1.3800000000000001</v>
      </c>
      <c r="AQ436" s="208">
        <f>AK436*0.1</f>
        <v>0.5</v>
      </c>
      <c r="AR436" s="207">
        <f>10068.2*J436*POWER(10,-6)+0.0012*K436</f>
        <v>6.6122759999999994E-3</v>
      </c>
      <c r="AS436" s="208">
        <f t="shared" si="359"/>
        <v>1.9005602760000002</v>
      </c>
      <c r="AT436" s="242">
        <f t="shared" si="360"/>
        <v>7.1941562879999995E-7</v>
      </c>
      <c r="AU436" s="242">
        <f t="shared" si="361"/>
        <v>2.0678095802880003E-4</v>
      </c>
    </row>
    <row r="437" spans="1:47" x14ac:dyDescent="0.3">
      <c r="A437" s="56" t="s">
        <v>523</v>
      </c>
      <c r="B437" s="59" t="s">
        <v>501</v>
      </c>
      <c r="C437" s="62" t="s">
        <v>572</v>
      </c>
      <c r="D437" s="60" t="s">
        <v>164</v>
      </c>
      <c r="E437" s="255">
        <v>1.9999999999999999E-6</v>
      </c>
      <c r="F437" s="256">
        <v>272</v>
      </c>
      <c r="G437" s="256">
        <v>4.0000000000000008E-2</v>
      </c>
      <c r="H437" s="255">
        <f t="shared" si="372"/>
        <v>2.1760000000000005E-5</v>
      </c>
      <c r="I437" s="59">
        <v>0.18</v>
      </c>
      <c r="J437" s="59">
        <v>7.0000000000000001E-3</v>
      </c>
      <c r="K437" s="62"/>
      <c r="L437" t="str">
        <f t="shared" si="369"/>
        <v>С380</v>
      </c>
      <c r="M437" t="str">
        <f t="shared" si="370"/>
        <v>Трубопровод «С теплообменника ЦКППН в ТЦ»</v>
      </c>
      <c r="N437" t="str">
        <f t="shared" si="371"/>
        <v>Частичное-вспышка</v>
      </c>
      <c r="O437" t="s">
        <v>209</v>
      </c>
      <c r="P437" t="s">
        <v>209</v>
      </c>
      <c r="Q437" t="s">
        <v>209</v>
      </c>
      <c r="R437" t="s">
        <v>209</v>
      </c>
      <c r="S437" t="s">
        <v>209</v>
      </c>
      <c r="T437" t="s">
        <v>209</v>
      </c>
      <c r="U437" t="s">
        <v>209</v>
      </c>
      <c r="V437" t="s">
        <v>209</v>
      </c>
      <c r="W437" t="s">
        <v>209</v>
      </c>
      <c r="X437" t="s">
        <v>209</v>
      </c>
      <c r="Y437">
        <v>6</v>
      </c>
      <c r="Z437">
        <v>7</v>
      </c>
      <c r="AA437" t="s">
        <v>209</v>
      </c>
      <c r="AB437" t="s">
        <v>209</v>
      </c>
      <c r="AC437" t="s">
        <v>209</v>
      </c>
      <c r="AD437" t="s">
        <v>209</v>
      </c>
      <c r="AE437" t="s">
        <v>209</v>
      </c>
      <c r="AF437" t="s">
        <v>209</v>
      </c>
      <c r="AG437" s="3">
        <v>0</v>
      </c>
      <c r="AH437" s="3">
        <v>1</v>
      </c>
      <c r="AI437" s="3">
        <f>0.1*AI435</f>
        <v>8.0000000000000002E-3</v>
      </c>
      <c r="AJ437" s="3">
        <v>2.5999999999999999E-2</v>
      </c>
      <c r="AK437" s="3">
        <v>5</v>
      </c>
      <c r="AL437" s="3"/>
      <c r="AM437" s="3"/>
      <c r="AN437" s="207">
        <f>AJ437*I437+AI437</f>
        <v>1.268E-2</v>
      </c>
      <c r="AO437" s="207">
        <f>AN437*0.1</f>
        <v>1.268E-3</v>
      </c>
      <c r="AP437" s="208">
        <f>AG437*1.72+115*0.012*AH437</f>
        <v>1.3800000000000001</v>
      </c>
      <c r="AQ437" s="208">
        <f>AK437*0.1</f>
        <v>0.5</v>
      </c>
      <c r="AR437" s="207">
        <f>10068.2*J437*POWER(10,-6)+0.0012*K436</f>
        <v>4.8704773999999999E-3</v>
      </c>
      <c r="AS437" s="208">
        <f t="shared" si="359"/>
        <v>1.8988184774000003</v>
      </c>
      <c r="AT437" s="242">
        <f t="shared" si="360"/>
        <v>1.0598158822400002E-7</v>
      </c>
      <c r="AU437" s="242">
        <f t="shared" si="361"/>
        <v>4.1318290068224018E-5</v>
      </c>
    </row>
    <row r="438" spans="1:47" x14ac:dyDescent="0.3">
      <c r="A438" s="56" t="s">
        <v>524</v>
      </c>
      <c r="B438" s="59" t="s">
        <v>501</v>
      </c>
      <c r="C438" s="62" t="s">
        <v>573</v>
      </c>
      <c r="D438" s="60" t="s">
        <v>160</v>
      </c>
      <c r="E438" s="255">
        <v>1.9999999999999999E-6</v>
      </c>
      <c r="F438" s="256">
        <v>272</v>
      </c>
      <c r="G438" s="256">
        <v>0.76</v>
      </c>
      <c r="H438" s="255">
        <f t="shared" si="372"/>
        <v>4.1344E-4</v>
      </c>
      <c r="I438" s="59">
        <v>0.18</v>
      </c>
      <c r="J438" s="59">
        <v>0</v>
      </c>
      <c r="K438" s="62"/>
      <c r="L438" t="str">
        <f t="shared" si="369"/>
        <v>С381</v>
      </c>
      <c r="M438" t="str">
        <f t="shared" si="370"/>
        <v>Трубопровод «С теплообменника ЦКППН в ТЦ»</v>
      </c>
      <c r="N438" t="str">
        <f t="shared" si="371"/>
        <v>Частичное-ликвидация</v>
      </c>
      <c r="O438" t="s">
        <v>209</v>
      </c>
      <c r="P438" t="s">
        <v>209</v>
      </c>
      <c r="Q438" t="s">
        <v>209</v>
      </c>
      <c r="R438" t="s">
        <v>209</v>
      </c>
      <c r="S438" t="s">
        <v>209</v>
      </c>
      <c r="T438" t="s">
        <v>209</v>
      </c>
      <c r="U438" t="s">
        <v>209</v>
      </c>
      <c r="V438" t="s">
        <v>209</v>
      </c>
      <c r="W438" t="s">
        <v>209</v>
      </c>
      <c r="X438" t="s">
        <v>209</v>
      </c>
      <c r="Y438" t="s">
        <v>209</v>
      </c>
      <c r="Z438" t="s">
        <v>209</v>
      </c>
      <c r="AA438" t="s">
        <v>209</v>
      </c>
      <c r="AB438" t="s">
        <v>209</v>
      </c>
      <c r="AC438" t="s">
        <v>209</v>
      </c>
      <c r="AD438" t="s">
        <v>209</v>
      </c>
      <c r="AE438" t="s">
        <v>209</v>
      </c>
      <c r="AF438" t="s">
        <v>209</v>
      </c>
      <c r="AG438" s="3">
        <v>0</v>
      </c>
      <c r="AH438" s="3">
        <v>0</v>
      </c>
      <c r="AI438" s="3">
        <f>0.1*AI435</f>
        <v>8.0000000000000002E-3</v>
      </c>
      <c r="AJ438" s="3">
        <v>2.5999999999999999E-2</v>
      </c>
      <c r="AK438" s="3">
        <v>5</v>
      </c>
      <c r="AL438" s="3"/>
      <c r="AM438" s="3"/>
      <c r="AN438" s="207">
        <f>AJ438*I438+AI438</f>
        <v>1.268E-2</v>
      </c>
      <c r="AO438" s="207">
        <f>AN438*0.1</f>
        <v>1.268E-3</v>
      </c>
      <c r="AP438" s="208">
        <f>AG438*1.72+115*0.012*AH438</f>
        <v>0</v>
      </c>
      <c r="AQ438" s="208">
        <f>AK438*0.1</f>
        <v>0.5</v>
      </c>
      <c r="AR438" s="207">
        <f>1333*J437*POWER(10,-6)+0.0012*K436</f>
        <v>4.8093309999999992E-3</v>
      </c>
      <c r="AS438" s="208">
        <f t="shared" si="359"/>
        <v>0.5187573310000001</v>
      </c>
      <c r="AT438" s="242">
        <f t="shared" si="360"/>
        <v>1.9883698086399995E-6</v>
      </c>
      <c r="AU438" s="242">
        <f t="shared" si="361"/>
        <v>2.1447503092864004E-4</v>
      </c>
    </row>
    <row r="439" spans="1:47" x14ac:dyDescent="0.3">
      <c r="A439" s="56" t="s">
        <v>525</v>
      </c>
      <c r="B439" s="190" t="s">
        <v>502</v>
      </c>
      <c r="C439" s="191" t="s">
        <v>48</v>
      </c>
      <c r="D439" s="192" t="s">
        <v>158</v>
      </c>
      <c r="E439" s="317">
        <v>9.9999999999999995E-8</v>
      </c>
      <c r="F439" s="318">
        <v>237</v>
      </c>
      <c r="G439" s="318">
        <v>0.2</v>
      </c>
      <c r="H439" s="317">
        <f>E439*F439*G439</f>
        <v>4.7400000000000004E-6</v>
      </c>
      <c r="I439" s="190">
        <v>1.33</v>
      </c>
      <c r="J439" s="190">
        <v>1.33</v>
      </c>
      <c r="K439" s="190">
        <v>26</v>
      </c>
      <c r="L439" t="str">
        <f t="shared" si="369"/>
        <v>С382</v>
      </c>
      <c r="M439" t="str">
        <f t="shared" si="370"/>
        <v>Трубопровод «От блока задвижек №2 на прием АСН-1,2,3,4»</v>
      </c>
      <c r="N439" t="str">
        <f t="shared" si="371"/>
        <v>Полное-пожар</v>
      </c>
      <c r="O439">
        <v>13</v>
      </c>
      <c r="P439">
        <v>16</v>
      </c>
      <c r="Q439">
        <v>21</v>
      </c>
      <c r="R439">
        <v>36</v>
      </c>
      <c r="S439" t="s">
        <v>209</v>
      </c>
      <c r="T439" t="s">
        <v>209</v>
      </c>
      <c r="U439" t="s">
        <v>209</v>
      </c>
      <c r="V439" t="s">
        <v>209</v>
      </c>
      <c r="W439" t="s">
        <v>209</v>
      </c>
      <c r="X439" t="s">
        <v>209</v>
      </c>
      <c r="Y439" t="s">
        <v>209</v>
      </c>
      <c r="Z439" t="s">
        <v>209</v>
      </c>
      <c r="AA439" t="s">
        <v>209</v>
      </c>
      <c r="AB439" t="s">
        <v>209</v>
      </c>
      <c r="AC439" t="s">
        <v>209</v>
      </c>
      <c r="AD439" t="s">
        <v>209</v>
      </c>
      <c r="AE439" t="s">
        <v>209</v>
      </c>
      <c r="AF439" t="s">
        <v>209</v>
      </c>
      <c r="AG439" s="4">
        <v>0</v>
      </c>
      <c r="AH439" s="4">
        <v>1</v>
      </c>
      <c r="AI439" s="4">
        <v>0.1</v>
      </c>
      <c r="AJ439" s="4">
        <v>2.5999999999999999E-2</v>
      </c>
      <c r="AK439" s="4">
        <v>15</v>
      </c>
      <c r="AL439" s="4"/>
      <c r="AM439" s="4"/>
      <c r="AN439" s="217">
        <f>AJ439*I439+AI439</f>
        <v>0.13458000000000001</v>
      </c>
      <c r="AO439" s="217">
        <f>AN439*0.1</f>
        <v>1.3458000000000001E-2</v>
      </c>
      <c r="AP439" s="218">
        <f>AG439*1.72+115*0.012*AH439</f>
        <v>1.3800000000000001</v>
      </c>
      <c r="AQ439" s="218">
        <f>AK439*0.1</f>
        <v>1.5</v>
      </c>
      <c r="AR439" s="217">
        <f>10068.2*J439*POWER(10,-6)+0.0012*K442</f>
        <v>1.8190706000000001E-2</v>
      </c>
      <c r="AS439" s="218">
        <f t="shared" si="359"/>
        <v>3.0462287060000004</v>
      </c>
      <c r="AT439" s="243">
        <f t="shared" si="360"/>
        <v>8.6223946440000007E-8</v>
      </c>
      <c r="AU439" s="243">
        <f t="shared" si="361"/>
        <v>1.4439124066440003E-5</v>
      </c>
    </row>
    <row r="440" spans="1:47" x14ac:dyDescent="0.3">
      <c r="A440" s="56" t="s">
        <v>526</v>
      </c>
      <c r="B440" s="190" t="s">
        <v>502</v>
      </c>
      <c r="C440" s="191" t="s">
        <v>570</v>
      </c>
      <c r="D440" s="192" t="s">
        <v>161</v>
      </c>
      <c r="E440" s="317">
        <v>9.9999999999999995E-8</v>
      </c>
      <c r="F440" s="318">
        <v>237</v>
      </c>
      <c r="G440" s="318">
        <v>4.0000000000000008E-2</v>
      </c>
      <c r="H440" s="317">
        <f t="shared" ref="H440:H444" si="376">E440*F440*G440</f>
        <v>9.4800000000000018E-7</v>
      </c>
      <c r="I440" s="190">
        <v>1.33</v>
      </c>
      <c r="J440" s="190">
        <v>5.0000000000000001E-3</v>
      </c>
      <c r="K440" s="191"/>
      <c r="L440" t="str">
        <f t="shared" si="369"/>
        <v>С383</v>
      </c>
      <c r="M440" t="str">
        <f t="shared" si="370"/>
        <v>Трубопровод «От блока задвижек №2 на прием АСН-1,2,3,4»</v>
      </c>
      <c r="N440" t="str">
        <f t="shared" si="371"/>
        <v>Полное-взрыв</v>
      </c>
      <c r="O440" t="s">
        <v>209</v>
      </c>
      <c r="P440" t="s">
        <v>209</v>
      </c>
      <c r="Q440" t="s">
        <v>209</v>
      </c>
      <c r="R440" t="s">
        <v>209</v>
      </c>
      <c r="S440">
        <v>7</v>
      </c>
      <c r="T440">
        <v>15</v>
      </c>
      <c r="U440">
        <v>43</v>
      </c>
      <c r="V440">
        <v>74</v>
      </c>
      <c r="W440" t="s">
        <v>209</v>
      </c>
      <c r="X440" t="s">
        <v>209</v>
      </c>
      <c r="Y440" t="s">
        <v>209</v>
      </c>
      <c r="Z440" t="s">
        <v>209</v>
      </c>
      <c r="AA440" t="s">
        <v>209</v>
      </c>
      <c r="AB440" t="s">
        <v>209</v>
      </c>
      <c r="AC440" t="s">
        <v>209</v>
      </c>
      <c r="AD440" t="s">
        <v>209</v>
      </c>
      <c r="AE440" t="s">
        <v>209</v>
      </c>
      <c r="AF440" t="s">
        <v>209</v>
      </c>
      <c r="AG440" s="4">
        <v>0</v>
      </c>
      <c r="AH440" s="4">
        <v>1</v>
      </c>
      <c r="AI440" s="4">
        <v>0.1</v>
      </c>
      <c r="AJ440" s="4">
        <v>2.5999999999999999E-2</v>
      </c>
      <c r="AK440" s="4">
        <v>15</v>
      </c>
      <c r="AL440" s="4"/>
      <c r="AM440" s="4"/>
      <c r="AN440" s="217">
        <f>AJ440*I440+AI440</f>
        <v>0.13458000000000001</v>
      </c>
      <c r="AO440" s="217">
        <f t="shared" ref="AO440:AO441" si="377">AN440*0.1</f>
        <v>1.3458000000000001E-2</v>
      </c>
      <c r="AP440" s="218">
        <f t="shared" ref="AP440:AP441" si="378">AG440*1.72+115*0.012*AH440</f>
        <v>1.3800000000000001</v>
      </c>
      <c r="AQ440" s="218">
        <f t="shared" ref="AQ440:AQ441" si="379">AK440*0.1</f>
        <v>1.5</v>
      </c>
      <c r="AR440" s="217">
        <f>10068.2*J440*POWER(10,-6)*10+0.0012*K442</f>
        <v>5.3034099999999997E-3</v>
      </c>
      <c r="AS440" s="218">
        <f t="shared" si="359"/>
        <v>3.0333414100000002</v>
      </c>
      <c r="AT440" s="243">
        <f t="shared" si="360"/>
        <v>5.0276326800000003E-9</v>
      </c>
      <c r="AU440" s="243">
        <f t="shared" si="361"/>
        <v>2.8756076566800009E-6</v>
      </c>
    </row>
    <row r="441" spans="1:47" x14ac:dyDescent="0.3">
      <c r="A441" s="56" t="s">
        <v>527</v>
      </c>
      <c r="B441" s="190" t="s">
        <v>502</v>
      </c>
      <c r="C441" s="191" t="s">
        <v>571</v>
      </c>
      <c r="D441" s="192" t="s">
        <v>159</v>
      </c>
      <c r="E441" s="317">
        <v>9.9999999999999995E-8</v>
      </c>
      <c r="F441" s="318">
        <v>237</v>
      </c>
      <c r="G441" s="318">
        <v>0.76</v>
      </c>
      <c r="H441" s="317">
        <f t="shared" si="376"/>
        <v>1.8012E-5</v>
      </c>
      <c r="I441" s="190">
        <v>1.33</v>
      </c>
      <c r="J441" s="190">
        <v>0</v>
      </c>
      <c r="K441" s="191"/>
      <c r="L441" t="str">
        <f t="shared" si="369"/>
        <v>С384</v>
      </c>
      <c r="M441" t="str">
        <f t="shared" si="370"/>
        <v>Трубопровод «От блока задвижек №2 на прием АСН-1,2,3,4»</v>
      </c>
      <c r="N441" t="str">
        <f t="shared" si="371"/>
        <v>Полное-ликвидация</v>
      </c>
      <c r="O441" t="s">
        <v>209</v>
      </c>
      <c r="P441" t="s">
        <v>209</v>
      </c>
      <c r="Q441" t="s">
        <v>209</v>
      </c>
      <c r="R441" t="s">
        <v>209</v>
      </c>
      <c r="S441" t="s">
        <v>209</v>
      </c>
      <c r="T441" t="s">
        <v>209</v>
      </c>
      <c r="U441" t="s">
        <v>209</v>
      </c>
      <c r="V441" t="s">
        <v>209</v>
      </c>
      <c r="W441" t="s">
        <v>209</v>
      </c>
      <c r="X441" t="s">
        <v>209</v>
      </c>
      <c r="Y441" t="s">
        <v>209</v>
      </c>
      <c r="Z441" t="s">
        <v>209</v>
      </c>
      <c r="AA441" t="s">
        <v>209</v>
      </c>
      <c r="AB441" t="s">
        <v>209</v>
      </c>
      <c r="AC441" t="s">
        <v>209</v>
      </c>
      <c r="AD441" t="s">
        <v>209</v>
      </c>
      <c r="AE441" t="s">
        <v>209</v>
      </c>
      <c r="AF441" t="s">
        <v>209</v>
      </c>
      <c r="AG441" s="4">
        <v>0</v>
      </c>
      <c r="AH441" s="4">
        <v>0</v>
      </c>
      <c r="AI441" s="4">
        <v>0.1</v>
      </c>
      <c r="AJ441" s="4">
        <v>2.5999999999999999E-2</v>
      </c>
      <c r="AK441" s="4">
        <v>15</v>
      </c>
      <c r="AL441" s="4"/>
      <c r="AM441" s="4"/>
      <c r="AN441" s="217">
        <f>AJ441*J441+AI441</f>
        <v>0.1</v>
      </c>
      <c r="AO441" s="217">
        <f t="shared" si="377"/>
        <v>1.0000000000000002E-2</v>
      </c>
      <c r="AP441" s="218">
        <f t="shared" si="378"/>
        <v>0</v>
      </c>
      <c r="AQ441" s="218">
        <f t="shared" si="379"/>
        <v>1.5</v>
      </c>
      <c r="AR441" s="217">
        <f>1333*J440*POWER(10,-6)*10+0.0012*K442</f>
        <v>4.8666499999999993E-3</v>
      </c>
      <c r="AS441" s="218">
        <f t="shared" si="359"/>
        <v>1.6148666500000002</v>
      </c>
      <c r="AT441" s="243">
        <f t="shared" si="360"/>
        <v>8.7658099799999979E-8</v>
      </c>
      <c r="AU441" s="243">
        <f t="shared" si="361"/>
        <v>2.9086978099800001E-5</v>
      </c>
    </row>
    <row r="442" spans="1:47" x14ac:dyDescent="0.3">
      <c r="A442" s="56" t="s">
        <v>528</v>
      </c>
      <c r="B442" s="190" t="s">
        <v>502</v>
      </c>
      <c r="C442" s="191" t="s">
        <v>466</v>
      </c>
      <c r="D442" s="192" t="s">
        <v>467</v>
      </c>
      <c r="E442" s="317">
        <v>4.9999999999999998E-7</v>
      </c>
      <c r="F442" s="318">
        <v>237</v>
      </c>
      <c r="G442" s="318">
        <v>0.2</v>
      </c>
      <c r="H442" s="317">
        <f t="shared" si="376"/>
        <v>2.37E-5</v>
      </c>
      <c r="I442" s="190">
        <v>0.13</v>
      </c>
      <c r="J442" s="190">
        <v>0.13</v>
      </c>
      <c r="K442" s="191">
        <v>4</v>
      </c>
      <c r="L442" t="str">
        <f t="shared" si="369"/>
        <v>С385</v>
      </c>
      <c r="M442" t="str">
        <f t="shared" si="370"/>
        <v>Трубопровод «От блока задвижек №2 на прием АСН-1,2,3,4»</v>
      </c>
      <c r="N442" t="str">
        <f t="shared" si="371"/>
        <v>Частичное-пожар</v>
      </c>
      <c r="O442">
        <v>8</v>
      </c>
      <c r="P442">
        <v>10</v>
      </c>
      <c r="Q442">
        <v>12</v>
      </c>
      <c r="R442">
        <v>20</v>
      </c>
      <c r="S442" t="s">
        <v>209</v>
      </c>
      <c r="T442" t="s">
        <v>209</v>
      </c>
      <c r="U442" t="s">
        <v>209</v>
      </c>
      <c r="V442" t="s">
        <v>209</v>
      </c>
      <c r="W442" t="s">
        <v>209</v>
      </c>
      <c r="X442" t="s">
        <v>209</v>
      </c>
      <c r="Y442" t="s">
        <v>209</v>
      </c>
      <c r="Z442" t="s">
        <v>209</v>
      </c>
      <c r="AA442" t="s">
        <v>209</v>
      </c>
      <c r="AB442" t="s">
        <v>209</v>
      </c>
      <c r="AC442" t="s">
        <v>209</v>
      </c>
      <c r="AD442" t="s">
        <v>209</v>
      </c>
      <c r="AE442" t="s">
        <v>209</v>
      </c>
      <c r="AF442" t="s">
        <v>209</v>
      </c>
      <c r="AG442" s="4">
        <v>0</v>
      </c>
      <c r="AH442" s="4">
        <v>1</v>
      </c>
      <c r="AI442" s="4">
        <f>0.1*AI441</f>
        <v>1.0000000000000002E-2</v>
      </c>
      <c r="AJ442" s="4">
        <v>2.5999999999999999E-2</v>
      </c>
      <c r="AK442" s="4">
        <v>5</v>
      </c>
      <c r="AL442" s="4"/>
      <c r="AM442" s="4"/>
      <c r="AN442" s="217">
        <f>AJ442*I442+AI442</f>
        <v>1.3380000000000001E-2</v>
      </c>
      <c r="AO442" s="217">
        <f>AN442*0.1</f>
        <v>1.3380000000000002E-3</v>
      </c>
      <c r="AP442" s="218">
        <f>AG442*1.72+115*0.012*AH442</f>
        <v>1.3800000000000001</v>
      </c>
      <c r="AQ442" s="218">
        <f>AK442*0.1</f>
        <v>0.5</v>
      </c>
      <c r="AR442" s="217">
        <f>10068.2*J442*POWER(10,-6)+0.0012*K442</f>
        <v>6.1088659999999993E-3</v>
      </c>
      <c r="AS442" s="218">
        <f t="shared" si="359"/>
        <v>1.9008268660000003</v>
      </c>
      <c r="AT442" s="243">
        <f t="shared" si="360"/>
        <v>1.4478012419999999E-7</v>
      </c>
      <c r="AU442" s="243">
        <f t="shared" si="361"/>
        <v>4.5049596724200009E-5</v>
      </c>
    </row>
    <row r="443" spans="1:47" x14ac:dyDescent="0.3">
      <c r="A443" s="56" t="s">
        <v>529</v>
      </c>
      <c r="B443" s="190" t="s">
        <v>502</v>
      </c>
      <c r="C443" s="191" t="s">
        <v>572</v>
      </c>
      <c r="D443" s="192" t="s">
        <v>164</v>
      </c>
      <c r="E443" s="317">
        <v>4.9999999999999998E-7</v>
      </c>
      <c r="F443" s="318">
        <v>237</v>
      </c>
      <c r="G443" s="318">
        <v>4.0000000000000008E-2</v>
      </c>
      <c r="H443" s="317">
        <f t="shared" si="376"/>
        <v>4.7400000000000004E-6</v>
      </c>
      <c r="I443" s="190">
        <v>0.13</v>
      </c>
      <c r="J443" s="190">
        <v>7.0000000000000001E-3</v>
      </c>
      <c r="K443" s="191"/>
      <c r="L443" t="str">
        <f t="shared" si="369"/>
        <v>С386</v>
      </c>
      <c r="M443" t="str">
        <f t="shared" si="370"/>
        <v>Трубопровод «От блока задвижек №2 на прием АСН-1,2,3,4»</v>
      </c>
      <c r="N443" t="str">
        <f t="shared" si="371"/>
        <v>Частичное-вспышка</v>
      </c>
      <c r="O443" t="s">
        <v>209</v>
      </c>
      <c r="P443" t="s">
        <v>209</v>
      </c>
      <c r="Q443" t="s">
        <v>209</v>
      </c>
      <c r="R443" t="s">
        <v>209</v>
      </c>
      <c r="S443" t="s">
        <v>209</v>
      </c>
      <c r="T443" t="s">
        <v>209</v>
      </c>
      <c r="U443" t="s">
        <v>209</v>
      </c>
      <c r="V443" t="s">
        <v>209</v>
      </c>
      <c r="W443" t="s">
        <v>209</v>
      </c>
      <c r="X443" t="s">
        <v>209</v>
      </c>
      <c r="Y443">
        <v>6</v>
      </c>
      <c r="Z443">
        <v>7</v>
      </c>
      <c r="AA443" t="s">
        <v>209</v>
      </c>
      <c r="AB443" t="s">
        <v>209</v>
      </c>
      <c r="AC443" t="s">
        <v>209</v>
      </c>
      <c r="AD443" t="s">
        <v>209</v>
      </c>
      <c r="AE443" t="s">
        <v>209</v>
      </c>
      <c r="AF443" t="s">
        <v>209</v>
      </c>
      <c r="AG443" s="4">
        <v>0</v>
      </c>
      <c r="AH443" s="4">
        <v>1</v>
      </c>
      <c r="AI443" s="4">
        <f>0.1*AI441</f>
        <v>1.0000000000000002E-2</v>
      </c>
      <c r="AJ443" s="4">
        <v>2.5999999999999999E-2</v>
      </c>
      <c r="AK443" s="4">
        <v>5</v>
      </c>
      <c r="AL443" s="4"/>
      <c r="AM443" s="4"/>
      <c r="AN443" s="217">
        <f>AJ443*I443+AI443</f>
        <v>1.3380000000000001E-2</v>
      </c>
      <c r="AO443" s="217">
        <f>AN443*0.1</f>
        <v>1.3380000000000002E-3</v>
      </c>
      <c r="AP443" s="218">
        <f>AG443*1.72+115*0.012*AH443</f>
        <v>1.3800000000000001</v>
      </c>
      <c r="AQ443" s="218">
        <f>AK443*0.1</f>
        <v>0.5</v>
      </c>
      <c r="AR443" s="217">
        <f>10068.2*J443*POWER(10,-6)+0.0012*K442</f>
        <v>4.8704773999999999E-3</v>
      </c>
      <c r="AS443" s="218">
        <f t="shared" si="359"/>
        <v>1.8995884774000003</v>
      </c>
      <c r="AT443" s="243">
        <f t="shared" si="360"/>
        <v>2.3086062876000001E-8</v>
      </c>
      <c r="AU443" s="243">
        <f t="shared" si="361"/>
        <v>9.0040493828760018E-6</v>
      </c>
    </row>
    <row r="444" spans="1:47" x14ac:dyDescent="0.3">
      <c r="A444" s="56" t="s">
        <v>530</v>
      </c>
      <c r="B444" s="190" t="s">
        <v>502</v>
      </c>
      <c r="C444" s="191" t="s">
        <v>573</v>
      </c>
      <c r="D444" s="192" t="s">
        <v>160</v>
      </c>
      <c r="E444" s="317">
        <v>4.9999999999999998E-7</v>
      </c>
      <c r="F444" s="318">
        <v>237</v>
      </c>
      <c r="G444" s="318">
        <v>0.76</v>
      </c>
      <c r="H444" s="317">
        <f t="shared" si="376"/>
        <v>9.0060000000000002E-5</v>
      </c>
      <c r="I444" s="190">
        <v>0.13</v>
      </c>
      <c r="J444" s="190">
        <v>0</v>
      </c>
      <c r="K444" s="191"/>
      <c r="L444" t="str">
        <f t="shared" si="369"/>
        <v>С387</v>
      </c>
      <c r="M444" t="str">
        <f t="shared" si="370"/>
        <v>Трубопровод «От блока задвижек №2 на прием АСН-1,2,3,4»</v>
      </c>
      <c r="N444" t="str">
        <f t="shared" si="371"/>
        <v>Частичное-ликвидация</v>
      </c>
      <c r="O444" t="s">
        <v>209</v>
      </c>
      <c r="P444" t="s">
        <v>209</v>
      </c>
      <c r="Q444" t="s">
        <v>209</v>
      </c>
      <c r="R444" t="s">
        <v>209</v>
      </c>
      <c r="S444" t="s">
        <v>209</v>
      </c>
      <c r="T444" t="s">
        <v>209</v>
      </c>
      <c r="U444" t="s">
        <v>209</v>
      </c>
      <c r="V444" t="s">
        <v>209</v>
      </c>
      <c r="W444" t="s">
        <v>209</v>
      </c>
      <c r="X444" t="s">
        <v>209</v>
      </c>
      <c r="Y444" t="s">
        <v>209</v>
      </c>
      <c r="Z444" t="s">
        <v>209</v>
      </c>
      <c r="AA444" t="s">
        <v>209</v>
      </c>
      <c r="AB444" t="s">
        <v>209</v>
      </c>
      <c r="AC444" t="s">
        <v>209</v>
      </c>
      <c r="AD444" t="s">
        <v>209</v>
      </c>
      <c r="AE444" t="s">
        <v>209</v>
      </c>
      <c r="AF444" t="s">
        <v>209</v>
      </c>
      <c r="AG444" s="4">
        <v>0</v>
      </c>
      <c r="AH444" s="4">
        <v>0</v>
      </c>
      <c r="AI444" s="4">
        <f>0.1*AI441</f>
        <v>1.0000000000000002E-2</v>
      </c>
      <c r="AJ444" s="4">
        <v>2.5999999999999999E-2</v>
      </c>
      <c r="AK444" s="4">
        <v>5</v>
      </c>
      <c r="AL444" s="4"/>
      <c r="AM444" s="4"/>
      <c r="AN444" s="217">
        <f>AJ444*I444+AI444</f>
        <v>1.3380000000000001E-2</v>
      </c>
      <c r="AO444" s="217">
        <f>AN444*0.1</f>
        <v>1.3380000000000002E-3</v>
      </c>
      <c r="AP444" s="218">
        <f>AG444*1.72+115*0.012*AH444</f>
        <v>0</v>
      </c>
      <c r="AQ444" s="218">
        <f>AK444*0.1</f>
        <v>0.5</v>
      </c>
      <c r="AR444" s="217">
        <f>1333*J443*POWER(10,-6)+0.0012*K442</f>
        <v>4.8093309999999992E-3</v>
      </c>
      <c r="AS444" s="218">
        <f t="shared" si="359"/>
        <v>0.51952733099999993</v>
      </c>
      <c r="AT444" s="243">
        <f t="shared" si="360"/>
        <v>4.3312834985999992E-7</v>
      </c>
      <c r="AU444" s="243">
        <f t="shared" si="361"/>
        <v>4.6788631429859991E-5</v>
      </c>
    </row>
  </sheetData>
  <phoneticPr fontId="2" type="noConversion"/>
  <conditionalFormatting sqref="N342:N1048576 N1:N340">
    <cfRule type="containsText" dxfId="5" priority="5" operator="containsText" text="факел">
      <formula>NOT(ISERROR(SEARCH("факел",N1)))</formula>
    </cfRule>
    <cfRule type="containsText" dxfId="4" priority="6" operator="containsText" text="пожар">
      <formula>NOT(ISERROR(SEARCH("пожар",N1)))</formula>
    </cfRule>
  </conditionalFormatting>
  <conditionalFormatting sqref="N342:N1048576 N1:N340">
    <cfRule type="containsText" dxfId="3" priority="4" operator="containsText" text="взрыв">
      <formula>NOT(ISERROR(SEARCH("взрыв",N1)))</formula>
    </cfRule>
  </conditionalFormatting>
  <conditionalFormatting sqref="N348:N444">
    <cfRule type="containsText" dxfId="2" priority="1" operator="containsText" text="взрыв">
      <formula>NOT(ISERROR(SEARCH("взрыв",N348)))</formula>
    </cfRule>
    <cfRule type="containsText" dxfId="1" priority="2" operator="containsText" text="факел">
      <formula>NOT(ISERROR(SEARCH("факел",N348)))</formula>
    </cfRule>
    <cfRule type="containsText" dxfId="0" priority="3" operator="containsText" text="пожар">
      <formula>NOT(ISERROR(SEARCH("пожар",N348)))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C7BA6-A96D-4F17-AA58-39EB24C961AC}">
  <dimension ref="A1:O21"/>
  <sheetViews>
    <sheetView topLeftCell="A3" workbookViewId="0">
      <selection activeCell="O20" sqref="O20:O21"/>
    </sheetView>
  </sheetViews>
  <sheetFormatPr defaultRowHeight="14.4" x14ac:dyDescent="0.3"/>
  <cols>
    <col min="2" max="2" width="36.77734375" customWidth="1"/>
    <col min="3" max="3" width="15.5546875" customWidth="1"/>
    <col min="6" max="6" width="12.109375" customWidth="1"/>
    <col min="14" max="14" width="9.21875" bestFit="1" customWidth="1"/>
    <col min="15" max="15" width="79.21875" customWidth="1"/>
  </cols>
  <sheetData>
    <row r="1" spans="1:15" ht="15" thickBot="1" x14ac:dyDescent="0.35">
      <c r="A1" s="248" t="s">
        <v>544</v>
      </c>
      <c r="B1" s="249"/>
      <c r="G1" s="194"/>
    </row>
    <row r="2" spans="1:15" ht="78.599999999999994" thickBot="1" x14ac:dyDescent="0.35">
      <c r="A2" s="195" t="s">
        <v>545</v>
      </c>
      <c r="B2" s="196" t="s">
        <v>546</v>
      </c>
      <c r="C2" s="197" t="s">
        <v>558</v>
      </c>
      <c r="D2" s="197" t="s">
        <v>559</v>
      </c>
      <c r="E2" s="197" t="s">
        <v>560</v>
      </c>
      <c r="F2" s="197" t="s">
        <v>547</v>
      </c>
      <c r="G2" s="197" t="s">
        <v>548</v>
      </c>
    </row>
    <row r="3" spans="1:15" ht="16.2" thickBot="1" x14ac:dyDescent="0.35">
      <c r="A3" s="198">
        <v>1</v>
      </c>
      <c r="B3" s="199" t="s">
        <v>549</v>
      </c>
      <c r="C3" s="200">
        <v>5000</v>
      </c>
      <c r="D3" s="200">
        <v>1.08</v>
      </c>
      <c r="E3" s="200">
        <v>0.10042</v>
      </c>
      <c r="F3" s="200">
        <v>0.79800000000000004</v>
      </c>
      <c r="G3" s="201">
        <f>C3*F3*E3*D3</f>
        <v>432.72986400000002</v>
      </c>
    </row>
    <row r="4" spans="1:15" ht="18.600000000000001" thickBot="1" x14ac:dyDescent="0.35">
      <c r="A4" s="198">
        <v>2</v>
      </c>
      <c r="B4" s="199" t="s">
        <v>550</v>
      </c>
      <c r="C4" s="200">
        <v>64289</v>
      </c>
      <c r="D4" s="200">
        <v>1.08</v>
      </c>
      <c r="E4" s="200">
        <v>0.10042</v>
      </c>
      <c r="F4" s="200">
        <v>6.6000000000000003E-2</v>
      </c>
      <c r="G4" s="201">
        <f t="shared" ref="G4:G10" si="0">C4*F4*E4*D4</f>
        <v>460.17665036640005</v>
      </c>
    </row>
    <row r="5" spans="1:15" ht="18.600000000000001" thickBot="1" x14ac:dyDescent="0.35">
      <c r="A5" s="198">
        <v>3</v>
      </c>
      <c r="B5" s="199" t="s">
        <v>551</v>
      </c>
      <c r="C5" s="200">
        <v>10723</v>
      </c>
      <c r="D5" s="200">
        <v>1.08</v>
      </c>
      <c r="E5" s="200">
        <v>0.10042</v>
      </c>
      <c r="F5" s="200">
        <v>0.26</v>
      </c>
      <c r="G5" s="201">
        <f t="shared" si="0"/>
        <v>302.36646772799998</v>
      </c>
    </row>
    <row r="6" spans="1:15" ht="18.600000000000001" thickBot="1" x14ac:dyDescent="0.35">
      <c r="A6" s="198">
        <v>4</v>
      </c>
      <c r="B6" s="199" t="s">
        <v>552</v>
      </c>
      <c r="C6" s="200">
        <v>50000</v>
      </c>
      <c r="D6" s="200">
        <v>1.08</v>
      </c>
      <c r="E6" s="200">
        <v>0.10042</v>
      </c>
      <c r="F6" s="200">
        <v>1E-3</v>
      </c>
      <c r="G6" s="201">
        <f t="shared" si="0"/>
        <v>5.4226800000000006</v>
      </c>
    </row>
    <row r="7" spans="1:15" ht="16.2" thickBot="1" x14ac:dyDescent="0.35">
      <c r="A7" s="198">
        <v>5</v>
      </c>
      <c r="B7" s="199" t="s">
        <v>553</v>
      </c>
      <c r="C7" s="200">
        <v>50000</v>
      </c>
      <c r="D7" s="200">
        <v>1.08</v>
      </c>
      <c r="E7" s="200">
        <v>0.10042</v>
      </c>
      <c r="F7" s="200">
        <v>1.615</v>
      </c>
      <c r="G7" s="201">
        <f t="shared" si="0"/>
        <v>8757.628200000001</v>
      </c>
    </row>
    <row r="8" spans="1:15" ht="16.2" thickBot="1" x14ac:dyDescent="0.35">
      <c r="A8" s="198">
        <v>6</v>
      </c>
      <c r="B8" s="199" t="s">
        <v>554</v>
      </c>
      <c r="C8" s="200">
        <v>50000</v>
      </c>
      <c r="D8" s="200">
        <v>1.08</v>
      </c>
      <c r="E8" s="200">
        <v>0.10042</v>
      </c>
      <c r="F8" s="200">
        <v>0.01</v>
      </c>
      <c r="G8" s="201">
        <f t="shared" si="0"/>
        <v>54.226800000000004</v>
      </c>
    </row>
    <row r="9" spans="1:15" ht="16.2" thickBot="1" x14ac:dyDescent="0.35">
      <c r="A9" s="198">
        <v>8</v>
      </c>
      <c r="B9" s="199" t="s">
        <v>555</v>
      </c>
      <c r="C9" s="200">
        <v>50000</v>
      </c>
      <c r="D9" s="200">
        <v>1.08</v>
      </c>
      <c r="E9" s="200">
        <v>0.10042</v>
      </c>
      <c r="F9" s="200">
        <v>0.01</v>
      </c>
      <c r="G9" s="201">
        <f t="shared" si="0"/>
        <v>54.226800000000004</v>
      </c>
    </row>
    <row r="10" spans="1:15" ht="18.600000000000001" thickBot="1" x14ac:dyDescent="0.35">
      <c r="A10" s="198">
        <v>9</v>
      </c>
      <c r="B10" s="199" t="s">
        <v>556</v>
      </c>
      <c r="C10" s="200">
        <v>93.5</v>
      </c>
      <c r="D10" s="200">
        <v>1.08</v>
      </c>
      <c r="E10" s="200">
        <v>0.10042</v>
      </c>
      <c r="F10" s="200">
        <v>0.14000000000000001</v>
      </c>
      <c r="G10" s="201">
        <f t="shared" si="0"/>
        <v>1.4196576240000001</v>
      </c>
    </row>
    <row r="11" spans="1:15" ht="16.2" thickBot="1" x14ac:dyDescent="0.35">
      <c r="A11" s="202"/>
      <c r="B11" s="203"/>
      <c r="C11" s="203"/>
      <c r="D11" s="203"/>
      <c r="E11" s="250" t="s">
        <v>557</v>
      </c>
      <c r="F11" s="251"/>
      <c r="G11" s="204">
        <f>SUM(G3:G10)</f>
        <v>10068.197119718401</v>
      </c>
    </row>
    <row r="13" spans="1:15" ht="15" thickBot="1" x14ac:dyDescent="0.35"/>
    <row r="14" spans="1:15" ht="113.4" thickBot="1" x14ac:dyDescent="0.4">
      <c r="A14" s="195" t="s">
        <v>545</v>
      </c>
      <c r="B14" s="196" t="s">
        <v>546</v>
      </c>
      <c r="C14" s="197" t="s">
        <v>558</v>
      </c>
      <c r="D14" s="197" t="s">
        <v>559</v>
      </c>
      <c r="E14" s="197" t="s">
        <v>560</v>
      </c>
      <c r="F14" s="197" t="s">
        <v>547</v>
      </c>
      <c r="G14" s="197" t="s">
        <v>548</v>
      </c>
      <c r="O14" s="205" t="s">
        <v>562</v>
      </c>
    </row>
    <row r="15" spans="1:15" ht="16.2" thickBot="1" x14ac:dyDescent="0.35">
      <c r="A15" s="198">
        <v>1</v>
      </c>
      <c r="B15" s="199" t="s">
        <v>561</v>
      </c>
      <c r="C15" s="200">
        <v>12292</v>
      </c>
      <c r="D15" s="200">
        <v>1.08</v>
      </c>
      <c r="E15" s="200">
        <v>0.10042</v>
      </c>
      <c r="F15" s="200">
        <v>1</v>
      </c>
      <c r="G15" s="201">
        <f>C15*F15*E15*D15</f>
        <v>1333.1116512000001</v>
      </c>
    </row>
    <row r="19" spans="14:15" ht="15" thickBot="1" x14ac:dyDescent="0.35"/>
    <row r="20" spans="14:15" ht="16.2" thickBot="1" x14ac:dyDescent="0.35">
      <c r="N20" s="246">
        <v>1.2300000000000001E-4</v>
      </c>
      <c r="O20" s="245">
        <f>N20*(1/24)/4</f>
        <v>1.28125E-6</v>
      </c>
    </row>
    <row r="21" spans="14:15" ht="16.2" thickBot="1" x14ac:dyDescent="0.35">
      <c r="N21" s="247">
        <v>4.4799999999999999E-4</v>
      </c>
      <c r="O21" s="245">
        <f>N21*(1/24)/5</f>
        <v>3.7333333333333329E-6</v>
      </c>
    </row>
  </sheetData>
  <mergeCells count="2">
    <mergeCell ref="A1:B1"/>
    <mergeCell ref="E11:F1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А10 (трубопровод газ)</vt:lpstr>
      <vt:lpstr>А10 (трубопровод ЕНПЗ)</vt:lpstr>
      <vt:lpstr>А10 (автоцистерна ЕНПЗ)</vt:lpstr>
      <vt:lpstr>А9 насос ЕНПЗ)</vt:lpstr>
      <vt:lpstr>А1(резервуар ЕНПЗ)</vt:lpstr>
      <vt:lpstr>А7 (емк.давление ЕНПЗ)</vt:lpstr>
      <vt:lpstr>Сценарии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Konstantin</cp:lastModifiedBy>
  <dcterms:created xsi:type="dcterms:W3CDTF">2023-05-30T04:30:41Z</dcterms:created>
  <dcterms:modified xsi:type="dcterms:W3CDTF">2023-08-13T09:41:31Z</dcterms:modified>
</cp:coreProperties>
</file>