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python\enpz2\"/>
    </mc:Choice>
  </mc:AlternateContent>
  <xr:revisionPtr revIDLastSave="0" documentId="13_ncr:1_{73E204AE-BCF5-43D2-A3E9-8324CE27FE0A}" xr6:coauthVersionLast="47" xr6:coauthVersionMax="47" xr10:uidLastSave="{00000000-0000-0000-0000-000000000000}"/>
  <bookViews>
    <workbookView xWindow="-108" yWindow="-108" windowWidth="30936" windowHeight="16896" firstSheet="2" activeTab="9" xr2:uid="{00000000-000D-0000-FFFF-FFFF00000000}"/>
  </bookViews>
  <sheets>
    <sheet name="А7 СУГ (труба)" sheetId="13" r:id="rId1"/>
    <sheet name="А7 Бензин (труба)" sheetId="12" r:id="rId2"/>
    <sheet name="А7 Бензин" sheetId="11" r:id="rId3"/>
    <sheet name="А7 СУГ" sheetId="9" r:id="rId4"/>
    <sheet name="А10 (трубопровод ЕНПЗ)" sheetId="7" r:id="rId5"/>
    <sheet name="А10 (автоцистерна ЕНПЗ)" sheetId="6" r:id="rId6"/>
    <sheet name="А9 насос ЕНПЗ)" sheetId="5" r:id="rId7"/>
    <sheet name="А1(резервуар ЕНПЗ)" sheetId="4" r:id="rId8"/>
    <sheet name="А7 (емк.давление ЕНПЗ)" sheetId="3" r:id="rId9"/>
    <sheet name="Сценарии" sheetId="2" r:id="rId10"/>
    <sheet name="Лист3" sheetId="8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3" l="1"/>
  <c r="J24" i="13"/>
  <c r="J22" i="13"/>
  <c r="B18" i="13"/>
  <c r="B17" i="13"/>
  <c r="J14" i="13"/>
  <c r="J8" i="13"/>
  <c r="J5" i="13"/>
  <c r="J3" i="13"/>
  <c r="M143" i="2"/>
  <c r="O147" i="2"/>
  <c r="M147" i="2"/>
  <c r="O143" i="2"/>
  <c r="P143" i="2"/>
  <c r="O144" i="2"/>
  <c r="O145" i="2"/>
  <c r="O146" i="2"/>
  <c r="O149" i="2"/>
  <c r="H149" i="2"/>
  <c r="O148" i="2"/>
  <c r="P148" i="2" s="1"/>
  <c r="H148" i="2"/>
  <c r="P147" i="2"/>
  <c r="H147" i="2"/>
  <c r="H146" i="2"/>
  <c r="P145" i="2"/>
  <c r="H145" i="2"/>
  <c r="P144" i="2"/>
  <c r="H144" i="2"/>
  <c r="H143" i="2"/>
  <c r="J23" i="12"/>
  <c r="J25" i="12"/>
  <c r="J29" i="12"/>
  <c r="B18" i="12"/>
  <c r="B17" i="12"/>
  <c r="J14" i="12"/>
  <c r="J8" i="12"/>
  <c r="J5" i="12"/>
  <c r="J3" i="12"/>
  <c r="O118" i="2"/>
  <c r="H118" i="2"/>
  <c r="O117" i="2"/>
  <c r="P117" i="2" s="1"/>
  <c r="H117" i="2"/>
  <c r="O116" i="2"/>
  <c r="P116" i="2" s="1"/>
  <c r="H116" i="2"/>
  <c r="O115" i="2"/>
  <c r="H115" i="2"/>
  <c r="O114" i="2"/>
  <c r="P114" i="2" s="1"/>
  <c r="H114" i="2"/>
  <c r="O113" i="2"/>
  <c r="P113" i="2" s="1"/>
  <c r="H113" i="2"/>
  <c r="H112" i="2"/>
  <c r="P111" i="2"/>
  <c r="H111" i="2"/>
  <c r="P110" i="2"/>
  <c r="H110" i="2"/>
  <c r="P109" i="2"/>
  <c r="H109" i="2"/>
  <c r="M103" i="2"/>
  <c r="O108" i="2"/>
  <c r="H108" i="2"/>
  <c r="O107" i="2"/>
  <c r="P107" i="2" s="1"/>
  <c r="H107" i="2"/>
  <c r="O106" i="2"/>
  <c r="P106" i="2" s="1"/>
  <c r="H106" i="2"/>
  <c r="O105" i="2"/>
  <c r="H105" i="2"/>
  <c r="O104" i="2"/>
  <c r="P104" i="2" s="1"/>
  <c r="H104" i="2"/>
  <c r="O103" i="2"/>
  <c r="P103" i="2" s="1"/>
  <c r="H103" i="2"/>
  <c r="H102" i="2"/>
  <c r="P101" i="2"/>
  <c r="H101" i="2"/>
  <c r="P100" i="2"/>
  <c r="H100" i="2"/>
  <c r="P99" i="2"/>
  <c r="H99" i="2"/>
  <c r="R51" i="2"/>
  <c r="O51" i="2"/>
  <c r="H51" i="2"/>
  <c r="AW50" i="2"/>
  <c r="AV50" i="2"/>
  <c r="T50" i="2"/>
  <c r="S50" i="2"/>
  <c r="R50" i="2"/>
  <c r="O50" i="2"/>
  <c r="P50" i="2" s="1"/>
  <c r="H50" i="2"/>
  <c r="AW49" i="2"/>
  <c r="AV49" i="2"/>
  <c r="AO49" i="2"/>
  <c r="T49" i="2"/>
  <c r="S49" i="2"/>
  <c r="R49" i="2"/>
  <c r="O49" i="2"/>
  <c r="H49" i="2"/>
  <c r="AX48" i="2"/>
  <c r="AW48" i="2"/>
  <c r="AV48" i="2"/>
  <c r="AO48" i="2"/>
  <c r="AT48" i="2" s="1"/>
  <c r="AU48" i="2" s="1"/>
  <c r="T48" i="2"/>
  <c r="S48" i="2"/>
  <c r="R48" i="2"/>
  <c r="O48" i="2"/>
  <c r="H48" i="2"/>
  <c r="AZ48" i="2" s="1"/>
  <c r="AW47" i="2"/>
  <c r="AV47" i="2"/>
  <c r="AO47" i="2"/>
  <c r="T47" i="2"/>
  <c r="S47" i="2"/>
  <c r="R47" i="2"/>
  <c r="O47" i="2"/>
  <c r="P47" i="2" s="1"/>
  <c r="H47" i="2"/>
  <c r="BA47" i="2" s="1"/>
  <c r="AW46" i="2"/>
  <c r="AV46" i="2"/>
  <c r="AO46" i="2"/>
  <c r="T46" i="2"/>
  <c r="S46" i="2"/>
  <c r="R46" i="2"/>
  <c r="O46" i="2"/>
  <c r="AX46" i="2" s="1"/>
  <c r="H46" i="2"/>
  <c r="AX45" i="2"/>
  <c r="AW45" i="2"/>
  <c r="AV45" i="2"/>
  <c r="AO45" i="2"/>
  <c r="AT45" i="2" s="1"/>
  <c r="AU45" i="2" s="1"/>
  <c r="T45" i="2"/>
  <c r="S45" i="2"/>
  <c r="R45" i="2"/>
  <c r="H45" i="2"/>
  <c r="BA45" i="2" s="1"/>
  <c r="AW44" i="2"/>
  <c r="AV44" i="2"/>
  <c r="T44" i="2"/>
  <c r="S44" i="2"/>
  <c r="R44" i="2"/>
  <c r="P44" i="2"/>
  <c r="AX44" i="2" s="1"/>
  <c r="H44" i="2"/>
  <c r="AZ44" i="2" s="1"/>
  <c r="AW43" i="2"/>
  <c r="AV43" i="2"/>
  <c r="AT43" i="2"/>
  <c r="AU43" i="2" s="1"/>
  <c r="T43" i="2"/>
  <c r="S43" i="2"/>
  <c r="R43" i="2"/>
  <c r="P43" i="2"/>
  <c r="AX43" i="2" s="1"/>
  <c r="H43" i="2"/>
  <c r="AZ43" i="2" s="1"/>
  <c r="AW42" i="2"/>
  <c r="AV42" i="2"/>
  <c r="T42" i="2"/>
  <c r="S42" i="2"/>
  <c r="R42" i="2"/>
  <c r="P42" i="2"/>
  <c r="AX42" i="2" s="1"/>
  <c r="H42" i="2"/>
  <c r="BA42" i="2" s="1"/>
  <c r="O41" i="2"/>
  <c r="O40" i="2"/>
  <c r="P40" i="2" s="1"/>
  <c r="O39" i="2"/>
  <c r="P39" i="2" s="1"/>
  <c r="O38" i="2"/>
  <c r="O37" i="2"/>
  <c r="P37" i="2" s="1"/>
  <c r="AX37" i="2" s="1"/>
  <c r="O36" i="2"/>
  <c r="P34" i="2"/>
  <c r="AX34" i="2" s="1"/>
  <c r="P33" i="2"/>
  <c r="AX33" i="2" s="1"/>
  <c r="P32" i="2"/>
  <c r="R41" i="2"/>
  <c r="H41" i="2"/>
  <c r="AW40" i="2"/>
  <c r="AV40" i="2"/>
  <c r="T40" i="2"/>
  <c r="S40" i="2"/>
  <c r="R40" i="2"/>
  <c r="H40" i="2"/>
  <c r="AW39" i="2"/>
  <c r="AV39" i="2"/>
  <c r="AO39" i="2"/>
  <c r="T39" i="2"/>
  <c r="S39" i="2"/>
  <c r="R39" i="2"/>
  <c r="H39" i="2"/>
  <c r="AZ39" i="2" s="1"/>
  <c r="AX38" i="2"/>
  <c r="AW38" i="2"/>
  <c r="AV38" i="2"/>
  <c r="AO38" i="2"/>
  <c r="AT38" i="2" s="1"/>
  <c r="AU38" i="2" s="1"/>
  <c r="T38" i="2"/>
  <c r="S38" i="2"/>
  <c r="R38" i="2"/>
  <c r="H38" i="2"/>
  <c r="AZ38" i="2" s="1"/>
  <c r="AW37" i="2"/>
  <c r="AV37" i="2"/>
  <c r="AO37" i="2"/>
  <c r="T37" i="2"/>
  <c r="S37" i="2"/>
  <c r="R37" i="2"/>
  <c r="H37" i="2"/>
  <c r="BA37" i="2" s="1"/>
  <c r="AW36" i="2"/>
  <c r="AV36" i="2"/>
  <c r="AO36" i="2"/>
  <c r="T36" i="2"/>
  <c r="S36" i="2"/>
  <c r="R36" i="2"/>
  <c r="H36" i="2"/>
  <c r="BA36" i="2" s="1"/>
  <c r="AX35" i="2"/>
  <c r="AW35" i="2"/>
  <c r="AV35" i="2"/>
  <c r="AO35" i="2"/>
  <c r="AT35" i="2" s="1"/>
  <c r="AU35" i="2" s="1"/>
  <c r="T35" i="2"/>
  <c r="S35" i="2"/>
  <c r="R35" i="2"/>
  <c r="H35" i="2"/>
  <c r="BA35" i="2" s="1"/>
  <c r="AW34" i="2"/>
  <c r="AV34" i="2"/>
  <c r="T34" i="2"/>
  <c r="S34" i="2"/>
  <c r="R34" i="2"/>
  <c r="H34" i="2"/>
  <c r="BA34" i="2" s="1"/>
  <c r="AW33" i="2"/>
  <c r="AV33" i="2"/>
  <c r="AT33" i="2"/>
  <c r="AU33" i="2" s="1"/>
  <c r="T33" i="2"/>
  <c r="S33" i="2"/>
  <c r="R33" i="2"/>
  <c r="H33" i="2"/>
  <c r="AX32" i="2"/>
  <c r="AW32" i="2"/>
  <c r="AV32" i="2"/>
  <c r="AT32" i="2"/>
  <c r="AU32" i="2" s="1"/>
  <c r="T32" i="2"/>
  <c r="S32" i="2"/>
  <c r="R32" i="2"/>
  <c r="H32" i="2"/>
  <c r="AZ32" i="2" s="1"/>
  <c r="R31" i="2"/>
  <c r="O31" i="2"/>
  <c r="H31" i="2"/>
  <c r="AW30" i="2"/>
  <c r="AV30" i="2"/>
  <c r="T30" i="2"/>
  <c r="S30" i="2"/>
  <c r="R30" i="2"/>
  <c r="O30" i="2"/>
  <c r="P30" i="2" s="1"/>
  <c r="H30" i="2"/>
  <c r="AW29" i="2"/>
  <c r="AV29" i="2"/>
  <c r="AO29" i="2"/>
  <c r="T29" i="2"/>
  <c r="S29" i="2"/>
  <c r="R29" i="2"/>
  <c r="O29" i="2"/>
  <c r="H29" i="2"/>
  <c r="BA29" i="2" s="1"/>
  <c r="AX28" i="2"/>
  <c r="AW28" i="2"/>
  <c r="AV28" i="2"/>
  <c r="AO28" i="2"/>
  <c r="AT28" i="2" s="1"/>
  <c r="AU28" i="2" s="1"/>
  <c r="T28" i="2"/>
  <c r="S28" i="2"/>
  <c r="R28" i="2"/>
  <c r="O28" i="2"/>
  <c r="H28" i="2"/>
  <c r="AZ28" i="2" s="1"/>
  <c r="AW27" i="2"/>
  <c r="AV27" i="2"/>
  <c r="AO27" i="2"/>
  <c r="T27" i="2"/>
  <c r="S27" i="2"/>
  <c r="R27" i="2"/>
  <c r="O27" i="2"/>
  <c r="P27" i="2" s="1"/>
  <c r="H27" i="2"/>
  <c r="AW26" i="2"/>
  <c r="AV26" i="2"/>
  <c r="AO26" i="2"/>
  <c r="T26" i="2"/>
  <c r="S26" i="2"/>
  <c r="R26" i="2"/>
  <c r="O26" i="2"/>
  <c r="H26" i="2"/>
  <c r="AX25" i="2"/>
  <c r="AW25" i="2"/>
  <c r="AV25" i="2"/>
  <c r="AO25" i="2"/>
  <c r="AT25" i="2" s="1"/>
  <c r="AU25" i="2" s="1"/>
  <c r="T25" i="2"/>
  <c r="S25" i="2"/>
  <c r="R25" i="2"/>
  <c r="H25" i="2"/>
  <c r="AZ25" i="2" s="1"/>
  <c r="AW24" i="2"/>
  <c r="AV24" i="2"/>
  <c r="T24" i="2"/>
  <c r="S24" i="2"/>
  <c r="R24" i="2"/>
  <c r="P24" i="2"/>
  <c r="AX24" i="2" s="1"/>
  <c r="H24" i="2"/>
  <c r="BA24" i="2" s="1"/>
  <c r="AW23" i="2"/>
  <c r="AV23" i="2"/>
  <c r="AT23" i="2"/>
  <c r="AU23" i="2" s="1"/>
  <c r="T23" i="2"/>
  <c r="S23" i="2"/>
  <c r="R23" i="2"/>
  <c r="P23" i="2"/>
  <c r="AX23" i="2" s="1"/>
  <c r="H23" i="2"/>
  <c r="AZ23" i="2" s="1"/>
  <c r="AW22" i="2"/>
  <c r="AV22" i="2"/>
  <c r="T22" i="2"/>
  <c r="S22" i="2"/>
  <c r="R22" i="2"/>
  <c r="P22" i="2"/>
  <c r="AX22" i="2" s="1"/>
  <c r="H22" i="2"/>
  <c r="AZ22" i="2" s="1"/>
  <c r="P91" i="2"/>
  <c r="P90" i="2"/>
  <c r="P89" i="2"/>
  <c r="AZ45" i="2" l="1"/>
  <c r="M113" i="2"/>
  <c r="AT49" i="2"/>
  <c r="AU49" i="2" s="1"/>
  <c r="AZ47" i="2"/>
  <c r="AX47" i="2"/>
  <c r="AT47" i="2"/>
  <c r="AU47" i="2" s="1"/>
  <c r="AY47" i="2" s="1"/>
  <c r="BB47" i="2" s="1"/>
  <c r="AX50" i="2"/>
  <c r="AT50" i="2"/>
  <c r="AU50" i="2" s="1"/>
  <c r="AY50" i="2" s="1"/>
  <c r="BB50" i="2" s="1"/>
  <c r="P49" i="2"/>
  <c r="AY45" i="2"/>
  <c r="BB45" i="2" s="1"/>
  <c r="AY43" i="2"/>
  <c r="BB43" i="2" s="1"/>
  <c r="AY48" i="2"/>
  <c r="BB48" i="2" s="1"/>
  <c r="AT46" i="2"/>
  <c r="AU46" i="2" s="1"/>
  <c r="AY46" i="2" s="1"/>
  <c r="BB46" i="2" s="1"/>
  <c r="AT44" i="2"/>
  <c r="AU44" i="2" s="1"/>
  <c r="AY44" i="2" s="1"/>
  <c r="BB44" i="2" s="1"/>
  <c r="AZ42" i="2"/>
  <c r="BA44" i="2"/>
  <c r="AT42" i="2"/>
  <c r="AU42" i="2" s="1"/>
  <c r="AY42" i="2" s="1"/>
  <c r="BB42" i="2" s="1"/>
  <c r="BA48" i="2"/>
  <c r="AX49" i="2"/>
  <c r="AY49" i="2" s="1"/>
  <c r="BB49" i="2" s="1"/>
  <c r="AZ49" i="2"/>
  <c r="BA49" i="2"/>
  <c r="AZ50" i="2"/>
  <c r="AZ46" i="2"/>
  <c r="P46" i="2"/>
  <c r="BA46" i="2"/>
  <c r="BA50" i="2"/>
  <c r="BA43" i="2"/>
  <c r="AT29" i="2"/>
  <c r="AU29" i="2" s="1"/>
  <c r="AZ34" i="2"/>
  <c r="AY25" i="2"/>
  <c r="BB25" i="2" s="1"/>
  <c r="AX39" i="2"/>
  <c r="AT36" i="2"/>
  <c r="AU36" i="2" s="1"/>
  <c r="AT26" i="2"/>
  <c r="AU26" i="2" s="1"/>
  <c r="BA28" i="2"/>
  <c r="BA38" i="2"/>
  <c r="P36" i="2"/>
  <c r="AT37" i="2"/>
  <c r="AU37" i="2" s="1"/>
  <c r="AY37" i="2" s="1"/>
  <c r="BB37" i="2" s="1"/>
  <c r="AX36" i="2"/>
  <c r="AZ35" i="2"/>
  <c r="AY38" i="2"/>
  <c r="BB38" i="2" s="1"/>
  <c r="AT40" i="2"/>
  <c r="AU40" i="2" s="1"/>
  <c r="AX40" i="2"/>
  <c r="AY33" i="2"/>
  <c r="BB33" i="2" s="1"/>
  <c r="AY32" i="2"/>
  <c r="BB32" i="2" s="1"/>
  <c r="AY35" i="2"/>
  <c r="BB35" i="2" s="1"/>
  <c r="AT34" i="2"/>
  <c r="AU34" i="2" s="1"/>
  <c r="AY34" i="2" s="1"/>
  <c r="BB34" i="2" s="1"/>
  <c r="AZ40" i="2"/>
  <c r="BA40" i="2"/>
  <c r="BA39" i="2"/>
  <c r="BA32" i="2"/>
  <c r="AZ33" i="2"/>
  <c r="AZ37" i="2"/>
  <c r="AZ36" i="2"/>
  <c r="AT39" i="2"/>
  <c r="AU39" i="2" s="1"/>
  <c r="BA33" i="2"/>
  <c r="AX29" i="2"/>
  <c r="AY29" i="2" s="1"/>
  <c r="BB29" i="2" s="1"/>
  <c r="AX26" i="2"/>
  <c r="AT22" i="2"/>
  <c r="AU22" i="2" s="1"/>
  <c r="AY22" i="2" s="1"/>
  <c r="BB22" i="2" s="1"/>
  <c r="AX30" i="2"/>
  <c r="AT30" i="2"/>
  <c r="AU30" i="2" s="1"/>
  <c r="AX27" i="2"/>
  <c r="AT27" i="2"/>
  <c r="AU27" i="2" s="1"/>
  <c r="AY28" i="2"/>
  <c r="BB28" i="2" s="1"/>
  <c r="AY23" i="2"/>
  <c r="BB23" i="2" s="1"/>
  <c r="BA25" i="2"/>
  <c r="AZ29" i="2"/>
  <c r="P29" i="2"/>
  <c r="AZ26" i="2"/>
  <c r="AT24" i="2"/>
  <c r="AU24" i="2" s="1"/>
  <c r="AY24" i="2" s="1"/>
  <c r="BB24" i="2" s="1"/>
  <c r="P26" i="2"/>
  <c r="BA26" i="2"/>
  <c r="AZ30" i="2"/>
  <c r="BA22" i="2"/>
  <c r="BA30" i="2"/>
  <c r="AZ27" i="2"/>
  <c r="BA23" i="2"/>
  <c r="BA27" i="2"/>
  <c r="AZ24" i="2"/>
  <c r="R98" i="2"/>
  <c r="O98" i="2"/>
  <c r="H98" i="2"/>
  <c r="AW97" i="2"/>
  <c r="AV97" i="2"/>
  <c r="T97" i="2"/>
  <c r="S97" i="2"/>
  <c r="R97" i="2"/>
  <c r="O97" i="2"/>
  <c r="P97" i="2" s="1"/>
  <c r="H97" i="2"/>
  <c r="BA97" i="2" s="1"/>
  <c r="AW96" i="2"/>
  <c r="AV96" i="2"/>
  <c r="AO96" i="2"/>
  <c r="T96" i="2"/>
  <c r="S96" i="2"/>
  <c r="R96" i="2"/>
  <c r="O96" i="2"/>
  <c r="P96" i="2" s="1"/>
  <c r="H96" i="2"/>
  <c r="BA96" i="2" s="1"/>
  <c r="AX95" i="2"/>
  <c r="AW95" i="2"/>
  <c r="AV95" i="2"/>
  <c r="AO95" i="2"/>
  <c r="AT95" i="2" s="1"/>
  <c r="AU95" i="2" s="1"/>
  <c r="T95" i="2"/>
  <c r="S95" i="2"/>
  <c r="R95" i="2"/>
  <c r="O95" i="2"/>
  <c r="H95" i="2"/>
  <c r="AZ95" i="2" s="1"/>
  <c r="AW94" i="2"/>
  <c r="AV94" i="2"/>
  <c r="AO94" i="2"/>
  <c r="T94" i="2"/>
  <c r="S94" i="2"/>
  <c r="R94" i="2"/>
  <c r="O94" i="2"/>
  <c r="P94" i="2" s="1"/>
  <c r="AX94" i="2" s="1"/>
  <c r="H94" i="2"/>
  <c r="AW93" i="2"/>
  <c r="AV93" i="2"/>
  <c r="AO93" i="2"/>
  <c r="T93" i="2"/>
  <c r="S93" i="2"/>
  <c r="R93" i="2"/>
  <c r="O93" i="2"/>
  <c r="H93" i="2"/>
  <c r="BA93" i="2" s="1"/>
  <c r="AX92" i="2"/>
  <c r="AW92" i="2"/>
  <c r="AV92" i="2"/>
  <c r="AO92" i="2"/>
  <c r="AT92" i="2" s="1"/>
  <c r="AU92" i="2" s="1"/>
  <c r="T92" i="2"/>
  <c r="S92" i="2"/>
  <c r="R92" i="2"/>
  <c r="H92" i="2"/>
  <c r="AZ92" i="2" s="1"/>
  <c r="AW91" i="2"/>
  <c r="AV91" i="2"/>
  <c r="T91" i="2"/>
  <c r="S91" i="2"/>
  <c r="R91" i="2"/>
  <c r="AX91" i="2"/>
  <c r="H91" i="2"/>
  <c r="BA91" i="2" s="1"/>
  <c r="AW90" i="2"/>
  <c r="AV90" i="2"/>
  <c r="AT90" i="2"/>
  <c r="AU90" i="2" s="1"/>
  <c r="T90" i="2"/>
  <c r="S90" i="2"/>
  <c r="R90" i="2"/>
  <c r="AX90" i="2"/>
  <c r="H90" i="2"/>
  <c r="BA90" i="2" s="1"/>
  <c r="AW89" i="2"/>
  <c r="AV89" i="2"/>
  <c r="T89" i="2"/>
  <c r="S89" i="2"/>
  <c r="R89" i="2"/>
  <c r="AX89" i="2"/>
  <c r="H89" i="2"/>
  <c r="J43" i="11"/>
  <c r="J39" i="11"/>
  <c r="J37" i="11"/>
  <c r="J31" i="11"/>
  <c r="J27" i="11"/>
  <c r="J25" i="11"/>
  <c r="B20" i="11"/>
  <c r="B19" i="11"/>
  <c r="J14" i="11"/>
  <c r="J8" i="11"/>
  <c r="J5" i="11"/>
  <c r="J3" i="11"/>
  <c r="P14" i="2"/>
  <c r="AX14" i="2" s="1"/>
  <c r="P13" i="2"/>
  <c r="AX13" i="2" s="1"/>
  <c r="R21" i="2"/>
  <c r="O21" i="2"/>
  <c r="H21" i="2"/>
  <c r="AW20" i="2"/>
  <c r="AV20" i="2"/>
  <c r="T20" i="2"/>
  <c r="S20" i="2"/>
  <c r="R20" i="2"/>
  <c r="O20" i="2"/>
  <c r="P20" i="2" s="1"/>
  <c r="H20" i="2"/>
  <c r="AW19" i="2"/>
  <c r="AV19" i="2"/>
  <c r="AO19" i="2"/>
  <c r="T19" i="2"/>
  <c r="S19" i="2"/>
  <c r="R19" i="2"/>
  <c r="O19" i="2"/>
  <c r="H19" i="2"/>
  <c r="AX18" i="2"/>
  <c r="AW18" i="2"/>
  <c r="AV18" i="2"/>
  <c r="AO18" i="2"/>
  <c r="AT18" i="2" s="1"/>
  <c r="AU18" i="2" s="1"/>
  <c r="T18" i="2"/>
  <c r="S18" i="2"/>
  <c r="R18" i="2"/>
  <c r="O18" i="2"/>
  <c r="H18" i="2"/>
  <c r="AZ18" i="2" s="1"/>
  <c r="AW17" i="2"/>
  <c r="AV17" i="2"/>
  <c r="AO17" i="2"/>
  <c r="T17" i="2"/>
  <c r="S17" i="2"/>
  <c r="R17" i="2"/>
  <c r="O17" i="2"/>
  <c r="P17" i="2" s="1"/>
  <c r="AX17" i="2" s="1"/>
  <c r="H17" i="2"/>
  <c r="BA17" i="2" s="1"/>
  <c r="AW16" i="2"/>
  <c r="AV16" i="2"/>
  <c r="AO16" i="2"/>
  <c r="T16" i="2"/>
  <c r="S16" i="2"/>
  <c r="R16" i="2"/>
  <c r="O16" i="2"/>
  <c r="AX16" i="2" s="1"/>
  <c r="H16" i="2"/>
  <c r="BA16" i="2" s="1"/>
  <c r="AX15" i="2"/>
  <c r="AW15" i="2"/>
  <c r="AV15" i="2"/>
  <c r="AO15" i="2"/>
  <c r="AT15" i="2" s="1"/>
  <c r="AU15" i="2" s="1"/>
  <c r="T15" i="2"/>
  <c r="S15" i="2"/>
  <c r="R15" i="2"/>
  <c r="H15" i="2"/>
  <c r="BA15" i="2" s="1"/>
  <c r="AW14" i="2"/>
  <c r="AV14" i="2"/>
  <c r="T14" i="2"/>
  <c r="S14" i="2"/>
  <c r="R14" i="2"/>
  <c r="H14" i="2"/>
  <c r="BA14" i="2" s="1"/>
  <c r="AW13" i="2"/>
  <c r="AV13" i="2"/>
  <c r="AT13" i="2"/>
  <c r="AU13" i="2" s="1"/>
  <c r="T13" i="2"/>
  <c r="S13" i="2"/>
  <c r="R13" i="2"/>
  <c r="H13" i="2"/>
  <c r="AW12" i="2"/>
  <c r="AV12" i="2"/>
  <c r="T12" i="2"/>
  <c r="S12" i="2"/>
  <c r="R12" i="2"/>
  <c r="P12" i="2"/>
  <c r="AX12" i="2" s="1"/>
  <c r="H12" i="2"/>
  <c r="O7" i="2"/>
  <c r="P7" i="2" s="1"/>
  <c r="O8" i="2"/>
  <c r="O9" i="2"/>
  <c r="P9" i="2" s="1"/>
  <c r="O10" i="2"/>
  <c r="P10" i="2" s="1"/>
  <c r="O11" i="2"/>
  <c r="O6" i="2"/>
  <c r="P6" i="2" s="1"/>
  <c r="P2" i="2"/>
  <c r="AX2" i="2" s="1"/>
  <c r="H3" i="2"/>
  <c r="H4" i="2"/>
  <c r="H5" i="2"/>
  <c r="H6" i="2"/>
  <c r="H7" i="2"/>
  <c r="H8" i="2"/>
  <c r="H9" i="2"/>
  <c r="H10" i="2"/>
  <c r="H11" i="2"/>
  <c r="H2" i="2"/>
  <c r="R2" i="2"/>
  <c r="S2" i="2"/>
  <c r="T2" i="2"/>
  <c r="R3" i="2"/>
  <c r="S3" i="2"/>
  <c r="T3" i="2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J31" i="9"/>
  <c r="J27" i="9"/>
  <c r="J14" i="9"/>
  <c r="J5" i="9"/>
  <c r="J8" i="9"/>
  <c r="J43" i="9"/>
  <c r="J39" i="9"/>
  <c r="J37" i="9"/>
  <c r="J25" i="9"/>
  <c r="B20" i="9"/>
  <c r="B19" i="9"/>
  <c r="J3" i="9"/>
  <c r="AO384" i="2"/>
  <c r="AT384" i="2" s="1"/>
  <c r="AU384" i="2" s="1"/>
  <c r="AO383" i="2"/>
  <c r="AT383" i="2" s="1"/>
  <c r="AU383" i="2" s="1"/>
  <c r="AO382" i="2"/>
  <c r="AT382" i="2" s="1"/>
  <c r="AU382" i="2" s="1"/>
  <c r="AO378" i="2"/>
  <c r="AT378" i="2" s="1"/>
  <c r="AU378" i="2" s="1"/>
  <c r="AO377" i="2"/>
  <c r="AT377" i="2" s="1"/>
  <c r="AU377" i="2" s="1"/>
  <c r="AO376" i="2"/>
  <c r="AT376" i="2" s="1"/>
  <c r="AU376" i="2" s="1"/>
  <c r="AO372" i="2"/>
  <c r="AT372" i="2" s="1"/>
  <c r="AU372" i="2" s="1"/>
  <c r="AO371" i="2"/>
  <c r="AT371" i="2" s="1"/>
  <c r="AU371" i="2" s="1"/>
  <c r="AO370" i="2"/>
  <c r="AT370" i="2" s="1"/>
  <c r="AU370" i="2" s="1"/>
  <c r="AO366" i="2"/>
  <c r="AO365" i="2"/>
  <c r="AT365" i="2" s="1"/>
  <c r="AU365" i="2" s="1"/>
  <c r="AO364" i="2"/>
  <c r="AT364" i="2" s="1"/>
  <c r="AU364" i="2" s="1"/>
  <c r="AO360" i="2"/>
  <c r="AT360" i="2" s="1"/>
  <c r="AU360" i="2" s="1"/>
  <c r="AO359" i="2"/>
  <c r="AT359" i="2" s="1"/>
  <c r="AU359" i="2" s="1"/>
  <c r="AO358" i="2"/>
  <c r="AT358" i="2" s="1"/>
  <c r="AU358" i="2" s="1"/>
  <c r="AO354" i="2"/>
  <c r="AO353" i="2"/>
  <c r="AO352" i="2"/>
  <c r="AO348" i="2"/>
  <c r="AT348" i="2" s="1"/>
  <c r="AU348" i="2" s="1"/>
  <c r="AO347" i="2"/>
  <c r="AT347" i="2" s="1"/>
  <c r="AU347" i="2" s="1"/>
  <c r="AO346" i="2"/>
  <c r="AT346" i="2" s="1"/>
  <c r="AU346" i="2" s="1"/>
  <c r="BA336" i="2"/>
  <c r="AZ336" i="2"/>
  <c r="AW335" i="2"/>
  <c r="AV335" i="2"/>
  <c r="AO335" i="2"/>
  <c r="T335" i="2"/>
  <c r="S335" i="2"/>
  <c r="R335" i="2"/>
  <c r="AW334" i="2"/>
  <c r="AV334" i="2"/>
  <c r="AO334" i="2"/>
  <c r="T334" i="2"/>
  <c r="S334" i="2"/>
  <c r="R334" i="2"/>
  <c r="AW333" i="2"/>
  <c r="AV333" i="2"/>
  <c r="AO333" i="2"/>
  <c r="T333" i="2"/>
  <c r="S333" i="2"/>
  <c r="R333" i="2"/>
  <c r="AW332" i="2"/>
  <c r="AV332" i="2"/>
  <c r="AO332" i="2"/>
  <c r="T332" i="2"/>
  <c r="S332" i="2"/>
  <c r="R332" i="2"/>
  <c r="AW331" i="2"/>
  <c r="AV331" i="2"/>
  <c r="AO331" i="2"/>
  <c r="T331" i="2"/>
  <c r="S331" i="2"/>
  <c r="R331" i="2"/>
  <c r="AW330" i="2"/>
  <c r="AV330" i="2"/>
  <c r="AO330" i="2"/>
  <c r="T330" i="2"/>
  <c r="S330" i="2"/>
  <c r="R330" i="2"/>
  <c r="AW329" i="2"/>
  <c r="AV329" i="2"/>
  <c r="AT329" i="2"/>
  <c r="AU329" i="2" s="1"/>
  <c r="T329" i="2"/>
  <c r="S329" i="2"/>
  <c r="R329" i="2"/>
  <c r="AW328" i="2"/>
  <c r="AV328" i="2"/>
  <c r="AT328" i="2"/>
  <c r="AU328" i="2" s="1"/>
  <c r="T328" i="2"/>
  <c r="S328" i="2"/>
  <c r="R328" i="2"/>
  <c r="AW327" i="2"/>
  <c r="AV327" i="2"/>
  <c r="T327" i="2"/>
  <c r="S327" i="2"/>
  <c r="R327" i="2"/>
  <c r="P335" i="2"/>
  <c r="AX335" i="2" s="1"/>
  <c r="H335" i="2"/>
  <c r="AZ335" i="2" s="1"/>
  <c r="I334" i="2"/>
  <c r="H334" i="2"/>
  <c r="AZ334" i="2" s="1"/>
  <c r="I333" i="2"/>
  <c r="P333" i="2" s="1"/>
  <c r="AX333" i="2" s="1"/>
  <c r="H333" i="2"/>
  <c r="AZ333" i="2" s="1"/>
  <c r="I332" i="2"/>
  <c r="P332" i="2" s="1"/>
  <c r="AX332" i="2" s="1"/>
  <c r="H332" i="2"/>
  <c r="AZ332" i="2" s="1"/>
  <c r="I331" i="2"/>
  <c r="AX331" i="2" s="1"/>
  <c r="H331" i="2"/>
  <c r="AZ331" i="2" s="1"/>
  <c r="I330" i="2"/>
  <c r="P330" i="2" s="1"/>
  <c r="AX330" i="2" s="1"/>
  <c r="H330" i="2"/>
  <c r="AZ330" i="2" s="1"/>
  <c r="H329" i="2"/>
  <c r="AZ329" i="2" s="1"/>
  <c r="P328" i="2"/>
  <c r="H328" i="2"/>
  <c r="AZ328" i="2" s="1"/>
  <c r="P327" i="2"/>
  <c r="AX329" i="2" s="1"/>
  <c r="H327" i="2"/>
  <c r="AZ327" i="2" s="1"/>
  <c r="I354" i="2"/>
  <c r="I353" i="2"/>
  <c r="I352" i="2"/>
  <c r="P352" i="2" s="1"/>
  <c r="P349" i="2"/>
  <c r="P350" i="2" s="1"/>
  <c r="P353" i="2" s="1"/>
  <c r="I348" i="2"/>
  <c r="I347" i="2"/>
  <c r="I346" i="2"/>
  <c r="P346" i="2" s="1"/>
  <c r="P343" i="2"/>
  <c r="P344" i="2" s="1"/>
  <c r="P347" i="2" s="1"/>
  <c r="I341" i="2"/>
  <c r="I342" i="2"/>
  <c r="I340" i="2"/>
  <c r="P337" i="2"/>
  <c r="P338" i="2" s="1"/>
  <c r="P341" i="2" s="1"/>
  <c r="AX293" i="2"/>
  <c r="H337" i="2"/>
  <c r="AZ337" i="2" s="1"/>
  <c r="R337" i="2"/>
  <c r="S337" i="2"/>
  <c r="T337" i="2"/>
  <c r="AT337" i="2"/>
  <c r="AU337" i="2" s="1"/>
  <c r="AV337" i="2"/>
  <c r="AW337" i="2"/>
  <c r="H338" i="2"/>
  <c r="AZ338" i="2" s="1"/>
  <c r="R338" i="2"/>
  <c r="S338" i="2"/>
  <c r="T338" i="2"/>
  <c r="AT338" i="2"/>
  <c r="AU338" i="2" s="1"/>
  <c r="AV338" i="2"/>
  <c r="AW338" i="2"/>
  <c r="H339" i="2"/>
  <c r="AZ339" i="2" s="1"/>
  <c r="R339" i="2"/>
  <c r="S339" i="2"/>
  <c r="T339" i="2"/>
  <c r="AT339" i="2"/>
  <c r="AU339" i="2" s="1"/>
  <c r="AV339" i="2"/>
  <c r="AW339" i="2"/>
  <c r="H340" i="2"/>
  <c r="AZ340" i="2" s="1"/>
  <c r="R340" i="2"/>
  <c r="S340" i="2"/>
  <c r="T340" i="2"/>
  <c r="AO340" i="2"/>
  <c r="AV340" i="2"/>
  <c r="AW340" i="2"/>
  <c r="H341" i="2"/>
  <c r="AZ341" i="2" s="1"/>
  <c r="R341" i="2"/>
  <c r="S341" i="2"/>
  <c r="T341" i="2"/>
  <c r="AO341" i="2"/>
  <c r="AV341" i="2"/>
  <c r="AW341" i="2"/>
  <c r="H342" i="2"/>
  <c r="AZ342" i="2" s="1"/>
  <c r="R342" i="2"/>
  <c r="S342" i="2"/>
  <c r="T342" i="2"/>
  <c r="AO342" i="2"/>
  <c r="AV342" i="2"/>
  <c r="AW342" i="2"/>
  <c r="H343" i="2"/>
  <c r="AZ343" i="2" s="1"/>
  <c r="R343" i="2"/>
  <c r="S343" i="2"/>
  <c r="T343" i="2"/>
  <c r="AT343" i="2"/>
  <c r="AU343" i="2" s="1"/>
  <c r="AV343" i="2"/>
  <c r="AW343" i="2"/>
  <c r="AX343" i="2"/>
  <c r="H344" i="2"/>
  <c r="AZ344" i="2" s="1"/>
  <c r="R344" i="2"/>
  <c r="S344" i="2"/>
  <c r="T344" i="2"/>
  <c r="AT344" i="2"/>
  <c r="AU344" i="2" s="1"/>
  <c r="AV344" i="2"/>
  <c r="AW344" i="2"/>
  <c r="H345" i="2"/>
  <c r="AZ345" i="2" s="1"/>
  <c r="R345" i="2"/>
  <c r="S345" i="2"/>
  <c r="T345" i="2"/>
  <c r="AT345" i="2"/>
  <c r="AU345" i="2" s="1"/>
  <c r="AV345" i="2"/>
  <c r="AW345" i="2"/>
  <c r="H346" i="2"/>
  <c r="AZ346" i="2" s="1"/>
  <c r="R346" i="2"/>
  <c r="S346" i="2"/>
  <c r="T346" i="2"/>
  <c r="AV346" i="2"/>
  <c r="AW346" i="2"/>
  <c r="H347" i="2"/>
  <c r="AZ347" i="2" s="1"/>
  <c r="R347" i="2"/>
  <c r="S347" i="2"/>
  <c r="T347" i="2"/>
  <c r="AV347" i="2"/>
  <c r="AW347" i="2"/>
  <c r="H348" i="2"/>
  <c r="AZ348" i="2" s="1"/>
  <c r="R348" i="2"/>
  <c r="S348" i="2"/>
  <c r="T348" i="2"/>
  <c r="AV348" i="2"/>
  <c r="AW348" i="2"/>
  <c r="H349" i="2"/>
  <c r="AZ349" i="2" s="1"/>
  <c r="R349" i="2"/>
  <c r="S349" i="2"/>
  <c r="T349" i="2"/>
  <c r="AT349" i="2"/>
  <c r="AU349" i="2" s="1"/>
  <c r="AV349" i="2"/>
  <c r="AW349" i="2"/>
  <c r="H350" i="2"/>
  <c r="AZ350" i="2" s="1"/>
  <c r="R350" i="2"/>
  <c r="S350" i="2"/>
  <c r="T350" i="2"/>
  <c r="AT350" i="2"/>
  <c r="AU350" i="2" s="1"/>
  <c r="AV350" i="2"/>
  <c r="AW350" i="2"/>
  <c r="H351" i="2"/>
  <c r="AZ351" i="2" s="1"/>
  <c r="R351" i="2"/>
  <c r="S351" i="2"/>
  <c r="T351" i="2"/>
  <c r="AT351" i="2"/>
  <c r="AU351" i="2" s="1"/>
  <c r="AV351" i="2"/>
  <c r="AW351" i="2"/>
  <c r="H352" i="2"/>
  <c r="BA352" i="2" s="1"/>
  <c r="R352" i="2"/>
  <c r="S352" i="2"/>
  <c r="T352" i="2"/>
  <c r="AV352" i="2"/>
  <c r="AW352" i="2"/>
  <c r="H353" i="2"/>
  <c r="AZ353" i="2" s="1"/>
  <c r="R353" i="2"/>
  <c r="S353" i="2"/>
  <c r="T353" i="2"/>
  <c r="AV353" i="2"/>
  <c r="AW353" i="2"/>
  <c r="H354" i="2"/>
  <c r="AZ354" i="2" s="1"/>
  <c r="R354" i="2"/>
  <c r="S354" i="2"/>
  <c r="T354" i="2"/>
  <c r="AV354" i="2"/>
  <c r="AW354" i="2"/>
  <c r="H355" i="2"/>
  <c r="AZ355" i="2" s="1"/>
  <c r="R355" i="2"/>
  <c r="S355" i="2"/>
  <c r="T355" i="2"/>
  <c r="AT355" i="2"/>
  <c r="AU355" i="2" s="1"/>
  <c r="AV355" i="2"/>
  <c r="AW355" i="2"/>
  <c r="H356" i="2"/>
  <c r="AZ356" i="2" s="1"/>
  <c r="R356" i="2"/>
  <c r="S356" i="2"/>
  <c r="T356" i="2"/>
  <c r="AT356" i="2"/>
  <c r="AU356" i="2" s="1"/>
  <c r="AV356" i="2"/>
  <c r="AW356" i="2"/>
  <c r="H357" i="2"/>
  <c r="AZ357" i="2" s="1"/>
  <c r="R357" i="2"/>
  <c r="S357" i="2"/>
  <c r="T357" i="2"/>
  <c r="AT357" i="2"/>
  <c r="AU357" i="2" s="1"/>
  <c r="AV357" i="2"/>
  <c r="AW357" i="2"/>
  <c r="H358" i="2"/>
  <c r="BA358" i="2" s="1"/>
  <c r="AX358" i="2"/>
  <c r="R358" i="2"/>
  <c r="S358" i="2"/>
  <c r="T358" i="2"/>
  <c r="AV358" i="2"/>
  <c r="AW358" i="2"/>
  <c r="H359" i="2"/>
  <c r="AZ359" i="2" s="1"/>
  <c r="R359" i="2"/>
  <c r="S359" i="2"/>
  <c r="T359" i="2"/>
  <c r="AV359" i="2"/>
  <c r="AW359" i="2"/>
  <c r="H360" i="2"/>
  <c r="BA360" i="2" s="1"/>
  <c r="R360" i="2"/>
  <c r="S360" i="2"/>
  <c r="T360" i="2"/>
  <c r="AV360" i="2"/>
  <c r="AW360" i="2"/>
  <c r="H361" i="2"/>
  <c r="AZ361" i="2" s="1"/>
  <c r="R361" i="2"/>
  <c r="S361" i="2"/>
  <c r="T361" i="2"/>
  <c r="AT361" i="2"/>
  <c r="AU361" i="2" s="1"/>
  <c r="AV361" i="2"/>
  <c r="AW361" i="2"/>
  <c r="H362" i="2"/>
  <c r="AZ362" i="2" s="1"/>
  <c r="R362" i="2"/>
  <c r="S362" i="2"/>
  <c r="T362" i="2"/>
  <c r="AT362" i="2"/>
  <c r="AU362" i="2" s="1"/>
  <c r="AV362" i="2"/>
  <c r="AW362" i="2"/>
  <c r="H363" i="2"/>
  <c r="AZ363" i="2" s="1"/>
  <c r="R363" i="2"/>
  <c r="S363" i="2"/>
  <c r="T363" i="2"/>
  <c r="AT363" i="2"/>
  <c r="AU363" i="2" s="1"/>
  <c r="AV363" i="2"/>
  <c r="AW363" i="2"/>
  <c r="H364" i="2"/>
  <c r="AZ364" i="2" s="1"/>
  <c r="AX364" i="2"/>
  <c r="R364" i="2"/>
  <c r="S364" i="2"/>
  <c r="T364" i="2"/>
  <c r="AV364" i="2"/>
  <c r="AW364" i="2"/>
  <c r="H365" i="2"/>
  <c r="AZ365" i="2" s="1"/>
  <c r="R365" i="2"/>
  <c r="S365" i="2"/>
  <c r="T365" i="2"/>
  <c r="AV365" i="2"/>
  <c r="AW365" i="2"/>
  <c r="H366" i="2"/>
  <c r="AZ366" i="2" s="1"/>
  <c r="R366" i="2"/>
  <c r="S366" i="2"/>
  <c r="T366" i="2"/>
  <c r="AT366" i="2"/>
  <c r="AU366" i="2" s="1"/>
  <c r="AV366" i="2"/>
  <c r="AW366" i="2"/>
  <c r="H367" i="2"/>
  <c r="AZ367" i="2" s="1"/>
  <c r="R367" i="2"/>
  <c r="S367" i="2"/>
  <c r="T367" i="2"/>
  <c r="AT367" i="2"/>
  <c r="AU367" i="2" s="1"/>
  <c r="AV367" i="2"/>
  <c r="AW367" i="2"/>
  <c r="H368" i="2"/>
  <c r="AZ368" i="2" s="1"/>
  <c r="R368" i="2"/>
  <c r="S368" i="2"/>
  <c r="T368" i="2"/>
  <c r="AT368" i="2"/>
  <c r="AU368" i="2" s="1"/>
  <c r="AV368" i="2"/>
  <c r="AW368" i="2"/>
  <c r="H369" i="2"/>
  <c r="AZ369" i="2" s="1"/>
  <c r="R369" i="2"/>
  <c r="S369" i="2"/>
  <c r="T369" i="2"/>
  <c r="AT369" i="2"/>
  <c r="AU369" i="2" s="1"/>
  <c r="AV369" i="2"/>
  <c r="AW369" i="2"/>
  <c r="H370" i="2"/>
  <c r="AZ370" i="2" s="1"/>
  <c r="AX370" i="2"/>
  <c r="R370" i="2"/>
  <c r="S370" i="2"/>
  <c r="T370" i="2"/>
  <c r="AV370" i="2"/>
  <c r="AW370" i="2"/>
  <c r="H371" i="2"/>
  <c r="AZ371" i="2" s="1"/>
  <c r="R371" i="2"/>
  <c r="S371" i="2"/>
  <c r="T371" i="2"/>
  <c r="AV371" i="2"/>
  <c r="AW371" i="2"/>
  <c r="H372" i="2"/>
  <c r="AZ372" i="2" s="1"/>
  <c r="R372" i="2"/>
  <c r="S372" i="2"/>
  <c r="T372" i="2"/>
  <c r="AV372" i="2"/>
  <c r="AW372" i="2"/>
  <c r="H373" i="2"/>
  <c r="AZ373" i="2" s="1"/>
  <c r="R373" i="2"/>
  <c r="S373" i="2"/>
  <c r="T373" i="2"/>
  <c r="AT373" i="2"/>
  <c r="AU373" i="2" s="1"/>
  <c r="AV373" i="2"/>
  <c r="AW373" i="2"/>
  <c r="AX373" i="2"/>
  <c r="H374" i="2"/>
  <c r="AZ374" i="2" s="1"/>
  <c r="R374" i="2"/>
  <c r="S374" i="2"/>
  <c r="T374" i="2"/>
  <c r="AT374" i="2"/>
  <c r="AU374" i="2" s="1"/>
  <c r="AV374" i="2"/>
  <c r="AW374" i="2"/>
  <c r="AX374" i="2"/>
  <c r="H375" i="2"/>
  <c r="AZ375" i="2" s="1"/>
  <c r="R375" i="2"/>
  <c r="S375" i="2"/>
  <c r="T375" i="2"/>
  <c r="AT375" i="2"/>
  <c r="AU375" i="2" s="1"/>
  <c r="AV375" i="2"/>
  <c r="AW375" i="2"/>
  <c r="AX375" i="2"/>
  <c r="H376" i="2"/>
  <c r="AZ376" i="2" s="1"/>
  <c r="R376" i="2"/>
  <c r="S376" i="2"/>
  <c r="T376" i="2"/>
  <c r="AV376" i="2"/>
  <c r="AW376" i="2"/>
  <c r="AX376" i="2"/>
  <c r="H377" i="2"/>
  <c r="AZ377" i="2" s="1"/>
  <c r="R377" i="2"/>
  <c r="S377" i="2"/>
  <c r="T377" i="2"/>
  <c r="AV377" i="2"/>
  <c r="AW377" i="2"/>
  <c r="AX377" i="2"/>
  <c r="H378" i="2"/>
  <c r="AZ378" i="2" s="1"/>
  <c r="R378" i="2"/>
  <c r="S378" i="2"/>
  <c r="T378" i="2"/>
  <c r="AV378" i="2"/>
  <c r="AW378" i="2"/>
  <c r="AX378" i="2"/>
  <c r="H379" i="2"/>
  <c r="AZ379" i="2" s="1"/>
  <c r="R379" i="2"/>
  <c r="S379" i="2"/>
  <c r="T379" i="2"/>
  <c r="AT379" i="2"/>
  <c r="AU379" i="2" s="1"/>
  <c r="AV379" i="2"/>
  <c r="AW379" i="2"/>
  <c r="AX379" i="2"/>
  <c r="H380" i="2"/>
  <c r="AZ380" i="2" s="1"/>
  <c r="R380" i="2"/>
  <c r="S380" i="2"/>
  <c r="T380" i="2"/>
  <c r="AT380" i="2"/>
  <c r="AU380" i="2" s="1"/>
  <c r="AV380" i="2"/>
  <c r="AW380" i="2"/>
  <c r="AX380" i="2"/>
  <c r="H381" i="2"/>
  <c r="AZ381" i="2" s="1"/>
  <c r="R381" i="2"/>
  <c r="S381" i="2"/>
  <c r="T381" i="2"/>
  <c r="AT381" i="2"/>
  <c r="AU381" i="2" s="1"/>
  <c r="AV381" i="2"/>
  <c r="AW381" i="2"/>
  <c r="AX381" i="2"/>
  <c r="H382" i="2"/>
  <c r="AZ382" i="2" s="1"/>
  <c r="R382" i="2"/>
  <c r="S382" i="2"/>
  <c r="T382" i="2"/>
  <c r="AV382" i="2"/>
  <c r="AW382" i="2"/>
  <c r="AX382" i="2"/>
  <c r="H383" i="2"/>
  <c r="AZ383" i="2" s="1"/>
  <c r="R383" i="2"/>
  <c r="S383" i="2"/>
  <c r="T383" i="2"/>
  <c r="AV383" i="2"/>
  <c r="AW383" i="2"/>
  <c r="AX383" i="2"/>
  <c r="H384" i="2"/>
  <c r="BA384" i="2" s="1"/>
  <c r="R384" i="2"/>
  <c r="S384" i="2"/>
  <c r="T384" i="2"/>
  <c r="AV384" i="2"/>
  <c r="AW384" i="2"/>
  <c r="AX384" i="2"/>
  <c r="P326" i="2"/>
  <c r="AX326" i="2" s="1"/>
  <c r="I325" i="2"/>
  <c r="I324" i="2"/>
  <c r="P324" i="2" s="1"/>
  <c r="I323" i="2"/>
  <c r="P323" i="2" s="1"/>
  <c r="I322" i="2"/>
  <c r="I321" i="2"/>
  <c r="P321" i="2" s="1"/>
  <c r="P319" i="2"/>
  <c r="P318" i="2"/>
  <c r="AX320" i="2" s="1"/>
  <c r="P317" i="2"/>
  <c r="AX317" i="2" s="1"/>
  <c r="I316" i="2"/>
  <c r="I315" i="2"/>
  <c r="P315" i="2" s="1"/>
  <c r="I314" i="2"/>
  <c r="P314" i="2" s="1"/>
  <c r="I313" i="2"/>
  <c r="I312" i="2"/>
  <c r="P312" i="2" s="1"/>
  <c r="P310" i="2"/>
  <c r="P309" i="2"/>
  <c r="AX311" i="2" s="1"/>
  <c r="H300" i="2"/>
  <c r="AZ300" i="2" s="1"/>
  <c r="H301" i="2"/>
  <c r="AZ301" i="2" s="1"/>
  <c r="H302" i="2"/>
  <c r="AZ302" i="2" s="1"/>
  <c r="H303" i="2"/>
  <c r="AZ303" i="2" s="1"/>
  <c r="H304" i="2"/>
  <c r="AZ304" i="2" s="1"/>
  <c r="H305" i="2"/>
  <c r="AZ305" i="2" s="1"/>
  <c r="H306" i="2"/>
  <c r="AZ306" i="2" s="1"/>
  <c r="H307" i="2"/>
  <c r="AZ307" i="2" s="1"/>
  <c r="H308" i="2"/>
  <c r="AZ308" i="2" s="1"/>
  <c r="P308" i="2"/>
  <c r="P299" i="2"/>
  <c r="AX299" i="2" s="1"/>
  <c r="P290" i="2"/>
  <c r="AX290" i="2" s="1"/>
  <c r="I289" i="2"/>
  <c r="I288" i="2"/>
  <c r="P288" i="2" s="1"/>
  <c r="I287" i="2"/>
  <c r="P287" i="2" s="1"/>
  <c r="I286" i="2"/>
  <c r="I285" i="2"/>
  <c r="P285" i="2" s="1"/>
  <c r="P283" i="2"/>
  <c r="P282" i="2"/>
  <c r="P281" i="2"/>
  <c r="I280" i="2"/>
  <c r="I279" i="2"/>
  <c r="P279" i="2" s="1"/>
  <c r="I278" i="2"/>
  <c r="P278" i="2" s="1"/>
  <c r="I277" i="2"/>
  <c r="I276" i="2"/>
  <c r="P276" i="2" s="1"/>
  <c r="P274" i="2"/>
  <c r="P273" i="2"/>
  <c r="AX275" i="2" s="1"/>
  <c r="P265" i="2"/>
  <c r="P256" i="2"/>
  <c r="P272" i="2"/>
  <c r="I271" i="2"/>
  <c r="I270" i="2"/>
  <c r="P270" i="2" s="1"/>
  <c r="I269" i="2"/>
  <c r="P269" i="2" s="1"/>
  <c r="I268" i="2"/>
  <c r="I267" i="2"/>
  <c r="P267" i="2" s="1"/>
  <c r="P264" i="2"/>
  <c r="P263" i="2"/>
  <c r="I262" i="2"/>
  <c r="I261" i="2"/>
  <c r="P261" i="2" s="1"/>
  <c r="I260" i="2"/>
  <c r="P260" i="2" s="1"/>
  <c r="I259" i="2"/>
  <c r="I258" i="2"/>
  <c r="P258" i="2" s="1"/>
  <c r="P255" i="2"/>
  <c r="AX257" i="2" s="1"/>
  <c r="P254" i="2"/>
  <c r="P245" i="2"/>
  <c r="I244" i="2"/>
  <c r="I243" i="2"/>
  <c r="P243" i="2" s="1"/>
  <c r="I242" i="2"/>
  <c r="P242" i="2" s="1"/>
  <c r="I241" i="2"/>
  <c r="I240" i="2"/>
  <c r="P240" i="2" s="1"/>
  <c r="P238" i="2"/>
  <c r="P229" i="2"/>
  <c r="P236" i="2"/>
  <c r="P227" i="2"/>
  <c r="P220" i="2"/>
  <c r="I226" i="2"/>
  <c r="I225" i="2"/>
  <c r="P225" i="2" s="1"/>
  <c r="I224" i="2"/>
  <c r="P224" i="2" s="1"/>
  <c r="I223" i="2"/>
  <c r="I222" i="2"/>
  <c r="P222" i="2" s="1"/>
  <c r="AX212" i="2"/>
  <c r="P218" i="2"/>
  <c r="P211" i="2"/>
  <c r="P209" i="2"/>
  <c r="P200" i="2"/>
  <c r="P193" i="2"/>
  <c r="P202" i="2"/>
  <c r="O21" i="8"/>
  <c r="O20" i="8"/>
  <c r="AT2" i="2"/>
  <c r="AU2" i="2" s="1"/>
  <c r="AV2" i="2"/>
  <c r="AW2" i="2"/>
  <c r="AT3" i="2"/>
  <c r="AU3" i="2" s="1"/>
  <c r="AV3" i="2"/>
  <c r="AW3" i="2"/>
  <c r="AT4" i="2"/>
  <c r="AU4" i="2" s="1"/>
  <c r="AV4" i="2"/>
  <c r="AW4" i="2"/>
  <c r="AX4" i="2"/>
  <c r="AO5" i="2"/>
  <c r="AV5" i="2"/>
  <c r="AW5" i="2"/>
  <c r="AO6" i="2"/>
  <c r="AV6" i="2"/>
  <c r="AW6" i="2"/>
  <c r="AO7" i="2"/>
  <c r="AV7" i="2"/>
  <c r="AW7" i="2"/>
  <c r="AO8" i="2"/>
  <c r="AV8" i="2"/>
  <c r="AW8" i="2"/>
  <c r="AO9" i="2"/>
  <c r="AV9" i="2"/>
  <c r="AW9" i="2"/>
  <c r="AV10" i="2"/>
  <c r="AW10" i="2"/>
  <c r="AV192" i="2"/>
  <c r="AW192" i="2"/>
  <c r="AT193" i="2"/>
  <c r="AU193" i="2" s="1"/>
  <c r="AV193" i="2"/>
  <c r="AW193" i="2"/>
  <c r="AT194" i="2"/>
  <c r="AU194" i="2" s="1"/>
  <c r="AV194" i="2"/>
  <c r="AW194" i="2"/>
  <c r="AO195" i="2"/>
  <c r="AV195" i="2"/>
  <c r="AW195" i="2"/>
  <c r="AO196" i="2"/>
  <c r="AV196" i="2"/>
  <c r="AW196" i="2"/>
  <c r="AO197" i="2"/>
  <c r="AV197" i="2"/>
  <c r="AW197" i="2"/>
  <c r="AO198" i="2"/>
  <c r="AV198" i="2"/>
  <c r="AW198" i="2"/>
  <c r="AO199" i="2"/>
  <c r="AV199" i="2"/>
  <c r="AW199" i="2"/>
  <c r="AO200" i="2"/>
  <c r="AV200" i="2"/>
  <c r="AW200" i="2"/>
  <c r="AV201" i="2"/>
  <c r="AW201" i="2"/>
  <c r="AT202" i="2"/>
  <c r="AU202" i="2" s="1"/>
  <c r="AV202" i="2"/>
  <c r="AW202" i="2"/>
  <c r="AT203" i="2"/>
  <c r="AU203" i="2" s="1"/>
  <c r="AV203" i="2"/>
  <c r="AW203" i="2"/>
  <c r="AO204" i="2"/>
  <c r="AV204" i="2"/>
  <c r="AW204" i="2"/>
  <c r="AO205" i="2"/>
  <c r="AV205" i="2"/>
  <c r="AW205" i="2"/>
  <c r="AO206" i="2"/>
  <c r="AV206" i="2"/>
  <c r="AW206" i="2"/>
  <c r="AO207" i="2"/>
  <c r="AV207" i="2"/>
  <c r="AW207" i="2"/>
  <c r="AO208" i="2"/>
  <c r="AV208" i="2"/>
  <c r="AW208" i="2"/>
  <c r="AO209" i="2"/>
  <c r="AV209" i="2"/>
  <c r="AW209" i="2"/>
  <c r="AV210" i="2"/>
  <c r="AW210" i="2"/>
  <c r="AT211" i="2"/>
  <c r="AU211" i="2" s="1"/>
  <c r="AV211" i="2"/>
  <c r="AW211" i="2"/>
  <c r="AT212" i="2"/>
  <c r="AU212" i="2" s="1"/>
  <c r="AV212" i="2"/>
  <c r="AW212" i="2"/>
  <c r="AO213" i="2"/>
  <c r="AV213" i="2"/>
  <c r="AW213" i="2"/>
  <c r="AO214" i="2"/>
  <c r="AV214" i="2"/>
  <c r="AW214" i="2"/>
  <c r="AO215" i="2"/>
  <c r="AV215" i="2"/>
  <c r="AW215" i="2"/>
  <c r="AO216" i="2"/>
  <c r="AV216" i="2"/>
  <c r="AW216" i="2"/>
  <c r="AO217" i="2"/>
  <c r="AV217" i="2"/>
  <c r="AW217" i="2"/>
  <c r="AO218" i="2"/>
  <c r="AV218" i="2"/>
  <c r="AW218" i="2"/>
  <c r="AV219" i="2"/>
  <c r="AW219" i="2"/>
  <c r="AT220" i="2"/>
  <c r="AU220" i="2" s="1"/>
  <c r="AV220" i="2"/>
  <c r="AW220" i="2"/>
  <c r="AT221" i="2"/>
  <c r="AU221" i="2" s="1"/>
  <c r="AV221" i="2"/>
  <c r="AW221" i="2"/>
  <c r="AO222" i="2"/>
  <c r="AV222" i="2"/>
  <c r="AW222" i="2"/>
  <c r="AO223" i="2"/>
  <c r="AV223" i="2"/>
  <c r="AW223" i="2"/>
  <c r="AO224" i="2"/>
  <c r="AV224" i="2"/>
  <c r="AW224" i="2"/>
  <c r="AO225" i="2"/>
  <c r="AV225" i="2"/>
  <c r="AW225" i="2"/>
  <c r="AO226" i="2"/>
  <c r="AV226" i="2"/>
  <c r="AW226" i="2"/>
  <c r="AO227" i="2"/>
  <c r="AV227" i="2"/>
  <c r="AW227" i="2"/>
  <c r="AV228" i="2"/>
  <c r="AW228" i="2"/>
  <c r="AT229" i="2"/>
  <c r="AU229" i="2" s="1"/>
  <c r="AV229" i="2"/>
  <c r="AW229" i="2"/>
  <c r="AT230" i="2"/>
  <c r="AU230" i="2" s="1"/>
  <c r="AV230" i="2"/>
  <c r="AW230" i="2"/>
  <c r="AO231" i="2"/>
  <c r="AV231" i="2"/>
  <c r="AW231" i="2"/>
  <c r="AO232" i="2"/>
  <c r="AV232" i="2"/>
  <c r="AW232" i="2"/>
  <c r="AO233" i="2"/>
  <c r="AV233" i="2"/>
  <c r="AW233" i="2"/>
  <c r="AO234" i="2"/>
  <c r="AV234" i="2"/>
  <c r="AW234" i="2"/>
  <c r="AO235" i="2"/>
  <c r="AV235" i="2"/>
  <c r="AW235" i="2"/>
  <c r="AO236" i="2"/>
  <c r="AV236" i="2"/>
  <c r="AW236" i="2"/>
  <c r="AV237" i="2"/>
  <c r="AW237" i="2"/>
  <c r="AT238" i="2"/>
  <c r="AU238" i="2" s="1"/>
  <c r="AV238" i="2"/>
  <c r="AW238" i="2"/>
  <c r="AT239" i="2"/>
  <c r="AU239" i="2" s="1"/>
  <c r="AV239" i="2"/>
  <c r="AW239" i="2"/>
  <c r="AO240" i="2"/>
  <c r="AV240" i="2"/>
  <c r="AW240" i="2"/>
  <c r="AO241" i="2"/>
  <c r="AV241" i="2"/>
  <c r="AW241" i="2"/>
  <c r="AO242" i="2"/>
  <c r="AV242" i="2"/>
  <c r="AW242" i="2"/>
  <c r="AO243" i="2"/>
  <c r="AV243" i="2"/>
  <c r="AW243" i="2"/>
  <c r="AO244" i="2"/>
  <c r="AV244" i="2"/>
  <c r="AW244" i="2"/>
  <c r="AO245" i="2"/>
  <c r="AV245" i="2"/>
  <c r="AW245" i="2"/>
  <c r="AV246" i="2"/>
  <c r="AW246" i="2"/>
  <c r="AT247" i="2"/>
  <c r="AU247" i="2" s="1"/>
  <c r="AV247" i="2"/>
  <c r="AW247" i="2"/>
  <c r="AT248" i="2"/>
  <c r="AU248" i="2" s="1"/>
  <c r="AV248" i="2"/>
  <c r="AW248" i="2"/>
  <c r="AO249" i="2"/>
  <c r="AV249" i="2"/>
  <c r="AW249" i="2"/>
  <c r="AO250" i="2"/>
  <c r="AV250" i="2"/>
  <c r="AW250" i="2"/>
  <c r="AO251" i="2"/>
  <c r="AV251" i="2"/>
  <c r="AW251" i="2"/>
  <c r="AO252" i="2"/>
  <c r="AV252" i="2"/>
  <c r="AW252" i="2"/>
  <c r="AO253" i="2"/>
  <c r="AV253" i="2"/>
  <c r="AW253" i="2"/>
  <c r="AO254" i="2"/>
  <c r="AV254" i="2"/>
  <c r="AW254" i="2"/>
  <c r="AV255" i="2"/>
  <c r="AW255" i="2"/>
  <c r="AT256" i="2"/>
  <c r="AU256" i="2" s="1"/>
  <c r="AV256" i="2"/>
  <c r="AW256" i="2"/>
  <c r="AT257" i="2"/>
  <c r="AU257" i="2" s="1"/>
  <c r="AV257" i="2"/>
  <c r="AW257" i="2"/>
  <c r="AO258" i="2"/>
  <c r="AV258" i="2"/>
  <c r="AW258" i="2"/>
  <c r="AO259" i="2"/>
  <c r="AV259" i="2"/>
  <c r="AW259" i="2"/>
  <c r="AO260" i="2"/>
  <c r="AV260" i="2"/>
  <c r="AW260" i="2"/>
  <c r="AO261" i="2"/>
  <c r="AV261" i="2"/>
  <c r="AW261" i="2"/>
  <c r="AO262" i="2"/>
  <c r="AV262" i="2"/>
  <c r="AW262" i="2"/>
  <c r="AO263" i="2"/>
  <c r="AV263" i="2"/>
  <c r="AW263" i="2"/>
  <c r="AV264" i="2"/>
  <c r="AW264" i="2"/>
  <c r="AT265" i="2"/>
  <c r="AU265" i="2" s="1"/>
  <c r="AV265" i="2"/>
  <c r="AW265" i="2"/>
  <c r="AT266" i="2"/>
  <c r="AU266" i="2" s="1"/>
  <c r="AV266" i="2"/>
  <c r="AW266" i="2"/>
  <c r="AO267" i="2"/>
  <c r="AV267" i="2"/>
  <c r="AW267" i="2"/>
  <c r="AO268" i="2"/>
  <c r="AV268" i="2"/>
  <c r="AW268" i="2"/>
  <c r="AO269" i="2"/>
  <c r="AV269" i="2"/>
  <c r="AW269" i="2"/>
  <c r="AO270" i="2"/>
  <c r="AV270" i="2"/>
  <c r="AW270" i="2"/>
  <c r="AO271" i="2"/>
  <c r="AV271" i="2"/>
  <c r="AW271" i="2"/>
  <c r="AO272" i="2"/>
  <c r="AV272" i="2"/>
  <c r="AW272" i="2"/>
  <c r="AV273" i="2"/>
  <c r="AW273" i="2"/>
  <c r="AT274" i="2"/>
  <c r="AU274" i="2" s="1"/>
  <c r="AV274" i="2"/>
  <c r="AW274" i="2"/>
  <c r="AT275" i="2"/>
  <c r="AU275" i="2" s="1"/>
  <c r="AV275" i="2"/>
  <c r="AW275" i="2"/>
  <c r="AO276" i="2"/>
  <c r="AV276" i="2"/>
  <c r="AW276" i="2"/>
  <c r="AO277" i="2"/>
  <c r="AV277" i="2"/>
  <c r="AW277" i="2"/>
  <c r="AO278" i="2"/>
  <c r="AV278" i="2"/>
  <c r="AW278" i="2"/>
  <c r="AO279" i="2"/>
  <c r="AV279" i="2"/>
  <c r="AW279" i="2"/>
  <c r="AO280" i="2"/>
  <c r="AV280" i="2"/>
  <c r="AW280" i="2"/>
  <c r="AO281" i="2"/>
  <c r="AV281" i="2"/>
  <c r="AW281" i="2"/>
  <c r="AV282" i="2"/>
  <c r="AW282" i="2"/>
  <c r="AT283" i="2"/>
  <c r="AU283" i="2" s="1"/>
  <c r="AV283" i="2"/>
  <c r="AW283" i="2"/>
  <c r="AT284" i="2"/>
  <c r="AU284" i="2" s="1"/>
  <c r="AV284" i="2"/>
  <c r="AW284" i="2"/>
  <c r="AO285" i="2"/>
  <c r="AV285" i="2"/>
  <c r="AW285" i="2"/>
  <c r="AO286" i="2"/>
  <c r="AV286" i="2"/>
  <c r="AW286" i="2"/>
  <c r="AO287" i="2"/>
  <c r="AV287" i="2"/>
  <c r="AW287" i="2"/>
  <c r="AO288" i="2"/>
  <c r="AV288" i="2"/>
  <c r="AW288" i="2"/>
  <c r="AO289" i="2"/>
  <c r="AV289" i="2"/>
  <c r="AW289" i="2"/>
  <c r="AO290" i="2"/>
  <c r="AV290" i="2"/>
  <c r="AW290" i="2"/>
  <c r="AV291" i="2"/>
  <c r="AW291" i="2"/>
  <c r="AT292" i="2"/>
  <c r="AU292" i="2" s="1"/>
  <c r="AV292" i="2"/>
  <c r="AW292" i="2"/>
  <c r="AX292" i="2"/>
  <c r="AT293" i="2"/>
  <c r="AU293" i="2" s="1"/>
  <c r="AV293" i="2"/>
  <c r="AW293" i="2"/>
  <c r="AO294" i="2"/>
  <c r="AV294" i="2"/>
  <c r="AW294" i="2"/>
  <c r="AO295" i="2"/>
  <c r="AV295" i="2"/>
  <c r="AW295" i="2"/>
  <c r="AO296" i="2"/>
  <c r="AV296" i="2"/>
  <c r="AW296" i="2"/>
  <c r="AO297" i="2"/>
  <c r="AV297" i="2"/>
  <c r="AW297" i="2"/>
  <c r="AO298" i="2"/>
  <c r="AV298" i="2"/>
  <c r="AW298" i="2"/>
  <c r="AO299" i="2"/>
  <c r="AV299" i="2"/>
  <c r="AW299" i="2"/>
  <c r="AV300" i="2"/>
  <c r="AW300" i="2"/>
  <c r="AV301" i="2"/>
  <c r="AW301" i="2"/>
  <c r="AV302" i="2"/>
  <c r="AW302" i="2"/>
  <c r="AO303" i="2"/>
  <c r="AV303" i="2"/>
  <c r="AW303" i="2"/>
  <c r="AO304" i="2"/>
  <c r="AV304" i="2"/>
  <c r="AW304" i="2"/>
  <c r="AO305" i="2"/>
  <c r="AV305" i="2"/>
  <c r="AW305" i="2"/>
  <c r="AO306" i="2"/>
  <c r="AV306" i="2"/>
  <c r="AW306" i="2"/>
  <c r="AO307" i="2"/>
  <c r="AV307" i="2"/>
  <c r="AW307" i="2"/>
  <c r="AO308" i="2"/>
  <c r="AV308" i="2"/>
  <c r="AW308" i="2"/>
  <c r="AV309" i="2"/>
  <c r="AW309" i="2"/>
  <c r="AT310" i="2"/>
  <c r="AU310" i="2" s="1"/>
  <c r="AV310" i="2"/>
  <c r="AW310" i="2"/>
  <c r="AT311" i="2"/>
  <c r="AU311" i="2" s="1"/>
  <c r="AV311" i="2"/>
  <c r="AW311" i="2"/>
  <c r="AO312" i="2"/>
  <c r="AV312" i="2"/>
  <c r="AW312" i="2"/>
  <c r="AO313" i="2"/>
  <c r="AV313" i="2"/>
  <c r="AW313" i="2"/>
  <c r="AO314" i="2"/>
  <c r="AV314" i="2"/>
  <c r="AW314" i="2"/>
  <c r="AO315" i="2"/>
  <c r="AV315" i="2"/>
  <c r="AW315" i="2"/>
  <c r="AO316" i="2"/>
  <c r="AV316" i="2"/>
  <c r="AW316" i="2"/>
  <c r="AO317" i="2"/>
  <c r="AV317" i="2"/>
  <c r="AW317" i="2"/>
  <c r="AV318" i="2"/>
  <c r="AW318" i="2"/>
  <c r="AT319" i="2"/>
  <c r="AU319" i="2" s="1"/>
  <c r="AV319" i="2"/>
  <c r="AW319" i="2"/>
  <c r="AT320" i="2"/>
  <c r="AU320" i="2" s="1"/>
  <c r="AV320" i="2"/>
  <c r="AW320" i="2"/>
  <c r="AO321" i="2"/>
  <c r="AV321" i="2"/>
  <c r="AW321" i="2"/>
  <c r="AO322" i="2"/>
  <c r="AV322" i="2"/>
  <c r="AW322" i="2"/>
  <c r="AO323" i="2"/>
  <c r="AV323" i="2"/>
  <c r="AW323" i="2"/>
  <c r="AO324" i="2"/>
  <c r="AV324" i="2"/>
  <c r="AW324" i="2"/>
  <c r="AO325" i="2"/>
  <c r="AV325" i="2"/>
  <c r="AW325" i="2"/>
  <c r="AO326" i="2"/>
  <c r="AV326" i="2"/>
  <c r="AW326" i="2"/>
  <c r="I28" i="3"/>
  <c r="AX93" i="2" l="1"/>
  <c r="M93" i="2"/>
  <c r="AY26" i="2"/>
  <c r="BB26" i="2" s="1"/>
  <c r="AY36" i="2"/>
  <c r="BB36" i="2" s="1"/>
  <c r="BA95" i="2"/>
  <c r="AT14" i="2"/>
  <c r="AU14" i="2" s="1"/>
  <c r="AY14" i="2" s="1"/>
  <c r="BB14" i="2" s="1"/>
  <c r="AX96" i="2"/>
  <c r="AT19" i="2"/>
  <c r="AU19" i="2" s="1"/>
  <c r="AY39" i="2"/>
  <c r="BB39" i="2" s="1"/>
  <c r="AY40" i="2"/>
  <c r="BB40" i="2" s="1"/>
  <c r="AY27" i="2"/>
  <c r="BB27" i="2" s="1"/>
  <c r="AY30" i="2"/>
  <c r="BB30" i="2" s="1"/>
  <c r="AY95" i="2"/>
  <c r="BB95" i="2" s="1"/>
  <c r="BA18" i="2"/>
  <c r="AT96" i="2"/>
  <c r="AU96" i="2" s="1"/>
  <c r="AT93" i="2"/>
  <c r="AU93" i="2" s="1"/>
  <c r="AY93" i="2" s="1"/>
  <c r="BB93" i="2" s="1"/>
  <c r="P93" i="2"/>
  <c r="AT89" i="2"/>
  <c r="AU89" i="2" s="1"/>
  <c r="AY89" i="2" s="1"/>
  <c r="BB89" i="2" s="1"/>
  <c r="AZ93" i="2"/>
  <c r="AZ91" i="2"/>
  <c r="AX97" i="2"/>
  <c r="AT97" i="2"/>
  <c r="AU97" i="2" s="1"/>
  <c r="AY92" i="2"/>
  <c r="BB92" i="2" s="1"/>
  <c r="AY90" i="2"/>
  <c r="BB90" i="2" s="1"/>
  <c r="BA92" i="2"/>
  <c r="AT94" i="2"/>
  <c r="AU94" i="2" s="1"/>
  <c r="AY94" i="2" s="1"/>
  <c r="BB94" i="2" s="1"/>
  <c r="AZ96" i="2"/>
  <c r="AT91" i="2"/>
  <c r="AU91" i="2" s="1"/>
  <c r="AY91" i="2" s="1"/>
  <c r="BB91" i="2" s="1"/>
  <c r="AZ89" i="2"/>
  <c r="AZ97" i="2"/>
  <c r="BA89" i="2"/>
  <c r="AZ90" i="2"/>
  <c r="AZ94" i="2"/>
  <c r="BA94" i="2"/>
  <c r="P16" i="2"/>
  <c r="AY13" i="2"/>
  <c r="BB13" i="2" s="1"/>
  <c r="AT16" i="2"/>
  <c r="AU16" i="2" s="1"/>
  <c r="AY16" i="2" s="1"/>
  <c r="BB16" i="2" s="1"/>
  <c r="AT12" i="2"/>
  <c r="AU12" i="2" s="1"/>
  <c r="AY12" i="2" s="1"/>
  <c r="BB12" i="2" s="1"/>
  <c r="AY15" i="2"/>
  <c r="BB15" i="2" s="1"/>
  <c r="AZ15" i="2"/>
  <c r="AX20" i="2"/>
  <c r="AT20" i="2"/>
  <c r="AU20" i="2" s="1"/>
  <c r="AY18" i="2"/>
  <c r="BB18" i="2" s="1"/>
  <c r="AX19" i="2"/>
  <c r="AT17" i="2"/>
  <c r="AU17" i="2" s="1"/>
  <c r="AY17" i="2" s="1"/>
  <c r="BB17" i="2" s="1"/>
  <c r="AZ19" i="2"/>
  <c r="AZ16" i="2"/>
  <c r="P19" i="2"/>
  <c r="BA19" i="2"/>
  <c r="AZ20" i="2"/>
  <c r="BA20" i="2"/>
  <c r="AZ12" i="2"/>
  <c r="AZ17" i="2"/>
  <c r="BA12" i="2"/>
  <c r="AZ13" i="2"/>
  <c r="BA13" i="2"/>
  <c r="AZ14" i="2"/>
  <c r="BA339" i="2"/>
  <c r="BA346" i="2"/>
  <c r="AX211" i="2"/>
  <c r="AY211" i="2" s="1"/>
  <c r="BA327" i="2"/>
  <c r="AT317" i="2"/>
  <c r="AU317" i="2" s="1"/>
  <c r="AY317" i="2" s="1"/>
  <c r="AZ352" i="2"/>
  <c r="BA375" i="2"/>
  <c r="BA363" i="2"/>
  <c r="BA351" i="2"/>
  <c r="BA303" i="2"/>
  <c r="BA374" i="2"/>
  <c r="BA362" i="2"/>
  <c r="BA350" i="2"/>
  <c r="BA338" i="2"/>
  <c r="BA302" i="2"/>
  <c r="AZ384" i="2"/>
  <c r="BA373" i="2"/>
  <c r="BA361" i="2"/>
  <c r="BA349" i="2"/>
  <c r="BA337" i="2"/>
  <c r="BA301" i="2"/>
  <c r="AZ360" i="2"/>
  <c r="BA372" i="2"/>
  <c r="BA348" i="2"/>
  <c r="BA300" i="2"/>
  <c r="AZ358" i="2"/>
  <c r="BA383" i="2"/>
  <c r="BA371" i="2"/>
  <c r="BA359" i="2"/>
  <c r="BA347" i="2"/>
  <c r="BA335" i="2"/>
  <c r="BA382" i="2"/>
  <c r="BA370" i="2"/>
  <c r="BA334" i="2"/>
  <c r="AT334" i="2"/>
  <c r="AU334" i="2" s="1"/>
  <c r="BA381" i="2"/>
  <c r="BA369" i="2"/>
  <c r="BA357" i="2"/>
  <c r="BA345" i="2"/>
  <c r="BA333" i="2"/>
  <c r="BA380" i="2"/>
  <c r="BA368" i="2"/>
  <c r="BA356" i="2"/>
  <c r="BA344" i="2"/>
  <c r="BA332" i="2"/>
  <c r="BA308" i="2"/>
  <c r="BA379" i="2"/>
  <c r="BA367" i="2"/>
  <c r="BA355" i="2"/>
  <c r="BA343" i="2"/>
  <c r="BA331" i="2"/>
  <c r="BA307" i="2"/>
  <c r="BA378" i="2"/>
  <c r="BA366" i="2"/>
  <c r="BA354" i="2"/>
  <c r="BA342" i="2"/>
  <c r="BA330" i="2"/>
  <c r="BA306" i="2"/>
  <c r="BA377" i="2"/>
  <c r="BA365" i="2"/>
  <c r="BA353" i="2"/>
  <c r="BA341" i="2"/>
  <c r="BA329" i="2"/>
  <c r="BA305" i="2"/>
  <c r="BA376" i="2"/>
  <c r="BA364" i="2"/>
  <c r="BA340" i="2"/>
  <c r="BA328" i="2"/>
  <c r="BA304" i="2"/>
  <c r="AT340" i="2"/>
  <c r="AU340" i="2" s="1"/>
  <c r="AX328" i="2"/>
  <c r="AY328" i="2" s="1"/>
  <c r="BB328" i="2" s="1"/>
  <c r="AY378" i="2"/>
  <c r="BB378" i="2" s="1"/>
  <c r="AT330" i="2"/>
  <c r="AU330" i="2" s="1"/>
  <c r="AY330" i="2" s="1"/>
  <c r="BB330" i="2" s="1"/>
  <c r="AX327" i="2"/>
  <c r="AX360" i="2"/>
  <c r="AY360" i="2" s="1"/>
  <c r="BB360" i="2" s="1"/>
  <c r="AT333" i="2"/>
  <c r="AU333" i="2" s="1"/>
  <c r="AY333" i="2" s="1"/>
  <c r="BB333" i="2" s="1"/>
  <c r="AX357" i="2"/>
  <c r="AY357" i="2" s="1"/>
  <c r="BB357" i="2" s="1"/>
  <c r="AX334" i="2"/>
  <c r="AY379" i="2"/>
  <c r="BB379" i="2" s="1"/>
  <c r="AT332" i="2"/>
  <c r="AU332" i="2" s="1"/>
  <c r="AY332" i="2" s="1"/>
  <c r="BB332" i="2" s="1"/>
  <c r="AX366" i="2"/>
  <c r="AX355" i="2"/>
  <c r="AY355" i="2" s="1"/>
  <c r="BB355" i="2" s="1"/>
  <c r="AY383" i="2"/>
  <c r="BB383" i="2" s="1"/>
  <c r="AY380" i="2"/>
  <c r="BB380" i="2" s="1"/>
  <c r="AT331" i="2"/>
  <c r="AU331" i="2" s="1"/>
  <c r="AY331" i="2" s="1"/>
  <c r="BB331" i="2" s="1"/>
  <c r="AT335" i="2"/>
  <c r="AU335" i="2" s="1"/>
  <c r="AY335" i="2" s="1"/>
  <c r="BB335" i="2" s="1"/>
  <c r="AX359" i="2"/>
  <c r="AX356" i="2"/>
  <c r="AT327" i="2"/>
  <c r="AU327" i="2" s="1"/>
  <c r="AY384" i="2"/>
  <c r="BB384" i="2" s="1"/>
  <c r="AY381" i="2"/>
  <c r="BB381" i="2" s="1"/>
  <c r="AY329" i="2"/>
  <c r="BB329" i="2" s="1"/>
  <c r="AX266" i="2"/>
  <c r="AY266" i="2" s="1"/>
  <c r="AX265" i="2"/>
  <c r="AY265" i="2" s="1"/>
  <c r="AX348" i="2"/>
  <c r="AY348" i="2" s="1"/>
  <c r="BB348" i="2" s="1"/>
  <c r="AX347" i="2"/>
  <c r="AY347" i="2" s="1"/>
  <c r="BB347" i="2" s="1"/>
  <c r="AX284" i="2"/>
  <c r="AY284" i="2" s="1"/>
  <c r="AX283" i="2"/>
  <c r="AY283" i="2" s="1"/>
  <c r="AX319" i="2"/>
  <c r="AY319" i="2" s="1"/>
  <c r="AX274" i="2"/>
  <c r="AY274" i="2" s="1"/>
  <c r="AX371" i="2"/>
  <c r="AX367" i="2"/>
  <c r="AX362" i="2"/>
  <c r="AY362" i="2" s="1"/>
  <c r="BB362" i="2" s="1"/>
  <c r="AT342" i="2"/>
  <c r="AU342" i="2" s="1"/>
  <c r="AY375" i="2"/>
  <c r="BB375" i="2" s="1"/>
  <c r="AX372" i="2"/>
  <c r="AY372" i="2" s="1"/>
  <c r="BB372" i="2" s="1"/>
  <c r="AX310" i="2"/>
  <c r="AY310" i="2" s="1"/>
  <c r="AT326" i="2"/>
  <c r="AU326" i="2" s="1"/>
  <c r="AY326" i="2" s="1"/>
  <c r="AX368" i="2"/>
  <c r="AX363" i="2"/>
  <c r="AY363" i="2" s="1"/>
  <c r="BB363" i="2" s="1"/>
  <c r="AX369" i="2"/>
  <c r="AY369" i="2" s="1"/>
  <c r="BB369" i="2" s="1"/>
  <c r="AX361" i="2"/>
  <c r="AY361" i="2" s="1"/>
  <c r="BB361" i="2" s="1"/>
  <c r="AT341" i="2"/>
  <c r="AU341" i="2" s="1"/>
  <c r="P340" i="2"/>
  <c r="AT354" i="2"/>
  <c r="AU354" i="2" s="1"/>
  <c r="AX256" i="2"/>
  <c r="AY256" i="2" s="1"/>
  <c r="AT352" i="2"/>
  <c r="AU352" i="2" s="1"/>
  <c r="AX354" i="2"/>
  <c r="AX353" i="2"/>
  <c r="AX350" i="2"/>
  <c r="AY350" i="2" s="1"/>
  <c r="BB350" i="2" s="1"/>
  <c r="AX349" i="2"/>
  <c r="AY349" i="2" s="1"/>
  <c r="BB349" i="2" s="1"/>
  <c r="AX352" i="2"/>
  <c r="AX351" i="2"/>
  <c r="AY351" i="2" s="1"/>
  <c r="BB351" i="2" s="1"/>
  <c r="AT353" i="2"/>
  <c r="AU353" i="2" s="1"/>
  <c r="AX344" i="2"/>
  <c r="AY344" i="2" s="1"/>
  <c r="BB344" i="2" s="1"/>
  <c r="AX345" i="2"/>
  <c r="AY345" i="2" s="1"/>
  <c r="BB345" i="2" s="1"/>
  <c r="AX346" i="2"/>
  <c r="AY374" i="2"/>
  <c r="BB374" i="2" s="1"/>
  <c r="AY382" i="2"/>
  <c r="BB382" i="2" s="1"/>
  <c r="AY377" i="2"/>
  <c r="BB377" i="2" s="1"/>
  <c r="AY364" i="2"/>
  <c r="BB364" i="2" s="1"/>
  <c r="AY358" i="2"/>
  <c r="BB358" i="2" s="1"/>
  <c r="AY343" i="2"/>
  <c r="BB343" i="2" s="1"/>
  <c r="AY376" i="2"/>
  <c r="BB376" i="2" s="1"/>
  <c r="AY373" i="2"/>
  <c r="BB373" i="2" s="1"/>
  <c r="AY370" i="2"/>
  <c r="BB370" i="2" s="1"/>
  <c r="AT299" i="2"/>
  <c r="AU299" i="2" s="1"/>
  <c r="AY299" i="2" s="1"/>
  <c r="AX365" i="2"/>
  <c r="AT290" i="2"/>
  <c r="AU290" i="2" s="1"/>
  <c r="AY290" i="2" s="1"/>
  <c r="AX301" i="2"/>
  <c r="AT301" i="2"/>
  <c r="AU301" i="2" s="1"/>
  <c r="AT302" i="2"/>
  <c r="AU302" i="2" s="1"/>
  <c r="AX302" i="2"/>
  <c r="AY320" i="2"/>
  <c r="AY311" i="2"/>
  <c r="AY292" i="2"/>
  <c r="AY293" i="2"/>
  <c r="AY275" i="2"/>
  <c r="AY257" i="2"/>
  <c r="AY212" i="2"/>
  <c r="G15" i="8"/>
  <c r="G4" i="8"/>
  <c r="G5" i="8"/>
  <c r="G6" i="8"/>
  <c r="G7" i="8"/>
  <c r="G8" i="8"/>
  <c r="G9" i="8"/>
  <c r="G10" i="8"/>
  <c r="G3" i="8"/>
  <c r="AY96" i="2" l="1"/>
  <c r="BB96" i="2" s="1"/>
  <c r="AY19" i="2"/>
  <c r="BB19" i="2" s="1"/>
  <c r="AY97" i="2"/>
  <c r="BB97" i="2" s="1"/>
  <c r="AY20" i="2"/>
  <c r="BB20" i="2" s="1"/>
  <c r="AY334" i="2"/>
  <c r="BB334" i="2" s="1"/>
  <c r="AZ394" i="2"/>
  <c r="AY327" i="2"/>
  <c r="BB327" i="2" s="1"/>
  <c r="AZ389" i="2"/>
  <c r="BA389" i="2"/>
  <c r="BA394" i="2"/>
  <c r="AY356" i="2"/>
  <c r="BB356" i="2" s="1"/>
  <c r="AY366" i="2"/>
  <c r="BB366" i="2" s="1"/>
  <c r="AY354" i="2"/>
  <c r="BB354" i="2" s="1"/>
  <c r="AY359" i="2"/>
  <c r="BB359" i="2" s="1"/>
  <c r="AY367" i="2"/>
  <c r="BB367" i="2" s="1"/>
  <c r="AY368" i="2"/>
  <c r="BB368" i="2" s="1"/>
  <c r="AX340" i="2"/>
  <c r="AY371" i="2"/>
  <c r="BB371" i="2" s="1"/>
  <c r="AY352" i="2"/>
  <c r="BB352" i="2" s="1"/>
  <c r="AY353" i="2"/>
  <c r="BB353" i="2" s="1"/>
  <c r="AY346" i="2"/>
  <c r="BB346" i="2" s="1"/>
  <c r="AY365" i="2"/>
  <c r="BB365" i="2" s="1"/>
  <c r="AY301" i="2"/>
  <c r="AY302" i="2"/>
  <c r="G11" i="8"/>
  <c r="AY340" i="2" l="1"/>
  <c r="BB340" i="2" s="1"/>
  <c r="AX338" i="2"/>
  <c r="AX337" i="2"/>
  <c r="AX342" i="2"/>
  <c r="AX341" i="2"/>
  <c r="AX339" i="2"/>
  <c r="AY4" i="2"/>
  <c r="H34" i="6"/>
  <c r="H30" i="6"/>
  <c r="H26" i="6"/>
  <c r="H22" i="6"/>
  <c r="H20" i="6"/>
  <c r="H17" i="6"/>
  <c r="H13" i="6"/>
  <c r="H9" i="6"/>
  <c r="H5" i="6"/>
  <c r="H3" i="6"/>
  <c r="H34" i="7"/>
  <c r="H30" i="7"/>
  <c r="I30" i="7" s="1"/>
  <c r="H26" i="7"/>
  <c r="H22" i="7"/>
  <c r="H20" i="7"/>
  <c r="H17" i="7"/>
  <c r="H13" i="7"/>
  <c r="I13" i="7" s="1"/>
  <c r="H9" i="7"/>
  <c r="H5" i="7"/>
  <c r="H3" i="7"/>
  <c r="B14" i="7"/>
  <c r="B14" i="6"/>
  <c r="I13" i="6"/>
  <c r="AY339" i="2" l="1"/>
  <c r="BB339" i="2" s="1"/>
  <c r="AY341" i="2"/>
  <c r="BB341" i="2" s="1"/>
  <c r="AY342" i="2"/>
  <c r="BB342" i="2" s="1"/>
  <c r="AY337" i="2"/>
  <c r="BB337" i="2" s="1"/>
  <c r="AY338" i="2"/>
  <c r="BB338" i="2" s="1"/>
  <c r="I34" i="7"/>
  <c r="I22" i="7"/>
  <c r="I26" i="7"/>
  <c r="I17" i="7"/>
  <c r="I3" i="7"/>
  <c r="I20" i="7"/>
  <c r="I5" i="7"/>
  <c r="I9" i="7"/>
  <c r="I34" i="6"/>
  <c r="I17" i="6"/>
  <c r="I20" i="6"/>
  <c r="I3" i="6"/>
  <c r="I22" i="6"/>
  <c r="I5" i="6"/>
  <c r="I26" i="6"/>
  <c r="I9" i="6"/>
  <c r="I30" i="6"/>
  <c r="R192" i="2" l="1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R206" i="2"/>
  <c r="S206" i="2"/>
  <c r="T206" i="2"/>
  <c r="R207" i="2"/>
  <c r="S207" i="2"/>
  <c r="T207" i="2"/>
  <c r="R208" i="2"/>
  <c r="S208" i="2"/>
  <c r="T208" i="2"/>
  <c r="R209" i="2"/>
  <c r="S209" i="2"/>
  <c r="T209" i="2"/>
  <c r="R210" i="2"/>
  <c r="S210" i="2"/>
  <c r="T210" i="2"/>
  <c r="R211" i="2"/>
  <c r="S211" i="2"/>
  <c r="T211" i="2"/>
  <c r="R212" i="2"/>
  <c r="S212" i="2"/>
  <c r="T212" i="2"/>
  <c r="R213" i="2"/>
  <c r="S213" i="2"/>
  <c r="T213" i="2"/>
  <c r="R214" i="2"/>
  <c r="S214" i="2"/>
  <c r="T214" i="2"/>
  <c r="R215" i="2"/>
  <c r="S215" i="2"/>
  <c r="T215" i="2"/>
  <c r="R216" i="2"/>
  <c r="S216" i="2"/>
  <c r="T216" i="2"/>
  <c r="R217" i="2"/>
  <c r="S217" i="2"/>
  <c r="T217" i="2"/>
  <c r="R218" i="2"/>
  <c r="S218" i="2"/>
  <c r="T218" i="2"/>
  <c r="R219" i="2"/>
  <c r="S219" i="2"/>
  <c r="T219" i="2"/>
  <c r="R220" i="2"/>
  <c r="S220" i="2"/>
  <c r="T220" i="2"/>
  <c r="R221" i="2"/>
  <c r="S221" i="2"/>
  <c r="T221" i="2"/>
  <c r="R222" i="2"/>
  <c r="S222" i="2"/>
  <c r="T222" i="2"/>
  <c r="R223" i="2"/>
  <c r="S223" i="2"/>
  <c r="T223" i="2"/>
  <c r="R224" i="2"/>
  <c r="S224" i="2"/>
  <c r="T224" i="2"/>
  <c r="R225" i="2"/>
  <c r="S225" i="2"/>
  <c r="T225" i="2"/>
  <c r="R226" i="2"/>
  <c r="S226" i="2"/>
  <c r="T226" i="2"/>
  <c r="R227" i="2"/>
  <c r="S227" i="2"/>
  <c r="T227" i="2"/>
  <c r="R228" i="2"/>
  <c r="S228" i="2"/>
  <c r="T228" i="2"/>
  <c r="R229" i="2"/>
  <c r="S229" i="2"/>
  <c r="T229" i="2"/>
  <c r="R230" i="2"/>
  <c r="S230" i="2"/>
  <c r="T230" i="2"/>
  <c r="R231" i="2"/>
  <c r="S231" i="2"/>
  <c r="T231" i="2"/>
  <c r="R232" i="2"/>
  <c r="S232" i="2"/>
  <c r="T232" i="2"/>
  <c r="R233" i="2"/>
  <c r="S233" i="2"/>
  <c r="T233" i="2"/>
  <c r="R234" i="2"/>
  <c r="S234" i="2"/>
  <c r="T234" i="2"/>
  <c r="R235" i="2"/>
  <c r="S235" i="2"/>
  <c r="T235" i="2"/>
  <c r="R236" i="2"/>
  <c r="S236" i="2"/>
  <c r="T236" i="2"/>
  <c r="R237" i="2"/>
  <c r="S237" i="2"/>
  <c r="T237" i="2"/>
  <c r="R238" i="2"/>
  <c r="S238" i="2"/>
  <c r="T238" i="2"/>
  <c r="R239" i="2"/>
  <c r="S239" i="2"/>
  <c r="T239" i="2"/>
  <c r="R240" i="2"/>
  <c r="S240" i="2"/>
  <c r="T240" i="2"/>
  <c r="R241" i="2"/>
  <c r="S241" i="2"/>
  <c r="T241" i="2"/>
  <c r="R242" i="2"/>
  <c r="S242" i="2"/>
  <c r="T242" i="2"/>
  <c r="R243" i="2"/>
  <c r="S243" i="2"/>
  <c r="T243" i="2"/>
  <c r="R244" i="2"/>
  <c r="S244" i="2"/>
  <c r="T244" i="2"/>
  <c r="R245" i="2"/>
  <c r="S245" i="2"/>
  <c r="T245" i="2"/>
  <c r="R246" i="2"/>
  <c r="S246" i="2"/>
  <c r="T246" i="2"/>
  <c r="R247" i="2"/>
  <c r="S247" i="2"/>
  <c r="T247" i="2"/>
  <c r="R248" i="2"/>
  <c r="S248" i="2"/>
  <c r="T248" i="2"/>
  <c r="R249" i="2"/>
  <c r="S249" i="2"/>
  <c r="T249" i="2"/>
  <c r="R250" i="2"/>
  <c r="S250" i="2"/>
  <c r="T250" i="2"/>
  <c r="R251" i="2"/>
  <c r="S251" i="2"/>
  <c r="T251" i="2"/>
  <c r="R252" i="2"/>
  <c r="S252" i="2"/>
  <c r="T252" i="2"/>
  <c r="R253" i="2"/>
  <c r="S253" i="2"/>
  <c r="T253" i="2"/>
  <c r="R254" i="2"/>
  <c r="S254" i="2"/>
  <c r="T254" i="2"/>
  <c r="R255" i="2"/>
  <c r="S255" i="2"/>
  <c r="T255" i="2"/>
  <c r="R256" i="2"/>
  <c r="S256" i="2"/>
  <c r="T256" i="2"/>
  <c r="R257" i="2"/>
  <c r="S257" i="2"/>
  <c r="T257" i="2"/>
  <c r="R258" i="2"/>
  <c r="S258" i="2"/>
  <c r="T258" i="2"/>
  <c r="R259" i="2"/>
  <c r="S259" i="2"/>
  <c r="T259" i="2"/>
  <c r="R260" i="2"/>
  <c r="S260" i="2"/>
  <c r="T260" i="2"/>
  <c r="R261" i="2"/>
  <c r="S261" i="2"/>
  <c r="T261" i="2"/>
  <c r="R262" i="2"/>
  <c r="S262" i="2"/>
  <c r="T262" i="2"/>
  <c r="R263" i="2"/>
  <c r="S263" i="2"/>
  <c r="T263" i="2"/>
  <c r="R264" i="2"/>
  <c r="S264" i="2"/>
  <c r="T264" i="2"/>
  <c r="R265" i="2"/>
  <c r="S265" i="2"/>
  <c r="T265" i="2"/>
  <c r="R266" i="2"/>
  <c r="S266" i="2"/>
  <c r="T266" i="2"/>
  <c r="R267" i="2"/>
  <c r="S267" i="2"/>
  <c r="T267" i="2"/>
  <c r="R268" i="2"/>
  <c r="S268" i="2"/>
  <c r="T268" i="2"/>
  <c r="R269" i="2"/>
  <c r="S269" i="2"/>
  <c r="T269" i="2"/>
  <c r="R270" i="2"/>
  <c r="S270" i="2"/>
  <c r="T270" i="2"/>
  <c r="R271" i="2"/>
  <c r="S271" i="2"/>
  <c r="T271" i="2"/>
  <c r="R272" i="2"/>
  <c r="S272" i="2"/>
  <c r="T272" i="2"/>
  <c r="R273" i="2"/>
  <c r="S273" i="2"/>
  <c r="T273" i="2"/>
  <c r="R274" i="2"/>
  <c r="S274" i="2"/>
  <c r="T274" i="2"/>
  <c r="R275" i="2"/>
  <c r="S275" i="2"/>
  <c r="T275" i="2"/>
  <c r="R276" i="2"/>
  <c r="S276" i="2"/>
  <c r="T276" i="2"/>
  <c r="R277" i="2"/>
  <c r="S277" i="2"/>
  <c r="T277" i="2"/>
  <c r="R278" i="2"/>
  <c r="S278" i="2"/>
  <c r="T278" i="2"/>
  <c r="R279" i="2"/>
  <c r="S279" i="2"/>
  <c r="T279" i="2"/>
  <c r="R280" i="2"/>
  <c r="S280" i="2"/>
  <c r="T280" i="2"/>
  <c r="R281" i="2"/>
  <c r="S281" i="2"/>
  <c r="T281" i="2"/>
  <c r="R282" i="2"/>
  <c r="S282" i="2"/>
  <c r="T282" i="2"/>
  <c r="R283" i="2"/>
  <c r="S283" i="2"/>
  <c r="T283" i="2"/>
  <c r="R284" i="2"/>
  <c r="S284" i="2"/>
  <c r="T284" i="2"/>
  <c r="R285" i="2"/>
  <c r="S285" i="2"/>
  <c r="T285" i="2"/>
  <c r="R286" i="2"/>
  <c r="S286" i="2"/>
  <c r="T286" i="2"/>
  <c r="R287" i="2"/>
  <c r="S287" i="2"/>
  <c r="T287" i="2"/>
  <c r="R288" i="2"/>
  <c r="S288" i="2"/>
  <c r="T288" i="2"/>
  <c r="R289" i="2"/>
  <c r="S289" i="2"/>
  <c r="T289" i="2"/>
  <c r="R290" i="2"/>
  <c r="S290" i="2"/>
  <c r="T290" i="2"/>
  <c r="R291" i="2"/>
  <c r="S291" i="2"/>
  <c r="T291" i="2"/>
  <c r="R292" i="2"/>
  <c r="S292" i="2"/>
  <c r="T292" i="2"/>
  <c r="R293" i="2"/>
  <c r="S293" i="2"/>
  <c r="T293" i="2"/>
  <c r="R294" i="2"/>
  <c r="S294" i="2"/>
  <c r="T294" i="2"/>
  <c r="R295" i="2"/>
  <c r="S295" i="2"/>
  <c r="T295" i="2"/>
  <c r="R296" i="2"/>
  <c r="S296" i="2"/>
  <c r="T296" i="2"/>
  <c r="R297" i="2"/>
  <c r="S297" i="2"/>
  <c r="T297" i="2"/>
  <c r="R298" i="2"/>
  <c r="S298" i="2"/>
  <c r="T298" i="2"/>
  <c r="R299" i="2"/>
  <c r="S299" i="2"/>
  <c r="T299" i="2"/>
  <c r="R300" i="2"/>
  <c r="S300" i="2"/>
  <c r="T300" i="2"/>
  <c r="R301" i="2"/>
  <c r="S301" i="2"/>
  <c r="T301" i="2"/>
  <c r="R302" i="2"/>
  <c r="S302" i="2"/>
  <c r="T302" i="2"/>
  <c r="R303" i="2"/>
  <c r="S303" i="2"/>
  <c r="T303" i="2"/>
  <c r="R304" i="2"/>
  <c r="S304" i="2"/>
  <c r="T304" i="2"/>
  <c r="R305" i="2"/>
  <c r="S305" i="2"/>
  <c r="T305" i="2"/>
  <c r="R306" i="2"/>
  <c r="S306" i="2"/>
  <c r="T306" i="2"/>
  <c r="R307" i="2"/>
  <c r="S307" i="2"/>
  <c r="T307" i="2"/>
  <c r="R308" i="2"/>
  <c r="S308" i="2"/>
  <c r="T308" i="2"/>
  <c r="R309" i="2"/>
  <c r="S309" i="2"/>
  <c r="T309" i="2"/>
  <c r="R310" i="2"/>
  <c r="S310" i="2"/>
  <c r="T310" i="2"/>
  <c r="R311" i="2"/>
  <c r="S311" i="2"/>
  <c r="T311" i="2"/>
  <c r="R312" i="2"/>
  <c r="S312" i="2"/>
  <c r="T312" i="2"/>
  <c r="R313" i="2"/>
  <c r="S313" i="2"/>
  <c r="T313" i="2"/>
  <c r="R314" i="2"/>
  <c r="S314" i="2"/>
  <c r="T314" i="2"/>
  <c r="R315" i="2"/>
  <c r="S315" i="2"/>
  <c r="T315" i="2"/>
  <c r="R316" i="2"/>
  <c r="S316" i="2"/>
  <c r="T316" i="2"/>
  <c r="R317" i="2"/>
  <c r="S317" i="2"/>
  <c r="T317" i="2"/>
  <c r="R318" i="2"/>
  <c r="S318" i="2"/>
  <c r="T318" i="2"/>
  <c r="R319" i="2"/>
  <c r="S319" i="2"/>
  <c r="T319" i="2"/>
  <c r="R320" i="2"/>
  <c r="S320" i="2"/>
  <c r="T320" i="2"/>
  <c r="R321" i="2"/>
  <c r="S321" i="2"/>
  <c r="T321" i="2"/>
  <c r="R322" i="2"/>
  <c r="S322" i="2"/>
  <c r="T322" i="2"/>
  <c r="R323" i="2"/>
  <c r="S323" i="2"/>
  <c r="T323" i="2"/>
  <c r="R324" i="2"/>
  <c r="S324" i="2"/>
  <c r="T324" i="2"/>
  <c r="R325" i="2"/>
  <c r="S325" i="2"/>
  <c r="T325" i="2"/>
  <c r="R326" i="2"/>
  <c r="S326" i="2"/>
  <c r="T326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I253" i="2"/>
  <c r="H253" i="2"/>
  <c r="I252" i="2"/>
  <c r="P252" i="2" s="1"/>
  <c r="H252" i="2"/>
  <c r="I251" i="2"/>
  <c r="P251" i="2" s="1"/>
  <c r="H251" i="2"/>
  <c r="I250" i="2"/>
  <c r="H250" i="2"/>
  <c r="I249" i="2"/>
  <c r="P249" i="2" s="1"/>
  <c r="H249" i="2"/>
  <c r="H248" i="2"/>
  <c r="H247" i="2"/>
  <c r="P246" i="2"/>
  <c r="H246" i="2"/>
  <c r="H245" i="2"/>
  <c r="H244" i="2"/>
  <c r="H243" i="2"/>
  <c r="H242" i="2"/>
  <c r="H241" i="2"/>
  <c r="H240" i="2"/>
  <c r="H239" i="2"/>
  <c r="H238" i="2"/>
  <c r="P237" i="2"/>
  <c r="H237" i="2"/>
  <c r="H236" i="2"/>
  <c r="I235" i="2"/>
  <c r="H235" i="2"/>
  <c r="I234" i="2"/>
  <c r="P234" i="2" s="1"/>
  <c r="H234" i="2"/>
  <c r="I233" i="2"/>
  <c r="P233" i="2" s="1"/>
  <c r="H233" i="2"/>
  <c r="I232" i="2"/>
  <c r="H232" i="2"/>
  <c r="I231" i="2"/>
  <c r="P231" i="2" s="1"/>
  <c r="H231" i="2"/>
  <c r="H230" i="2"/>
  <c r="H229" i="2"/>
  <c r="P228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I208" i="2"/>
  <c r="H208" i="2"/>
  <c r="I207" i="2"/>
  <c r="P207" i="2" s="1"/>
  <c r="H207" i="2"/>
  <c r="I206" i="2"/>
  <c r="P206" i="2" s="1"/>
  <c r="H206" i="2"/>
  <c r="I205" i="2"/>
  <c r="H205" i="2"/>
  <c r="I204" i="2"/>
  <c r="P204" i="2" s="1"/>
  <c r="H204" i="2"/>
  <c r="H203" i="2"/>
  <c r="H202" i="2"/>
  <c r="P201" i="2"/>
  <c r="H201" i="2"/>
  <c r="H200" i="2"/>
  <c r="I199" i="2"/>
  <c r="H199" i="2"/>
  <c r="I198" i="2"/>
  <c r="P198" i="2" s="1"/>
  <c r="H198" i="2"/>
  <c r="I197" i="2"/>
  <c r="P197" i="2" s="1"/>
  <c r="H197" i="2"/>
  <c r="I196" i="2"/>
  <c r="H196" i="2"/>
  <c r="I195" i="2"/>
  <c r="P195" i="2" s="1"/>
  <c r="H195" i="2"/>
  <c r="H194" i="2"/>
  <c r="H193" i="2"/>
  <c r="P192" i="2"/>
  <c r="H192" i="2"/>
  <c r="AZ230" i="2" l="1"/>
  <c r="BA230" i="2"/>
  <c r="AZ237" i="2"/>
  <c r="BA237" i="2"/>
  <c r="AZ247" i="2"/>
  <c r="BA247" i="2"/>
  <c r="AZ254" i="2"/>
  <c r="BA254" i="2"/>
  <c r="AZ265" i="2"/>
  <c r="BA265" i="2"/>
  <c r="AZ277" i="2"/>
  <c r="BA277" i="2"/>
  <c r="AZ289" i="2"/>
  <c r="BA289" i="2"/>
  <c r="AZ318" i="2"/>
  <c r="BA318" i="2"/>
  <c r="AZ317" i="2"/>
  <c r="BA317" i="2"/>
  <c r="AZ266" i="2"/>
  <c r="BA266" i="2"/>
  <c r="AZ319" i="2"/>
  <c r="BA319" i="2"/>
  <c r="AZ218" i="2"/>
  <c r="BA218" i="2"/>
  <c r="AZ201" i="2"/>
  <c r="BA201" i="2"/>
  <c r="AZ299" i="2"/>
  <c r="BA299" i="2"/>
  <c r="AZ220" i="2"/>
  <c r="BA220" i="2"/>
  <c r="AZ290" i="2"/>
  <c r="BA290" i="2"/>
  <c r="AZ196" i="2"/>
  <c r="BA196" i="2"/>
  <c r="AZ203" i="2"/>
  <c r="BA203" i="2"/>
  <c r="AZ210" i="2"/>
  <c r="BA210" i="2"/>
  <c r="AZ221" i="2"/>
  <c r="BA221" i="2"/>
  <c r="AZ238" i="2"/>
  <c r="BA238" i="2"/>
  <c r="AZ249" i="2"/>
  <c r="BA249" i="2"/>
  <c r="AZ256" i="2"/>
  <c r="BA256" i="2"/>
  <c r="AZ267" i="2"/>
  <c r="BA267" i="2"/>
  <c r="AZ279" i="2"/>
  <c r="BA279" i="2"/>
  <c r="AZ320" i="2"/>
  <c r="BA320" i="2"/>
  <c r="AZ298" i="2"/>
  <c r="BA298" i="2"/>
  <c r="AZ276" i="2"/>
  <c r="BA276" i="2"/>
  <c r="AZ231" i="2"/>
  <c r="BA231" i="2"/>
  <c r="AZ239" i="2"/>
  <c r="BA239" i="2"/>
  <c r="AZ291" i="2"/>
  <c r="BA291" i="2"/>
  <c r="AZ246" i="2"/>
  <c r="BA246" i="2"/>
  <c r="AZ229" i="2"/>
  <c r="BA229" i="2"/>
  <c r="AZ288" i="2"/>
  <c r="BA288" i="2"/>
  <c r="AZ209" i="2"/>
  <c r="BA209" i="2"/>
  <c r="AZ278" i="2"/>
  <c r="BA278" i="2"/>
  <c r="AZ204" i="2"/>
  <c r="BA204" i="2"/>
  <c r="AZ211" i="2"/>
  <c r="BA211" i="2"/>
  <c r="AZ222" i="2"/>
  <c r="BA222" i="2"/>
  <c r="AZ232" i="2"/>
  <c r="BA232" i="2"/>
  <c r="AZ257" i="2"/>
  <c r="BA257" i="2"/>
  <c r="AZ268" i="2"/>
  <c r="BA268" i="2"/>
  <c r="AZ280" i="2"/>
  <c r="BA280" i="2"/>
  <c r="AZ309" i="2"/>
  <c r="BA309" i="2"/>
  <c r="AZ321" i="2"/>
  <c r="BA321" i="2"/>
  <c r="AZ197" i="2"/>
  <c r="BA197" i="2"/>
  <c r="AZ212" i="2"/>
  <c r="BA212" i="2"/>
  <c r="AZ223" i="2"/>
  <c r="BA223" i="2"/>
  <c r="AZ240" i="2"/>
  <c r="BA240" i="2"/>
  <c r="AZ250" i="2"/>
  <c r="BA250" i="2"/>
  <c r="AZ258" i="2"/>
  <c r="BA258" i="2"/>
  <c r="AZ269" i="2"/>
  <c r="BA269" i="2"/>
  <c r="AZ281" i="2"/>
  <c r="BA281" i="2"/>
  <c r="AZ292" i="2"/>
  <c r="BA292" i="2"/>
  <c r="AZ310" i="2"/>
  <c r="BA310" i="2"/>
  <c r="AZ322" i="2"/>
  <c r="BA322" i="2"/>
  <c r="AZ193" i="2"/>
  <c r="BA193" i="2"/>
  <c r="AZ287" i="2"/>
  <c r="BA287" i="2"/>
  <c r="AZ208" i="2"/>
  <c r="BA208" i="2"/>
  <c r="AZ264" i="2"/>
  <c r="BA264" i="2"/>
  <c r="AZ255" i="2"/>
  <c r="BA255" i="2"/>
  <c r="AZ205" i="2"/>
  <c r="BA205" i="2"/>
  <c r="AZ241" i="2"/>
  <c r="BA241" i="2"/>
  <c r="AZ259" i="2"/>
  <c r="BA259" i="2"/>
  <c r="AZ270" i="2"/>
  <c r="BA270" i="2"/>
  <c r="AZ311" i="2"/>
  <c r="BA311" i="2"/>
  <c r="AZ195" i="2"/>
  <c r="BA195" i="2"/>
  <c r="AZ202" i="2"/>
  <c r="BA202" i="2"/>
  <c r="AZ248" i="2"/>
  <c r="BA248" i="2"/>
  <c r="AZ213" i="2"/>
  <c r="BA213" i="2"/>
  <c r="AZ224" i="2"/>
  <c r="BA224" i="2"/>
  <c r="AZ233" i="2"/>
  <c r="BA233" i="2"/>
  <c r="AZ282" i="2"/>
  <c r="BA282" i="2"/>
  <c r="AZ293" i="2"/>
  <c r="BA293" i="2"/>
  <c r="AZ323" i="2"/>
  <c r="BA323" i="2"/>
  <c r="AZ198" i="2"/>
  <c r="BA198" i="2"/>
  <c r="AZ214" i="2"/>
  <c r="BA214" i="2"/>
  <c r="AZ225" i="2"/>
  <c r="BA225" i="2"/>
  <c r="AZ242" i="2"/>
  <c r="BA242" i="2"/>
  <c r="AZ251" i="2"/>
  <c r="BA251" i="2"/>
  <c r="AZ260" i="2"/>
  <c r="BA260" i="2"/>
  <c r="AZ271" i="2"/>
  <c r="BA271" i="2"/>
  <c r="AZ283" i="2"/>
  <c r="BA283" i="2"/>
  <c r="AZ294" i="2"/>
  <c r="BA294" i="2"/>
  <c r="AZ312" i="2"/>
  <c r="BA312" i="2"/>
  <c r="AZ324" i="2"/>
  <c r="BA324" i="2"/>
  <c r="AZ316" i="2"/>
  <c r="BA316" i="2"/>
  <c r="AZ206" i="2"/>
  <c r="BA206" i="2"/>
  <c r="AZ226" i="2"/>
  <c r="BA226" i="2"/>
  <c r="AZ234" i="2"/>
  <c r="BA234" i="2"/>
  <c r="AZ243" i="2"/>
  <c r="BA243" i="2"/>
  <c r="AZ261" i="2"/>
  <c r="BA261" i="2"/>
  <c r="AZ272" i="2"/>
  <c r="BA272" i="2"/>
  <c r="AZ284" i="2"/>
  <c r="BA284" i="2"/>
  <c r="AZ295" i="2"/>
  <c r="BA295" i="2"/>
  <c r="AZ313" i="2"/>
  <c r="BA313" i="2"/>
  <c r="AZ325" i="2"/>
  <c r="BA325" i="2"/>
  <c r="AZ200" i="2"/>
  <c r="BA200" i="2"/>
  <c r="AZ275" i="2"/>
  <c r="BA275" i="2"/>
  <c r="AZ194" i="2"/>
  <c r="BA194" i="2"/>
  <c r="AZ219" i="2"/>
  <c r="BA219" i="2"/>
  <c r="AZ215" i="2"/>
  <c r="BA215" i="2"/>
  <c r="AZ192" i="2"/>
  <c r="BA192" i="2"/>
  <c r="AZ199" i="2"/>
  <c r="BA199" i="2"/>
  <c r="AZ216" i="2"/>
  <c r="BA216" i="2"/>
  <c r="AZ227" i="2"/>
  <c r="BA227" i="2"/>
  <c r="AZ244" i="2"/>
  <c r="BA244" i="2"/>
  <c r="AZ252" i="2"/>
  <c r="BA252" i="2"/>
  <c r="AZ262" i="2"/>
  <c r="BA262" i="2"/>
  <c r="AZ273" i="2"/>
  <c r="BA273" i="2"/>
  <c r="AZ285" i="2"/>
  <c r="BA285" i="2"/>
  <c r="AZ296" i="2"/>
  <c r="BA296" i="2"/>
  <c r="AZ314" i="2"/>
  <c r="BA314" i="2"/>
  <c r="AZ326" i="2"/>
  <c r="BA326" i="2"/>
  <c r="AZ253" i="2"/>
  <c r="BA253" i="2"/>
  <c r="AZ236" i="2"/>
  <c r="BA236" i="2"/>
  <c r="AZ207" i="2"/>
  <c r="BA207" i="2"/>
  <c r="AZ217" i="2"/>
  <c r="BA217" i="2"/>
  <c r="AZ228" i="2"/>
  <c r="BA228" i="2"/>
  <c r="AZ235" i="2"/>
  <c r="BA235" i="2"/>
  <c r="AZ245" i="2"/>
  <c r="BA245" i="2"/>
  <c r="AZ263" i="2"/>
  <c r="BA263" i="2"/>
  <c r="AZ274" i="2"/>
  <c r="BA274" i="2"/>
  <c r="AZ286" i="2"/>
  <c r="BA286" i="2"/>
  <c r="AZ297" i="2"/>
  <c r="BA297" i="2"/>
  <c r="AZ315" i="2"/>
  <c r="BA315" i="2"/>
  <c r="AX194" i="2"/>
  <c r="AY194" i="2" s="1"/>
  <c r="BB194" i="2" s="1"/>
  <c r="AX193" i="2"/>
  <c r="AY193" i="2" s="1"/>
  <c r="BB193" i="2" s="1"/>
  <c r="AX203" i="2"/>
  <c r="AY203" i="2" s="1"/>
  <c r="BB203" i="2" s="1"/>
  <c r="AX202" i="2"/>
  <c r="AY202" i="2" s="1"/>
  <c r="BB202" i="2" s="1"/>
  <c r="AX247" i="2"/>
  <c r="AY247" i="2" s="1"/>
  <c r="BB247" i="2" s="1"/>
  <c r="AX248" i="2"/>
  <c r="AY248" i="2" s="1"/>
  <c r="BB248" i="2" s="1"/>
  <c r="AX239" i="2"/>
  <c r="AY239" i="2" s="1"/>
  <c r="BB239" i="2" s="1"/>
  <c r="AX238" i="2"/>
  <c r="AY238" i="2" s="1"/>
  <c r="BB238" i="2" s="1"/>
  <c r="AX230" i="2"/>
  <c r="AY230" i="2" s="1"/>
  <c r="BB230" i="2" s="1"/>
  <c r="AX229" i="2"/>
  <c r="AY229" i="2" s="1"/>
  <c r="BB229" i="2" s="1"/>
  <c r="AX220" i="2"/>
  <c r="AY220" i="2" s="1"/>
  <c r="BB220" i="2" s="1"/>
  <c r="AX221" i="2"/>
  <c r="AY221" i="2" s="1"/>
  <c r="BB221" i="2" s="1"/>
  <c r="AT200" i="2"/>
  <c r="AU200" i="2" s="1"/>
  <c r="AX200" i="2"/>
  <c r="AX214" i="2"/>
  <c r="AT214" i="2"/>
  <c r="AU214" i="2" s="1"/>
  <c r="AT227" i="2"/>
  <c r="AU227" i="2" s="1"/>
  <c r="AX227" i="2"/>
  <c r="AT234" i="2"/>
  <c r="AU234" i="2" s="1"/>
  <c r="AX234" i="2"/>
  <c r="AT240" i="2"/>
  <c r="AU240" i="2" s="1"/>
  <c r="AX240" i="2"/>
  <c r="AX246" i="2"/>
  <c r="AT246" i="2"/>
  <c r="AU246" i="2" s="1"/>
  <c r="AX260" i="2"/>
  <c r="AT260" i="2"/>
  <c r="AU260" i="2" s="1"/>
  <c r="AX267" i="2"/>
  <c r="AT267" i="2"/>
  <c r="AU267" i="2" s="1"/>
  <c r="AT273" i="2"/>
  <c r="AU273" i="2" s="1"/>
  <c r="AX273" i="2"/>
  <c r="AT280" i="2"/>
  <c r="AU280" i="2" s="1"/>
  <c r="AX280" i="2"/>
  <c r="AT286" i="2"/>
  <c r="AU286" i="2" s="1"/>
  <c r="AX286" i="2"/>
  <c r="AT5" i="2"/>
  <c r="AU5" i="2" s="1"/>
  <c r="AX5" i="2"/>
  <c r="AX195" i="2"/>
  <c r="AT195" i="2"/>
  <c r="AU195" i="2" s="1"/>
  <c r="AT201" i="2"/>
  <c r="AU201" i="2" s="1"/>
  <c r="AX201" i="2"/>
  <c r="AT208" i="2"/>
  <c r="AU208" i="2" s="1"/>
  <c r="AX208" i="2"/>
  <c r="AT215" i="2"/>
  <c r="AU215" i="2" s="1"/>
  <c r="AX215" i="2"/>
  <c r="AX222" i="2"/>
  <c r="AT222" i="2"/>
  <c r="AU222" i="2" s="1"/>
  <c r="AT228" i="2"/>
  <c r="AU228" i="2" s="1"/>
  <c r="AX228" i="2"/>
  <c r="AT235" i="2"/>
  <c r="AU235" i="2" s="1"/>
  <c r="AX235" i="2"/>
  <c r="AX241" i="2"/>
  <c r="AT241" i="2"/>
  <c r="AU241" i="2" s="1"/>
  <c r="AT254" i="2"/>
  <c r="AU254" i="2" s="1"/>
  <c r="AX254" i="2"/>
  <c r="AT261" i="2"/>
  <c r="AU261" i="2" s="1"/>
  <c r="AX261" i="2"/>
  <c r="AT300" i="2"/>
  <c r="AU300" i="2" s="1"/>
  <c r="AX300" i="2"/>
  <c r="AT307" i="2"/>
  <c r="AU307" i="2" s="1"/>
  <c r="AX307" i="2"/>
  <c r="AX321" i="2"/>
  <c r="AT321" i="2"/>
  <c r="AU321" i="2" s="1"/>
  <c r="AT268" i="2"/>
  <c r="AU268" i="2" s="1"/>
  <c r="AX268" i="2"/>
  <c r="AT281" i="2"/>
  <c r="AU281" i="2" s="1"/>
  <c r="AX281" i="2"/>
  <c r="AX294" i="2"/>
  <c r="AT294" i="2"/>
  <c r="AU294" i="2" s="1"/>
  <c r="AT312" i="2"/>
  <c r="AU312" i="2" s="1"/>
  <c r="AX312" i="2"/>
  <c r="AT242" i="2"/>
  <c r="AU242" i="2" s="1"/>
  <c r="AX242" i="2"/>
  <c r="AT262" i="2"/>
  <c r="AU262" i="2" s="1"/>
  <c r="AX262" i="2"/>
  <c r="AT308" i="2"/>
  <c r="AU308" i="2" s="1"/>
  <c r="AX308" i="2"/>
  <c r="AT322" i="2"/>
  <c r="AU322" i="2" s="1"/>
  <c r="AX322" i="2"/>
  <c r="AT288" i="2"/>
  <c r="AU288" i="2" s="1"/>
  <c r="AX288" i="2"/>
  <c r="AT216" i="2"/>
  <c r="AU216" i="2" s="1"/>
  <c r="AX216" i="2"/>
  <c r="AT223" i="2"/>
  <c r="AU223" i="2" s="1"/>
  <c r="AX223" i="2"/>
  <c r="AT236" i="2"/>
  <c r="AU236" i="2" s="1"/>
  <c r="AX236" i="2"/>
  <c r="AT255" i="2"/>
  <c r="AU255" i="2" s="1"/>
  <c r="AX255" i="2"/>
  <c r="AT269" i="2"/>
  <c r="AU269" i="2" s="1"/>
  <c r="AX269" i="2"/>
  <c r="AT276" i="2"/>
  <c r="AU276" i="2" s="1"/>
  <c r="AX276" i="2"/>
  <c r="AT295" i="2"/>
  <c r="AU295" i="2" s="1"/>
  <c r="AX295" i="2"/>
  <c r="AT313" i="2"/>
  <c r="AU313" i="2" s="1"/>
  <c r="AX313" i="2"/>
  <c r="AX197" i="2"/>
  <c r="AT197" i="2"/>
  <c r="AU197" i="2" s="1"/>
  <c r="AT204" i="2"/>
  <c r="AU204" i="2" s="1"/>
  <c r="AX204" i="2"/>
  <c r="AX210" i="2"/>
  <c r="AT210" i="2"/>
  <c r="AU210" i="2" s="1"/>
  <c r="AT217" i="2"/>
  <c r="AU217" i="2" s="1"/>
  <c r="AX217" i="2"/>
  <c r="AX224" i="2"/>
  <c r="AT224" i="2"/>
  <c r="AU224" i="2" s="1"/>
  <c r="AX231" i="2"/>
  <c r="AT231" i="2"/>
  <c r="AU231" i="2" s="1"/>
  <c r="AX243" i="2"/>
  <c r="AT243" i="2"/>
  <c r="AU243" i="2" s="1"/>
  <c r="AT250" i="2"/>
  <c r="AU250" i="2" s="1"/>
  <c r="AX250" i="2"/>
  <c r="AT263" i="2"/>
  <c r="AU263" i="2" s="1"/>
  <c r="AX263" i="2"/>
  <c r="AX303" i="2"/>
  <c r="AT303" i="2"/>
  <c r="AU303" i="2" s="1"/>
  <c r="AX323" i="2"/>
  <c r="AT323" i="2"/>
  <c r="AU323" i="2" s="1"/>
  <c r="AT270" i="2"/>
  <c r="AU270" i="2" s="1"/>
  <c r="AX270" i="2"/>
  <c r="AT289" i="2"/>
  <c r="AU289" i="2" s="1"/>
  <c r="AX289" i="2"/>
  <c r="AT287" i="2"/>
  <c r="AU287" i="2" s="1"/>
  <c r="AX287" i="2"/>
  <c r="AT196" i="2"/>
  <c r="AU196" i="2" s="1"/>
  <c r="AX196" i="2"/>
  <c r="AX209" i="2"/>
  <c r="AT209" i="2"/>
  <c r="AU209" i="2" s="1"/>
  <c r="AT249" i="2"/>
  <c r="AU249" i="2" s="1"/>
  <c r="AX249" i="2"/>
  <c r="AX277" i="2"/>
  <c r="AT277" i="2"/>
  <c r="AU277" i="2" s="1"/>
  <c r="AX282" i="2"/>
  <c r="AT282" i="2"/>
  <c r="AU282" i="2" s="1"/>
  <c r="AT296" i="2"/>
  <c r="AU296" i="2" s="1"/>
  <c r="AX296" i="2"/>
  <c r="AT314" i="2"/>
  <c r="AU314" i="2" s="1"/>
  <c r="AX314" i="2"/>
  <c r="AT198" i="2"/>
  <c r="AU198" i="2" s="1"/>
  <c r="AX198" i="2"/>
  <c r="AT205" i="2"/>
  <c r="AU205" i="2" s="1"/>
  <c r="AX205" i="2"/>
  <c r="AT218" i="2"/>
  <c r="AU218" i="2" s="1"/>
  <c r="AX218" i="2"/>
  <c r="AT225" i="2"/>
  <c r="AU225" i="2" s="1"/>
  <c r="AX225" i="2"/>
  <c r="AT232" i="2"/>
  <c r="AU232" i="2" s="1"/>
  <c r="AX232" i="2"/>
  <c r="AT237" i="2"/>
  <c r="AU237" i="2" s="1"/>
  <c r="AX237" i="2"/>
  <c r="AT244" i="2"/>
  <c r="AU244" i="2" s="1"/>
  <c r="AX244" i="2"/>
  <c r="AT251" i="2"/>
  <c r="AU251" i="2" s="1"/>
  <c r="AX251" i="2"/>
  <c r="AX258" i="2"/>
  <c r="AT258" i="2"/>
  <c r="AU258" i="2" s="1"/>
  <c r="AT304" i="2"/>
  <c r="AU304" i="2" s="1"/>
  <c r="AX304" i="2"/>
  <c r="AT324" i="2"/>
  <c r="AU324" i="2" s="1"/>
  <c r="AX324" i="2"/>
  <c r="AT264" i="2"/>
  <c r="AU264" i="2" s="1"/>
  <c r="AX264" i="2"/>
  <c r="AT278" i="2"/>
  <c r="AU278" i="2" s="1"/>
  <c r="AX278" i="2"/>
  <c r="AT297" i="2"/>
  <c r="AU297" i="2" s="1"/>
  <c r="AX297" i="2"/>
  <c r="AT315" i="2"/>
  <c r="AU315" i="2" s="1"/>
  <c r="AX315" i="2"/>
  <c r="AX199" i="2"/>
  <c r="AT199" i="2"/>
  <c r="AU199" i="2" s="1"/>
  <c r="AX245" i="2"/>
  <c r="AT245" i="2"/>
  <c r="AU245" i="2" s="1"/>
  <c r="AT271" i="2"/>
  <c r="AU271" i="2" s="1"/>
  <c r="AX271" i="2"/>
  <c r="AT192" i="2"/>
  <c r="AU192" i="2" s="1"/>
  <c r="AX192" i="2"/>
  <c r="AT206" i="2"/>
  <c r="AU206" i="2" s="1"/>
  <c r="AX206" i="2"/>
  <c r="AT213" i="2"/>
  <c r="AU213" i="2" s="1"/>
  <c r="AX213" i="2"/>
  <c r="AT219" i="2"/>
  <c r="AU219" i="2" s="1"/>
  <c r="AX219" i="2"/>
  <c r="AX226" i="2"/>
  <c r="AT226" i="2"/>
  <c r="AU226" i="2" s="1"/>
  <c r="AX233" i="2"/>
  <c r="AT233" i="2"/>
  <c r="AU233" i="2" s="1"/>
  <c r="AT252" i="2"/>
  <c r="AU252" i="2" s="1"/>
  <c r="AX252" i="2"/>
  <c r="AT259" i="2"/>
  <c r="AU259" i="2" s="1"/>
  <c r="AX259" i="2"/>
  <c r="AT305" i="2"/>
  <c r="AU305" i="2" s="1"/>
  <c r="AX305" i="2"/>
  <c r="AX318" i="2"/>
  <c r="AT318" i="2"/>
  <c r="AU318" i="2" s="1"/>
  <c r="AX325" i="2"/>
  <c r="AT325" i="2"/>
  <c r="AU325" i="2" s="1"/>
  <c r="AT272" i="2"/>
  <c r="AU272" i="2" s="1"/>
  <c r="AX272" i="2"/>
  <c r="AX279" i="2"/>
  <c r="AT279" i="2"/>
  <c r="AU279" i="2" s="1"/>
  <c r="AT285" i="2"/>
  <c r="AU285" i="2" s="1"/>
  <c r="AX285" i="2"/>
  <c r="AT291" i="2"/>
  <c r="AU291" i="2" s="1"/>
  <c r="AX291" i="2"/>
  <c r="AT298" i="2"/>
  <c r="AU298" i="2" s="1"/>
  <c r="AX298" i="2"/>
  <c r="AT309" i="2"/>
  <c r="AU309" i="2" s="1"/>
  <c r="AX309" i="2"/>
  <c r="AT316" i="2"/>
  <c r="AU316" i="2" s="1"/>
  <c r="AX316" i="2"/>
  <c r="AT306" i="2"/>
  <c r="AU306" i="2" s="1"/>
  <c r="AX306" i="2"/>
  <c r="AX207" i="2"/>
  <c r="AT207" i="2"/>
  <c r="AU207" i="2" s="1"/>
  <c r="AT253" i="2"/>
  <c r="AU253" i="2" s="1"/>
  <c r="AX253" i="2"/>
  <c r="BB301" i="2"/>
  <c r="BB256" i="2"/>
  <c r="BB257" i="2"/>
  <c r="BB275" i="2"/>
  <c r="BB211" i="2"/>
  <c r="BB212" i="2"/>
  <c r="BB283" i="2"/>
  <c r="BB290" i="2"/>
  <c r="BB284" i="2"/>
  <c r="BB265" i="2"/>
  <c r="BB266" i="2"/>
  <c r="BB319" i="2"/>
  <c r="BB326" i="2"/>
  <c r="BB299" i="2"/>
  <c r="BB310" i="2"/>
  <c r="BB317" i="2"/>
  <c r="BB320" i="2"/>
  <c r="BB302" i="2"/>
  <c r="BB292" i="2"/>
  <c r="BB293" i="2"/>
  <c r="BB311" i="2"/>
  <c r="BB274" i="2"/>
  <c r="T1" i="2"/>
  <c r="S1" i="2"/>
  <c r="R1" i="2"/>
  <c r="AY251" i="2" l="1"/>
  <c r="BB251" i="2" s="1"/>
  <c r="AY205" i="2"/>
  <c r="BB205" i="2" s="1"/>
  <c r="AY270" i="2"/>
  <c r="BB270" i="2" s="1"/>
  <c r="BA388" i="2"/>
  <c r="BA393" i="2"/>
  <c r="AZ393" i="2"/>
  <c r="AZ388" i="2"/>
  <c r="AY255" i="2"/>
  <c r="BB255" i="2" s="1"/>
  <c r="AY324" i="2"/>
  <c r="BB324" i="2" s="1"/>
  <c r="AY232" i="2"/>
  <c r="BB232" i="2" s="1"/>
  <c r="AY314" i="2"/>
  <c r="BB314" i="2" s="1"/>
  <c r="AY285" i="2"/>
  <c r="BB285" i="2" s="1"/>
  <c r="AY259" i="2"/>
  <c r="BB259" i="2" s="1"/>
  <c r="AY206" i="2"/>
  <c r="BB206" i="2" s="1"/>
  <c r="AY315" i="2"/>
  <c r="BB315" i="2" s="1"/>
  <c r="AY249" i="2"/>
  <c r="BB249" i="2" s="1"/>
  <c r="AY309" i="2"/>
  <c r="BB309" i="2" s="1"/>
  <c r="AY264" i="2"/>
  <c r="BB264" i="2" s="1"/>
  <c r="AY237" i="2"/>
  <c r="BB237" i="2" s="1"/>
  <c r="AY291" i="2"/>
  <c r="BB291" i="2" s="1"/>
  <c r="AY279" i="2"/>
  <c r="BB279" i="2" s="1"/>
  <c r="AY246" i="2"/>
  <c r="BB246" i="2" s="1"/>
  <c r="AY316" i="2"/>
  <c r="BB316" i="2" s="1"/>
  <c r="AY272" i="2"/>
  <c r="BB272" i="2" s="1"/>
  <c r="AY305" i="2"/>
  <c r="BB305" i="2" s="1"/>
  <c r="AY213" i="2"/>
  <c r="BB213" i="2" s="1"/>
  <c r="AY271" i="2"/>
  <c r="BB271" i="2" s="1"/>
  <c r="AY278" i="2"/>
  <c r="BB278" i="2" s="1"/>
  <c r="AY218" i="2"/>
  <c r="BB218" i="2" s="1"/>
  <c r="AY217" i="2"/>
  <c r="BB217" i="2" s="1"/>
  <c r="AY242" i="2"/>
  <c r="BB242" i="2" s="1"/>
  <c r="AY201" i="2"/>
  <c r="BB201" i="2" s="1"/>
  <c r="AY313" i="2"/>
  <c r="BB313" i="2" s="1"/>
  <c r="AY236" i="2"/>
  <c r="BB236" i="2" s="1"/>
  <c r="AY261" i="2"/>
  <c r="BB261" i="2" s="1"/>
  <c r="AY215" i="2"/>
  <c r="BB215" i="2" s="1"/>
  <c r="AY200" i="2"/>
  <c r="BB200" i="2" s="1"/>
  <c r="AY269" i="2"/>
  <c r="BB269" i="2" s="1"/>
  <c r="AY235" i="2"/>
  <c r="BB235" i="2" s="1"/>
  <c r="AY294" i="2"/>
  <c r="BB294" i="2" s="1"/>
  <c r="AY222" i="2"/>
  <c r="BB222" i="2" s="1"/>
  <c r="AY5" i="2"/>
  <c r="AY214" i="2"/>
  <c r="BB214" i="2" s="1"/>
  <c r="AY325" i="2"/>
  <c r="BB325" i="2" s="1"/>
  <c r="AY226" i="2"/>
  <c r="BB226" i="2" s="1"/>
  <c r="AY306" i="2"/>
  <c r="BB306" i="2" s="1"/>
  <c r="AY219" i="2"/>
  <c r="BB219" i="2" s="1"/>
  <c r="AY297" i="2"/>
  <c r="BB297" i="2" s="1"/>
  <c r="AY304" i="2"/>
  <c r="BB304" i="2" s="1"/>
  <c r="AY225" i="2"/>
  <c r="BB225" i="2" s="1"/>
  <c r="AY296" i="2"/>
  <c r="BB296" i="2" s="1"/>
  <c r="AY196" i="2"/>
  <c r="BB196" i="2" s="1"/>
  <c r="AY295" i="2"/>
  <c r="BB295" i="2" s="1"/>
  <c r="AY223" i="2"/>
  <c r="BB223" i="2" s="1"/>
  <c r="AY262" i="2"/>
  <c r="BB262" i="2" s="1"/>
  <c r="AY268" i="2"/>
  <c r="BB268" i="2" s="1"/>
  <c r="AY254" i="2"/>
  <c r="BB254" i="2" s="1"/>
  <c r="AY208" i="2"/>
  <c r="BB208" i="2" s="1"/>
  <c r="AY234" i="2"/>
  <c r="BB234" i="2" s="1"/>
  <c r="AY277" i="2"/>
  <c r="BB277" i="2" s="1"/>
  <c r="AY210" i="2"/>
  <c r="BB210" i="2" s="1"/>
  <c r="AY253" i="2"/>
  <c r="BB253" i="2" s="1"/>
  <c r="AY298" i="2"/>
  <c r="BB298" i="2" s="1"/>
  <c r="AY252" i="2"/>
  <c r="BB252" i="2" s="1"/>
  <c r="AY192" i="2"/>
  <c r="BB192" i="2" s="1"/>
  <c r="AY289" i="2"/>
  <c r="BB289" i="2" s="1"/>
  <c r="AY250" i="2"/>
  <c r="BB250" i="2" s="1"/>
  <c r="AY204" i="2"/>
  <c r="BB204" i="2" s="1"/>
  <c r="AY288" i="2"/>
  <c r="BB288" i="2" s="1"/>
  <c r="AY312" i="2"/>
  <c r="BB312" i="2" s="1"/>
  <c r="AY227" i="2"/>
  <c r="BB227" i="2" s="1"/>
  <c r="AY318" i="2"/>
  <c r="BB318" i="2" s="1"/>
  <c r="AY243" i="2"/>
  <c r="BB243" i="2" s="1"/>
  <c r="AY197" i="2"/>
  <c r="BB197" i="2" s="1"/>
  <c r="AY286" i="2"/>
  <c r="BB286" i="2" s="1"/>
  <c r="AY260" i="2"/>
  <c r="BB260" i="2" s="1"/>
  <c r="AY209" i="2"/>
  <c r="BB209" i="2" s="1"/>
  <c r="AY231" i="2"/>
  <c r="BB231" i="2" s="1"/>
  <c r="AY241" i="2"/>
  <c r="BB241" i="2" s="1"/>
  <c r="AY280" i="2"/>
  <c r="BB280" i="2" s="1"/>
  <c r="AY207" i="2"/>
  <c r="BB207" i="2" s="1"/>
  <c r="AY245" i="2"/>
  <c r="BB245" i="2" s="1"/>
  <c r="AY258" i="2"/>
  <c r="BB258" i="2" s="1"/>
  <c r="AY323" i="2"/>
  <c r="BB323" i="2" s="1"/>
  <c r="AY224" i="2"/>
  <c r="BB224" i="2" s="1"/>
  <c r="AY321" i="2"/>
  <c r="BB321" i="2" s="1"/>
  <c r="AY195" i="2"/>
  <c r="BB195" i="2" s="1"/>
  <c r="AY273" i="2"/>
  <c r="BB273" i="2" s="1"/>
  <c r="AY240" i="2"/>
  <c r="BB240" i="2" s="1"/>
  <c r="AY322" i="2"/>
  <c r="BB322" i="2" s="1"/>
  <c r="AY307" i="2"/>
  <c r="BB307" i="2" s="1"/>
  <c r="AY228" i="2"/>
  <c r="BB228" i="2" s="1"/>
  <c r="AY199" i="2"/>
  <c r="BB199" i="2" s="1"/>
  <c r="AY282" i="2"/>
  <c r="BB282" i="2" s="1"/>
  <c r="AY233" i="2"/>
  <c r="BB233" i="2" s="1"/>
  <c r="AY303" i="2"/>
  <c r="BB303" i="2" s="1"/>
  <c r="AY244" i="2"/>
  <c r="BB244" i="2" s="1"/>
  <c r="AY198" i="2"/>
  <c r="BB198" i="2" s="1"/>
  <c r="AY287" i="2"/>
  <c r="BB287" i="2" s="1"/>
  <c r="AY263" i="2"/>
  <c r="BB263" i="2" s="1"/>
  <c r="AY276" i="2"/>
  <c r="BB276" i="2" s="1"/>
  <c r="AY216" i="2"/>
  <c r="BB216" i="2" s="1"/>
  <c r="AY308" i="2"/>
  <c r="BB308" i="2" s="1"/>
  <c r="AY281" i="2"/>
  <c r="BB281" i="2" s="1"/>
  <c r="AY300" i="2"/>
  <c r="BB300" i="2" s="1"/>
  <c r="AY267" i="2"/>
  <c r="BB267" i="2" s="1"/>
  <c r="J34" i="5"/>
  <c r="J30" i="5"/>
  <c r="J26" i="5"/>
  <c r="J22" i="5"/>
  <c r="I34" i="5"/>
  <c r="I30" i="5"/>
  <c r="B14" i="5"/>
  <c r="J20" i="5" s="1"/>
  <c r="I26" i="5"/>
  <c r="I22" i="5"/>
  <c r="I20" i="5"/>
  <c r="I17" i="5"/>
  <c r="J17" i="5" s="1"/>
  <c r="I13" i="5"/>
  <c r="J13" i="5" s="1"/>
  <c r="I9" i="5"/>
  <c r="J9" i="5" s="1"/>
  <c r="I5" i="5"/>
  <c r="J5" i="5" s="1"/>
  <c r="I3" i="5"/>
  <c r="J3" i="5" s="1"/>
  <c r="L125" i="4"/>
  <c r="M125" i="4" s="1"/>
  <c r="L121" i="4"/>
  <c r="M121" i="4" s="1"/>
  <c r="L119" i="4"/>
  <c r="M119" i="4" s="1"/>
  <c r="L115" i="4"/>
  <c r="M115" i="4" s="1"/>
  <c r="L112" i="4"/>
  <c r="M112" i="4" s="1"/>
  <c r="L108" i="4"/>
  <c r="M108" i="4" s="1"/>
  <c r="L106" i="4"/>
  <c r="M106" i="4" s="1"/>
  <c r="L102" i="4"/>
  <c r="M102" i="4" s="1"/>
  <c r="L99" i="4"/>
  <c r="M99" i="4" s="1"/>
  <c r="M95" i="4"/>
  <c r="L95" i="4"/>
  <c r="L91" i="4"/>
  <c r="M91" i="4" s="1"/>
  <c r="L89" i="4"/>
  <c r="M89" i="4" s="1"/>
  <c r="L85" i="4"/>
  <c r="M85" i="4" s="1"/>
  <c r="L82" i="4"/>
  <c r="M82" i="4" s="1"/>
  <c r="L78" i="4"/>
  <c r="M78" i="4" s="1"/>
  <c r="L76" i="4"/>
  <c r="M76" i="4" s="1"/>
  <c r="L72" i="4"/>
  <c r="M72" i="4" s="1"/>
  <c r="L69" i="4"/>
  <c r="M69" i="4" s="1"/>
  <c r="C66" i="4"/>
  <c r="M65" i="4"/>
  <c r="L65" i="4"/>
  <c r="L61" i="4"/>
  <c r="M61" i="4" s="1"/>
  <c r="L58" i="4"/>
  <c r="M58" i="4" s="1"/>
  <c r="L54" i="4"/>
  <c r="M54" i="4" s="1"/>
  <c r="L52" i="4"/>
  <c r="M52" i="4" s="1"/>
  <c r="L49" i="4"/>
  <c r="M49" i="4" s="1"/>
  <c r="M45" i="4"/>
  <c r="L45" i="4"/>
  <c r="L42" i="4"/>
  <c r="M42" i="4" s="1"/>
  <c r="L38" i="4"/>
  <c r="M38" i="4" s="1"/>
  <c r="L36" i="4"/>
  <c r="M36" i="4" s="1"/>
  <c r="L32" i="4"/>
  <c r="M32" i="4" s="1"/>
  <c r="L28" i="4"/>
  <c r="M28" i="4" s="1"/>
  <c r="L25" i="4"/>
  <c r="M25" i="4" s="1"/>
  <c r="L21" i="4"/>
  <c r="L19" i="4"/>
  <c r="M19" i="4" s="1"/>
  <c r="L16" i="4"/>
  <c r="M16" i="4" s="1"/>
  <c r="L12" i="4"/>
  <c r="L9" i="4"/>
  <c r="M9" i="4" s="1"/>
  <c r="L5" i="4"/>
  <c r="M5" i="4" s="1"/>
  <c r="L3" i="4"/>
  <c r="M3" i="4" s="1"/>
  <c r="I34" i="3"/>
  <c r="I30" i="3"/>
  <c r="J30" i="3" s="1"/>
  <c r="J28" i="3"/>
  <c r="I24" i="3"/>
  <c r="J24" i="3" s="1"/>
  <c r="I20" i="3"/>
  <c r="I17" i="3"/>
  <c r="B15" i="3"/>
  <c r="B14" i="3"/>
  <c r="I13" i="3"/>
  <c r="J13" i="3" s="1"/>
  <c r="I9" i="3"/>
  <c r="I5" i="3"/>
  <c r="I3" i="3"/>
  <c r="AZ8" i="2" l="1"/>
  <c r="BA8" i="2"/>
  <c r="AZ9" i="2"/>
  <c r="BA9" i="2"/>
  <c r="BA2" i="2"/>
  <c r="AZ2" i="2"/>
  <c r="AZ3" i="2"/>
  <c r="BA3" i="2"/>
  <c r="AZ4" i="2"/>
  <c r="BA4" i="2"/>
  <c r="AZ5" i="2"/>
  <c r="BA5" i="2"/>
  <c r="AZ10" i="2"/>
  <c r="BA10" i="2"/>
  <c r="AZ6" i="2"/>
  <c r="BA6" i="2"/>
  <c r="AZ7" i="2"/>
  <c r="BA7" i="2"/>
  <c r="AX8" i="2"/>
  <c r="AT8" i="2"/>
  <c r="AU8" i="2" s="1"/>
  <c r="AT7" i="2"/>
  <c r="AU7" i="2" s="1"/>
  <c r="AX7" i="2"/>
  <c r="AT9" i="2"/>
  <c r="AU9" i="2" s="1"/>
  <c r="AX9" i="2"/>
  <c r="AX6" i="2"/>
  <c r="AT6" i="2"/>
  <c r="AU6" i="2" s="1"/>
  <c r="AX10" i="2"/>
  <c r="AT10" i="2"/>
  <c r="AU10" i="2" s="1"/>
  <c r="AX3" i="2"/>
  <c r="BB4" i="2"/>
  <c r="BB5" i="2"/>
  <c r="AY2" i="2"/>
  <c r="BB2" i="2" s="1"/>
  <c r="J9" i="3"/>
  <c r="J34" i="3"/>
  <c r="J17" i="3"/>
  <c r="J20" i="3"/>
  <c r="M12" i="4"/>
  <c r="M21" i="4"/>
  <c r="J3" i="3"/>
  <c r="J5" i="3"/>
  <c r="AZ392" i="2" l="1"/>
  <c r="AZ387" i="2"/>
  <c r="BA392" i="2"/>
  <c r="BA387" i="2"/>
  <c r="AY9" i="2"/>
  <c r="BB9" i="2" s="1"/>
  <c r="AY10" i="2"/>
  <c r="BB10" i="2" s="1"/>
  <c r="AY7" i="2"/>
  <c r="BB7" i="2" s="1"/>
  <c r="AY6" i="2"/>
  <c r="BB6" i="2" s="1"/>
  <c r="AY3" i="2"/>
  <c r="BB3" i="2" s="1"/>
  <c r="AY8" i="2"/>
  <c r="BB8" i="2" s="1"/>
  <c r="BB385" i="2" l="1"/>
</calcChain>
</file>

<file path=xl/sharedStrings.xml><?xml version="1.0" encoding="utf-8"?>
<sst xmlns="http://schemas.openxmlformats.org/spreadsheetml/2006/main" count="5575" uniqueCount="456">
  <si>
    <t>Оборудование</t>
  </si>
  <si>
    <t>№ сценария</t>
  </si>
  <si>
    <t>Частота инициирующего события, 1/год</t>
  </si>
  <si>
    <t>Кол-во оборудования, ед.</t>
  </si>
  <si>
    <t>Условная вероятность</t>
  </si>
  <si>
    <t>Частота сценария, 1/год</t>
  </si>
  <si>
    <t>Количество ОВ участвующего в аварии, т</t>
  </si>
  <si>
    <t>Количество ОВ в создании поражающего фактора, т</t>
  </si>
  <si>
    <t>Полное разрушение→ мгновенное воспламенение→ пожар пролива</t>
  </si>
  <si>
    <t>С2</t>
  </si>
  <si>
    <t>С3</t>
  </si>
  <si>
    <t>С4</t>
  </si>
  <si>
    <t>Частичное разрушение→ разрушение ниже уровня жидкости→ мгновенное воспламенение→ горение жидкостного факела</t>
  </si>
  <si>
    <t>С5</t>
  </si>
  <si>
    <t>С6</t>
  </si>
  <si>
    <t>Частичное разрушение→ разрушение выше уровня жидкости→ мгновенное воспламенение→ горение газового факела</t>
  </si>
  <si>
    <t>С7</t>
  </si>
  <si>
    <t>С8</t>
  </si>
  <si>
    <t>С9</t>
  </si>
  <si>
    <t>С10</t>
  </si>
  <si>
    <t>С11</t>
  </si>
  <si>
    <t>С12</t>
  </si>
  <si>
    <t>С13</t>
  </si>
  <si>
    <t>С14</t>
  </si>
  <si>
    <t>С15</t>
  </si>
  <si>
    <t>С16</t>
  </si>
  <si>
    <t>С17</t>
  </si>
  <si>
    <t>С18</t>
  </si>
  <si>
    <t>С19</t>
  </si>
  <si>
    <t>С20</t>
  </si>
  <si>
    <t>С73</t>
  </si>
  <si>
    <t>С74</t>
  </si>
  <si>
    <t>С75</t>
  </si>
  <si>
    <t>С76</t>
  </si>
  <si>
    <t>С77</t>
  </si>
  <si>
    <t>С78</t>
  </si>
  <si>
    <t>Полное разрушение</t>
  </si>
  <si>
    <t>Разрушение выше уровня жидкости</t>
  </si>
  <si>
    <t>Возможность мгновенного воспламенения</t>
  </si>
  <si>
    <t>Возможность образования взрывоопасного облака</t>
  </si>
  <si>
    <t>Возможность отсроченного воспламенения</t>
  </si>
  <si>
    <t>Результирующее событие</t>
  </si>
  <si>
    <t>Частота возникновения, 1/год</t>
  </si>
  <si>
    <t>Пожар пролива</t>
  </si>
  <si>
    <t>да(0,05)</t>
  </si>
  <si>
    <t>Взрыв облака</t>
  </si>
  <si>
    <t>да(0,2)</t>
  </si>
  <si>
    <t>нет(0,95)</t>
  </si>
  <si>
    <t>да (*)</t>
  </si>
  <si>
    <t>да(1)</t>
  </si>
  <si>
    <t>нет(0,8)</t>
  </si>
  <si>
    <t>Прекращение аварии</t>
  </si>
  <si>
    <t>нет(0)</t>
  </si>
  <si>
    <t>Горение жидкостного факела</t>
  </si>
  <si>
    <t>нет(*)</t>
  </si>
  <si>
    <t>нет(0,2)</t>
  </si>
  <si>
    <t>Горение газового факела</t>
  </si>
  <si>
    <t>да(0,8)</t>
  </si>
  <si>
    <t>Пожар-вспышка</t>
  </si>
  <si>
    <t>Разрушение соседних резервуаров</t>
  </si>
  <si>
    <t>Жидкость остается в обваловании</t>
  </si>
  <si>
    <t>Мгновенное зажигание</t>
  </si>
  <si>
    <t>Образование облака ТВС при испарении</t>
  </si>
  <si>
    <t>Образование капельной взвеси в атмосфере</t>
  </si>
  <si>
    <t>Отсроченное воспламенение</t>
  </si>
  <si>
    <t>Пожар в обваловании</t>
  </si>
  <si>
    <t>Взрыв ТВС с пожаром пролива</t>
  </si>
  <si>
    <t>да(0)</t>
  </si>
  <si>
    <t>нет(1)</t>
  </si>
  <si>
    <t>да(*)</t>
  </si>
  <si>
    <t>Пожар-вспышка, пожар пролива</t>
  </si>
  <si>
    <t>Полное-пожар</t>
  </si>
  <si>
    <t>Полное-ликвидация</t>
  </si>
  <si>
    <t>Частичное-ликвидация</t>
  </si>
  <si>
    <t>Полное-взрыв</t>
  </si>
  <si>
    <t>Частичное-жидкостной факел</t>
  </si>
  <si>
    <t>Частичное-газ факел</t>
  </si>
  <si>
    <t>Частичное-вспышка</t>
  </si>
  <si>
    <t>Полное разрушение при попадании в очаг пожара→ мгновенное воспламенение→ огненный шар</t>
  </si>
  <si>
    <t>Полное-огненный шар</t>
  </si>
  <si>
    <t>С79</t>
  </si>
  <si>
    <t>С80</t>
  </si>
  <si>
    <t>С81</t>
  </si>
  <si>
    <t>Возможность образования капельной смеси</t>
  </si>
  <si>
    <t>да (0,3)</t>
  </si>
  <si>
    <t>нет(0,7)</t>
  </si>
  <si>
    <t>С82</t>
  </si>
  <si>
    <t>С83</t>
  </si>
  <si>
    <t>С84</t>
  </si>
  <si>
    <t>С85</t>
  </si>
  <si>
    <t>С86</t>
  </si>
  <si>
    <t>С87</t>
  </si>
  <si>
    <t>q=10,5</t>
  </si>
  <si>
    <t>q=7,0</t>
  </si>
  <si>
    <t>q=4,2</t>
  </si>
  <si>
    <t>q=1,4</t>
  </si>
  <si>
    <t>P=20</t>
  </si>
  <si>
    <t>Р=12</t>
  </si>
  <si>
    <t>P=5</t>
  </si>
  <si>
    <t>Р=3</t>
  </si>
  <si>
    <t>Lф</t>
  </si>
  <si>
    <t>Дф</t>
  </si>
  <si>
    <t>Rнкпр</t>
  </si>
  <si>
    <t>Rвсп</t>
  </si>
  <si>
    <t>LPt</t>
  </si>
  <si>
    <t>PPt</t>
  </si>
  <si>
    <t>Q=600</t>
  </si>
  <si>
    <t>Q=320</t>
  </si>
  <si>
    <t>Q=220</t>
  </si>
  <si>
    <t>Q=120</t>
  </si>
  <si>
    <t>-</t>
  </si>
  <si>
    <t>С88</t>
  </si>
  <si>
    <t>С89</t>
  </si>
  <si>
    <t>С90</t>
  </si>
  <si>
    <t>С91</t>
  </si>
  <si>
    <t>С92</t>
  </si>
  <si>
    <t>С93</t>
  </si>
  <si>
    <t>С94</t>
  </si>
  <si>
    <t>С95</t>
  </si>
  <si>
    <t>С96</t>
  </si>
  <si>
    <t>С97</t>
  </si>
  <si>
    <t>С98</t>
  </si>
  <si>
    <t>С99</t>
  </si>
  <si>
    <t>С100</t>
  </si>
  <si>
    <t>С101</t>
  </si>
  <si>
    <t>С102</t>
  </si>
  <si>
    <t>С103</t>
  </si>
  <si>
    <t>С104</t>
  </si>
  <si>
    <t>С105</t>
  </si>
  <si>
    <t>С106</t>
  </si>
  <si>
    <t>С107</t>
  </si>
  <si>
    <t>С108</t>
  </si>
  <si>
    <t>С109</t>
  </si>
  <si>
    <t>С110</t>
  </si>
  <si>
    <t>С111</t>
  </si>
  <si>
    <t>С112</t>
  </si>
  <si>
    <t>С113</t>
  </si>
  <si>
    <t>С114</t>
  </si>
  <si>
    <t>С115</t>
  </si>
  <si>
    <t>С116</t>
  </si>
  <si>
    <t>С117</t>
  </si>
  <si>
    <t>С118</t>
  </si>
  <si>
    <t>С119</t>
  </si>
  <si>
    <t>С120</t>
  </si>
  <si>
    <t>С121</t>
  </si>
  <si>
    <t>С122</t>
  </si>
  <si>
    <t>С123</t>
  </si>
  <si>
    <t>С124</t>
  </si>
  <si>
    <t>С125</t>
  </si>
  <si>
    <t>С126</t>
  </si>
  <si>
    <t>С127</t>
  </si>
  <si>
    <t>С128</t>
  </si>
  <si>
    <t>С129</t>
  </si>
  <si>
    <t>С130</t>
  </si>
  <si>
    <t>С131</t>
  </si>
  <si>
    <t>С132</t>
  </si>
  <si>
    <t>С133</t>
  </si>
  <si>
    <t>С134</t>
  </si>
  <si>
    <t>С135</t>
  </si>
  <si>
    <t>С136</t>
  </si>
  <si>
    <t>С137</t>
  </si>
  <si>
    <t>С138</t>
  </si>
  <si>
    <t>С139</t>
  </si>
  <si>
    <t>С140</t>
  </si>
  <si>
    <t>С141</t>
  </si>
  <si>
    <t>С142</t>
  </si>
  <si>
    <t>С143</t>
  </si>
  <si>
    <t>С144</t>
  </si>
  <si>
    <t>С145</t>
  </si>
  <si>
    <t>С146</t>
  </si>
  <si>
    <t>С147</t>
  </si>
  <si>
    <t>С148</t>
  </si>
  <si>
    <t>С149</t>
  </si>
  <si>
    <t>С150</t>
  </si>
  <si>
    <t>С151</t>
  </si>
  <si>
    <t>С152</t>
  </si>
  <si>
    <t>С153</t>
  </si>
  <si>
    <t>С154</t>
  </si>
  <si>
    <t>С155</t>
  </si>
  <si>
    <t>С156</t>
  </si>
  <si>
    <t>С157</t>
  </si>
  <si>
    <t>С158</t>
  </si>
  <si>
    <t>С159</t>
  </si>
  <si>
    <t>С160</t>
  </si>
  <si>
    <t>С161</t>
  </si>
  <si>
    <t>С162</t>
  </si>
  <si>
    <t>С163</t>
  </si>
  <si>
    <t>С164</t>
  </si>
  <si>
    <t>С165</t>
  </si>
  <si>
    <t>С166</t>
  </si>
  <si>
    <t>С167</t>
  </si>
  <si>
    <t>С168</t>
  </si>
  <si>
    <t>С169</t>
  </si>
  <si>
    <t>С170</t>
  </si>
  <si>
    <t>С171</t>
  </si>
  <si>
    <t>С172</t>
  </si>
  <si>
    <t>С173</t>
  </si>
  <si>
    <t>С174</t>
  </si>
  <si>
    <t>С175</t>
  </si>
  <si>
    <t>С176</t>
  </si>
  <si>
    <t>С177</t>
  </si>
  <si>
    <t>С178</t>
  </si>
  <si>
    <t>С179</t>
  </si>
  <si>
    <t>С180</t>
  </si>
  <si>
    <t>С181</t>
  </si>
  <si>
    <t>С182</t>
  </si>
  <si>
    <t>С183</t>
  </si>
  <si>
    <t>С184</t>
  </si>
  <si>
    <t>С185</t>
  </si>
  <si>
    <t>С186</t>
  </si>
  <si>
    <t>С187</t>
  </si>
  <si>
    <t>С188</t>
  </si>
  <si>
    <t>С189</t>
  </si>
  <si>
    <t>С190</t>
  </si>
  <si>
    <t>С191</t>
  </si>
  <si>
    <t>С192</t>
  </si>
  <si>
    <t>С193</t>
  </si>
  <si>
    <t>С194</t>
  </si>
  <si>
    <t>С195</t>
  </si>
  <si>
    <t>С196</t>
  </si>
  <si>
    <t>С197</t>
  </si>
  <si>
    <t>С198</t>
  </si>
  <si>
    <t>С199</t>
  </si>
  <si>
    <t>С200</t>
  </si>
  <si>
    <t>С201</t>
  </si>
  <si>
    <t>С202</t>
  </si>
  <si>
    <t>С203</t>
  </si>
  <si>
    <t>С204</t>
  </si>
  <si>
    <t>С205</t>
  </si>
  <si>
    <t>С206</t>
  </si>
  <si>
    <t>С207</t>
  </si>
  <si>
    <t>С208</t>
  </si>
  <si>
    <t>С209</t>
  </si>
  <si>
    <t>С210</t>
  </si>
  <si>
    <t>С211</t>
  </si>
  <si>
    <t>С212</t>
  </si>
  <si>
    <t>С213</t>
  </si>
  <si>
    <t>С214</t>
  </si>
  <si>
    <t>С215</t>
  </si>
  <si>
    <t>С216</t>
  </si>
  <si>
    <t>С217</t>
  </si>
  <si>
    <t>С218</t>
  </si>
  <si>
    <t>С219</t>
  </si>
  <si>
    <t>С220</t>
  </si>
  <si>
    <t>С221</t>
  </si>
  <si>
    <t>С222</t>
  </si>
  <si>
    <t>С223</t>
  </si>
  <si>
    <t>С224</t>
  </si>
  <si>
    <t>С225</t>
  </si>
  <si>
    <t>С226</t>
  </si>
  <si>
    <t>С227</t>
  </si>
  <si>
    <t>С228</t>
  </si>
  <si>
    <t>С229</t>
  </si>
  <si>
    <t>С230</t>
  </si>
  <si>
    <t>С231</t>
  </si>
  <si>
    <t>С232</t>
  </si>
  <si>
    <t>С233</t>
  </si>
  <si>
    <t>Полное-ликвидация-токсическое</t>
  </si>
  <si>
    <t>Частичное-ликвидация-токсическое</t>
  </si>
  <si>
    <t>С234</t>
  </si>
  <si>
    <t>С235</t>
  </si>
  <si>
    <t>С236</t>
  </si>
  <si>
    <t>С237</t>
  </si>
  <si>
    <t>С238</t>
  </si>
  <si>
    <t>С239</t>
  </si>
  <si>
    <t>С240</t>
  </si>
  <si>
    <t>С241</t>
  </si>
  <si>
    <t>С242</t>
  </si>
  <si>
    <t>С243</t>
  </si>
  <si>
    <t>С244</t>
  </si>
  <si>
    <t>С245</t>
  </si>
  <si>
    <t>С246</t>
  </si>
  <si>
    <t>С247</t>
  </si>
  <si>
    <t>С248</t>
  </si>
  <si>
    <t>С249</t>
  </si>
  <si>
    <t>С250</t>
  </si>
  <si>
    <t>С251</t>
  </si>
  <si>
    <t>С252</t>
  </si>
  <si>
    <t>С253</t>
  </si>
  <si>
    <t>С254</t>
  </si>
  <si>
    <t>С255</t>
  </si>
  <si>
    <t>С256</t>
  </si>
  <si>
    <t>С257</t>
  </si>
  <si>
    <t>С258</t>
  </si>
  <si>
    <t>С259</t>
  </si>
  <si>
    <t>С260</t>
  </si>
  <si>
    <t>С261</t>
  </si>
  <si>
    <t>С262</t>
  </si>
  <si>
    <t>С263</t>
  </si>
  <si>
    <t>С264</t>
  </si>
  <si>
    <t>Частичное разрушение→ мгновенное воспламенение→ пожар пролива</t>
  </si>
  <si>
    <t>Частичное-пожар</t>
  </si>
  <si>
    <t>Взрыв облака ТВС</t>
  </si>
  <si>
    <t>Разрыв трубопровода на сечение</t>
  </si>
  <si>
    <t>Кол-во погиших, чел</t>
  </si>
  <si>
    <t>Кол-во пострадавших, чел</t>
  </si>
  <si>
    <t>Прямые потери, млн.руб</t>
  </si>
  <si>
    <t>Затраты на ликвидацию, млн.руб</t>
  </si>
  <si>
    <t>Социальные потери, млн.руб</t>
  </si>
  <si>
    <t>Косвенный ущерб, млн.руб</t>
  </si>
  <si>
    <t>Суммарный экологический ущерб, млн.руб</t>
  </si>
  <si>
    <t>Суммарный ущерб, млн.руб</t>
  </si>
  <si>
    <t>Кол.риск, чел/год</t>
  </si>
  <si>
    <t>Мат.ожидание, млн.руб/год</t>
  </si>
  <si>
    <t>Остаточная стоимость оборудования, млн.руб</t>
  </si>
  <si>
    <t>Стоимость вещества, млн.руб/т</t>
  </si>
  <si>
    <t>Дни простоя, сут.</t>
  </si>
  <si>
    <t>при горении 1 тонны нефти</t>
  </si>
  <si>
    <t>№, п/п</t>
  </si>
  <si>
    <t>Загрязняющее вещество</t>
  </si>
  <si>
    <t>Масса выброса, т</t>
  </si>
  <si>
    <t>Сумма ущерба,  руб.</t>
  </si>
  <si>
    <t>Оксид углерода (СО)*</t>
  </si>
  <si>
    <r>
      <t>Оксиды азота (NО</t>
    </r>
    <r>
      <rPr>
        <vertAlign val="subscript"/>
        <sz val="12"/>
        <color rgb="FF000000"/>
        <rFont val="Times New Roman"/>
        <family val="1"/>
        <charset val="204"/>
      </rPr>
      <t>x</t>
    </r>
    <r>
      <rPr>
        <sz val="12"/>
        <color rgb="FF000000"/>
        <rFont val="Times New Roman"/>
        <family val="1"/>
        <charset val="204"/>
      </rPr>
      <t>)*</t>
    </r>
  </si>
  <si>
    <r>
      <t>Оксиды серы (SO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)**</t>
    </r>
  </si>
  <si>
    <r>
      <t>Сероводород (H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S)*</t>
    </r>
  </si>
  <si>
    <t>Сажа (С)**</t>
  </si>
  <si>
    <t>Синильная кислота (НСN)*</t>
  </si>
  <si>
    <t>Формальдегид (HCHO)*</t>
  </si>
  <si>
    <r>
      <t>Органич. к-ты (на СН</t>
    </r>
    <r>
      <rPr>
        <vertAlign val="sub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>СООН)*</t>
    </r>
  </si>
  <si>
    <t>Итого с 1 т нефти</t>
  </si>
  <si>
    <t>Норматив платы, руб./т (Hi)</t>
  </si>
  <si>
    <t>Коэффициент особой охраны. (Кохр)</t>
  </si>
  <si>
    <t>Коэффициент Кин</t>
  </si>
  <si>
    <t>Углеводороды С1-С5</t>
  </si>
  <si>
    <r>
      <t>при расчете ущерба от загрязнения почвы при расчете ущерба принимались следующие коэффициенты СЗ =1,5 (</t>
    </r>
    <r>
      <rPr>
        <sz val="14"/>
        <color rgb="FF000000"/>
        <rFont val="Times New Roman"/>
        <family val="1"/>
        <charset val="204"/>
      </rPr>
      <t>степень загрязнения), Kr = 1 (показатель в зависимости от глубины загрязнения), Кисх=1,6 (показатель в зависимости от кат.земель и целевого назначения), Тх = 500 руб/м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 xml:space="preserve"> (расценка для исчисления размера вреда). Итого за 1 м</t>
    </r>
    <r>
      <rPr>
        <vertAlign val="super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: 1200 руб.</t>
    </r>
  </si>
  <si>
    <t>Частичное разрушение→ разрушение ниже уровня жидкости→ отсутствие мгновенного воспламенения→ ликвидация аварии</t>
  </si>
  <si>
    <t>Частичное разрушение→ разрушение выше уровня жидкости→отсутствие мгновенного воспламенения→ отсроченное воспламенение→пожар-вспышка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</si>
  <si>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воспламенения→ликвидация аварии</t>
  </si>
  <si>
    <t>Полное разрушение→ отсутствие мгновенного воспламенения→ отсроченное воспламенение → взрыв облака ТВС</t>
  </si>
  <si>
    <t>Полное разрушение→ отсутствие мгновенного воспламенения→ отсутствие отсроченного воспламенения → ликвидация аварии</t>
  </si>
  <si>
    <t>Частичное разрушение→ отсутствие мгновенного воспламенения→ отсроченное воспламенение → взрыв облака ТВС</t>
  </si>
  <si>
    <t>Частичное разрушение→ отсутствие мгновенного воспламенения→ отсутствие отсроченного воспламенения → ликвидация аварии</t>
  </si>
  <si>
    <t>Емкости Е-1…Е-24</t>
  </si>
  <si>
    <t>Емкости Е-37, Е-43</t>
  </si>
  <si>
    <t>Емкости Е-69…Е-78</t>
  </si>
  <si>
    <t>Продуктопровод «Линия приема ст. бензина с ГФУ в емкости СГП»</t>
  </si>
  <si>
    <t>Продуктопровод, «Линия нормального бутана из Е37-48 на прием насосов»</t>
  </si>
  <si>
    <t>Продуктопровод, «Линия изобутана от емкостей Е49-52 на прием насосов»</t>
  </si>
  <si>
    <t>Продуктопровод,  «Пропан от емкостей Е1-24 на прием насосов»</t>
  </si>
  <si>
    <t xml:space="preserve">Продуктопровод, «Нестабильный бензин со склада №2 через ЦУП на СГП» </t>
  </si>
  <si>
    <t>Продуктопровод, «Подача  ШФЛУ в 3-й ряд  (Е-25-36)»</t>
  </si>
  <si>
    <t>Емкость Е-3</t>
  </si>
  <si>
    <t>Емкость Е-4</t>
  </si>
  <si>
    <t>Емкость Е-5, Е-6</t>
  </si>
  <si>
    <t>Емкость Е-9</t>
  </si>
  <si>
    <t>Трубопровод нормального бутана от насосов на эстакаду</t>
  </si>
  <si>
    <t xml:space="preserve">Трубопровод изобутана от насосов на эст. 5/8 завода </t>
  </si>
  <si>
    <t>Линия слива ШФЛУ</t>
  </si>
  <si>
    <t>Линия бытового пропана эстакады 5/6 завода</t>
  </si>
  <si>
    <t>Линия стабильного бензина эстакады 7/8 завода</t>
  </si>
  <si>
    <t>Емкость Е-1…Е-3</t>
  </si>
  <si>
    <t>Емкости Е-4...Е-5</t>
  </si>
  <si>
    <t>Емкости Е-20…Е-21</t>
  </si>
  <si>
    <t>Автоцистерна (метанол)</t>
  </si>
  <si>
    <t>Керосинопровод  от емкостей Е-1, Е-2, Е-3 склада ГСМ на ГФУ 7/8 завода и на сливо-наливные стояки</t>
  </si>
  <si>
    <t>Линия компаудирования</t>
  </si>
  <si>
    <t>Линия автомобильного бензина</t>
  </si>
  <si>
    <t>Линия толуола</t>
  </si>
  <si>
    <t>Частичное разрушение→ разрушение выше уровня жидкости→отсутствие мгновенного воспламенения→ отсутствие отсроченного воспламенения→токсическое поражение</t>
  </si>
  <si>
    <t>Частичное-токси</t>
  </si>
  <si>
    <t>Полное разрушение→ отсутствие мгновенного воспламенения→ отсутствие отсроченного воспламенения → токсическое поражение</t>
  </si>
  <si>
    <t>Полное-токси</t>
  </si>
  <si>
    <t>Ж/д цистерна (СУГ)</t>
  </si>
  <si>
    <t>Колл.риск пострадавшие</t>
  </si>
  <si>
    <t>Склад готовой продукции (СГП)</t>
  </si>
  <si>
    <t>Инд.риск</t>
  </si>
  <si>
    <t>Инд.риск постр</t>
  </si>
  <si>
    <t>Колл.риск</t>
  </si>
  <si>
    <t>Колл.риск постр</t>
  </si>
  <si>
    <t>Сливо-наливные эстакады (СНЭ)</t>
  </si>
  <si>
    <t>Склад горюче- смазочных материалов
(Склад ГСМ)</t>
  </si>
  <si>
    <t>Огненный шар</t>
  </si>
  <si>
    <t>Сильный источник воспламенения</t>
  </si>
  <si>
    <t>Вспышка</t>
  </si>
  <si>
    <t>да(0,1)</t>
  </si>
  <si>
    <t>нет(0,9)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</si>
  <si>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</si>
  <si>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</si>
  <si>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</si>
  <si>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</si>
  <si>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</si>
  <si>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</si>
  <si>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</si>
  <si>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</si>
  <si>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</si>
  <si>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</si>
  <si>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Описание реализации типового сценария</t>
  </si>
  <si>
    <t>Дерево событий, № описания типового сценария</t>
  </si>
  <si>
    <t>Рисунок 7, №1</t>
  </si>
  <si>
    <t>Рисунок 7, №2</t>
  </si>
  <si>
    <t>Рисунок 7, №3</t>
  </si>
  <si>
    <t>Рисунок 7, №4</t>
  </si>
  <si>
    <t>Рисунок 7, №5</t>
  </si>
  <si>
    <t>Рисунок 7, №6</t>
  </si>
  <si>
    <t>Рисунок 7, №7</t>
  </si>
  <si>
    <t>Рисунок 7, №8</t>
  </si>
  <si>
    <t>Рисунок 7, №9</t>
  </si>
  <si>
    <t>Рисунок 7, №10</t>
  </si>
  <si>
    <t>Полное разрушение - огненный шар</t>
  </si>
  <si>
    <t>Полное разрушение - взрыв</t>
  </si>
  <si>
    <t>Полное разрушение - пожар-вспышка</t>
  </si>
  <si>
    <t>Частичное разрушение (10 мм) - факельное горение (жидкостной факел)</t>
  </si>
  <si>
    <t>Частичное разрушение (10 мм) - пожар-вспышка</t>
  </si>
  <si>
    <t>С1</t>
  </si>
  <si>
    <t>Частичное разрушение (10 мм) - рассеивание выброса (ликвидация аварии)</t>
  </si>
  <si>
    <t>Полное разрушение - рассеивание выброса (ликвидация аварии)</t>
  </si>
  <si>
    <t>Частичное разрушение (10 мм) - факельное горение (газовый факел)</t>
  </si>
  <si>
    <t>Масса мгновенно испарившегося, т</t>
  </si>
  <si>
    <t>НКПР, м</t>
  </si>
  <si>
    <t>ВКПР, м</t>
  </si>
  <si>
    <t>Максимальная масса во взр. пределах достигается на момент времени 100 с составляет 5747,13 кг
Размеры зоны НКПВ на момент времени 100 составляют Xmin=-250,82 ,Xmax=321,48,Ymax=286,01,Zmax=2,21
Положение центра масс взрывоопасной части облака (35,3;0,0;0,9) м</t>
  </si>
  <si>
    <t>Расход через деффектное отверстие, кг/с</t>
  </si>
  <si>
    <t>Результирующее событие аварии</t>
  </si>
  <si>
    <t>Емкости Е-17…Е-18</t>
  </si>
  <si>
    <t>Площадь пролива, м2</t>
  </si>
  <si>
    <t>Максимальная масса во взр. пределах достигается на момент времени 280 с составляет 6662,82 кг
Размеры зоны НКПВ на момент времени 280 составляют Xmin=-434,07 ,Xmax=604,02,Ymax=518,79,Zmax=1,73
Положение центра масс взрывоопасной части облака (84,5;0,0;0,3) м</t>
  </si>
  <si>
    <t>Частичное разрушение (10 мм) - пожар пролива</t>
  </si>
  <si>
    <t>Полное разрушение - ликвидация пролива и рассеивание выброса (ликвидация аварии)</t>
  </si>
  <si>
    <t>Частичное разрушение (10 мм) - ликвидация пролива и рассеивание выброса (ликвидация аварии)</t>
  </si>
  <si>
    <t>Рисунок 8, №1</t>
  </si>
  <si>
    <t>Рисунок 8, №2</t>
  </si>
  <si>
    <t>Рисунок 8, №3</t>
  </si>
  <si>
    <t>Рисунок 8, №4</t>
  </si>
  <si>
    <t>Рисунок 8, №5</t>
  </si>
  <si>
    <t>Рисунок 8, №6</t>
  </si>
  <si>
    <t>Рисунок 8, №7</t>
  </si>
  <si>
    <t>Рисунок 8, №8</t>
  </si>
  <si>
    <t>Рисунок 8, №9</t>
  </si>
  <si>
    <t>Рисунок 8, №10</t>
  </si>
  <si>
    <t>Емкости Е-25, Е28-…Е-36</t>
  </si>
  <si>
    <t xml:space="preserve">Масса во взр. пределах на момент времени 1 с составляет 76,09 кг
Размеры зоны НКПВ на момент времени 1 составляют Xmin=-10,56 ,Xmax=11,45,Ymax=11,00,Zmax=6,96
Положение центра масс взрывоопасной части облака (0,4;0,0;5,9) м
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</si>
  <si>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</si>
  <si>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</si>
  <si>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</si>
  <si>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</si>
  <si>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</si>
  <si>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</si>
  <si>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</si>
  <si>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</si>
  <si>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</si>
  <si>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</si>
  <si>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Полное разрушение - пожар пролива</t>
  </si>
  <si>
    <t xml:space="preserve">Емкости Е-38, Е-40…42, Е-44, Е-46…Е-48, Е-39, Е-45
</t>
  </si>
  <si>
    <t>Максимальная масса во взр. пределах достигается на момент времени 220 с составляет 13072,37 кг
Размеры зоны НКПВ на момент времени 220 составляют Xmin=-435,26 ,Xmax=605,07,Ymax=519,91,Zmax=1,95
Положение центра масс взрывоопасной части облака (84,7;0,0;0,8) м</t>
  </si>
  <si>
    <t xml:space="preserve">Емкости Е-49…Е-52
</t>
  </si>
  <si>
    <t xml:space="preserve">Емкости Е-53…Е-56, Е-63…Е-64, Е-57…Е-62, Е-65…Е-68
</t>
  </si>
  <si>
    <t xml:space="preserve">Максимальная масса во взр. пределах достигается на момент времени 80 с составляет 110,55 кг
Размеры зоны НКПВ на момент времени 80 составляют Xmin=-78,20 ,Xmax=104,19,Ymax=91,15,Zmax=0,48
Положение центра масс взрывоопасной части облака (12,6;0,0;0,1) м
</t>
  </si>
  <si>
    <t xml:space="preserve">Продуктопровод « Ст. бензин на прием насосов»
</t>
  </si>
  <si>
    <t>Рисунок 9, №1</t>
  </si>
  <si>
    <t>Рисунок 9, №2</t>
  </si>
  <si>
    <t>Рисунок 9, №3</t>
  </si>
  <si>
    <t>Рисунок 9, №4</t>
  </si>
  <si>
    <t>Рисунок 9, №5</t>
  </si>
  <si>
    <t>Рисунок 9, №6</t>
  </si>
  <si>
    <t>Рисунок 9, №7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</si>
</sst>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sz val="11"/>
      <color theme="0"/>
      <name val="Arial Narrow"/>
      <family val="2"/>
      <charset val="204"/>
    </font>
    <font>
      <b/>
      <sz val="11"/>
      <color theme="0"/>
      <name val="Arial Narrow"/>
      <family val="2"/>
      <charset val="204"/>
    </font>
    <font>
      <sz val="11"/>
      <name val="Arial Narrow"/>
      <family val="2"/>
      <charset val="204"/>
    </font>
    <font>
      <sz val="11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perscript"/>
      <sz val="14"/>
      <color rgb="FF000000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81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wrapText="1"/>
    </xf>
    <xf numFmtId="0" fontId="5" fillId="0" borderId="0" xfId="0" applyFont="1"/>
    <xf numFmtId="0" fontId="0" fillId="0" borderId="0" xfId="0" applyAlignment="1">
      <alignment wrapText="1"/>
    </xf>
    <xf numFmtId="11" fontId="5" fillId="0" borderId="0" xfId="0" applyNumberFormat="1" applyFont="1"/>
    <xf numFmtId="0" fontId="5" fillId="7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7" borderId="0" xfId="0" applyFont="1" applyFill="1"/>
    <xf numFmtId="0" fontId="0" fillId="7" borderId="0" xfId="0" applyFill="1"/>
    <xf numFmtId="0" fontId="5" fillId="7" borderId="0" xfId="0" applyFont="1" applyFill="1" applyAlignment="1">
      <alignment horizontal="right"/>
    </xf>
    <xf numFmtId="0" fontId="5" fillId="7" borderId="1" xfId="0" applyFont="1" applyFill="1" applyBorder="1"/>
    <xf numFmtId="164" fontId="0" fillId="7" borderId="1" xfId="0" applyNumberFormat="1" applyFill="1" applyBorder="1"/>
    <xf numFmtId="11" fontId="5" fillId="0" borderId="1" xfId="0" applyNumberFormat="1" applyFont="1" applyBorder="1"/>
    <xf numFmtId="0" fontId="6" fillId="7" borderId="4" xfId="0" applyFont="1" applyFill="1" applyBorder="1" applyAlignment="1">
      <alignment horizontal="left"/>
    </xf>
    <xf numFmtId="0" fontId="5" fillId="7" borderId="5" xfId="0" applyFont="1" applyFill="1" applyBorder="1"/>
    <xf numFmtId="164" fontId="0" fillId="7" borderId="0" xfId="0" applyNumberFormat="1" applyFill="1"/>
    <xf numFmtId="0" fontId="5" fillId="7" borderId="6" xfId="0" applyFont="1" applyFill="1" applyBorder="1"/>
    <xf numFmtId="0" fontId="5" fillId="7" borderId="7" xfId="0" applyFont="1" applyFill="1" applyBorder="1"/>
    <xf numFmtId="0" fontId="6" fillId="7" borderId="7" xfId="0" applyFont="1" applyFill="1" applyBorder="1" applyAlignment="1">
      <alignment horizontal="left"/>
    </xf>
    <xf numFmtId="0" fontId="5" fillId="7" borderId="7" xfId="0" applyFont="1" applyFill="1" applyBorder="1" applyAlignment="1">
      <alignment horizontal="right"/>
    </xf>
    <xf numFmtId="0" fontId="5" fillId="7" borderId="8" xfId="0" applyFont="1" applyFill="1" applyBorder="1" applyAlignment="1">
      <alignment horizontal="right"/>
    </xf>
    <xf numFmtId="0" fontId="5" fillId="7" borderId="8" xfId="0" applyFont="1" applyFill="1" applyBorder="1"/>
    <xf numFmtId="11" fontId="7" fillId="7" borderId="6" xfId="0" applyNumberFormat="1" applyFont="1" applyFill="1" applyBorder="1"/>
    <xf numFmtId="0" fontId="5" fillId="7" borderId="9" xfId="0" applyFont="1" applyFill="1" applyBorder="1" applyAlignment="1">
      <alignment horizontal="right"/>
    </xf>
    <xf numFmtId="11" fontId="7" fillId="7" borderId="0" xfId="0" applyNumberFormat="1" applyFont="1" applyFill="1"/>
    <xf numFmtId="0" fontId="5" fillId="7" borderId="6" xfId="0" applyFont="1" applyFill="1" applyBorder="1" applyAlignment="1">
      <alignment horizontal="right"/>
    </xf>
    <xf numFmtId="0" fontId="5" fillId="7" borderId="7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165" fontId="5" fillId="7" borderId="1" xfId="0" applyNumberFormat="1" applyFont="1" applyFill="1" applyBorder="1"/>
    <xf numFmtId="165" fontId="5" fillId="7" borderId="0" xfId="0" applyNumberFormat="1" applyFont="1" applyFill="1"/>
    <xf numFmtId="0" fontId="5" fillId="7" borderId="4" xfId="0" applyFont="1" applyFill="1" applyBorder="1"/>
    <xf numFmtId="0" fontId="5" fillId="7" borderId="4" xfId="0" applyFont="1" applyFill="1" applyBorder="1" applyAlignment="1">
      <alignment horizontal="left"/>
    </xf>
    <xf numFmtId="0" fontId="6" fillId="7" borderId="0" xfId="0" applyFont="1" applyFill="1" applyAlignment="1">
      <alignment horizontal="left"/>
    </xf>
    <xf numFmtId="0" fontId="5" fillId="7" borderId="10" xfId="0" applyFont="1" applyFill="1" applyBorder="1"/>
    <xf numFmtId="0" fontId="5" fillId="7" borderId="11" xfId="0" applyFont="1" applyFill="1" applyBorder="1"/>
    <xf numFmtId="0" fontId="5" fillId="7" borderId="10" xfId="0" applyFont="1" applyFill="1" applyBorder="1" applyAlignment="1">
      <alignment horizontal="right"/>
    </xf>
    <xf numFmtId="0" fontId="5" fillId="7" borderId="9" xfId="0" applyFont="1" applyFill="1" applyBorder="1"/>
    <xf numFmtId="11" fontId="5" fillId="7" borderId="11" xfId="0" applyNumberFormat="1" applyFont="1" applyFill="1" applyBorder="1"/>
    <xf numFmtId="0" fontId="5" fillId="7" borderId="0" xfId="0" applyFont="1" applyFill="1" applyAlignment="1">
      <alignment horizontal="left"/>
    </xf>
    <xf numFmtId="0" fontId="8" fillId="7" borderId="0" xfId="0" applyFont="1" applyFill="1" applyAlignment="1">
      <alignment horizontal="right"/>
    </xf>
    <xf numFmtId="0" fontId="6" fillId="7" borderId="7" xfId="0" applyFont="1" applyFill="1" applyBorder="1"/>
    <xf numFmtId="0" fontId="6" fillId="7" borderId="0" xfId="0" applyFont="1" applyFill="1"/>
    <xf numFmtId="11" fontId="6" fillId="7" borderId="6" xfId="0" applyNumberFormat="1" applyFont="1" applyFill="1" applyBorder="1"/>
    <xf numFmtId="11" fontId="6" fillId="7" borderId="0" xfId="0" applyNumberFormat="1" applyFont="1" applyFill="1"/>
    <xf numFmtId="0" fontId="5" fillId="7" borderId="11" xfId="0" applyFont="1" applyFill="1" applyBorder="1" applyAlignment="1">
      <alignment horizontal="right"/>
    </xf>
    <xf numFmtId="0" fontId="5" fillId="7" borderId="12" xfId="0" applyFont="1" applyFill="1" applyBorder="1"/>
    <xf numFmtId="0" fontId="5" fillId="7" borderId="13" xfId="0" applyFont="1" applyFill="1" applyBorder="1"/>
    <xf numFmtId="0" fontId="6" fillId="0" borderId="0" xfId="0" applyFont="1" applyAlignment="1">
      <alignment horizontal="left"/>
    </xf>
    <xf numFmtId="0" fontId="8" fillId="7" borderId="0" xfId="0" applyFont="1" applyFill="1"/>
    <xf numFmtId="0" fontId="9" fillId="7" borderId="0" xfId="0" applyFont="1" applyFill="1"/>
    <xf numFmtId="0" fontId="8" fillId="0" borderId="0" xfId="0" applyFont="1"/>
    <xf numFmtId="0" fontId="8" fillId="7" borderId="1" xfId="0" applyFont="1" applyFill="1" applyBorder="1"/>
    <xf numFmtId="164" fontId="9" fillId="7" borderId="1" xfId="0" applyNumberFormat="1" applyFont="1" applyFill="1" applyBorder="1"/>
    <xf numFmtId="11" fontId="8" fillId="0" borderId="1" xfId="0" applyNumberFormat="1" applyFont="1" applyBorder="1"/>
    <xf numFmtId="0" fontId="8" fillId="7" borderId="5" xfId="0" applyFont="1" applyFill="1" applyBorder="1"/>
    <xf numFmtId="164" fontId="9" fillId="7" borderId="0" xfId="0" applyNumberFormat="1" applyFont="1" applyFill="1"/>
    <xf numFmtId="0" fontId="8" fillId="7" borderId="6" xfId="0" applyFont="1" applyFill="1" applyBorder="1"/>
    <xf numFmtId="0" fontId="8" fillId="7" borderId="7" xfId="0" applyFont="1" applyFill="1" applyBorder="1"/>
    <xf numFmtId="11" fontId="8" fillId="0" borderId="0" xfId="0" applyNumberFormat="1" applyFont="1"/>
    <xf numFmtId="0" fontId="8" fillId="7" borderId="7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right"/>
    </xf>
    <xf numFmtId="0" fontId="8" fillId="7" borderId="8" xfId="0" applyFont="1" applyFill="1" applyBorder="1"/>
    <xf numFmtId="0" fontId="8" fillId="7" borderId="9" xfId="0" applyFont="1" applyFill="1" applyBorder="1" applyAlignment="1">
      <alignment horizontal="right"/>
    </xf>
    <xf numFmtId="0" fontId="5" fillId="0" borderId="8" xfId="0" applyFont="1" applyBorder="1"/>
    <xf numFmtId="164" fontId="5" fillId="0" borderId="0" xfId="0" applyNumberFormat="1" applyFont="1"/>
    <xf numFmtId="0" fontId="4" fillId="7" borderId="0" xfId="0" applyFont="1" applyFill="1"/>
    <xf numFmtId="0" fontId="5" fillId="7" borderId="18" xfId="0" applyFont="1" applyFill="1" applyBorder="1" applyAlignment="1">
      <alignment wrapText="1"/>
    </xf>
    <xf numFmtId="0" fontId="5" fillId="7" borderId="19" xfId="0" applyFont="1" applyFill="1" applyBorder="1" applyAlignment="1">
      <alignment wrapText="1"/>
    </xf>
    <xf numFmtId="165" fontId="5" fillId="7" borderId="1" xfId="0" applyNumberFormat="1" applyFont="1" applyFill="1" applyBorder="1" applyAlignment="1">
      <alignment wrapText="1"/>
    </xf>
    <xf numFmtId="165" fontId="9" fillId="7" borderId="0" xfId="0" applyNumberFormat="1" applyFont="1" applyFill="1"/>
    <xf numFmtId="165" fontId="9" fillId="7" borderId="1" xfId="0" applyNumberFormat="1" applyFont="1" applyFill="1" applyBorder="1"/>
    <xf numFmtId="165" fontId="0" fillId="0" borderId="0" xfId="0" applyNumberFormat="1"/>
    <xf numFmtId="0" fontId="8" fillId="7" borderId="11" xfId="0" applyFont="1" applyFill="1" applyBorder="1"/>
    <xf numFmtId="0" fontId="8" fillId="7" borderId="11" xfId="0" applyFont="1" applyFill="1" applyBorder="1" applyAlignment="1">
      <alignment horizontal="right"/>
    </xf>
    <xf numFmtId="11" fontId="7" fillId="7" borderId="10" xfId="0" applyNumberFormat="1" applyFont="1" applyFill="1" applyBorder="1"/>
    <xf numFmtId="11" fontId="7" fillId="7" borderId="13" xfId="0" applyNumberFormat="1" applyFont="1" applyFill="1" applyBorder="1"/>
    <xf numFmtId="0" fontId="5" fillId="0" borderId="11" xfId="0" applyFont="1" applyBorder="1"/>
    <xf numFmtId="0" fontId="4" fillId="7" borderId="0" xfId="0" applyFont="1" applyFill="1" applyAlignment="1">
      <alignment wrapText="1"/>
    </xf>
    <xf numFmtId="0" fontId="0" fillId="0" borderId="22" xfId="0" applyBorder="1"/>
    <xf numFmtId="0" fontId="10" fillId="0" borderId="2" xfId="0" applyFont="1" applyBorder="1" applyAlignment="1">
      <alignment horizontal="center" vertical="center"/>
    </xf>
    <xf numFmtId="0" fontId="10" fillId="0" borderId="2" xfId="0" applyFont="1" applyBorder="1" applyAlignment="1">
      <alignment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vertical="center"/>
    </xf>
    <xf numFmtId="0" fontId="10" fillId="0" borderId="23" xfId="0" applyFont="1" applyBorder="1" applyAlignment="1">
      <alignment horizontal="center" vertical="center"/>
    </xf>
    <xf numFmtId="166" fontId="10" fillId="0" borderId="23" xfId="0" applyNumberFormat="1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166" fontId="10" fillId="0" borderId="2" xfId="0" applyNumberFormat="1" applyFont="1" applyBorder="1" applyAlignment="1">
      <alignment horizontal="center" vertical="center"/>
    </xf>
    <xf numFmtId="0" fontId="12" fillId="0" borderId="0" xfId="0" applyFont="1" applyAlignment="1">
      <alignment wrapText="1"/>
    </xf>
    <xf numFmtId="0" fontId="5" fillId="8" borderId="0" xfId="0" applyFont="1" applyFill="1"/>
    <xf numFmtId="0" fontId="0" fillId="8" borderId="0" xfId="0" applyFill="1"/>
    <xf numFmtId="165" fontId="5" fillId="8" borderId="0" xfId="0" applyNumberFormat="1" applyFont="1" applyFill="1"/>
    <xf numFmtId="2" fontId="5" fillId="8" borderId="0" xfId="0" applyNumberFormat="1" applyFont="1" applyFill="1"/>
    <xf numFmtId="11" fontId="0" fillId="0" borderId="0" xfId="0" applyNumberFormat="1"/>
    <xf numFmtId="11" fontId="3" fillId="0" borderId="26" xfId="0" applyNumberFormat="1" applyFont="1" applyBorder="1" applyAlignment="1">
      <alignment horizontal="center" vertical="center" wrapText="1"/>
    </xf>
    <xf numFmtId="11" fontId="3" fillId="0" borderId="27" xfId="0" applyNumberFormat="1" applyFont="1" applyBorder="1" applyAlignment="1">
      <alignment horizontal="center" vertical="center" wrapText="1"/>
    </xf>
    <xf numFmtId="11" fontId="0" fillId="0" borderId="0" xfId="0" applyNumberFormat="1" applyAlignment="1">
      <alignment wrapText="1"/>
    </xf>
    <xf numFmtId="11" fontId="1" fillId="0" borderId="0" xfId="0" applyNumberFormat="1" applyFont="1"/>
    <xf numFmtId="0" fontId="5" fillId="8" borderId="1" xfId="0" applyFont="1" applyFill="1" applyBorder="1"/>
    <xf numFmtId="0" fontId="4" fillId="8" borderId="1" xfId="0" applyFont="1" applyFill="1" applyBorder="1"/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11" fontId="4" fillId="8" borderId="1" xfId="0" applyNumberFormat="1" applyFont="1" applyFill="1" applyBorder="1"/>
    <xf numFmtId="0" fontId="5" fillId="8" borderId="9" xfId="0" applyFont="1" applyFill="1" applyBorder="1"/>
    <xf numFmtId="11" fontId="5" fillId="8" borderId="0" xfId="0" applyNumberFormat="1" applyFont="1" applyFill="1"/>
    <xf numFmtId="11" fontId="0" fillId="8" borderId="0" xfId="0" applyNumberFormat="1" applyFill="1"/>
    <xf numFmtId="0" fontId="5" fillId="8" borderId="7" xfId="0" applyFont="1" applyFill="1" applyBorder="1"/>
    <xf numFmtId="0" fontId="5" fillId="0" borderId="1" xfId="0" applyFont="1" applyBorder="1"/>
    <xf numFmtId="0" fontId="4" fillId="0" borderId="1" xfId="0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1" fontId="4" fillId="0" borderId="1" xfId="0" applyNumberFormat="1" applyFont="1" applyBorder="1"/>
    <xf numFmtId="0" fontId="5" fillId="0" borderId="9" xfId="0" applyFont="1" applyBorder="1"/>
    <xf numFmtId="165" fontId="5" fillId="0" borderId="0" xfId="0" applyNumberFormat="1" applyFont="1"/>
    <xf numFmtId="2" fontId="5" fillId="0" borderId="0" xfId="0" applyNumberFormat="1" applyFont="1"/>
    <xf numFmtId="0" fontId="5" fillId="0" borderId="7" xfId="0" applyFont="1" applyBorder="1"/>
    <xf numFmtId="0" fontId="4" fillId="0" borderId="1" xfId="0" applyFont="1" applyBorder="1" applyAlignment="1">
      <alignment wrapText="1"/>
    </xf>
    <xf numFmtId="0" fontId="4" fillId="0" borderId="12" xfId="0" applyFont="1" applyBorder="1"/>
    <xf numFmtId="0" fontId="1" fillId="0" borderId="12" xfId="0" applyFont="1" applyBorder="1"/>
    <xf numFmtId="0" fontId="1" fillId="0" borderId="12" xfId="0" applyFont="1" applyBorder="1" applyAlignment="1">
      <alignment wrapText="1"/>
    </xf>
    <xf numFmtId="11" fontId="4" fillId="0" borderId="12" xfId="0" applyNumberFormat="1" applyFont="1" applyBorder="1"/>
    <xf numFmtId="0" fontId="4" fillId="0" borderId="9" xfId="0" applyFont="1" applyBorder="1"/>
    <xf numFmtId="2" fontId="4" fillId="0" borderId="1" xfId="0" applyNumberFormat="1" applyFont="1" applyBorder="1"/>
    <xf numFmtId="0" fontId="4" fillId="0" borderId="7" xfId="0" applyFont="1" applyBorder="1"/>
    <xf numFmtId="0" fontId="1" fillId="0" borderId="15" xfId="0" applyFont="1" applyBorder="1"/>
    <xf numFmtId="0" fontId="1" fillId="0" borderId="15" xfId="0" applyFont="1" applyBorder="1" applyAlignment="1">
      <alignment wrapText="1"/>
    </xf>
    <xf numFmtId="11" fontId="4" fillId="0" borderId="15" xfId="0" applyNumberFormat="1" applyFont="1" applyBorder="1"/>
    <xf numFmtId="0" fontId="4" fillId="0" borderId="15" xfId="0" applyFont="1" applyBorder="1"/>
    <xf numFmtId="2" fontId="4" fillId="0" borderId="15" xfId="0" applyNumberFormat="1" applyFont="1" applyBorder="1"/>
    <xf numFmtId="0" fontId="5" fillId="0" borderId="14" xfId="0" applyFont="1" applyBorder="1"/>
    <xf numFmtId="0" fontId="4" fillId="0" borderId="16" xfId="0" applyFont="1" applyBorder="1"/>
    <xf numFmtId="0" fontId="4" fillId="0" borderId="14" xfId="0" applyFont="1" applyBorder="1"/>
    <xf numFmtId="0" fontId="1" fillId="0" borderId="17" xfId="0" applyFont="1" applyBorder="1"/>
    <xf numFmtId="0" fontId="1" fillId="0" borderId="17" xfId="0" applyFont="1" applyBorder="1" applyAlignment="1">
      <alignment wrapText="1"/>
    </xf>
    <xf numFmtId="0" fontId="4" fillId="0" borderId="17" xfId="0" applyFont="1" applyBorder="1"/>
    <xf numFmtId="11" fontId="4" fillId="0" borderId="17" xfId="0" applyNumberFormat="1" applyFont="1" applyBorder="1"/>
    <xf numFmtId="0" fontId="5" fillId="0" borderId="15" xfId="0" applyFont="1" applyBorder="1"/>
    <xf numFmtId="0" fontId="0" fillId="0" borderId="1" xfId="0" applyBorder="1"/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 applyAlignment="1">
      <alignment horizontal="right"/>
    </xf>
    <xf numFmtId="0" fontId="6" fillId="7" borderId="0" xfId="0" applyFont="1" applyFill="1" applyBorder="1" applyAlignment="1">
      <alignment horizontal="left"/>
    </xf>
    <xf numFmtId="0" fontId="8" fillId="7" borderId="1" xfId="0" applyFont="1" applyFill="1" applyBorder="1" applyAlignment="1">
      <alignment wrapText="1"/>
    </xf>
    <xf numFmtId="0" fontId="8" fillId="7" borderId="7" xfId="0" applyFont="1" applyFill="1" applyBorder="1" applyAlignment="1">
      <alignment horizontal="left"/>
    </xf>
    <xf numFmtId="0" fontId="8" fillId="7" borderId="0" xfId="0" applyFont="1" applyFill="1" applyBorder="1"/>
    <xf numFmtId="0" fontId="8" fillId="7" borderId="0" xfId="0" applyFont="1" applyFill="1" applyBorder="1" applyAlignment="1">
      <alignment horizontal="left"/>
    </xf>
    <xf numFmtId="0" fontId="8" fillId="7" borderId="6" xfId="0" applyFont="1" applyFill="1" applyBorder="1" applyAlignment="1">
      <alignment horizontal="right"/>
    </xf>
    <xf numFmtId="0" fontId="8" fillId="7" borderId="8" xfId="0" applyFont="1" applyFill="1" applyBorder="1" applyAlignment="1">
      <alignment horizontal="left"/>
    </xf>
    <xf numFmtId="0" fontId="8" fillId="7" borderId="10" xfId="0" applyFont="1" applyFill="1" applyBorder="1"/>
    <xf numFmtId="0" fontId="9" fillId="0" borderId="0" xfId="0" applyFont="1"/>
    <xf numFmtId="0" fontId="8" fillId="7" borderId="5" xfId="0" applyFont="1" applyFill="1" applyBorder="1" applyAlignment="1">
      <alignment horizontal="left"/>
    </xf>
    <xf numFmtId="0" fontId="8" fillId="7" borderId="0" xfId="0" applyFont="1" applyFill="1" applyBorder="1" applyAlignment="1">
      <alignment horizontal="right"/>
    </xf>
    <xf numFmtId="0" fontId="8" fillId="0" borderId="5" xfId="0" applyFont="1" applyBorder="1"/>
    <xf numFmtId="0" fontId="8" fillId="0" borderId="4" xfId="0" applyFont="1" applyBorder="1"/>
    <xf numFmtId="0" fontId="8" fillId="7" borderId="18" xfId="0" applyFont="1" applyFill="1" applyBorder="1"/>
    <xf numFmtId="0" fontId="5" fillId="0" borderId="0" xfId="0" applyFont="1" applyBorder="1"/>
    <xf numFmtId="0" fontId="6" fillId="7" borderId="0" xfId="0" applyFont="1" applyFill="1" applyAlignment="1">
      <alignment horizontal="right"/>
    </xf>
    <xf numFmtId="0" fontId="6" fillId="0" borderId="4" xfId="0" applyFont="1" applyBorder="1" applyAlignment="1">
      <alignment horizontal="left"/>
    </xf>
    <xf numFmtId="0" fontId="6" fillId="7" borderId="5" xfId="0" applyFont="1" applyFill="1" applyBorder="1" applyAlignment="1">
      <alignment horizontal="left"/>
    </xf>
    <xf numFmtId="0" fontId="8" fillId="0" borderId="7" xfId="0" applyFont="1" applyBorder="1"/>
    <xf numFmtId="0" fontId="8" fillId="0" borderId="0" xfId="0" applyFont="1" applyBorder="1"/>
    <xf numFmtId="0" fontId="8" fillId="0" borderId="8" xfId="0" applyFont="1" applyBorder="1"/>
    <xf numFmtId="0" fontId="0" fillId="8" borderId="9" xfId="0" applyFill="1" applyBorder="1" applyAlignment="1">
      <alignment horizontal="center"/>
    </xf>
    <xf numFmtId="0" fontId="0" fillId="8" borderId="12" xfId="0" applyFill="1" applyBorder="1" applyAlignment="1">
      <alignment horizontal="center"/>
    </xf>
    <xf numFmtId="0" fontId="0" fillId="8" borderId="9" xfId="0" applyFill="1" applyBorder="1" applyAlignment="1">
      <alignment horizontal="center" wrapText="1"/>
    </xf>
    <xf numFmtId="0" fontId="5" fillId="2" borderId="1" xfId="0" applyFont="1" applyFill="1" applyBorder="1"/>
    <xf numFmtId="0" fontId="4" fillId="2" borderId="1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11" fontId="4" fillId="2" borderId="1" xfId="0" applyNumberFormat="1" applyFont="1" applyFill="1" applyBorder="1"/>
    <xf numFmtId="0" fontId="0" fillId="2" borderId="9" xfId="0" applyFill="1" applyBorder="1" applyAlignment="1">
      <alignment horizontal="center" wrapText="1"/>
    </xf>
    <xf numFmtId="0" fontId="5" fillId="2" borderId="9" xfId="0" applyFont="1" applyFill="1" applyBorder="1"/>
    <xf numFmtId="0" fontId="5" fillId="2" borderId="0" xfId="0" applyFont="1" applyFill="1"/>
    <xf numFmtId="165" fontId="5" fillId="2" borderId="0" xfId="0" applyNumberFormat="1" applyFont="1" applyFill="1"/>
    <xf numFmtId="2" fontId="5" fillId="2" borderId="0" xfId="0" applyNumberFormat="1" applyFont="1" applyFill="1"/>
    <xf numFmtId="11" fontId="5" fillId="2" borderId="0" xfId="0" applyNumberFormat="1" applyFont="1" applyFill="1"/>
    <xf numFmtId="11" fontId="0" fillId="2" borderId="0" xfId="0" applyNumberFormat="1" applyFill="1"/>
    <xf numFmtId="0" fontId="0" fillId="2" borderId="9" xfId="0" applyFill="1" applyBorder="1" applyAlignment="1">
      <alignment horizontal="center"/>
    </xf>
    <xf numFmtId="0" fontId="5" fillId="2" borderId="7" xfId="0" applyFont="1" applyFill="1" applyBorder="1"/>
    <xf numFmtId="0" fontId="0" fillId="2" borderId="12" xfId="0" applyFill="1" applyBorder="1" applyAlignment="1">
      <alignment horizontal="center"/>
    </xf>
    <xf numFmtId="2" fontId="4" fillId="2" borderId="1" xfId="0" applyNumberFormat="1" applyFont="1" applyFill="1" applyBorder="1"/>
    <xf numFmtId="2" fontId="4" fillId="8" borderId="1" xfId="0" applyNumberFormat="1" applyFont="1" applyFill="1" applyBorder="1"/>
    <xf numFmtId="0" fontId="5" fillId="9" borderId="1" xfId="0" applyFont="1" applyFill="1" applyBorder="1"/>
    <xf numFmtId="0" fontId="4" fillId="9" borderId="1" xfId="0" applyFont="1" applyFill="1" applyBorder="1"/>
    <xf numFmtId="0" fontId="1" fillId="9" borderId="1" xfId="0" applyFont="1" applyFill="1" applyBorder="1"/>
    <xf numFmtId="0" fontId="1" fillId="9" borderId="1" xfId="0" applyFont="1" applyFill="1" applyBorder="1" applyAlignment="1">
      <alignment wrapText="1"/>
    </xf>
    <xf numFmtId="11" fontId="4" fillId="9" borderId="1" xfId="0" applyNumberFormat="1" applyFont="1" applyFill="1" applyBorder="1"/>
    <xf numFmtId="0" fontId="0" fillId="9" borderId="9" xfId="0" applyFill="1" applyBorder="1" applyAlignment="1">
      <alignment horizontal="center" wrapText="1"/>
    </xf>
    <xf numFmtId="2" fontId="4" fillId="9" borderId="1" xfId="0" applyNumberFormat="1" applyFont="1" applyFill="1" applyBorder="1"/>
    <xf numFmtId="0" fontId="5" fillId="9" borderId="9" xfId="0" applyFont="1" applyFill="1" applyBorder="1"/>
    <xf numFmtId="0" fontId="0" fillId="9" borderId="0" xfId="0" applyFill="1"/>
    <xf numFmtId="0" fontId="5" fillId="9" borderId="0" xfId="0" applyFont="1" applyFill="1"/>
    <xf numFmtId="165" fontId="5" fillId="9" borderId="0" xfId="0" applyNumberFormat="1" applyFont="1" applyFill="1"/>
    <xf numFmtId="2" fontId="5" fillId="9" borderId="0" xfId="0" applyNumberFormat="1" applyFont="1" applyFill="1"/>
    <xf numFmtId="11" fontId="5" fillId="9" borderId="0" xfId="0" applyNumberFormat="1" applyFont="1" applyFill="1"/>
    <xf numFmtId="11" fontId="0" fillId="9" borderId="0" xfId="0" applyNumberFormat="1" applyFill="1"/>
    <xf numFmtId="0" fontId="0" fillId="9" borderId="9" xfId="0" applyFill="1" applyBorder="1" applyAlignment="1">
      <alignment horizontal="center"/>
    </xf>
    <xf numFmtId="0" fontId="5" fillId="9" borderId="7" xfId="0" applyFont="1" applyFill="1" applyBorder="1"/>
    <xf numFmtId="0" fontId="0" fillId="9" borderId="12" xfId="0" applyFill="1" applyBorder="1" applyAlignment="1">
      <alignment horizontal="center"/>
    </xf>
    <xf numFmtId="0" fontId="1" fillId="9" borderId="0" xfId="0" applyFont="1" applyFill="1"/>
    <xf numFmtId="0" fontId="5" fillId="6" borderId="1" xfId="0" applyFont="1" applyFill="1" applyBorder="1"/>
    <xf numFmtId="0" fontId="4" fillId="6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wrapText="1"/>
    </xf>
    <xf numFmtId="11" fontId="4" fillId="6" borderId="1" xfId="0" applyNumberFormat="1" applyFont="1" applyFill="1" applyBorder="1"/>
    <xf numFmtId="0" fontId="0" fillId="6" borderId="9" xfId="0" applyFill="1" applyBorder="1" applyAlignment="1">
      <alignment horizontal="center" wrapText="1"/>
    </xf>
    <xf numFmtId="2" fontId="4" fillId="6" borderId="1" xfId="0" applyNumberFormat="1" applyFont="1" applyFill="1" applyBorder="1"/>
    <xf numFmtId="0" fontId="5" fillId="6" borderId="9" xfId="0" applyFont="1" applyFill="1" applyBorder="1"/>
    <xf numFmtId="0" fontId="5" fillId="6" borderId="0" xfId="0" applyFont="1" applyFill="1"/>
    <xf numFmtId="165" fontId="5" fillId="6" borderId="0" xfId="0" applyNumberFormat="1" applyFont="1" applyFill="1"/>
    <xf numFmtId="2" fontId="5" fillId="6" borderId="0" xfId="0" applyNumberFormat="1" applyFont="1" applyFill="1"/>
    <xf numFmtId="11" fontId="5" fillId="6" borderId="0" xfId="0" applyNumberFormat="1" applyFont="1" applyFill="1"/>
    <xf numFmtId="11" fontId="0" fillId="6" borderId="0" xfId="0" applyNumberFormat="1" applyFill="1"/>
    <xf numFmtId="0" fontId="0" fillId="6" borderId="9" xfId="0" applyFill="1" applyBorder="1" applyAlignment="1">
      <alignment horizontal="center"/>
    </xf>
    <xf numFmtId="0" fontId="5" fillId="6" borderId="7" xfId="0" applyFont="1" applyFill="1" applyBorder="1"/>
    <xf numFmtId="0" fontId="0" fillId="6" borderId="12" xfId="0" applyFill="1" applyBorder="1" applyAlignment="1">
      <alignment horizontal="center"/>
    </xf>
    <xf numFmtId="0" fontId="5" fillId="4" borderId="1" xfId="0" applyFont="1" applyFill="1" applyBorder="1"/>
    <xf numFmtId="0" fontId="4" fillId="4" borderId="1" xfId="0" applyFont="1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wrapText="1"/>
    </xf>
    <xf numFmtId="11" fontId="4" fillId="4" borderId="1" xfId="0" applyNumberFormat="1" applyFont="1" applyFill="1" applyBorder="1"/>
    <xf numFmtId="0" fontId="0" fillId="4" borderId="9" xfId="0" applyFill="1" applyBorder="1" applyAlignment="1">
      <alignment horizontal="center" wrapText="1"/>
    </xf>
    <xf numFmtId="2" fontId="4" fillId="4" borderId="1" xfId="0" applyNumberFormat="1" applyFont="1" applyFill="1" applyBorder="1"/>
    <xf numFmtId="0" fontId="5" fillId="4" borderId="9" xfId="0" applyFont="1" applyFill="1" applyBorder="1"/>
    <xf numFmtId="0" fontId="5" fillId="4" borderId="0" xfId="0" applyFont="1" applyFill="1"/>
    <xf numFmtId="165" fontId="5" fillId="4" borderId="0" xfId="0" applyNumberFormat="1" applyFont="1" applyFill="1"/>
    <xf numFmtId="2" fontId="5" fillId="4" borderId="0" xfId="0" applyNumberFormat="1" applyFont="1" applyFill="1"/>
    <xf numFmtId="11" fontId="5" fillId="4" borderId="0" xfId="0" applyNumberFormat="1" applyFont="1" applyFill="1"/>
    <xf numFmtId="11" fontId="0" fillId="4" borderId="0" xfId="0" applyNumberFormat="1" applyFill="1"/>
    <xf numFmtId="0" fontId="0" fillId="4" borderId="9" xfId="0" applyFill="1" applyBorder="1" applyAlignment="1">
      <alignment horizontal="center"/>
    </xf>
    <xf numFmtId="0" fontId="5" fillId="4" borderId="7" xfId="0" applyFont="1" applyFill="1" applyBorder="1"/>
    <xf numFmtId="0" fontId="0" fillId="4" borderId="12" xfId="0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0" fillId="4" borderId="12" xfId="0" applyFill="1" applyBorder="1" applyAlignment="1">
      <alignment horizontal="center"/>
    </xf>
    <xf numFmtId="0" fontId="5" fillId="3" borderId="1" xfId="0" applyFont="1" applyFill="1" applyBorder="1"/>
    <xf numFmtId="0" fontId="4" fillId="3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3" borderId="1" xfId="0" applyFont="1" applyFill="1" applyBorder="1" applyAlignment="1">
      <alignment wrapText="1"/>
    </xf>
    <xf numFmtId="11" fontId="4" fillId="3" borderId="1" xfId="0" applyNumberFormat="1" applyFont="1" applyFill="1" applyBorder="1"/>
    <xf numFmtId="0" fontId="4" fillId="3" borderId="1" xfId="0" applyFont="1" applyFill="1" applyBorder="1"/>
    <xf numFmtId="0" fontId="0" fillId="3" borderId="9" xfId="0" applyFill="1" applyBorder="1" applyAlignment="1">
      <alignment horizontal="center" wrapText="1"/>
    </xf>
    <xf numFmtId="2" fontId="4" fillId="3" borderId="1" xfId="0" applyNumberFormat="1" applyFont="1" applyFill="1" applyBorder="1"/>
    <xf numFmtId="0" fontId="5" fillId="3" borderId="9" xfId="0" applyFont="1" applyFill="1" applyBorder="1"/>
    <xf numFmtId="0" fontId="5" fillId="3" borderId="0" xfId="0" applyFont="1" applyFill="1"/>
    <xf numFmtId="165" fontId="5" fillId="3" borderId="0" xfId="0" applyNumberFormat="1" applyFont="1" applyFill="1"/>
    <xf numFmtId="2" fontId="5" fillId="3" borderId="0" xfId="0" applyNumberFormat="1" applyFont="1" applyFill="1"/>
    <xf numFmtId="11" fontId="5" fillId="3" borderId="0" xfId="0" applyNumberFormat="1" applyFont="1" applyFill="1"/>
    <xf numFmtId="11" fontId="0" fillId="3" borderId="0" xfId="0" applyNumberFormat="1" applyFill="1"/>
    <xf numFmtId="0" fontId="0" fillId="3" borderId="9" xfId="0" applyFill="1" applyBorder="1" applyAlignment="1">
      <alignment horizontal="center"/>
    </xf>
    <xf numFmtId="0" fontId="5" fillId="3" borderId="7" xfId="0" applyFont="1" applyFill="1" applyBorder="1"/>
    <xf numFmtId="0" fontId="0" fillId="3" borderId="12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5" fillId="5" borderId="1" xfId="0" applyFont="1" applyFill="1" applyBorder="1"/>
    <xf numFmtId="0" fontId="4" fillId="5" borderId="1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wrapText="1"/>
    </xf>
    <xf numFmtId="11" fontId="4" fillId="5" borderId="1" xfId="0" applyNumberFormat="1" applyFont="1" applyFill="1" applyBorder="1"/>
    <xf numFmtId="0" fontId="0" fillId="5" borderId="9" xfId="0" applyFill="1" applyBorder="1" applyAlignment="1">
      <alignment horizontal="center" wrapText="1"/>
    </xf>
    <xf numFmtId="2" fontId="4" fillId="5" borderId="1" xfId="0" applyNumberFormat="1" applyFont="1" applyFill="1" applyBorder="1"/>
    <xf numFmtId="0" fontId="5" fillId="5" borderId="7" xfId="0" applyFont="1" applyFill="1" applyBorder="1"/>
    <xf numFmtId="165" fontId="5" fillId="5" borderId="0" xfId="0" applyNumberFormat="1" applyFont="1" applyFill="1"/>
    <xf numFmtId="2" fontId="5" fillId="5" borderId="0" xfId="0" applyNumberFormat="1" applyFont="1" applyFill="1"/>
    <xf numFmtId="11" fontId="5" fillId="5" borderId="0" xfId="0" applyNumberFormat="1" applyFont="1" applyFill="1"/>
    <xf numFmtId="11" fontId="0" fillId="5" borderId="0" xfId="0" applyNumberFormat="1" applyFill="1"/>
    <xf numFmtId="0" fontId="0" fillId="5" borderId="9" xfId="0" applyFill="1" applyBorder="1" applyAlignment="1">
      <alignment horizontal="center"/>
    </xf>
    <xf numFmtId="0" fontId="1" fillId="5" borderId="0" xfId="0" applyFont="1" applyFill="1"/>
    <xf numFmtId="0" fontId="0" fillId="5" borderId="12" xfId="0" applyFill="1" applyBorder="1" applyAlignment="1">
      <alignment horizontal="center"/>
    </xf>
    <xf numFmtId="0" fontId="4" fillId="5" borderId="1" xfId="0" applyFont="1" applyFill="1" applyBorder="1" applyAlignment="1">
      <alignment wrapText="1"/>
    </xf>
    <xf numFmtId="164" fontId="9" fillId="7" borderId="0" xfId="0" applyNumberFormat="1" applyFont="1" applyFill="1" applyBorder="1"/>
    <xf numFmtId="0" fontId="9" fillId="0" borderId="0" xfId="0" applyFont="1" applyBorder="1"/>
    <xf numFmtId="0" fontId="4" fillId="9" borderId="1" xfId="0" applyFont="1" applyFill="1" applyBorder="1" applyAlignment="1">
      <alignment wrapText="1"/>
    </xf>
  </cellXfs>
  <cellStyles count="1">
    <cellStyle name="Обычный" xfId="0" builtinId="0"/>
  </cellStyles>
  <dxfs count="1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EABB5-84D6-4E04-A945-0BBC17B970FC}">
  <dimension ref="B1:P41"/>
  <sheetViews>
    <sheetView workbookViewId="0">
      <pane ySplit="1" topLeftCell="A2" activePane="bottomLeft" state="frozen"/>
      <selection pane="bottomLeft" activeCell="K29" sqref="B1:K29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9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52" t="s">
        <v>36</v>
      </c>
      <c r="C1" s="152"/>
      <c r="D1" s="152" t="s">
        <v>38</v>
      </c>
      <c r="E1" s="152"/>
      <c r="F1" s="152" t="s">
        <v>40</v>
      </c>
      <c r="G1" s="152" t="s">
        <v>373</v>
      </c>
      <c r="H1" s="152" t="s">
        <v>41</v>
      </c>
      <c r="I1" s="152" t="s">
        <v>1</v>
      </c>
      <c r="J1" s="152" t="s">
        <v>4</v>
      </c>
      <c r="K1" s="152" t="s">
        <v>387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372</v>
      </c>
      <c r="I3" s="59"/>
      <c r="J3" s="60">
        <f>C14*E4</f>
        <v>0.05</v>
      </c>
      <c r="K3" s="47" t="s">
        <v>377</v>
      </c>
    </row>
    <row r="4" spans="2:11" x14ac:dyDescent="0.3">
      <c r="B4" s="56"/>
      <c r="C4" s="56"/>
      <c r="D4" s="47" t="s">
        <v>44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45</v>
      </c>
      <c r="I5" s="59"/>
      <c r="J5" s="60">
        <f>C14*E7*G7*H6</f>
        <v>1.9000000000000003E-2</v>
      </c>
      <c r="K5" s="47" t="s">
        <v>378</v>
      </c>
    </row>
    <row r="6" spans="2:11" x14ac:dyDescent="0.3">
      <c r="B6" s="56"/>
      <c r="C6" s="65"/>
      <c r="D6" s="56"/>
      <c r="E6" s="65"/>
      <c r="G6" s="47" t="s">
        <v>375</v>
      </c>
      <c r="H6" s="167">
        <v>0.1</v>
      </c>
      <c r="I6" s="56"/>
      <c r="J6" s="63"/>
      <c r="K6" s="56"/>
    </row>
    <row r="7" spans="2:11" x14ac:dyDescent="0.3">
      <c r="B7" s="56"/>
      <c r="C7" s="65"/>
      <c r="D7" s="47" t="s">
        <v>47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53"/>
      <c r="F8" s="166" t="s">
        <v>46</v>
      </c>
      <c r="G8" s="67" t="s">
        <v>376</v>
      </c>
      <c r="H8" s="68" t="s">
        <v>374</v>
      </c>
      <c r="I8" s="56"/>
      <c r="J8" s="60">
        <f>H9*G7*F12*E7*C14</f>
        <v>0.17100000000000001</v>
      </c>
      <c r="K8" s="47" t="s">
        <v>379</v>
      </c>
    </row>
    <row r="9" spans="2:11" x14ac:dyDescent="0.3">
      <c r="B9" s="56"/>
      <c r="C9" s="65"/>
      <c r="D9" s="47"/>
      <c r="E9" s="153"/>
      <c r="F9" s="47" t="s">
        <v>46</v>
      </c>
      <c r="G9" s="65"/>
      <c r="H9" s="151">
        <v>0.9</v>
      </c>
      <c r="I9" s="56"/>
      <c r="J9" s="63"/>
      <c r="K9" s="56"/>
    </row>
    <row r="10" spans="2:11" x14ac:dyDescent="0.3">
      <c r="B10" s="56"/>
      <c r="C10" s="65"/>
      <c r="D10" s="47"/>
      <c r="E10" s="153"/>
      <c r="F10" s="56"/>
      <c r="G10" s="65"/>
      <c r="H10" s="154"/>
      <c r="I10" s="56"/>
      <c r="J10" s="63"/>
      <c r="K10" s="56"/>
    </row>
    <row r="11" spans="2:11" x14ac:dyDescent="0.3">
      <c r="B11" s="56"/>
      <c r="C11" s="65"/>
      <c r="D11" s="47"/>
      <c r="E11" s="157"/>
      <c r="F11" s="56"/>
      <c r="G11" s="65"/>
      <c r="H11" s="154"/>
      <c r="I11" s="56"/>
      <c r="J11" s="63"/>
      <c r="K11" s="56"/>
    </row>
    <row r="12" spans="2:11" x14ac:dyDescent="0.3">
      <c r="B12" s="56"/>
      <c r="C12" s="65"/>
      <c r="D12" s="154"/>
      <c r="E12" s="154"/>
      <c r="F12" s="168">
        <v>1</v>
      </c>
      <c r="G12" s="153"/>
      <c r="H12" s="165"/>
      <c r="I12" s="56"/>
      <c r="J12" s="63"/>
      <c r="K12" s="56"/>
    </row>
    <row r="13" spans="2:11" x14ac:dyDescent="0.3">
      <c r="B13" s="56"/>
      <c r="C13" s="65"/>
      <c r="D13" s="154"/>
      <c r="E13" s="154"/>
      <c r="F13" s="155"/>
      <c r="G13" s="153"/>
      <c r="H13" s="155"/>
      <c r="I13" s="56"/>
      <c r="J13" s="63"/>
      <c r="K13" s="56"/>
    </row>
    <row r="14" spans="2:11" x14ac:dyDescent="0.3">
      <c r="B14" s="47" t="s">
        <v>48</v>
      </c>
      <c r="C14" s="26">
        <v>1</v>
      </c>
      <c r="D14" s="154"/>
      <c r="E14" s="161"/>
      <c r="F14" s="161" t="s">
        <v>50</v>
      </c>
      <c r="G14" s="35">
        <v>0.8</v>
      </c>
      <c r="H14" s="156" t="s">
        <v>51</v>
      </c>
      <c r="I14" s="164"/>
      <c r="J14" s="60">
        <f>C14*E7*F12*G14</f>
        <v>0.76</v>
      </c>
      <c r="K14" s="47" t="s">
        <v>380</v>
      </c>
    </row>
    <row r="15" spans="2:11" x14ac:dyDescent="0.3">
      <c r="B15" s="56"/>
      <c r="C15" s="65"/>
      <c r="D15" s="154"/>
      <c r="E15" s="154"/>
      <c r="F15" s="154"/>
      <c r="G15" s="154"/>
      <c r="H15" s="56"/>
      <c r="I15" s="56"/>
      <c r="J15" s="63"/>
      <c r="K15" s="56"/>
    </row>
    <row r="16" spans="2:11" x14ac:dyDescent="0.3">
      <c r="B16" s="56"/>
      <c r="C16" s="65"/>
      <c r="D16" s="154"/>
      <c r="E16" s="154"/>
      <c r="F16" s="154"/>
      <c r="G16" s="154"/>
      <c r="H16" s="56"/>
      <c r="I16" s="56"/>
      <c r="J16" s="63"/>
      <c r="K16" s="56"/>
    </row>
    <row r="17" spans="2:16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</row>
    <row r="20" spans="2:16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0.17100000000000001</v>
      </c>
    </row>
    <row r="21" spans="2:16" x14ac:dyDescent="0.3">
      <c r="B21" s="56"/>
      <c r="C21" s="65"/>
      <c r="D21" s="56"/>
      <c r="E21" s="56"/>
      <c r="F21" s="56"/>
      <c r="G21" s="56"/>
      <c r="H21" s="56"/>
      <c r="I21" s="56"/>
      <c r="J21" s="63"/>
      <c r="K21" s="56"/>
      <c r="L21" s="58"/>
      <c r="P21" s="10">
        <v>0.76</v>
      </c>
    </row>
    <row r="22" spans="2:16" x14ac:dyDescent="0.3">
      <c r="B22" s="47" t="s">
        <v>54</v>
      </c>
      <c r="C22" s="65"/>
      <c r="D22" s="56"/>
      <c r="E22" s="64"/>
      <c r="F22" s="64"/>
      <c r="G22" s="64"/>
      <c r="H22" s="156" t="s">
        <v>53</v>
      </c>
      <c r="I22" s="59"/>
      <c r="J22" s="60">
        <f>E23*D31*C24</f>
        <v>0.2</v>
      </c>
      <c r="K22" s="47" t="s">
        <v>381</v>
      </c>
      <c r="L22" s="58"/>
      <c r="P22" s="10">
        <v>4.0000000000000008E-2</v>
      </c>
    </row>
    <row r="23" spans="2:16" x14ac:dyDescent="0.3">
      <c r="B23" s="56"/>
      <c r="C23" s="65"/>
      <c r="D23" s="47" t="s">
        <v>46</v>
      </c>
      <c r="E23" s="26">
        <v>0.2</v>
      </c>
      <c r="F23" s="56"/>
      <c r="G23" s="56"/>
      <c r="H23" s="56"/>
      <c r="I23" s="56"/>
      <c r="J23" s="63"/>
      <c r="K23" s="56"/>
      <c r="L23" s="58"/>
      <c r="P23" s="10">
        <v>3.2000000000000008E-2</v>
      </c>
    </row>
    <row r="24" spans="2:16" x14ac:dyDescent="0.3">
      <c r="C24" s="35">
        <v>1</v>
      </c>
      <c r="D24" s="158"/>
      <c r="E24" s="153"/>
      <c r="F24" s="56"/>
      <c r="G24" s="56"/>
      <c r="H24" s="156" t="s">
        <v>58</v>
      </c>
      <c r="I24" s="59"/>
      <c r="J24" s="60">
        <f>H25*E25*D31*C24</f>
        <v>0.16000000000000003</v>
      </c>
      <c r="K24" s="47" t="s">
        <v>382</v>
      </c>
      <c r="L24" s="58"/>
      <c r="P24" s="10">
        <v>0.12800000000000003</v>
      </c>
    </row>
    <row r="25" spans="2:16" x14ac:dyDescent="0.3">
      <c r="B25" s="161"/>
      <c r="C25" s="155"/>
      <c r="D25" s="161" t="s">
        <v>50</v>
      </c>
      <c r="E25" s="26">
        <v>0.8</v>
      </c>
      <c r="F25" s="47" t="s">
        <v>46</v>
      </c>
      <c r="G25" s="163"/>
      <c r="H25" s="168">
        <v>0.2</v>
      </c>
      <c r="I25" s="56"/>
      <c r="J25" s="63"/>
      <c r="K25" s="56"/>
      <c r="L25" s="58"/>
      <c r="P25" s="10">
        <v>4.0000000000000008E-2</v>
      </c>
    </row>
    <row r="26" spans="2:16" x14ac:dyDescent="0.3">
      <c r="B26" s="161"/>
      <c r="C26" s="155"/>
      <c r="D26" s="154"/>
      <c r="E26" s="157"/>
      <c r="F26" s="64"/>
      <c r="G26" s="65"/>
      <c r="H26" s="155"/>
      <c r="I26" s="56"/>
      <c r="J26" s="63"/>
      <c r="K26" s="56"/>
      <c r="L26" s="58"/>
      <c r="P26" s="10">
        <v>0.15200000000000002</v>
      </c>
    </row>
    <row r="27" spans="2:16" x14ac:dyDescent="0.3">
      <c r="B27" s="161"/>
      <c r="C27" s="155"/>
      <c r="D27" s="154"/>
      <c r="E27" s="160"/>
      <c r="F27" s="56"/>
      <c r="G27" s="65"/>
      <c r="H27" s="151">
        <v>0.8</v>
      </c>
      <c r="I27" s="56"/>
      <c r="J27" s="63"/>
      <c r="K27" s="56"/>
      <c r="L27" s="58"/>
      <c r="P27" s="10">
        <v>0.6080000000000001</v>
      </c>
    </row>
    <row r="28" spans="2:16" x14ac:dyDescent="0.3">
      <c r="B28" s="161"/>
      <c r="C28" s="155"/>
      <c r="D28" s="154"/>
      <c r="E28" s="155"/>
      <c r="F28" s="47" t="s">
        <v>50</v>
      </c>
      <c r="G28" s="171"/>
      <c r="H28" s="156" t="s">
        <v>51</v>
      </c>
      <c r="I28" s="59"/>
      <c r="J28" s="60">
        <f>H27*E25*D31*C24</f>
        <v>0.64000000000000012</v>
      </c>
      <c r="K28" s="47" t="s">
        <v>383</v>
      </c>
      <c r="L28" s="58"/>
    </row>
    <row r="29" spans="2:16" x14ac:dyDescent="0.3">
      <c r="B29" s="154"/>
      <c r="C29" s="154"/>
      <c r="D29" s="154"/>
      <c r="E29" s="155"/>
      <c r="F29" s="56"/>
      <c r="G29" s="56"/>
      <c r="H29" s="56"/>
      <c r="I29" s="56"/>
      <c r="J29" s="63"/>
      <c r="K29" s="56"/>
      <c r="L29" s="58"/>
    </row>
    <row r="30" spans="2:16" x14ac:dyDescent="0.3">
      <c r="B30" s="154"/>
      <c r="C30" s="154"/>
      <c r="D30" s="161"/>
      <c r="E30" s="154"/>
      <c r="F30" s="56"/>
      <c r="G30" s="56"/>
      <c r="H30" s="56"/>
      <c r="I30" s="56"/>
      <c r="J30" s="63"/>
      <c r="K30" s="56"/>
      <c r="L30" s="58"/>
    </row>
    <row r="31" spans="2:16" x14ac:dyDescent="0.3">
      <c r="B31" s="154"/>
      <c r="C31" s="161"/>
      <c r="D31" s="151">
        <v>1</v>
      </c>
      <c r="E31" s="56"/>
      <c r="F31" s="56"/>
      <c r="G31" s="56"/>
      <c r="H31" s="56"/>
      <c r="I31" s="56"/>
      <c r="J31" s="63"/>
      <c r="K31" s="56"/>
      <c r="L31" s="58"/>
    </row>
    <row r="32" spans="2:16" x14ac:dyDescent="0.3">
      <c r="B32" s="154"/>
      <c r="C32" s="154"/>
      <c r="D32" s="154"/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154"/>
      <c r="C33" s="154"/>
      <c r="D33" s="154"/>
      <c r="E33" s="154"/>
      <c r="F33" s="154"/>
      <c r="G33" s="154"/>
      <c r="H33" s="154"/>
      <c r="I33" s="154"/>
      <c r="J33" s="278"/>
      <c r="K33" s="154"/>
      <c r="L33" s="58"/>
    </row>
    <row r="34" spans="2:12" x14ac:dyDescent="0.3">
      <c r="B34" s="154"/>
      <c r="C34" s="154"/>
      <c r="D34" s="154"/>
      <c r="E34" s="154"/>
      <c r="F34" s="154"/>
      <c r="G34" s="154"/>
      <c r="H34" s="161"/>
      <c r="I34" s="154"/>
      <c r="J34" s="278"/>
      <c r="K34" s="161"/>
      <c r="L34" s="58"/>
    </row>
    <row r="35" spans="2:12" x14ac:dyDescent="0.3">
      <c r="B35" s="154"/>
      <c r="C35" s="161"/>
      <c r="D35" s="161"/>
      <c r="E35" s="151"/>
      <c r="F35" s="154"/>
      <c r="G35" s="154"/>
      <c r="H35" s="154"/>
      <c r="I35" s="154"/>
      <c r="J35" s="278"/>
      <c r="K35" s="154"/>
      <c r="L35" s="58"/>
    </row>
    <row r="36" spans="2:12" x14ac:dyDescent="0.3">
      <c r="B36" s="154"/>
      <c r="C36" s="154"/>
      <c r="D36" s="151"/>
      <c r="E36" s="154"/>
      <c r="F36" s="154"/>
      <c r="G36" s="154"/>
      <c r="H36" s="161"/>
      <c r="I36" s="154"/>
      <c r="J36" s="278"/>
      <c r="K36" s="161"/>
      <c r="L36" s="58"/>
    </row>
    <row r="37" spans="2:12" x14ac:dyDescent="0.3">
      <c r="B37" s="154"/>
      <c r="C37" s="154"/>
      <c r="D37" s="154"/>
      <c r="E37" s="154"/>
      <c r="F37" s="161"/>
      <c r="G37" s="170"/>
      <c r="H37" s="151"/>
      <c r="I37" s="154"/>
      <c r="J37" s="278"/>
      <c r="K37" s="154"/>
      <c r="L37" s="58"/>
    </row>
    <row r="38" spans="2:12" x14ac:dyDescent="0.3">
      <c r="B38" s="154"/>
      <c r="C38" s="154"/>
      <c r="D38" s="161"/>
      <c r="E38" s="151"/>
      <c r="F38" s="154"/>
      <c r="G38" s="154"/>
      <c r="H38" s="155"/>
      <c r="I38" s="154"/>
      <c r="J38" s="278"/>
      <c r="K38" s="154"/>
      <c r="L38" s="58"/>
    </row>
    <row r="39" spans="2:12" x14ac:dyDescent="0.3">
      <c r="B39" s="154"/>
      <c r="C39" s="154"/>
      <c r="D39" s="154"/>
      <c r="E39" s="154"/>
      <c r="F39" s="154"/>
      <c r="G39" s="154"/>
      <c r="H39" s="151"/>
      <c r="I39" s="154"/>
      <c r="J39" s="278"/>
      <c r="K39" s="154"/>
      <c r="L39" s="58"/>
    </row>
    <row r="40" spans="2:12" x14ac:dyDescent="0.3">
      <c r="B40" s="154"/>
      <c r="C40" s="154"/>
      <c r="D40" s="154"/>
      <c r="E40" s="154"/>
      <c r="F40" s="161"/>
      <c r="G40" s="170"/>
      <c r="H40" s="161"/>
      <c r="I40" s="154"/>
      <c r="J40" s="278"/>
      <c r="K40" s="161"/>
      <c r="L40" s="58"/>
    </row>
    <row r="41" spans="2:12" x14ac:dyDescent="0.3">
      <c r="B41" s="170"/>
      <c r="C41" s="170"/>
      <c r="D41" s="170"/>
      <c r="E41" s="170"/>
      <c r="F41" s="170"/>
      <c r="G41" s="170"/>
      <c r="H41" s="170"/>
      <c r="I41" s="170"/>
      <c r="J41" s="279"/>
      <c r="K41" s="170"/>
      <c r="L41" s="58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394"/>
  <sheetViews>
    <sheetView tabSelected="1" zoomScale="85" zoomScaleNormal="85" workbookViewId="0">
      <pane ySplit="1" topLeftCell="A137" activePane="bottomLeft" state="frozen"/>
      <selection pane="bottomLeft" activeCell="E147" sqref="E147:E149"/>
    </sheetView>
  </sheetViews>
  <sheetFormatPr defaultRowHeight="14.4" x14ac:dyDescent="0.3"/>
  <cols>
    <col min="1" max="1" width="12" style="10" customWidth="1"/>
    <col min="2" max="2" width="39.21875" style="10" customWidth="1"/>
    <col min="3" max="3" width="27.109375" style="11" customWidth="1"/>
    <col min="4" max="4" width="45.5546875" style="11" customWidth="1"/>
    <col min="5" max="5" width="16.5546875" style="10" customWidth="1"/>
    <col min="6" max="6" width="16.33203125" style="10" customWidth="1"/>
    <col min="7" max="7" width="11.5546875" style="10" customWidth="1"/>
    <col min="8" max="8" width="16.5546875" style="10" customWidth="1"/>
    <col min="9" max="9" width="16.109375" style="10" customWidth="1"/>
    <col min="10" max="13" width="14.6640625" style="10" customWidth="1"/>
    <col min="14" max="14" width="25.5546875" style="10" customWidth="1"/>
    <col min="15" max="15" width="14.6640625" style="10" customWidth="1"/>
    <col min="16" max="16" width="20.6640625" style="10" customWidth="1"/>
    <col min="17" max="17" width="8.88671875" customWidth="1"/>
    <col min="18" max="18" width="13.33203125" customWidth="1"/>
    <col min="19" max="19" width="35.5546875" customWidth="1"/>
    <col min="20" max="20" width="31" customWidth="1"/>
    <col min="21" max="40" width="8.88671875" customWidth="1"/>
    <col min="41" max="41" width="17" customWidth="1"/>
    <col min="42" max="42" width="17.88671875" customWidth="1"/>
    <col min="43" max="43" width="13.33203125" customWidth="1"/>
    <col min="44" max="46" width="8.88671875" customWidth="1"/>
    <col min="47" max="47" width="12.33203125" customWidth="1"/>
    <col min="48" max="48" width="11.88671875" customWidth="1"/>
    <col min="49" max="49" width="10.44140625" customWidth="1"/>
    <col min="50" max="50" width="11.44140625" customWidth="1"/>
    <col min="51" max="51" width="22.44140625" customWidth="1"/>
    <col min="52" max="52" width="14.109375" customWidth="1"/>
    <col min="53" max="53" width="14.77734375" customWidth="1"/>
    <col min="54" max="54" width="13.6640625" customWidth="1"/>
  </cols>
  <sheetData>
    <row r="1" spans="1:54" ht="54" customHeight="1" x14ac:dyDescent="0.3">
      <c r="A1" s="8" t="s">
        <v>1</v>
      </c>
      <c r="B1" s="8" t="s">
        <v>0</v>
      </c>
      <c r="C1" s="9" t="s">
        <v>388</v>
      </c>
      <c r="D1" s="9" t="s">
        <v>413</v>
      </c>
      <c r="E1" s="9" t="s">
        <v>2</v>
      </c>
      <c r="F1" s="9" t="s">
        <v>3</v>
      </c>
      <c r="G1" s="9" t="s">
        <v>4</v>
      </c>
      <c r="H1" s="9" t="s">
        <v>5</v>
      </c>
      <c r="I1" s="9" t="s">
        <v>408</v>
      </c>
      <c r="J1" s="9" t="s">
        <v>412</v>
      </c>
      <c r="K1" s="9" t="s">
        <v>409</v>
      </c>
      <c r="L1" s="9" t="s">
        <v>410</v>
      </c>
      <c r="M1" s="9" t="s">
        <v>415</v>
      </c>
      <c r="O1" s="9" t="s">
        <v>6</v>
      </c>
      <c r="P1" s="9" t="s">
        <v>7</v>
      </c>
      <c r="R1" s="1" t="str">
        <f>A1</f>
        <v>№ сценария</v>
      </c>
      <c r="S1" s="1" t="str">
        <f>B1</f>
        <v>Оборудование</v>
      </c>
      <c r="T1" s="1" t="str">
        <f>D1</f>
        <v>Результирующее событие аварии</v>
      </c>
      <c r="U1" s="73" t="s">
        <v>92</v>
      </c>
      <c r="V1" s="73" t="s">
        <v>93</v>
      </c>
      <c r="W1" s="73" t="s">
        <v>94</v>
      </c>
      <c r="X1" s="73" t="s">
        <v>95</v>
      </c>
      <c r="Y1" s="73" t="s">
        <v>96</v>
      </c>
      <c r="Z1" s="73" t="s">
        <v>97</v>
      </c>
      <c r="AA1" s="73" t="s">
        <v>98</v>
      </c>
      <c r="AB1" s="73" t="s">
        <v>99</v>
      </c>
      <c r="AC1" s="73" t="s">
        <v>100</v>
      </c>
      <c r="AD1" s="73" t="s">
        <v>101</v>
      </c>
      <c r="AE1" s="73" t="s">
        <v>102</v>
      </c>
      <c r="AF1" s="73" t="s">
        <v>103</v>
      </c>
      <c r="AG1" s="8" t="s">
        <v>104</v>
      </c>
      <c r="AH1" s="8" t="s">
        <v>105</v>
      </c>
      <c r="AI1" s="73" t="s">
        <v>106</v>
      </c>
      <c r="AJ1" s="73" t="s">
        <v>107</v>
      </c>
      <c r="AK1" s="73" t="s">
        <v>108</v>
      </c>
      <c r="AL1" s="73" t="s">
        <v>109</v>
      </c>
      <c r="AM1" s="9" t="s">
        <v>294</v>
      </c>
      <c r="AN1" s="9" t="s">
        <v>295</v>
      </c>
      <c r="AO1" s="85" t="s">
        <v>304</v>
      </c>
      <c r="AP1" s="7" t="s">
        <v>305</v>
      </c>
      <c r="AQ1" s="7" t="s">
        <v>306</v>
      </c>
      <c r="AT1" s="9" t="s">
        <v>296</v>
      </c>
      <c r="AU1" s="9" t="s">
        <v>297</v>
      </c>
      <c r="AV1" s="9" t="s">
        <v>298</v>
      </c>
      <c r="AW1" s="9" t="s">
        <v>299</v>
      </c>
      <c r="AX1" s="9" t="s">
        <v>300</v>
      </c>
      <c r="AY1" s="9" t="s">
        <v>301</v>
      </c>
      <c r="AZ1" s="9" t="s">
        <v>302</v>
      </c>
      <c r="BA1" s="9" t="s">
        <v>364</v>
      </c>
      <c r="BB1" s="9" t="s">
        <v>303</v>
      </c>
    </row>
    <row r="2" spans="1:54" s="99" customFormat="1" x14ac:dyDescent="0.3">
      <c r="A2" s="107" t="s">
        <v>404</v>
      </c>
      <c r="B2" s="108" t="s">
        <v>333</v>
      </c>
      <c r="C2" s="109" t="s">
        <v>389</v>
      </c>
      <c r="D2" s="110" t="s">
        <v>399</v>
      </c>
      <c r="E2" s="111">
        <v>9.9999999999999995E-7</v>
      </c>
      <c r="F2" s="108">
        <v>24</v>
      </c>
      <c r="G2" s="108">
        <v>0.05</v>
      </c>
      <c r="H2" s="111">
        <f>E2*F2*G2</f>
        <v>1.2000000000000002E-6</v>
      </c>
      <c r="I2" s="108">
        <v>28.1</v>
      </c>
      <c r="J2" s="108">
        <v>0</v>
      </c>
      <c r="K2" s="108">
        <v>613</v>
      </c>
      <c r="L2" s="108">
        <v>265</v>
      </c>
      <c r="M2" s="108">
        <v>2800</v>
      </c>
      <c r="N2" s="174" t="s">
        <v>411</v>
      </c>
      <c r="O2" s="191">
        <v>72.5</v>
      </c>
      <c r="P2" s="191">
        <f>I2</f>
        <v>28.1</v>
      </c>
      <c r="Q2" s="112"/>
      <c r="R2" s="99" t="str">
        <f>A2</f>
        <v>С1</v>
      </c>
      <c r="S2" s="99" t="str">
        <f>B2</f>
        <v>Емкости Е-1…Е-24</v>
      </c>
      <c r="T2" s="99" t="str">
        <f t="shared" ref="T2:T10" si="0">D2</f>
        <v>Полное разрушение - огненный шар</v>
      </c>
      <c r="U2" s="99">
        <v>17</v>
      </c>
      <c r="V2" s="99">
        <v>23</v>
      </c>
      <c r="W2" s="99">
        <v>32</v>
      </c>
      <c r="X2" s="99">
        <v>60</v>
      </c>
      <c r="Y2" s="99" t="s">
        <v>110</v>
      </c>
      <c r="Z2" s="99" t="s">
        <v>110</v>
      </c>
      <c r="AA2" s="99" t="s">
        <v>110</v>
      </c>
      <c r="AB2" s="99" t="s">
        <v>110</v>
      </c>
      <c r="AC2" s="99" t="s">
        <v>110</v>
      </c>
      <c r="AD2" s="99" t="s">
        <v>110</v>
      </c>
      <c r="AE2" s="99" t="s">
        <v>110</v>
      </c>
      <c r="AF2" s="99" t="s">
        <v>110</v>
      </c>
      <c r="AG2" s="99" t="s">
        <v>110</v>
      </c>
      <c r="AH2" s="99" t="s">
        <v>110</v>
      </c>
      <c r="AI2" s="99" t="s">
        <v>110</v>
      </c>
      <c r="AJ2" s="99" t="s">
        <v>110</v>
      </c>
      <c r="AK2" s="99" t="s">
        <v>110</v>
      </c>
      <c r="AL2" s="99" t="s">
        <v>110</v>
      </c>
      <c r="AM2" s="98">
        <v>1</v>
      </c>
      <c r="AN2" s="98">
        <v>2</v>
      </c>
      <c r="AO2" s="99">
        <v>0.75</v>
      </c>
      <c r="AP2" s="99">
        <v>0.02</v>
      </c>
      <c r="AQ2" s="99">
        <v>10</v>
      </c>
      <c r="AT2" s="100">
        <f t="shared" ref="AT2" si="1">AP2*P2+AO2</f>
        <v>1.3120000000000001</v>
      </c>
      <c r="AU2" s="100">
        <f>0.1*AT2</f>
        <v>0.13120000000000001</v>
      </c>
      <c r="AV2" s="101">
        <f>AM2*1.72+115*0.012*AN2</f>
        <v>4.4800000000000004</v>
      </c>
      <c r="AW2" s="101">
        <f>AQ2*0.1</f>
        <v>1</v>
      </c>
      <c r="AX2" s="100">
        <f>10068.2*P2*POWER(10,-6)</f>
        <v>0.28291642</v>
      </c>
      <c r="AY2" s="101">
        <f t="shared" ref="AY2:AY10" si="2">AX2+AW2+AV2+AU2+AT2</f>
        <v>7.2061164200000007</v>
      </c>
      <c r="AZ2" s="113">
        <f>AM2*H2</f>
        <v>1.2000000000000002E-6</v>
      </c>
      <c r="BA2" s="114">
        <f>AN2*H2</f>
        <v>2.4000000000000003E-6</v>
      </c>
      <c r="BB2" s="113">
        <f t="shared" ref="BB2:BB10" si="3">H2*AY2</f>
        <v>8.6473397040000019E-6</v>
      </c>
    </row>
    <row r="3" spans="1:54" s="99" customFormat="1" x14ac:dyDescent="0.3">
      <c r="A3" s="107" t="s">
        <v>9</v>
      </c>
      <c r="B3" s="108" t="s">
        <v>333</v>
      </c>
      <c r="C3" s="109" t="s">
        <v>390</v>
      </c>
      <c r="D3" s="110" t="s">
        <v>400</v>
      </c>
      <c r="E3" s="111">
        <v>9.9999999999999995E-7</v>
      </c>
      <c r="F3" s="108">
        <v>24</v>
      </c>
      <c r="G3" s="108">
        <v>1.9000000000000003E-2</v>
      </c>
      <c r="H3" s="111">
        <f t="shared" ref="H3:H11" si="4">E3*F3*G3</f>
        <v>4.5600000000000006E-7</v>
      </c>
      <c r="I3" s="108">
        <v>28.1</v>
      </c>
      <c r="J3" s="108">
        <v>0</v>
      </c>
      <c r="K3" s="108">
        <v>613</v>
      </c>
      <c r="L3" s="108">
        <v>265</v>
      </c>
      <c r="N3" s="172"/>
      <c r="O3" s="191">
        <v>72.5</v>
      </c>
      <c r="P3" s="191">
        <v>7.25</v>
      </c>
      <c r="Q3" s="112"/>
      <c r="R3" s="99" t="str">
        <f t="shared" ref="R3:R11" si="5">A3</f>
        <v>С2</v>
      </c>
      <c r="S3" s="99" t="str">
        <f t="shared" ref="S3:S10" si="6">B3</f>
        <v>Емкости Е-1…Е-24</v>
      </c>
      <c r="T3" s="99" t="str">
        <f t="shared" si="0"/>
        <v>Полное разрушение - взрыв</v>
      </c>
      <c r="U3" s="99" t="s">
        <v>110</v>
      </c>
      <c r="V3" s="99" t="s">
        <v>110</v>
      </c>
      <c r="W3" s="99" t="s">
        <v>110</v>
      </c>
      <c r="X3" s="99" t="s">
        <v>110</v>
      </c>
      <c r="Y3" s="99">
        <v>89</v>
      </c>
      <c r="Z3" s="99">
        <v>180</v>
      </c>
      <c r="AA3" s="99">
        <v>491</v>
      </c>
      <c r="AB3" s="99">
        <v>842</v>
      </c>
      <c r="AC3" s="99" t="s">
        <v>110</v>
      </c>
      <c r="AD3" s="99" t="s">
        <v>110</v>
      </c>
      <c r="AE3" s="99" t="s">
        <v>110</v>
      </c>
      <c r="AF3" s="99" t="s">
        <v>110</v>
      </c>
      <c r="AG3" s="99" t="s">
        <v>110</v>
      </c>
      <c r="AH3" s="99" t="s">
        <v>110</v>
      </c>
      <c r="AI3" s="99" t="s">
        <v>110</v>
      </c>
      <c r="AJ3" s="99" t="s">
        <v>110</v>
      </c>
      <c r="AK3" s="99" t="s">
        <v>110</v>
      </c>
      <c r="AL3" s="99" t="s">
        <v>110</v>
      </c>
      <c r="AM3" s="98">
        <v>2</v>
      </c>
      <c r="AN3" s="98">
        <v>3</v>
      </c>
      <c r="AO3" s="99">
        <v>0.75</v>
      </c>
      <c r="AP3" s="99">
        <v>0.02</v>
      </c>
      <c r="AQ3" s="99">
        <v>10</v>
      </c>
      <c r="AT3" s="100">
        <f>AP3*O3+AO3</f>
        <v>2.2000000000000002</v>
      </c>
      <c r="AU3" s="100">
        <f t="shared" ref="AU3:AU10" si="7">0.1*AT3</f>
        <v>0.22000000000000003</v>
      </c>
      <c r="AV3" s="101">
        <f t="shared" ref="AV3:AV10" si="8">AM3*1.72+115*0.012*AN3</f>
        <v>7.58</v>
      </c>
      <c r="AW3" s="101">
        <f t="shared" ref="AW3:AW10" si="9">AQ3*0.1</f>
        <v>1</v>
      </c>
      <c r="AX3" s="100">
        <f>10068.2*P3*POWER(10,-6)*10</f>
        <v>0.7299445</v>
      </c>
      <c r="AY3" s="101">
        <f t="shared" si="2"/>
        <v>11.729944500000002</v>
      </c>
      <c r="AZ3" s="113">
        <f t="shared" ref="AZ3:AZ10" si="10">AM3*H3</f>
        <v>9.1200000000000012E-7</v>
      </c>
      <c r="BA3" s="114">
        <f t="shared" ref="BA3:BA10" si="11">AN3*H3</f>
        <v>1.3680000000000003E-6</v>
      </c>
      <c r="BB3" s="113">
        <f t="shared" si="3"/>
        <v>5.3488546920000018E-6</v>
      </c>
    </row>
    <row r="4" spans="1:54" s="99" customFormat="1" x14ac:dyDescent="0.3">
      <c r="A4" s="107" t="s">
        <v>10</v>
      </c>
      <c r="B4" s="108" t="s">
        <v>333</v>
      </c>
      <c r="C4" s="109" t="s">
        <v>391</v>
      </c>
      <c r="D4" s="110" t="s">
        <v>401</v>
      </c>
      <c r="E4" s="111">
        <v>9.9999999999999995E-7</v>
      </c>
      <c r="F4" s="108">
        <v>24</v>
      </c>
      <c r="G4" s="108">
        <v>0.17100000000000001</v>
      </c>
      <c r="H4" s="111">
        <f t="shared" si="4"/>
        <v>4.104E-6</v>
      </c>
      <c r="I4" s="108">
        <v>28.1</v>
      </c>
      <c r="J4" s="108">
        <v>0</v>
      </c>
      <c r="K4" s="108">
        <v>613</v>
      </c>
      <c r="L4" s="108">
        <v>265</v>
      </c>
      <c r="N4" s="172"/>
      <c r="O4" s="191">
        <v>72.5</v>
      </c>
      <c r="P4" s="191">
        <v>7.25</v>
      </c>
      <c r="Q4" s="112"/>
      <c r="R4" s="99" t="str">
        <f t="shared" si="5"/>
        <v>С3</v>
      </c>
      <c r="S4" s="99" t="str">
        <f t="shared" si="6"/>
        <v>Емкости Е-1…Е-24</v>
      </c>
      <c r="T4" s="99" t="str">
        <f t="shared" si="0"/>
        <v>Полное разрушение - пожар-вспышка</v>
      </c>
      <c r="U4" s="99" t="s">
        <v>110</v>
      </c>
      <c r="V4" s="99" t="s">
        <v>110</v>
      </c>
      <c r="W4" s="99" t="s">
        <v>110</v>
      </c>
      <c r="X4" s="99" t="s">
        <v>110</v>
      </c>
      <c r="Y4" s="99" t="s">
        <v>110</v>
      </c>
      <c r="Z4" s="99" t="s">
        <v>110</v>
      </c>
      <c r="AA4" s="99" t="s">
        <v>110</v>
      </c>
      <c r="AB4" s="99" t="s">
        <v>110</v>
      </c>
      <c r="AC4" s="99" t="s">
        <v>110</v>
      </c>
      <c r="AD4" s="99" t="s">
        <v>110</v>
      </c>
      <c r="AE4" s="99" t="s">
        <v>110</v>
      </c>
      <c r="AF4" s="99" t="s">
        <v>110</v>
      </c>
      <c r="AG4" s="99" t="s">
        <v>110</v>
      </c>
      <c r="AH4" s="99" t="s">
        <v>110</v>
      </c>
      <c r="AI4" s="99" t="s">
        <v>110</v>
      </c>
      <c r="AJ4" s="99" t="s">
        <v>110</v>
      </c>
      <c r="AK4" s="99" t="s">
        <v>110</v>
      </c>
      <c r="AL4" s="99" t="s">
        <v>110</v>
      </c>
      <c r="AM4" s="99">
        <v>0</v>
      </c>
      <c r="AN4" s="99">
        <v>0</v>
      </c>
      <c r="AO4" s="99">
        <v>0.75</v>
      </c>
      <c r="AP4" s="99">
        <v>0.02</v>
      </c>
      <c r="AQ4" s="99">
        <v>10</v>
      </c>
      <c r="AT4" s="100">
        <f t="shared" ref="AT4:AT5" si="12">AP4*P4+AO4</f>
        <v>0.89500000000000002</v>
      </c>
      <c r="AU4" s="100">
        <f t="shared" si="7"/>
        <v>8.950000000000001E-2</v>
      </c>
      <c r="AV4" s="101">
        <f t="shared" si="8"/>
        <v>0</v>
      </c>
      <c r="AW4" s="101">
        <f t="shared" si="9"/>
        <v>1</v>
      </c>
      <c r="AX4" s="100">
        <f>1333*P4*POWER(10,-6)</f>
        <v>9.6642499999999992E-3</v>
      </c>
      <c r="AY4" s="101">
        <f t="shared" si="2"/>
        <v>1.9941642499999999</v>
      </c>
      <c r="AZ4" s="113">
        <f t="shared" si="10"/>
        <v>0</v>
      </c>
      <c r="BA4" s="114">
        <f t="shared" si="11"/>
        <v>0</v>
      </c>
      <c r="BB4" s="113">
        <f t="shared" si="3"/>
        <v>8.1840500819999993E-6</v>
      </c>
    </row>
    <row r="5" spans="1:54" s="99" customFormat="1" ht="28.8" x14ac:dyDescent="0.3">
      <c r="A5" s="107" t="s">
        <v>11</v>
      </c>
      <c r="B5" s="108" t="s">
        <v>333</v>
      </c>
      <c r="C5" s="109" t="s">
        <v>392</v>
      </c>
      <c r="D5" s="110" t="s">
        <v>406</v>
      </c>
      <c r="E5" s="111">
        <v>9.9999999999999995E-7</v>
      </c>
      <c r="F5" s="108">
        <v>24</v>
      </c>
      <c r="G5" s="108">
        <v>0.76</v>
      </c>
      <c r="H5" s="111">
        <f t="shared" si="4"/>
        <v>1.8240000000000002E-5</v>
      </c>
      <c r="I5" s="108">
        <v>28.1</v>
      </c>
      <c r="J5" s="108">
        <v>0</v>
      </c>
      <c r="K5" s="108">
        <v>613</v>
      </c>
      <c r="L5" s="108">
        <v>265</v>
      </c>
      <c r="N5" s="172"/>
      <c r="O5" s="191">
        <v>72.5</v>
      </c>
      <c r="P5" s="191">
        <v>0</v>
      </c>
      <c r="Q5" s="112"/>
      <c r="R5" s="99" t="str">
        <f t="shared" si="5"/>
        <v>С4</v>
      </c>
      <c r="S5" s="99" t="str">
        <f t="shared" si="6"/>
        <v>Емкости Е-1…Е-24</v>
      </c>
      <c r="T5" s="99" t="str">
        <f t="shared" si="0"/>
        <v>Полное разрушение - рассеивание выброса (ликвидация аварии)</v>
      </c>
      <c r="U5" s="99" t="s">
        <v>110</v>
      </c>
      <c r="V5" s="99" t="s">
        <v>110</v>
      </c>
      <c r="W5" s="99" t="s">
        <v>110</v>
      </c>
      <c r="X5" s="99" t="s">
        <v>110</v>
      </c>
      <c r="Y5" s="99" t="s">
        <v>110</v>
      </c>
      <c r="Z5" s="99" t="s">
        <v>110</v>
      </c>
      <c r="AA5" s="99" t="s">
        <v>110</v>
      </c>
      <c r="AB5" s="99" t="s">
        <v>110</v>
      </c>
      <c r="AC5" s="99">
        <v>34</v>
      </c>
      <c r="AD5" s="99">
        <v>6</v>
      </c>
      <c r="AE5" s="99" t="s">
        <v>110</v>
      </c>
      <c r="AF5" s="99" t="s">
        <v>110</v>
      </c>
      <c r="AG5" s="99" t="s">
        <v>110</v>
      </c>
      <c r="AH5" s="99" t="s">
        <v>110</v>
      </c>
      <c r="AI5" s="99" t="s">
        <v>110</v>
      </c>
      <c r="AJ5" s="99" t="s">
        <v>110</v>
      </c>
      <c r="AK5" s="99" t="s">
        <v>110</v>
      </c>
      <c r="AL5" s="99" t="s">
        <v>110</v>
      </c>
      <c r="AM5" s="99">
        <v>1</v>
      </c>
      <c r="AN5" s="99">
        <v>2</v>
      </c>
      <c r="AO5" s="99">
        <f>0.1*$AO$4</f>
        <v>7.5000000000000011E-2</v>
      </c>
      <c r="AP5" s="99">
        <v>0.02</v>
      </c>
      <c r="AQ5" s="99">
        <v>10</v>
      </c>
      <c r="AT5" s="100">
        <f t="shared" si="12"/>
        <v>7.5000000000000011E-2</v>
      </c>
      <c r="AU5" s="100">
        <f t="shared" si="7"/>
        <v>7.5000000000000015E-3</v>
      </c>
      <c r="AV5" s="101">
        <f t="shared" si="8"/>
        <v>4.4800000000000004</v>
      </c>
      <c r="AW5" s="101">
        <f t="shared" si="9"/>
        <v>1</v>
      </c>
      <c r="AX5" s="100">
        <f>10068.2*P5*POWER(10,-6)</f>
        <v>0</v>
      </c>
      <c r="AY5" s="101">
        <f t="shared" si="2"/>
        <v>5.5625000000000009</v>
      </c>
      <c r="AZ5" s="113">
        <f t="shared" si="10"/>
        <v>1.8240000000000002E-5</v>
      </c>
      <c r="BA5" s="114">
        <f t="shared" si="11"/>
        <v>3.6480000000000003E-5</v>
      </c>
      <c r="BB5" s="113">
        <f t="shared" si="3"/>
        <v>1.0146000000000002E-4</v>
      </c>
    </row>
    <row r="6" spans="1:54" s="99" customFormat="1" ht="28.8" x14ac:dyDescent="0.3">
      <c r="A6" s="107" t="s">
        <v>13</v>
      </c>
      <c r="B6" s="108" t="s">
        <v>333</v>
      </c>
      <c r="C6" s="109" t="s">
        <v>393</v>
      </c>
      <c r="D6" s="110" t="s">
        <v>402</v>
      </c>
      <c r="E6" s="111">
        <v>1.0000000000000001E-5</v>
      </c>
      <c r="F6" s="108">
        <v>24</v>
      </c>
      <c r="G6" s="108">
        <v>4.0000000000000008E-2</v>
      </c>
      <c r="H6" s="111">
        <f t="shared" si="4"/>
        <v>9.600000000000003E-6</v>
      </c>
      <c r="I6" s="108">
        <v>0</v>
      </c>
      <c r="J6" s="108">
        <v>4.2</v>
      </c>
      <c r="K6" s="108">
        <v>0</v>
      </c>
      <c r="L6" s="108">
        <v>0</v>
      </c>
      <c r="N6" s="172"/>
      <c r="O6" s="191">
        <f>J6*3600/1000</f>
        <v>15.12</v>
      </c>
      <c r="P6" s="191">
        <f>O6</f>
        <v>15.12</v>
      </c>
      <c r="Q6" s="98"/>
      <c r="R6" s="99" t="str">
        <f t="shared" si="5"/>
        <v>С5</v>
      </c>
      <c r="S6" s="99" t="str">
        <f t="shared" si="6"/>
        <v>Емкости Е-1…Е-24</v>
      </c>
      <c r="T6" s="99" t="str">
        <f t="shared" si="0"/>
        <v>Частичное разрушение (10 мм) - факельное горение (жидкостной факел)</v>
      </c>
      <c r="U6" s="99" t="s">
        <v>110</v>
      </c>
      <c r="V6" s="99" t="s">
        <v>110</v>
      </c>
      <c r="W6" s="99" t="s">
        <v>110</v>
      </c>
      <c r="X6" s="99" t="s">
        <v>110</v>
      </c>
      <c r="Y6" s="99" t="s">
        <v>110</v>
      </c>
      <c r="Z6" s="99" t="s">
        <v>110</v>
      </c>
      <c r="AA6" s="99" t="s">
        <v>110</v>
      </c>
      <c r="AB6" s="99" t="s">
        <v>110</v>
      </c>
      <c r="AC6" s="99" t="s">
        <v>110</v>
      </c>
      <c r="AD6" s="99" t="s">
        <v>110</v>
      </c>
      <c r="AE6" s="99" t="s">
        <v>110</v>
      </c>
      <c r="AF6" s="99" t="s">
        <v>110</v>
      </c>
      <c r="AG6" s="99" t="s">
        <v>110</v>
      </c>
      <c r="AH6" s="99" t="s">
        <v>110</v>
      </c>
      <c r="AI6" s="99" t="s">
        <v>110</v>
      </c>
      <c r="AJ6" s="99" t="s">
        <v>110</v>
      </c>
      <c r="AK6" s="99" t="s">
        <v>110</v>
      </c>
      <c r="AL6" s="99" t="s">
        <v>110</v>
      </c>
      <c r="AM6" s="99">
        <v>0</v>
      </c>
      <c r="AN6" s="99">
        <v>0</v>
      </c>
      <c r="AO6" s="99">
        <f t="shared" ref="AO6:AO9" si="13">0.1*$AO$4</f>
        <v>7.5000000000000011E-2</v>
      </c>
      <c r="AP6" s="99">
        <v>0.02</v>
      </c>
      <c r="AQ6" s="99">
        <v>3</v>
      </c>
      <c r="AT6" s="100">
        <f>AP6*O6+AO6</f>
        <v>0.37740000000000001</v>
      </c>
      <c r="AU6" s="100">
        <f t="shared" si="7"/>
        <v>3.7740000000000003E-2</v>
      </c>
      <c r="AV6" s="101">
        <f t="shared" si="8"/>
        <v>0</v>
      </c>
      <c r="AW6" s="101">
        <f t="shared" si="9"/>
        <v>0.30000000000000004</v>
      </c>
      <c r="AX6" s="100">
        <f>1333*O6*POWER(10,-6)</f>
        <v>2.015496E-2</v>
      </c>
      <c r="AY6" s="101">
        <f t="shared" si="2"/>
        <v>0.73529496000000005</v>
      </c>
      <c r="AZ6" s="113">
        <f t="shared" si="10"/>
        <v>0</v>
      </c>
      <c r="BA6" s="114">
        <f t="shared" si="11"/>
        <v>0</v>
      </c>
      <c r="BB6" s="113">
        <f t="shared" si="3"/>
        <v>7.058831616000003E-6</v>
      </c>
    </row>
    <row r="7" spans="1:54" s="99" customFormat="1" ht="28.8" x14ac:dyDescent="0.3">
      <c r="A7" s="107" t="s">
        <v>14</v>
      </c>
      <c r="B7" s="108" t="s">
        <v>333</v>
      </c>
      <c r="C7" s="109" t="s">
        <v>394</v>
      </c>
      <c r="D7" s="110" t="s">
        <v>403</v>
      </c>
      <c r="E7" s="111">
        <v>1.0000000000000001E-5</v>
      </c>
      <c r="F7" s="108">
        <v>24</v>
      </c>
      <c r="G7" s="108">
        <v>3.2000000000000008E-2</v>
      </c>
      <c r="H7" s="111">
        <f t="shared" si="4"/>
        <v>7.6800000000000027E-6</v>
      </c>
      <c r="I7" s="108">
        <v>0</v>
      </c>
      <c r="J7" s="108">
        <v>4.2</v>
      </c>
      <c r="K7" s="108">
        <v>0</v>
      </c>
      <c r="L7" s="108">
        <v>0</v>
      </c>
      <c r="N7" s="172"/>
      <c r="O7" s="191">
        <f t="shared" ref="O7:O11" si="14">J7*3600/1000</f>
        <v>15.12</v>
      </c>
      <c r="P7" s="191">
        <f>O7*0.1</f>
        <v>1.512</v>
      </c>
      <c r="Q7" s="112"/>
      <c r="R7" s="99" t="str">
        <f t="shared" si="5"/>
        <v>С6</v>
      </c>
      <c r="S7" s="99" t="str">
        <f t="shared" si="6"/>
        <v>Емкости Е-1…Е-24</v>
      </c>
      <c r="T7" s="99" t="str">
        <f t="shared" si="0"/>
        <v>Частичное разрушение (10 мм) - пожар-вспышка</v>
      </c>
      <c r="U7" s="99" t="s">
        <v>110</v>
      </c>
      <c r="V7" s="99" t="s">
        <v>110</v>
      </c>
      <c r="W7" s="99" t="s">
        <v>110</v>
      </c>
      <c r="X7" s="99" t="s">
        <v>110</v>
      </c>
      <c r="Y7" s="99" t="s">
        <v>110</v>
      </c>
      <c r="Z7" s="99" t="s">
        <v>110</v>
      </c>
      <c r="AA7" s="99" t="s">
        <v>110</v>
      </c>
      <c r="AB7" s="99" t="s">
        <v>110</v>
      </c>
      <c r="AC7" s="99">
        <v>11</v>
      </c>
      <c r="AD7" s="99">
        <v>2</v>
      </c>
      <c r="AE7" s="99" t="s">
        <v>110</v>
      </c>
      <c r="AF7" s="99" t="s">
        <v>110</v>
      </c>
      <c r="AG7" s="99" t="s">
        <v>110</v>
      </c>
      <c r="AH7" s="99" t="s">
        <v>110</v>
      </c>
      <c r="AI7" s="99" t="s">
        <v>110</v>
      </c>
      <c r="AJ7" s="99" t="s">
        <v>110</v>
      </c>
      <c r="AK7" s="99" t="s">
        <v>110</v>
      </c>
      <c r="AL7" s="99" t="s">
        <v>110</v>
      </c>
      <c r="AM7" s="99">
        <v>1</v>
      </c>
      <c r="AN7" s="99">
        <v>2</v>
      </c>
      <c r="AO7" s="99">
        <f t="shared" si="13"/>
        <v>7.5000000000000011E-2</v>
      </c>
      <c r="AP7" s="99">
        <v>0.02</v>
      </c>
      <c r="AQ7" s="99">
        <v>3</v>
      </c>
      <c r="AT7" s="100">
        <f t="shared" ref="AT7:AT8" si="15">AP7*P7+AO7</f>
        <v>0.10524000000000001</v>
      </c>
      <c r="AU7" s="100">
        <f t="shared" si="7"/>
        <v>1.0524000000000002E-2</v>
      </c>
      <c r="AV7" s="101">
        <f t="shared" si="8"/>
        <v>4.4800000000000004</v>
      </c>
      <c r="AW7" s="101">
        <f t="shared" si="9"/>
        <v>0.30000000000000004</v>
      </c>
      <c r="AX7" s="100">
        <f>10068.2*P7*POWER(10,-6)</f>
        <v>1.5223118400000001E-2</v>
      </c>
      <c r="AY7" s="101">
        <f t="shared" si="2"/>
        <v>4.9109871184000013</v>
      </c>
      <c r="AZ7" s="113">
        <f t="shared" si="10"/>
        <v>7.6800000000000027E-6</v>
      </c>
      <c r="BA7" s="114">
        <f t="shared" si="11"/>
        <v>1.5360000000000005E-5</v>
      </c>
      <c r="BB7" s="113">
        <f t="shared" si="3"/>
        <v>3.7716381069312027E-5</v>
      </c>
    </row>
    <row r="8" spans="1:54" s="99" customFormat="1" ht="28.8" x14ac:dyDescent="0.3">
      <c r="A8" s="107" t="s">
        <v>16</v>
      </c>
      <c r="B8" s="108" t="s">
        <v>333</v>
      </c>
      <c r="C8" s="109" t="s">
        <v>395</v>
      </c>
      <c r="D8" s="110" t="s">
        <v>405</v>
      </c>
      <c r="E8" s="111">
        <v>1.0000000000000001E-5</v>
      </c>
      <c r="F8" s="108">
        <v>24</v>
      </c>
      <c r="G8" s="108">
        <v>0.12800000000000003</v>
      </c>
      <c r="H8" s="111">
        <f t="shared" si="4"/>
        <v>3.0720000000000011E-5</v>
      </c>
      <c r="I8" s="108">
        <v>0</v>
      </c>
      <c r="J8" s="108">
        <v>4.2</v>
      </c>
      <c r="K8" s="108">
        <v>0</v>
      </c>
      <c r="L8" s="108">
        <v>0</v>
      </c>
      <c r="N8" s="172"/>
      <c r="O8" s="191">
        <f t="shared" si="14"/>
        <v>15.12</v>
      </c>
      <c r="P8" s="191">
        <v>0</v>
      </c>
      <c r="Q8" s="115"/>
      <c r="R8" s="99" t="str">
        <f t="shared" si="5"/>
        <v>С7</v>
      </c>
      <c r="S8" s="99" t="str">
        <f t="shared" si="6"/>
        <v>Емкости Е-1…Е-24</v>
      </c>
      <c r="T8" s="99" t="str">
        <f t="shared" si="0"/>
        <v>Частичное разрушение (10 мм) - рассеивание выброса (ликвидация аварии)</v>
      </c>
      <c r="U8" s="99" t="s">
        <v>110</v>
      </c>
      <c r="V8" s="99" t="s">
        <v>110</v>
      </c>
      <c r="W8" s="99" t="s">
        <v>110</v>
      </c>
      <c r="X8" s="99" t="s">
        <v>110</v>
      </c>
      <c r="Y8" s="99" t="s">
        <v>110</v>
      </c>
      <c r="Z8" s="99" t="s">
        <v>110</v>
      </c>
      <c r="AA8" s="99" t="s">
        <v>110</v>
      </c>
      <c r="AB8" s="99" t="s">
        <v>110</v>
      </c>
      <c r="AC8" s="99" t="s">
        <v>110</v>
      </c>
      <c r="AD8" s="99" t="s">
        <v>110</v>
      </c>
      <c r="AE8" s="99">
        <v>36</v>
      </c>
      <c r="AF8" s="99">
        <v>43</v>
      </c>
      <c r="AG8" s="99" t="s">
        <v>110</v>
      </c>
      <c r="AH8" s="99" t="s">
        <v>110</v>
      </c>
      <c r="AI8" s="99" t="s">
        <v>110</v>
      </c>
      <c r="AJ8" s="99" t="s">
        <v>110</v>
      </c>
      <c r="AK8" s="99" t="s">
        <v>110</v>
      </c>
      <c r="AL8" s="99" t="s">
        <v>110</v>
      </c>
      <c r="AM8" s="99">
        <v>1</v>
      </c>
      <c r="AN8" s="99">
        <v>2</v>
      </c>
      <c r="AO8" s="99">
        <f t="shared" si="13"/>
        <v>7.5000000000000011E-2</v>
      </c>
      <c r="AP8" s="99">
        <v>0.02</v>
      </c>
      <c r="AQ8" s="99">
        <v>3</v>
      </c>
      <c r="AT8" s="100">
        <f t="shared" si="15"/>
        <v>7.5000000000000011E-2</v>
      </c>
      <c r="AU8" s="100">
        <f t="shared" si="7"/>
        <v>7.5000000000000015E-3</v>
      </c>
      <c r="AV8" s="101">
        <f t="shared" si="8"/>
        <v>4.4800000000000004</v>
      </c>
      <c r="AW8" s="101">
        <f t="shared" si="9"/>
        <v>0.30000000000000004</v>
      </c>
      <c r="AX8" s="100">
        <f>10068.2*P8*POWER(10,-6)</f>
        <v>0</v>
      </c>
      <c r="AY8" s="101">
        <f t="shared" si="2"/>
        <v>4.8625000000000007</v>
      </c>
      <c r="AZ8" s="113">
        <f t="shared" si="10"/>
        <v>3.0720000000000011E-5</v>
      </c>
      <c r="BA8" s="114">
        <f t="shared" si="11"/>
        <v>6.1440000000000022E-5</v>
      </c>
      <c r="BB8" s="113">
        <f t="shared" si="3"/>
        <v>1.4937600000000008E-4</v>
      </c>
    </row>
    <row r="9" spans="1:54" s="99" customFormat="1" ht="28.8" x14ac:dyDescent="0.3">
      <c r="A9" s="107" t="s">
        <v>17</v>
      </c>
      <c r="B9" s="108" t="s">
        <v>333</v>
      </c>
      <c r="C9" s="109" t="s">
        <v>396</v>
      </c>
      <c r="D9" s="110" t="s">
        <v>407</v>
      </c>
      <c r="E9" s="111">
        <v>1.0000000000000001E-5</v>
      </c>
      <c r="F9" s="108">
        <v>24</v>
      </c>
      <c r="G9" s="108">
        <v>4.0000000000000008E-2</v>
      </c>
      <c r="H9" s="111">
        <f t="shared" si="4"/>
        <v>9.600000000000003E-6</v>
      </c>
      <c r="I9" s="108">
        <v>0</v>
      </c>
      <c r="J9" s="108">
        <v>0.25</v>
      </c>
      <c r="K9" s="108">
        <v>0</v>
      </c>
      <c r="L9" s="108">
        <v>0</v>
      </c>
      <c r="N9" s="172"/>
      <c r="O9" s="191">
        <f t="shared" si="14"/>
        <v>0.9</v>
      </c>
      <c r="P9" s="191">
        <f>O9</f>
        <v>0.9</v>
      </c>
      <c r="Q9" s="115"/>
      <c r="R9" s="99" t="str">
        <f t="shared" si="5"/>
        <v>С8</v>
      </c>
      <c r="S9" s="99" t="str">
        <f t="shared" si="6"/>
        <v>Емкости Е-1…Е-24</v>
      </c>
      <c r="T9" s="99" t="str">
        <f t="shared" si="0"/>
        <v>Частичное разрушение (10 мм) - факельное горение (газовый факел)</v>
      </c>
      <c r="U9" s="99" t="s">
        <v>110</v>
      </c>
      <c r="V9" s="99" t="s">
        <v>110</v>
      </c>
      <c r="W9" s="99" t="s">
        <v>110</v>
      </c>
      <c r="X9" s="99" t="s">
        <v>110</v>
      </c>
      <c r="Y9" s="99" t="s">
        <v>110</v>
      </c>
      <c r="Z9" s="99" t="s">
        <v>110</v>
      </c>
      <c r="AA9" s="99" t="s">
        <v>110</v>
      </c>
      <c r="AB9" s="99" t="s">
        <v>110</v>
      </c>
      <c r="AC9" s="99" t="s">
        <v>110</v>
      </c>
      <c r="AD9" s="99" t="s">
        <v>110</v>
      </c>
      <c r="AE9" s="99" t="s">
        <v>110</v>
      </c>
      <c r="AF9" s="99" t="s">
        <v>110</v>
      </c>
      <c r="AG9" s="99" t="s">
        <v>110</v>
      </c>
      <c r="AH9" s="99" t="s">
        <v>110</v>
      </c>
      <c r="AI9" s="99" t="s">
        <v>110</v>
      </c>
      <c r="AJ9" s="99" t="s">
        <v>110</v>
      </c>
      <c r="AK9" s="99" t="s">
        <v>110</v>
      </c>
      <c r="AL9" s="99" t="s">
        <v>110</v>
      </c>
      <c r="AM9" s="99">
        <v>0</v>
      </c>
      <c r="AN9" s="99">
        <v>0</v>
      </c>
      <c r="AO9" s="99">
        <f t="shared" si="13"/>
        <v>7.5000000000000011E-2</v>
      </c>
      <c r="AP9" s="99">
        <v>0.02</v>
      </c>
      <c r="AQ9" s="99">
        <v>3</v>
      </c>
      <c r="AT9" s="100">
        <f>AP9*O9+AO9</f>
        <v>9.3000000000000013E-2</v>
      </c>
      <c r="AU9" s="100">
        <f t="shared" si="7"/>
        <v>9.300000000000001E-3</v>
      </c>
      <c r="AV9" s="101">
        <f t="shared" si="8"/>
        <v>0</v>
      </c>
      <c r="AW9" s="101">
        <f t="shared" si="9"/>
        <v>0.30000000000000004</v>
      </c>
      <c r="AX9" s="100">
        <f>1333*O9*POWER(10,-6)</f>
        <v>1.1996999999999999E-3</v>
      </c>
      <c r="AY9" s="101">
        <f t="shared" si="2"/>
        <v>0.40349970000000007</v>
      </c>
      <c r="AZ9" s="113">
        <f t="shared" si="10"/>
        <v>0</v>
      </c>
      <c r="BA9" s="114">
        <f t="shared" si="11"/>
        <v>0</v>
      </c>
      <c r="BB9" s="113">
        <f t="shared" si="3"/>
        <v>3.8735971200000019E-6</v>
      </c>
    </row>
    <row r="10" spans="1:54" s="99" customFormat="1" ht="28.8" x14ac:dyDescent="0.3">
      <c r="A10" s="107" t="s">
        <v>18</v>
      </c>
      <c r="B10" s="108" t="s">
        <v>333</v>
      </c>
      <c r="C10" s="109" t="s">
        <v>397</v>
      </c>
      <c r="D10" s="110" t="s">
        <v>403</v>
      </c>
      <c r="E10" s="111">
        <v>1.0000000000000001E-5</v>
      </c>
      <c r="F10" s="108">
        <v>24</v>
      </c>
      <c r="G10" s="108">
        <v>0.15200000000000002</v>
      </c>
      <c r="H10" s="111">
        <f t="shared" si="4"/>
        <v>3.648000000000001E-5</v>
      </c>
      <c r="I10" s="108">
        <v>0</v>
      </c>
      <c r="J10" s="108">
        <v>0.25</v>
      </c>
      <c r="K10" s="108">
        <v>0</v>
      </c>
      <c r="L10" s="108">
        <v>0</v>
      </c>
      <c r="N10" s="172"/>
      <c r="O10" s="191">
        <f t="shared" si="14"/>
        <v>0.9</v>
      </c>
      <c r="P10" s="191">
        <f>O10*0.1</f>
        <v>9.0000000000000011E-2</v>
      </c>
      <c r="Q10" s="115"/>
      <c r="R10" s="99" t="str">
        <f t="shared" si="5"/>
        <v>С9</v>
      </c>
      <c r="S10" s="99" t="str">
        <f t="shared" si="6"/>
        <v>Емкости Е-1…Е-24</v>
      </c>
      <c r="T10" s="99" t="str">
        <f t="shared" si="0"/>
        <v>Частичное разрушение (10 мм) - пожар-вспышка</v>
      </c>
      <c r="U10" s="99" t="s">
        <v>110</v>
      </c>
      <c r="V10" s="99" t="s">
        <v>110</v>
      </c>
      <c r="W10" s="99" t="s">
        <v>110</v>
      </c>
      <c r="X10" s="99" t="s">
        <v>110</v>
      </c>
      <c r="Y10" s="99" t="s">
        <v>110</v>
      </c>
      <c r="Z10" s="99" t="s">
        <v>110</v>
      </c>
      <c r="AA10" s="99" t="s">
        <v>110</v>
      </c>
      <c r="AB10" s="99" t="s">
        <v>110</v>
      </c>
      <c r="AC10" s="99" t="s">
        <v>110</v>
      </c>
      <c r="AD10" s="99" t="s">
        <v>110</v>
      </c>
      <c r="AE10" s="99" t="s">
        <v>110</v>
      </c>
      <c r="AF10" s="99" t="s">
        <v>110</v>
      </c>
      <c r="AG10" s="99" t="s">
        <v>110</v>
      </c>
      <c r="AH10" s="99" t="s">
        <v>110</v>
      </c>
      <c r="AI10" s="99">
        <v>215</v>
      </c>
      <c r="AJ10" s="99">
        <v>287</v>
      </c>
      <c r="AK10" s="99">
        <v>334</v>
      </c>
      <c r="AL10" s="99">
        <v>418</v>
      </c>
      <c r="AM10" s="99">
        <v>1</v>
      </c>
      <c r="AN10" s="99">
        <v>1</v>
      </c>
      <c r="AO10" s="99">
        <v>0.75</v>
      </c>
      <c r="AP10" s="99">
        <v>0.02</v>
      </c>
      <c r="AQ10" s="99">
        <v>10</v>
      </c>
      <c r="AT10" s="100">
        <f t="shared" ref="AT10" si="16">AP10*P10+AO10</f>
        <v>0.75180000000000002</v>
      </c>
      <c r="AU10" s="100">
        <f t="shared" si="7"/>
        <v>7.5180000000000011E-2</v>
      </c>
      <c r="AV10" s="101">
        <f t="shared" si="8"/>
        <v>3.1</v>
      </c>
      <c r="AW10" s="101">
        <f t="shared" si="9"/>
        <v>1</v>
      </c>
      <c r="AX10" s="100">
        <f>10068.2*P10*POWER(10,-6)</f>
        <v>9.0613800000000013E-4</v>
      </c>
      <c r="AY10" s="101">
        <f t="shared" si="2"/>
        <v>4.9278861379999999</v>
      </c>
      <c r="AZ10" s="113">
        <f t="shared" si="10"/>
        <v>3.648000000000001E-5</v>
      </c>
      <c r="BA10" s="114">
        <f t="shared" si="11"/>
        <v>3.648000000000001E-5</v>
      </c>
      <c r="BB10" s="113">
        <f t="shared" si="3"/>
        <v>1.7976928631424004E-4</v>
      </c>
    </row>
    <row r="11" spans="1:54" s="99" customFormat="1" ht="28.8" x14ac:dyDescent="0.3">
      <c r="A11" s="107" t="s">
        <v>19</v>
      </c>
      <c r="B11" s="108" t="s">
        <v>333</v>
      </c>
      <c r="C11" s="109" t="s">
        <v>398</v>
      </c>
      <c r="D11" s="110" t="s">
        <v>405</v>
      </c>
      <c r="E11" s="111">
        <v>1.0000000000000001E-5</v>
      </c>
      <c r="F11" s="108">
        <v>24</v>
      </c>
      <c r="G11" s="108">
        <v>0.6080000000000001</v>
      </c>
      <c r="H11" s="111">
        <f t="shared" si="4"/>
        <v>1.4592000000000004E-4</v>
      </c>
      <c r="I11" s="108">
        <v>0</v>
      </c>
      <c r="J11" s="108">
        <v>0.25</v>
      </c>
      <c r="K11" s="108">
        <v>0</v>
      </c>
      <c r="L11" s="108">
        <v>0</v>
      </c>
      <c r="N11" s="173"/>
      <c r="O11" s="191">
        <f t="shared" si="14"/>
        <v>0.9</v>
      </c>
      <c r="P11" s="191">
        <v>0</v>
      </c>
      <c r="Q11" s="115"/>
      <c r="R11" s="99" t="str">
        <f t="shared" si="5"/>
        <v>С10</v>
      </c>
      <c r="AT11" s="100"/>
      <c r="AU11" s="100"/>
      <c r="AV11" s="101"/>
      <c r="AW11" s="101"/>
      <c r="AX11" s="100"/>
      <c r="AY11" s="101"/>
      <c r="AZ11" s="113"/>
      <c r="BA11" s="114"/>
      <c r="BB11" s="113"/>
    </row>
    <row r="12" spans="1:54" s="2" customFormat="1" x14ac:dyDescent="0.3">
      <c r="A12" s="175" t="s">
        <v>20</v>
      </c>
      <c r="B12" s="176" t="s">
        <v>414</v>
      </c>
      <c r="C12" s="177" t="s">
        <v>389</v>
      </c>
      <c r="D12" s="178" t="s">
        <v>399</v>
      </c>
      <c r="E12" s="179">
        <v>9.9999999999999995E-7</v>
      </c>
      <c r="F12" s="176">
        <v>2</v>
      </c>
      <c r="G12" s="176">
        <v>0.05</v>
      </c>
      <c r="H12" s="179">
        <f>E12*F12*G12</f>
        <v>9.9999999999999995E-8</v>
      </c>
      <c r="I12" s="176">
        <v>28.1</v>
      </c>
      <c r="J12" s="176">
        <v>0</v>
      </c>
      <c r="K12" s="176">
        <v>649</v>
      </c>
      <c r="L12" s="176">
        <v>280</v>
      </c>
      <c r="M12" s="177">
        <v>2800</v>
      </c>
      <c r="N12" s="180" t="s">
        <v>416</v>
      </c>
      <c r="O12" s="190">
        <v>84.82</v>
      </c>
      <c r="P12" s="190">
        <f>I12</f>
        <v>28.1</v>
      </c>
      <c r="Q12" s="181"/>
      <c r="R12" s="2" t="str">
        <f>A12</f>
        <v>С11</v>
      </c>
      <c r="S12" s="2" t="str">
        <f>B12</f>
        <v>Емкости Е-17…Е-18</v>
      </c>
      <c r="T12" s="2" t="str">
        <f t="shared" ref="T12:T20" si="17">D12</f>
        <v>Полное разрушение - огненный шар</v>
      </c>
      <c r="U12" s="2">
        <v>17</v>
      </c>
      <c r="V12" s="2">
        <v>23</v>
      </c>
      <c r="W12" s="2">
        <v>32</v>
      </c>
      <c r="X12" s="2">
        <v>60</v>
      </c>
      <c r="Y12" s="2" t="s">
        <v>110</v>
      </c>
      <c r="Z12" s="2" t="s">
        <v>110</v>
      </c>
      <c r="AA12" s="2" t="s">
        <v>110</v>
      </c>
      <c r="AB12" s="2" t="s">
        <v>110</v>
      </c>
      <c r="AC12" s="2" t="s">
        <v>110</v>
      </c>
      <c r="AD12" s="2" t="s">
        <v>110</v>
      </c>
      <c r="AE12" s="2" t="s">
        <v>110</v>
      </c>
      <c r="AF12" s="2" t="s">
        <v>110</v>
      </c>
      <c r="AG12" s="2" t="s">
        <v>110</v>
      </c>
      <c r="AH12" s="2" t="s">
        <v>110</v>
      </c>
      <c r="AI12" s="2" t="s">
        <v>110</v>
      </c>
      <c r="AJ12" s="2" t="s">
        <v>110</v>
      </c>
      <c r="AK12" s="2" t="s">
        <v>110</v>
      </c>
      <c r="AL12" s="2" t="s">
        <v>110</v>
      </c>
      <c r="AM12" s="182">
        <v>1</v>
      </c>
      <c r="AN12" s="182">
        <v>2</v>
      </c>
      <c r="AO12" s="2">
        <v>0.75</v>
      </c>
      <c r="AP12" s="2">
        <v>0.02</v>
      </c>
      <c r="AQ12" s="2">
        <v>10</v>
      </c>
      <c r="AT12" s="183">
        <f t="shared" ref="AT12" si="18">AP12*P12+AO12</f>
        <v>1.3120000000000001</v>
      </c>
      <c r="AU12" s="183">
        <f>0.1*AT12</f>
        <v>0.13120000000000001</v>
      </c>
      <c r="AV12" s="184">
        <f>AM12*1.72+115*0.012*AN12</f>
        <v>4.4800000000000004</v>
      </c>
      <c r="AW12" s="184">
        <f>AQ12*0.1</f>
        <v>1</v>
      </c>
      <c r="AX12" s="183">
        <f>10068.2*P12*POWER(10,-6)</f>
        <v>0.28291642</v>
      </c>
      <c r="AY12" s="184">
        <f t="shared" ref="AY12:AY20" si="19">AX12+AW12+AV12+AU12+AT12</f>
        <v>7.2061164200000007</v>
      </c>
      <c r="AZ12" s="185">
        <f>AM12*H12</f>
        <v>9.9999999999999995E-8</v>
      </c>
      <c r="BA12" s="186">
        <f>AN12*H12</f>
        <v>1.9999999999999999E-7</v>
      </c>
      <c r="BB12" s="185">
        <f t="shared" ref="BB12:BB20" si="20">H12*AY12</f>
        <v>7.2061164200000002E-7</v>
      </c>
    </row>
    <row r="13" spans="1:54" s="2" customFormat="1" x14ac:dyDescent="0.3">
      <c r="A13" s="175" t="s">
        <v>21</v>
      </c>
      <c r="B13" s="176" t="s">
        <v>414</v>
      </c>
      <c r="C13" s="177" t="s">
        <v>390</v>
      </c>
      <c r="D13" s="178" t="s">
        <v>400</v>
      </c>
      <c r="E13" s="179">
        <v>9.9999999999999995E-7</v>
      </c>
      <c r="F13" s="176">
        <v>2</v>
      </c>
      <c r="G13" s="176">
        <v>1.9000000000000003E-2</v>
      </c>
      <c r="H13" s="179">
        <f t="shared" ref="H13:H21" si="21">E13*F13*G13</f>
        <v>3.8000000000000003E-8</v>
      </c>
      <c r="I13" s="176">
        <v>28.1</v>
      </c>
      <c r="J13" s="176">
        <v>0</v>
      </c>
      <c r="K13" s="176">
        <v>649</v>
      </c>
      <c r="L13" s="176">
        <v>280</v>
      </c>
      <c r="N13" s="187"/>
      <c r="O13" s="190">
        <v>84.82</v>
      </c>
      <c r="P13" s="190">
        <f>0.1*O13</f>
        <v>8.4819999999999993</v>
      </c>
      <c r="Q13" s="181"/>
      <c r="R13" s="2" t="str">
        <f t="shared" ref="R13:R21" si="22">A13</f>
        <v>С12</v>
      </c>
      <c r="S13" s="2" t="str">
        <f t="shared" ref="S13:S20" si="23">B13</f>
        <v>Емкости Е-17…Е-18</v>
      </c>
      <c r="T13" s="2" t="str">
        <f t="shared" si="17"/>
        <v>Полное разрушение - взрыв</v>
      </c>
      <c r="U13" s="2" t="s">
        <v>110</v>
      </c>
      <c r="V13" s="2" t="s">
        <v>110</v>
      </c>
      <c r="W13" s="2" t="s">
        <v>110</v>
      </c>
      <c r="X13" s="2" t="s">
        <v>110</v>
      </c>
      <c r="Y13" s="2">
        <v>89</v>
      </c>
      <c r="Z13" s="2">
        <v>180</v>
      </c>
      <c r="AA13" s="2">
        <v>491</v>
      </c>
      <c r="AB13" s="2">
        <v>842</v>
      </c>
      <c r="AC13" s="2" t="s">
        <v>110</v>
      </c>
      <c r="AD13" s="2" t="s">
        <v>110</v>
      </c>
      <c r="AE13" s="2" t="s">
        <v>110</v>
      </c>
      <c r="AF13" s="2" t="s">
        <v>110</v>
      </c>
      <c r="AG13" s="2" t="s">
        <v>110</v>
      </c>
      <c r="AH13" s="2" t="s">
        <v>110</v>
      </c>
      <c r="AI13" s="2" t="s">
        <v>110</v>
      </c>
      <c r="AJ13" s="2" t="s">
        <v>110</v>
      </c>
      <c r="AK13" s="2" t="s">
        <v>110</v>
      </c>
      <c r="AL13" s="2" t="s">
        <v>110</v>
      </c>
      <c r="AM13" s="182">
        <v>2</v>
      </c>
      <c r="AN13" s="182">
        <v>3</v>
      </c>
      <c r="AO13" s="2">
        <v>0.75</v>
      </c>
      <c r="AP13" s="2">
        <v>0.02</v>
      </c>
      <c r="AQ13" s="2">
        <v>10</v>
      </c>
      <c r="AT13" s="183">
        <f>AP13*O13+AO13</f>
        <v>2.4463999999999997</v>
      </c>
      <c r="AU13" s="183">
        <f t="shared" ref="AU13:AU20" si="24">0.1*AT13</f>
        <v>0.24463999999999997</v>
      </c>
      <c r="AV13" s="184">
        <f t="shared" ref="AV13:AV20" si="25">AM13*1.72+115*0.012*AN13</f>
        <v>7.58</v>
      </c>
      <c r="AW13" s="184">
        <f t="shared" ref="AW13:AW20" si="26">AQ13*0.1</f>
        <v>1</v>
      </c>
      <c r="AX13" s="183">
        <f>10068.2*P13*POWER(10,-6)*10</f>
        <v>0.85398472399999992</v>
      </c>
      <c r="AY13" s="184">
        <f t="shared" si="19"/>
        <v>12.125024723999999</v>
      </c>
      <c r="AZ13" s="185">
        <f t="shared" ref="AZ13:AZ20" si="27">AM13*H13</f>
        <v>7.6000000000000006E-8</v>
      </c>
      <c r="BA13" s="186">
        <f t="shared" ref="BA13:BA20" si="28">AN13*H13</f>
        <v>1.1400000000000001E-7</v>
      </c>
      <c r="BB13" s="185">
        <f t="shared" si="20"/>
        <v>4.6075093951199998E-7</v>
      </c>
    </row>
    <row r="14" spans="1:54" s="2" customFormat="1" x14ac:dyDescent="0.3">
      <c r="A14" s="175" t="s">
        <v>22</v>
      </c>
      <c r="B14" s="176" t="s">
        <v>414</v>
      </c>
      <c r="C14" s="177" t="s">
        <v>391</v>
      </c>
      <c r="D14" s="178" t="s">
        <v>401</v>
      </c>
      <c r="E14" s="179">
        <v>9.9999999999999995E-7</v>
      </c>
      <c r="F14" s="176">
        <v>2</v>
      </c>
      <c r="G14" s="176">
        <v>0.17100000000000001</v>
      </c>
      <c r="H14" s="179">
        <f t="shared" si="21"/>
        <v>3.4200000000000002E-7</v>
      </c>
      <c r="I14" s="176">
        <v>28.1</v>
      </c>
      <c r="J14" s="176">
        <v>0</v>
      </c>
      <c r="K14" s="176">
        <v>649</v>
      </c>
      <c r="L14" s="176">
        <v>280</v>
      </c>
      <c r="N14" s="187"/>
      <c r="O14" s="190">
        <v>84.82</v>
      </c>
      <c r="P14" s="190">
        <f>0.1*O14</f>
        <v>8.4819999999999993</v>
      </c>
      <c r="Q14" s="181"/>
      <c r="R14" s="2" t="str">
        <f t="shared" si="22"/>
        <v>С13</v>
      </c>
      <c r="S14" s="2" t="str">
        <f t="shared" si="23"/>
        <v>Емкости Е-17…Е-18</v>
      </c>
      <c r="T14" s="2" t="str">
        <f t="shared" si="17"/>
        <v>Полное разрушение - пожар-вспышка</v>
      </c>
      <c r="U14" s="2" t="s">
        <v>110</v>
      </c>
      <c r="V14" s="2" t="s">
        <v>110</v>
      </c>
      <c r="W14" s="2" t="s">
        <v>110</v>
      </c>
      <c r="X14" s="2" t="s">
        <v>110</v>
      </c>
      <c r="Y14" s="2" t="s">
        <v>110</v>
      </c>
      <c r="Z14" s="2" t="s">
        <v>110</v>
      </c>
      <c r="AA14" s="2" t="s">
        <v>110</v>
      </c>
      <c r="AB14" s="2" t="s">
        <v>110</v>
      </c>
      <c r="AC14" s="2" t="s">
        <v>110</v>
      </c>
      <c r="AD14" s="2" t="s">
        <v>110</v>
      </c>
      <c r="AE14" s="2" t="s">
        <v>110</v>
      </c>
      <c r="AF14" s="2" t="s">
        <v>110</v>
      </c>
      <c r="AG14" s="2" t="s">
        <v>110</v>
      </c>
      <c r="AH14" s="2" t="s">
        <v>110</v>
      </c>
      <c r="AI14" s="2" t="s">
        <v>110</v>
      </c>
      <c r="AJ14" s="2" t="s">
        <v>110</v>
      </c>
      <c r="AK14" s="2" t="s">
        <v>110</v>
      </c>
      <c r="AL14" s="2" t="s">
        <v>110</v>
      </c>
      <c r="AM14" s="2">
        <v>0</v>
      </c>
      <c r="AN14" s="2">
        <v>0</v>
      </c>
      <c r="AO14" s="2">
        <v>0.75</v>
      </c>
      <c r="AP14" s="2">
        <v>0.02</v>
      </c>
      <c r="AQ14" s="2">
        <v>10</v>
      </c>
      <c r="AT14" s="183">
        <f t="shared" ref="AT14:AT15" si="29">AP14*P14+AO14</f>
        <v>0.91964000000000001</v>
      </c>
      <c r="AU14" s="183">
        <f t="shared" si="24"/>
        <v>9.1964000000000004E-2</v>
      </c>
      <c r="AV14" s="184">
        <f t="shared" si="25"/>
        <v>0</v>
      </c>
      <c r="AW14" s="184">
        <f t="shared" si="26"/>
        <v>1</v>
      </c>
      <c r="AX14" s="183">
        <f>1333*P14*POWER(10,-6)</f>
        <v>1.1306505999999999E-2</v>
      </c>
      <c r="AY14" s="184">
        <f t="shared" si="19"/>
        <v>2.0229105059999997</v>
      </c>
      <c r="AZ14" s="185">
        <f t="shared" si="27"/>
        <v>0</v>
      </c>
      <c r="BA14" s="186">
        <f t="shared" si="28"/>
        <v>0</v>
      </c>
      <c r="BB14" s="185">
        <f t="shared" si="20"/>
        <v>6.9183539305199993E-7</v>
      </c>
    </row>
    <row r="15" spans="1:54" s="2" customFormat="1" ht="28.8" x14ac:dyDescent="0.3">
      <c r="A15" s="175" t="s">
        <v>23</v>
      </c>
      <c r="B15" s="176" t="s">
        <v>414</v>
      </c>
      <c r="C15" s="177" t="s">
        <v>392</v>
      </c>
      <c r="D15" s="178" t="s">
        <v>406</v>
      </c>
      <c r="E15" s="179">
        <v>9.9999999999999995E-7</v>
      </c>
      <c r="F15" s="176">
        <v>2</v>
      </c>
      <c r="G15" s="176">
        <v>0.76</v>
      </c>
      <c r="H15" s="179">
        <f t="shared" si="21"/>
        <v>1.5199999999999998E-6</v>
      </c>
      <c r="I15" s="176">
        <v>28.1</v>
      </c>
      <c r="J15" s="176">
        <v>0</v>
      </c>
      <c r="K15" s="176">
        <v>649</v>
      </c>
      <c r="L15" s="176">
        <v>280</v>
      </c>
      <c r="N15" s="187"/>
      <c r="O15" s="190">
        <v>84.82</v>
      </c>
      <c r="P15" s="190">
        <v>0</v>
      </c>
      <c r="Q15" s="181"/>
      <c r="R15" s="2" t="str">
        <f t="shared" si="22"/>
        <v>С14</v>
      </c>
      <c r="S15" s="2" t="str">
        <f t="shared" si="23"/>
        <v>Емкости Е-17…Е-18</v>
      </c>
      <c r="T15" s="2" t="str">
        <f t="shared" si="17"/>
        <v>Полное разрушение - рассеивание выброса (ликвидация аварии)</v>
      </c>
      <c r="U15" s="2" t="s">
        <v>110</v>
      </c>
      <c r="V15" s="2" t="s">
        <v>110</v>
      </c>
      <c r="W15" s="2" t="s">
        <v>110</v>
      </c>
      <c r="X15" s="2" t="s">
        <v>110</v>
      </c>
      <c r="Y15" s="2" t="s">
        <v>110</v>
      </c>
      <c r="Z15" s="2" t="s">
        <v>110</v>
      </c>
      <c r="AA15" s="2" t="s">
        <v>110</v>
      </c>
      <c r="AB15" s="2" t="s">
        <v>110</v>
      </c>
      <c r="AC15" s="2">
        <v>34</v>
      </c>
      <c r="AD15" s="2">
        <v>6</v>
      </c>
      <c r="AE15" s="2" t="s">
        <v>110</v>
      </c>
      <c r="AF15" s="2" t="s">
        <v>110</v>
      </c>
      <c r="AG15" s="2" t="s">
        <v>110</v>
      </c>
      <c r="AH15" s="2" t="s">
        <v>110</v>
      </c>
      <c r="AI15" s="2" t="s">
        <v>110</v>
      </c>
      <c r="AJ15" s="2" t="s">
        <v>110</v>
      </c>
      <c r="AK15" s="2" t="s">
        <v>110</v>
      </c>
      <c r="AL15" s="2" t="s">
        <v>110</v>
      </c>
      <c r="AM15" s="2">
        <v>1</v>
      </c>
      <c r="AN15" s="2">
        <v>2</v>
      </c>
      <c r="AO15" s="2">
        <f>0.1*$AO$4</f>
        <v>7.5000000000000011E-2</v>
      </c>
      <c r="AP15" s="2">
        <v>0.02</v>
      </c>
      <c r="AQ15" s="2">
        <v>10</v>
      </c>
      <c r="AT15" s="183">
        <f t="shared" si="29"/>
        <v>7.5000000000000011E-2</v>
      </c>
      <c r="AU15" s="183">
        <f t="shared" si="24"/>
        <v>7.5000000000000015E-3</v>
      </c>
      <c r="AV15" s="184">
        <f t="shared" si="25"/>
        <v>4.4800000000000004</v>
      </c>
      <c r="AW15" s="184">
        <f t="shared" si="26"/>
        <v>1</v>
      </c>
      <c r="AX15" s="183">
        <f>10068.2*P15*POWER(10,-6)</f>
        <v>0</v>
      </c>
      <c r="AY15" s="184">
        <f t="shared" si="19"/>
        <v>5.5625000000000009</v>
      </c>
      <c r="AZ15" s="185">
        <f t="shared" si="27"/>
        <v>1.5199999999999998E-6</v>
      </c>
      <c r="BA15" s="186">
        <f t="shared" si="28"/>
        <v>3.0399999999999997E-6</v>
      </c>
      <c r="BB15" s="185">
        <f t="shared" si="20"/>
        <v>8.4550000000000012E-6</v>
      </c>
    </row>
    <row r="16" spans="1:54" s="2" customFormat="1" ht="28.8" x14ac:dyDescent="0.3">
      <c r="A16" s="175" t="s">
        <v>24</v>
      </c>
      <c r="B16" s="176" t="s">
        <v>414</v>
      </c>
      <c r="C16" s="177" t="s">
        <v>393</v>
      </c>
      <c r="D16" s="178" t="s">
        <v>402</v>
      </c>
      <c r="E16" s="179">
        <v>1.0000000000000001E-5</v>
      </c>
      <c r="F16" s="176">
        <v>2</v>
      </c>
      <c r="G16" s="176">
        <v>4.0000000000000008E-2</v>
      </c>
      <c r="H16" s="179">
        <f t="shared" si="21"/>
        <v>8.0000000000000018E-7</v>
      </c>
      <c r="I16" s="176">
        <v>0</v>
      </c>
      <c r="J16" s="176">
        <v>4.2</v>
      </c>
      <c r="K16" s="176">
        <v>0</v>
      </c>
      <c r="L16" s="176">
        <v>0</v>
      </c>
      <c r="N16" s="187"/>
      <c r="O16" s="190">
        <f>J16*3600/1000</f>
        <v>15.12</v>
      </c>
      <c r="P16" s="190">
        <f>O16</f>
        <v>15.12</v>
      </c>
      <c r="Q16" s="182"/>
      <c r="R16" s="2" t="str">
        <f t="shared" si="22"/>
        <v>С15</v>
      </c>
      <c r="S16" s="2" t="str">
        <f t="shared" si="23"/>
        <v>Емкости Е-17…Е-18</v>
      </c>
      <c r="T16" s="2" t="str">
        <f t="shared" si="17"/>
        <v>Частичное разрушение (10 мм) - факельное горение (жидкостной факел)</v>
      </c>
      <c r="U16" s="2" t="s">
        <v>110</v>
      </c>
      <c r="V16" s="2" t="s">
        <v>110</v>
      </c>
      <c r="W16" s="2" t="s">
        <v>110</v>
      </c>
      <c r="X16" s="2" t="s">
        <v>110</v>
      </c>
      <c r="Y16" s="2" t="s">
        <v>110</v>
      </c>
      <c r="Z16" s="2" t="s">
        <v>110</v>
      </c>
      <c r="AA16" s="2" t="s">
        <v>110</v>
      </c>
      <c r="AB16" s="2" t="s">
        <v>110</v>
      </c>
      <c r="AC16" s="2" t="s">
        <v>110</v>
      </c>
      <c r="AD16" s="2" t="s">
        <v>110</v>
      </c>
      <c r="AE16" s="2" t="s">
        <v>110</v>
      </c>
      <c r="AF16" s="2" t="s">
        <v>110</v>
      </c>
      <c r="AG16" s="2" t="s">
        <v>110</v>
      </c>
      <c r="AH16" s="2" t="s">
        <v>110</v>
      </c>
      <c r="AI16" s="2" t="s">
        <v>110</v>
      </c>
      <c r="AJ16" s="2" t="s">
        <v>110</v>
      </c>
      <c r="AK16" s="2" t="s">
        <v>110</v>
      </c>
      <c r="AL16" s="2" t="s">
        <v>110</v>
      </c>
      <c r="AM16" s="2">
        <v>0</v>
      </c>
      <c r="AN16" s="2">
        <v>0</v>
      </c>
      <c r="AO16" s="2">
        <f t="shared" ref="AO16:AO19" si="30">0.1*$AO$4</f>
        <v>7.5000000000000011E-2</v>
      </c>
      <c r="AP16" s="2">
        <v>0.02</v>
      </c>
      <c r="AQ16" s="2">
        <v>3</v>
      </c>
      <c r="AT16" s="183">
        <f>AP16*O16+AO16</f>
        <v>0.37740000000000001</v>
      </c>
      <c r="AU16" s="183">
        <f t="shared" si="24"/>
        <v>3.7740000000000003E-2</v>
      </c>
      <c r="AV16" s="184">
        <f t="shared" si="25"/>
        <v>0</v>
      </c>
      <c r="AW16" s="184">
        <f t="shared" si="26"/>
        <v>0.30000000000000004</v>
      </c>
      <c r="AX16" s="183">
        <f>1333*O16*POWER(10,-6)</f>
        <v>2.015496E-2</v>
      </c>
      <c r="AY16" s="184">
        <f t="shared" si="19"/>
        <v>0.73529496000000005</v>
      </c>
      <c r="AZ16" s="185">
        <f t="shared" si="27"/>
        <v>0</v>
      </c>
      <c r="BA16" s="186">
        <f t="shared" si="28"/>
        <v>0</v>
      </c>
      <c r="BB16" s="185">
        <f t="shared" si="20"/>
        <v>5.8823596800000018E-7</v>
      </c>
    </row>
    <row r="17" spans="1:54" s="2" customFormat="1" ht="28.8" x14ac:dyDescent="0.3">
      <c r="A17" s="175" t="s">
        <v>25</v>
      </c>
      <c r="B17" s="176" t="s">
        <v>414</v>
      </c>
      <c r="C17" s="177" t="s">
        <v>394</v>
      </c>
      <c r="D17" s="178" t="s">
        <v>403</v>
      </c>
      <c r="E17" s="179">
        <v>1.0000000000000001E-5</v>
      </c>
      <c r="F17" s="176">
        <v>2</v>
      </c>
      <c r="G17" s="176">
        <v>3.2000000000000008E-2</v>
      </c>
      <c r="H17" s="179">
        <f t="shared" si="21"/>
        <v>6.4000000000000023E-7</v>
      </c>
      <c r="I17" s="176">
        <v>0</v>
      </c>
      <c r="J17" s="176">
        <v>4.2</v>
      </c>
      <c r="K17" s="176">
        <v>0</v>
      </c>
      <c r="L17" s="176">
        <v>0</v>
      </c>
      <c r="N17" s="187"/>
      <c r="O17" s="190">
        <f t="shared" ref="O17:O21" si="31">J17*3600/1000</f>
        <v>15.12</v>
      </c>
      <c r="P17" s="190">
        <f>O17*0.1</f>
        <v>1.512</v>
      </c>
      <c r="Q17" s="181"/>
      <c r="R17" s="2" t="str">
        <f t="shared" si="22"/>
        <v>С16</v>
      </c>
      <c r="S17" s="2" t="str">
        <f t="shared" si="23"/>
        <v>Емкости Е-17…Е-18</v>
      </c>
      <c r="T17" s="2" t="str">
        <f t="shared" si="17"/>
        <v>Частичное разрушение (10 мм) - пожар-вспышка</v>
      </c>
      <c r="U17" s="2" t="s">
        <v>110</v>
      </c>
      <c r="V17" s="2" t="s">
        <v>110</v>
      </c>
      <c r="W17" s="2" t="s">
        <v>110</v>
      </c>
      <c r="X17" s="2" t="s">
        <v>110</v>
      </c>
      <c r="Y17" s="2" t="s">
        <v>110</v>
      </c>
      <c r="Z17" s="2" t="s">
        <v>110</v>
      </c>
      <c r="AA17" s="2" t="s">
        <v>110</v>
      </c>
      <c r="AB17" s="2" t="s">
        <v>110</v>
      </c>
      <c r="AC17" s="2">
        <v>11</v>
      </c>
      <c r="AD17" s="2">
        <v>2</v>
      </c>
      <c r="AE17" s="2" t="s">
        <v>110</v>
      </c>
      <c r="AF17" s="2" t="s">
        <v>110</v>
      </c>
      <c r="AG17" s="2" t="s">
        <v>110</v>
      </c>
      <c r="AH17" s="2" t="s">
        <v>110</v>
      </c>
      <c r="AI17" s="2" t="s">
        <v>110</v>
      </c>
      <c r="AJ17" s="2" t="s">
        <v>110</v>
      </c>
      <c r="AK17" s="2" t="s">
        <v>110</v>
      </c>
      <c r="AL17" s="2" t="s">
        <v>110</v>
      </c>
      <c r="AM17" s="2">
        <v>1</v>
      </c>
      <c r="AN17" s="2">
        <v>2</v>
      </c>
      <c r="AO17" s="2">
        <f t="shared" si="30"/>
        <v>7.5000000000000011E-2</v>
      </c>
      <c r="AP17" s="2">
        <v>0.02</v>
      </c>
      <c r="AQ17" s="2">
        <v>3</v>
      </c>
      <c r="AT17" s="183">
        <f t="shared" ref="AT17:AT18" si="32">AP17*P17+AO17</f>
        <v>0.10524000000000001</v>
      </c>
      <c r="AU17" s="183">
        <f t="shared" si="24"/>
        <v>1.0524000000000002E-2</v>
      </c>
      <c r="AV17" s="184">
        <f t="shared" si="25"/>
        <v>4.4800000000000004</v>
      </c>
      <c r="AW17" s="184">
        <f t="shared" si="26"/>
        <v>0.30000000000000004</v>
      </c>
      <c r="AX17" s="183">
        <f>10068.2*P17*POWER(10,-6)</f>
        <v>1.5223118400000001E-2</v>
      </c>
      <c r="AY17" s="184">
        <f t="shared" si="19"/>
        <v>4.9109871184000013</v>
      </c>
      <c r="AZ17" s="185">
        <f t="shared" si="27"/>
        <v>6.4000000000000023E-7</v>
      </c>
      <c r="BA17" s="186">
        <f t="shared" si="28"/>
        <v>1.2800000000000005E-6</v>
      </c>
      <c r="BB17" s="185">
        <f t="shared" si="20"/>
        <v>3.1430317557760019E-6</v>
      </c>
    </row>
    <row r="18" spans="1:54" s="2" customFormat="1" ht="28.8" x14ac:dyDescent="0.3">
      <c r="A18" s="175" t="s">
        <v>26</v>
      </c>
      <c r="B18" s="176" t="s">
        <v>414</v>
      </c>
      <c r="C18" s="177" t="s">
        <v>395</v>
      </c>
      <c r="D18" s="178" t="s">
        <v>405</v>
      </c>
      <c r="E18" s="179">
        <v>1.0000000000000001E-5</v>
      </c>
      <c r="F18" s="176">
        <v>2</v>
      </c>
      <c r="G18" s="176">
        <v>0.12800000000000003</v>
      </c>
      <c r="H18" s="179">
        <f t="shared" si="21"/>
        <v>2.5600000000000009E-6</v>
      </c>
      <c r="I18" s="176">
        <v>0</v>
      </c>
      <c r="J18" s="176">
        <v>4.2</v>
      </c>
      <c r="K18" s="176">
        <v>0</v>
      </c>
      <c r="L18" s="176">
        <v>0</v>
      </c>
      <c r="N18" s="187"/>
      <c r="O18" s="190">
        <f t="shared" si="31"/>
        <v>15.12</v>
      </c>
      <c r="P18" s="190">
        <v>0</v>
      </c>
      <c r="Q18" s="188"/>
      <c r="R18" s="2" t="str">
        <f t="shared" si="22"/>
        <v>С17</v>
      </c>
      <c r="S18" s="2" t="str">
        <f t="shared" si="23"/>
        <v>Емкости Е-17…Е-18</v>
      </c>
      <c r="T18" s="2" t="str">
        <f t="shared" si="17"/>
        <v>Частичное разрушение (10 мм) - рассеивание выброса (ликвидация аварии)</v>
      </c>
      <c r="U18" s="2" t="s">
        <v>110</v>
      </c>
      <c r="V18" s="2" t="s">
        <v>110</v>
      </c>
      <c r="W18" s="2" t="s">
        <v>110</v>
      </c>
      <c r="X18" s="2" t="s">
        <v>110</v>
      </c>
      <c r="Y18" s="2" t="s">
        <v>110</v>
      </c>
      <c r="Z18" s="2" t="s">
        <v>110</v>
      </c>
      <c r="AA18" s="2" t="s">
        <v>110</v>
      </c>
      <c r="AB18" s="2" t="s">
        <v>110</v>
      </c>
      <c r="AC18" s="2" t="s">
        <v>110</v>
      </c>
      <c r="AD18" s="2" t="s">
        <v>110</v>
      </c>
      <c r="AE18" s="2">
        <v>36</v>
      </c>
      <c r="AF18" s="2">
        <v>43</v>
      </c>
      <c r="AG18" s="2" t="s">
        <v>110</v>
      </c>
      <c r="AH18" s="2" t="s">
        <v>110</v>
      </c>
      <c r="AI18" s="2" t="s">
        <v>110</v>
      </c>
      <c r="AJ18" s="2" t="s">
        <v>110</v>
      </c>
      <c r="AK18" s="2" t="s">
        <v>110</v>
      </c>
      <c r="AL18" s="2" t="s">
        <v>110</v>
      </c>
      <c r="AM18" s="2">
        <v>1</v>
      </c>
      <c r="AN18" s="2">
        <v>2</v>
      </c>
      <c r="AO18" s="2">
        <f t="shared" si="30"/>
        <v>7.5000000000000011E-2</v>
      </c>
      <c r="AP18" s="2">
        <v>0.02</v>
      </c>
      <c r="AQ18" s="2">
        <v>3</v>
      </c>
      <c r="AT18" s="183">
        <f t="shared" si="32"/>
        <v>7.5000000000000011E-2</v>
      </c>
      <c r="AU18" s="183">
        <f t="shared" si="24"/>
        <v>7.5000000000000015E-3</v>
      </c>
      <c r="AV18" s="184">
        <f t="shared" si="25"/>
        <v>4.4800000000000004</v>
      </c>
      <c r="AW18" s="184">
        <f t="shared" si="26"/>
        <v>0.30000000000000004</v>
      </c>
      <c r="AX18" s="183">
        <f>10068.2*P18*POWER(10,-6)</f>
        <v>0</v>
      </c>
      <c r="AY18" s="184">
        <f t="shared" si="19"/>
        <v>4.8625000000000007</v>
      </c>
      <c r="AZ18" s="185">
        <f t="shared" si="27"/>
        <v>2.5600000000000009E-6</v>
      </c>
      <c r="BA18" s="186">
        <f t="shared" si="28"/>
        <v>5.1200000000000018E-6</v>
      </c>
      <c r="BB18" s="185">
        <f t="shared" si="20"/>
        <v>1.2448000000000007E-5</v>
      </c>
    </row>
    <row r="19" spans="1:54" s="2" customFormat="1" ht="28.8" x14ac:dyDescent="0.3">
      <c r="A19" s="175" t="s">
        <v>27</v>
      </c>
      <c r="B19" s="176" t="s">
        <v>414</v>
      </c>
      <c r="C19" s="177" t="s">
        <v>396</v>
      </c>
      <c r="D19" s="178" t="s">
        <v>407</v>
      </c>
      <c r="E19" s="179">
        <v>1.0000000000000001E-5</v>
      </c>
      <c r="F19" s="176">
        <v>2</v>
      </c>
      <c r="G19" s="176">
        <v>4.0000000000000008E-2</v>
      </c>
      <c r="H19" s="179">
        <f t="shared" si="21"/>
        <v>8.0000000000000018E-7</v>
      </c>
      <c r="I19" s="176">
        <v>0</v>
      </c>
      <c r="J19" s="176">
        <v>0.25</v>
      </c>
      <c r="K19" s="176">
        <v>0</v>
      </c>
      <c r="L19" s="176">
        <v>0</v>
      </c>
      <c r="N19" s="187"/>
      <c r="O19" s="190">
        <f t="shared" si="31"/>
        <v>0.9</v>
      </c>
      <c r="P19" s="190">
        <f>O19</f>
        <v>0.9</v>
      </c>
      <c r="Q19" s="188"/>
      <c r="R19" s="2" t="str">
        <f t="shared" si="22"/>
        <v>С18</v>
      </c>
      <c r="S19" s="2" t="str">
        <f t="shared" si="23"/>
        <v>Емкости Е-17…Е-18</v>
      </c>
      <c r="T19" s="2" t="str">
        <f t="shared" si="17"/>
        <v>Частичное разрушение (10 мм) - факельное горение (газовый факел)</v>
      </c>
      <c r="U19" s="2" t="s">
        <v>110</v>
      </c>
      <c r="V19" s="2" t="s">
        <v>110</v>
      </c>
      <c r="W19" s="2" t="s">
        <v>110</v>
      </c>
      <c r="X19" s="2" t="s">
        <v>110</v>
      </c>
      <c r="Y19" s="2" t="s">
        <v>110</v>
      </c>
      <c r="Z19" s="2" t="s">
        <v>110</v>
      </c>
      <c r="AA19" s="2" t="s">
        <v>110</v>
      </c>
      <c r="AB19" s="2" t="s">
        <v>110</v>
      </c>
      <c r="AC19" s="2" t="s">
        <v>110</v>
      </c>
      <c r="AD19" s="2" t="s">
        <v>110</v>
      </c>
      <c r="AE19" s="2" t="s">
        <v>110</v>
      </c>
      <c r="AF19" s="2" t="s">
        <v>110</v>
      </c>
      <c r="AG19" s="2" t="s">
        <v>110</v>
      </c>
      <c r="AH19" s="2" t="s">
        <v>110</v>
      </c>
      <c r="AI19" s="2" t="s">
        <v>110</v>
      </c>
      <c r="AJ19" s="2" t="s">
        <v>110</v>
      </c>
      <c r="AK19" s="2" t="s">
        <v>110</v>
      </c>
      <c r="AL19" s="2" t="s">
        <v>110</v>
      </c>
      <c r="AM19" s="2">
        <v>0</v>
      </c>
      <c r="AN19" s="2">
        <v>0</v>
      </c>
      <c r="AO19" s="2">
        <f t="shared" si="30"/>
        <v>7.5000000000000011E-2</v>
      </c>
      <c r="AP19" s="2">
        <v>0.02</v>
      </c>
      <c r="AQ19" s="2">
        <v>3</v>
      </c>
      <c r="AT19" s="183">
        <f>AP19*O19+AO19</f>
        <v>9.3000000000000013E-2</v>
      </c>
      <c r="AU19" s="183">
        <f t="shared" si="24"/>
        <v>9.300000000000001E-3</v>
      </c>
      <c r="AV19" s="184">
        <f t="shared" si="25"/>
        <v>0</v>
      </c>
      <c r="AW19" s="184">
        <f t="shared" si="26"/>
        <v>0.30000000000000004</v>
      </c>
      <c r="AX19" s="183">
        <f>1333*O19*POWER(10,-6)</f>
        <v>1.1996999999999999E-3</v>
      </c>
      <c r="AY19" s="184">
        <f t="shared" si="19"/>
        <v>0.40349970000000007</v>
      </c>
      <c r="AZ19" s="185">
        <f t="shared" si="27"/>
        <v>0</v>
      </c>
      <c r="BA19" s="186">
        <f t="shared" si="28"/>
        <v>0</v>
      </c>
      <c r="BB19" s="185">
        <f t="shared" si="20"/>
        <v>3.2279976000000014E-7</v>
      </c>
    </row>
    <row r="20" spans="1:54" s="2" customFormat="1" ht="28.8" x14ac:dyDescent="0.3">
      <c r="A20" s="175" t="s">
        <v>28</v>
      </c>
      <c r="B20" s="176" t="s">
        <v>414</v>
      </c>
      <c r="C20" s="177" t="s">
        <v>397</v>
      </c>
      <c r="D20" s="178" t="s">
        <v>403</v>
      </c>
      <c r="E20" s="179">
        <v>1.0000000000000001E-5</v>
      </c>
      <c r="F20" s="176">
        <v>2</v>
      </c>
      <c r="G20" s="176">
        <v>0.15200000000000002</v>
      </c>
      <c r="H20" s="179">
        <f t="shared" si="21"/>
        <v>3.0400000000000005E-6</v>
      </c>
      <c r="I20" s="176">
        <v>0</v>
      </c>
      <c r="J20" s="176">
        <v>0.25</v>
      </c>
      <c r="K20" s="176">
        <v>0</v>
      </c>
      <c r="L20" s="176">
        <v>0</v>
      </c>
      <c r="N20" s="187"/>
      <c r="O20" s="190">
        <f t="shared" si="31"/>
        <v>0.9</v>
      </c>
      <c r="P20" s="190">
        <f>O20*0.1</f>
        <v>9.0000000000000011E-2</v>
      </c>
      <c r="Q20" s="188"/>
      <c r="R20" s="2" t="str">
        <f t="shared" si="22"/>
        <v>С19</v>
      </c>
      <c r="S20" s="2" t="str">
        <f t="shared" si="23"/>
        <v>Емкости Е-17…Е-18</v>
      </c>
      <c r="T20" s="2" t="str">
        <f t="shared" si="17"/>
        <v>Частичное разрушение (10 мм) - пожар-вспышка</v>
      </c>
      <c r="U20" s="2" t="s">
        <v>110</v>
      </c>
      <c r="V20" s="2" t="s">
        <v>110</v>
      </c>
      <c r="W20" s="2" t="s">
        <v>110</v>
      </c>
      <c r="X20" s="2" t="s">
        <v>110</v>
      </c>
      <c r="Y20" s="2" t="s">
        <v>110</v>
      </c>
      <c r="Z20" s="2" t="s">
        <v>110</v>
      </c>
      <c r="AA20" s="2" t="s">
        <v>110</v>
      </c>
      <c r="AB20" s="2" t="s">
        <v>110</v>
      </c>
      <c r="AC20" s="2" t="s">
        <v>110</v>
      </c>
      <c r="AD20" s="2" t="s">
        <v>110</v>
      </c>
      <c r="AE20" s="2" t="s">
        <v>110</v>
      </c>
      <c r="AF20" s="2" t="s">
        <v>110</v>
      </c>
      <c r="AG20" s="2" t="s">
        <v>110</v>
      </c>
      <c r="AH20" s="2" t="s">
        <v>110</v>
      </c>
      <c r="AI20" s="2">
        <v>215</v>
      </c>
      <c r="AJ20" s="2">
        <v>287</v>
      </c>
      <c r="AK20" s="2">
        <v>334</v>
      </c>
      <c r="AL20" s="2">
        <v>418</v>
      </c>
      <c r="AM20" s="2">
        <v>1</v>
      </c>
      <c r="AN20" s="2">
        <v>1</v>
      </c>
      <c r="AO20" s="2">
        <v>0.75</v>
      </c>
      <c r="AP20" s="2">
        <v>0.02</v>
      </c>
      <c r="AQ20" s="2">
        <v>10</v>
      </c>
      <c r="AT20" s="183">
        <f t="shared" ref="AT20" si="33">AP20*P20+AO20</f>
        <v>0.75180000000000002</v>
      </c>
      <c r="AU20" s="183">
        <f t="shared" si="24"/>
        <v>7.5180000000000011E-2</v>
      </c>
      <c r="AV20" s="184">
        <f t="shared" si="25"/>
        <v>3.1</v>
      </c>
      <c r="AW20" s="184">
        <f t="shared" si="26"/>
        <v>1</v>
      </c>
      <c r="AX20" s="183">
        <f>10068.2*P20*POWER(10,-6)</f>
        <v>9.0613800000000013E-4</v>
      </c>
      <c r="AY20" s="184">
        <f t="shared" si="19"/>
        <v>4.9278861379999999</v>
      </c>
      <c r="AZ20" s="185">
        <f t="shared" si="27"/>
        <v>3.0400000000000005E-6</v>
      </c>
      <c r="BA20" s="186">
        <f t="shared" si="28"/>
        <v>3.0400000000000005E-6</v>
      </c>
      <c r="BB20" s="185">
        <f t="shared" si="20"/>
        <v>1.4980773859520002E-5</v>
      </c>
    </row>
    <row r="21" spans="1:54" s="2" customFormat="1" ht="28.8" x14ac:dyDescent="0.3">
      <c r="A21" s="175" t="s">
        <v>29</v>
      </c>
      <c r="B21" s="176" t="s">
        <v>414</v>
      </c>
      <c r="C21" s="177" t="s">
        <v>398</v>
      </c>
      <c r="D21" s="178" t="s">
        <v>405</v>
      </c>
      <c r="E21" s="179">
        <v>1.0000000000000001E-5</v>
      </c>
      <c r="F21" s="176">
        <v>2</v>
      </c>
      <c r="G21" s="176">
        <v>0.6080000000000001</v>
      </c>
      <c r="H21" s="179">
        <f t="shared" si="21"/>
        <v>1.2160000000000002E-5</v>
      </c>
      <c r="I21" s="176">
        <v>0</v>
      </c>
      <c r="J21" s="176">
        <v>0.25</v>
      </c>
      <c r="K21" s="176">
        <v>0</v>
      </c>
      <c r="L21" s="176">
        <v>0</v>
      </c>
      <c r="N21" s="189"/>
      <c r="O21" s="190">
        <f t="shared" si="31"/>
        <v>0.9</v>
      </c>
      <c r="P21" s="190">
        <v>0</v>
      </c>
      <c r="Q21" s="188"/>
      <c r="R21" s="2" t="str">
        <f t="shared" si="22"/>
        <v>С20</v>
      </c>
      <c r="AT21" s="183"/>
      <c r="AU21" s="183"/>
      <c r="AV21" s="184"/>
      <c r="AW21" s="184"/>
      <c r="AX21" s="183"/>
      <c r="AY21" s="184"/>
      <c r="AZ21" s="185"/>
      <c r="BA21" s="186"/>
      <c r="BB21" s="185"/>
    </row>
    <row r="22" spans="1:54" s="6" customFormat="1" x14ac:dyDescent="0.3">
      <c r="A22" s="210" t="s">
        <v>20</v>
      </c>
      <c r="B22" s="211" t="s">
        <v>334</v>
      </c>
      <c r="C22" s="212" t="s">
        <v>389</v>
      </c>
      <c r="D22" s="213" t="s">
        <v>399</v>
      </c>
      <c r="E22" s="214">
        <v>9.9999999999999995E-7</v>
      </c>
      <c r="F22" s="211">
        <v>2</v>
      </c>
      <c r="G22" s="211">
        <v>0.05</v>
      </c>
      <c r="H22" s="214">
        <f>E22*F22*G22</f>
        <v>9.9999999999999995E-8</v>
      </c>
      <c r="I22" s="211">
        <v>63.6</v>
      </c>
      <c r="J22" s="211">
        <v>0</v>
      </c>
      <c r="K22" s="211">
        <v>847</v>
      </c>
      <c r="L22" s="211">
        <v>286</v>
      </c>
      <c r="M22" s="212">
        <v>4100</v>
      </c>
      <c r="N22" s="215" t="s">
        <v>444</v>
      </c>
      <c r="O22" s="216">
        <v>294.25</v>
      </c>
      <c r="P22" s="216">
        <f>I22</f>
        <v>63.6</v>
      </c>
      <c r="Q22" s="217"/>
      <c r="R22" s="6" t="str">
        <f>A22</f>
        <v>С11</v>
      </c>
      <c r="S22" s="6" t="str">
        <f>B22</f>
        <v>Емкости Е-37, Е-43</v>
      </c>
      <c r="T22" s="6" t="str">
        <f t="shared" ref="T22:T30" si="34">D22</f>
        <v>Полное разрушение - огненный шар</v>
      </c>
      <c r="U22" s="6">
        <v>17</v>
      </c>
      <c r="V22" s="6">
        <v>23</v>
      </c>
      <c r="W22" s="6">
        <v>32</v>
      </c>
      <c r="X22" s="6">
        <v>60</v>
      </c>
      <c r="Y22" s="6" t="s">
        <v>110</v>
      </c>
      <c r="Z22" s="6" t="s">
        <v>110</v>
      </c>
      <c r="AA22" s="6" t="s">
        <v>110</v>
      </c>
      <c r="AB22" s="6" t="s">
        <v>110</v>
      </c>
      <c r="AC22" s="6" t="s">
        <v>110</v>
      </c>
      <c r="AD22" s="6" t="s">
        <v>110</v>
      </c>
      <c r="AE22" s="6" t="s">
        <v>110</v>
      </c>
      <c r="AF22" s="6" t="s">
        <v>110</v>
      </c>
      <c r="AG22" s="6" t="s">
        <v>110</v>
      </c>
      <c r="AH22" s="6" t="s">
        <v>110</v>
      </c>
      <c r="AI22" s="6" t="s">
        <v>110</v>
      </c>
      <c r="AJ22" s="6" t="s">
        <v>110</v>
      </c>
      <c r="AK22" s="6" t="s">
        <v>110</v>
      </c>
      <c r="AL22" s="6" t="s">
        <v>110</v>
      </c>
      <c r="AM22" s="218">
        <v>1</v>
      </c>
      <c r="AN22" s="218">
        <v>2</v>
      </c>
      <c r="AO22" s="6">
        <v>0.75</v>
      </c>
      <c r="AP22" s="6">
        <v>0.02</v>
      </c>
      <c r="AQ22" s="6">
        <v>10</v>
      </c>
      <c r="AT22" s="219">
        <f t="shared" ref="AT22" si="35">AP22*P22+AO22</f>
        <v>2.0220000000000002</v>
      </c>
      <c r="AU22" s="219">
        <f>0.1*AT22</f>
        <v>0.20220000000000005</v>
      </c>
      <c r="AV22" s="220">
        <f>AM22*1.72+115*0.012*AN22</f>
        <v>4.4800000000000004</v>
      </c>
      <c r="AW22" s="220">
        <f>AQ22*0.1</f>
        <v>1</v>
      </c>
      <c r="AX22" s="219">
        <f>10068.2*P22*POWER(10,-6)</f>
        <v>0.64033751999999999</v>
      </c>
      <c r="AY22" s="220">
        <f t="shared" ref="AY22:AY30" si="36">AX22+AW22+AV22+AU22+AT22</f>
        <v>8.3445375200000012</v>
      </c>
      <c r="AZ22" s="221">
        <f>AM22*H22</f>
        <v>9.9999999999999995E-8</v>
      </c>
      <c r="BA22" s="222">
        <f>AN22*H22</f>
        <v>1.9999999999999999E-7</v>
      </c>
      <c r="BB22" s="221">
        <f t="shared" ref="BB22:BB30" si="37">H22*AY22</f>
        <v>8.3445375200000007E-7</v>
      </c>
    </row>
    <row r="23" spans="1:54" s="6" customFormat="1" x14ac:dyDescent="0.3">
      <c r="A23" s="210" t="s">
        <v>21</v>
      </c>
      <c r="B23" s="211" t="s">
        <v>334</v>
      </c>
      <c r="C23" s="212" t="s">
        <v>390</v>
      </c>
      <c r="D23" s="213" t="s">
        <v>400</v>
      </c>
      <c r="E23" s="214">
        <v>9.9999999999999995E-7</v>
      </c>
      <c r="F23" s="211">
        <v>2</v>
      </c>
      <c r="G23" s="211">
        <v>1.9000000000000003E-2</v>
      </c>
      <c r="H23" s="214">
        <f t="shared" ref="H23:H31" si="38">E23*F23*G23</f>
        <v>3.8000000000000003E-8</v>
      </c>
      <c r="I23" s="211">
        <v>63.6</v>
      </c>
      <c r="J23" s="211">
        <v>0</v>
      </c>
      <c r="K23" s="211">
        <v>847</v>
      </c>
      <c r="L23" s="211">
        <v>286</v>
      </c>
      <c r="N23" s="223"/>
      <c r="O23" s="216">
        <v>294.25</v>
      </c>
      <c r="P23" s="216">
        <f>0.1*O23</f>
        <v>29.425000000000001</v>
      </c>
      <c r="Q23" s="217"/>
      <c r="R23" s="6" t="str">
        <f t="shared" ref="R23:R31" si="39">A23</f>
        <v>С12</v>
      </c>
      <c r="S23" s="6" t="str">
        <f t="shared" ref="S23:S30" si="40">B23</f>
        <v>Емкости Е-37, Е-43</v>
      </c>
      <c r="T23" s="6" t="str">
        <f t="shared" si="34"/>
        <v>Полное разрушение - взрыв</v>
      </c>
      <c r="U23" s="6" t="s">
        <v>110</v>
      </c>
      <c r="V23" s="6" t="s">
        <v>110</v>
      </c>
      <c r="W23" s="6" t="s">
        <v>110</v>
      </c>
      <c r="X23" s="6" t="s">
        <v>110</v>
      </c>
      <c r="Y23" s="6">
        <v>89</v>
      </c>
      <c r="Z23" s="6">
        <v>180</v>
      </c>
      <c r="AA23" s="6">
        <v>491</v>
      </c>
      <c r="AB23" s="6">
        <v>842</v>
      </c>
      <c r="AC23" s="6" t="s">
        <v>110</v>
      </c>
      <c r="AD23" s="6" t="s">
        <v>110</v>
      </c>
      <c r="AE23" s="6" t="s">
        <v>110</v>
      </c>
      <c r="AF23" s="6" t="s">
        <v>110</v>
      </c>
      <c r="AG23" s="6" t="s">
        <v>110</v>
      </c>
      <c r="AH23" s="6" t="s">
        <v>110</v>
      </c>
      <c r="AI23" s="6" t="s">
        <v>110</v>
      </c>
      <c r="AJ23" s="6" t="s">
        <v>110</v>
      </c>
      <c r="AK23" s="6" t="s">
        <v>110</v>
      </c>
      <c r="AL23" s="6" t="s">
        <v>110</v>
      </c>
      <c r="AM23" s="218">
        <v>2</v>
      </c>
      <c r="AN23" s="218">
        <v>3</v>
      </c>
      <c r="AO23" s="6">
        <v>0.75</v>
      </c>
      <c r="AP23" s="6">
        <v>0.02</v>
      </c>
      <c r="AQ23" s="6">
        <v>10</v>
      </c>
      <c r="AT23" s="219">
        <f>AP23*O23+AO23</f>
        <v>6.6349999999999998</v>
      </c>
      <c r="AU23" s="219">
        <f t="shared" ref="AU23:AU30" si="41">0.1*AT23</f>
        <v>0.66349999999999998</v>
      </c>
      <c r="AV23" s="220">
        <f t="shared" ref="AV23:AV30" si="42">AM23*1.72+115*0.012*AN23</f>
        <v>7.58</v>
      </c>
      <c r="AW23" s="220">
        <f t="shared" ref="AW23:AW30" si="43">AQ23*0.1</f>
        <v>1</v>
      </c>
      <c r="AX23" s="219">
        <f>10068.2*P23*POWER(10,-6)*10</f>
        <v>2.9625678500000001</v>
      </c>
      <c r="AY23" s="220">
        <f t="shared" si="36"/>
        <v>18.841067850000002</v>
      </c>
      <c r="AZ23" s="221">
        <f t="shared" ref="AZ23:AZ30" si="44">AM23*H23</f>
        <v>7.6000000000000006E-8</v>
      </c>
      <c r="BA23" s="222">
        <f t="shared" ref="BA23:BA30" si="45">AN23*H23</f>
        <v>1.1400000000000001E-7</v>
      </c>
      <c r="BB23" s="221">
        <f t="shared" si="37"/>
        <v>7.1596057830000016E-7</v>
      </c>
    </row>
    <row r="24" spans="1:54" s="6" customFormat="1" x14ac:dyDescent="0.3">
      <c r="A24" s="210" t="s">
        <v>22</v>
      </c>
      <c r="B24" s="211" t="s">
        <v>334</v>
      </c>
      <c r="C24" s="212" t="s">
        <v>391</v>
      </c>
      <c r="D24" s="213" t="s">
        <v>401</v>
      </c>
      <c r="E24" s="214">
        <v>9.9999999999999995E-7</v>
      </c>
      <c r="F24" s="211">
        <v>2</v>
      </c>
      <c r="G24" s="211">
        <v>0.17100000000000001</v>
      </c>
      <c r="H24" s="214">
        <f t="shared" si="38"/>
        <v>3.4200000000000002E-7</v>
      </c>
      <c r="I24" s="211">
        <v>63.6</v>
      </c>
      <c r="J24" s="211">
        <v>0</v>
      </c>
      <c r="K24" s="211">
        <v>847</v>
      </c>
      <c r="L24" s="211">
        <v>286</v>
      </c>
      <c r="N24" s="223"/>
      <c r="O24" s="216">
        <v>294.25</v>
      </c>
      <c r="P24" s="216">
        <f>0.1*O24</f>
        <v>29.425000000000001</v>
      </c>
      <c r="Q24" s="217"/>
      <c r="R24" s="6" t="str">
        <f t="shared" si="39"/>
        <v>С13</v>
      </c>
      <c r="S24" s="6" t="str">
        <f t="shared" si="40"/>
        <v>Емкости Е-37, Е-43</v>
      </c>
      <c r="T24" s="6" t="str">
        <f t="shared" si="34"/>
        <v>Полное разрушение - пожар-вспышка</v>
      </c>
      <c r="U24" s="6" t="s">
        <v>110</v>
      </c>
      <c r="V24" s="6" t="s">
        <v>110</v>
      </c>
      <c r="W24" s="6" t="s">
        <v>110</v>
      </c>
      <c r="X24" s="6" t="s">
        <v>110</v>
      </c>
      <c r="Y24" s="6" t="s">
        <v>110</v>
      </c>
      <c r="Z24" s="6" t="s">
        <v>110</v>
      </c>
      <c r="AA24" s="6" t="s">
        <v>110</v>
      </c>
      <c r="AB24" s="6" t="s">
        <v>110</v>
      </c>
      <c r="AC24" s="6" t="s">
        <v>110</v>
      </c>
      <c r="AD24" s="6" t="s">
        <v>110</v>
      </c>
      <c r="AE24" s="6" t="s">
        <v>110</v>
      </c>
      <c r="AF24" s="6" t="s">
        <v>110</v>
      </c>
      <c r="AG24" s="6" t="s">
        <v>110</v>
      </c>
      <c r="AH24" s="6" t="s">
        <v>110</v>
      </c>
      <c r="AI24" s="6" t="s">
        <v>110</v>
      </c>
      <c r="AJ24" s="6" t="s">
        <v>110</v>
      </c>
      <c r="AK24" s="6" t="s">
        <v>110</v>
      </c>
      <c r="AL24" s="6" t="s">
        <v>110</v>
      </c>
      <c r="AM24" s="6">
        <v>0</v>
      </c>
      <c r="AN24" s="6">
        <v>0</v>
      </c>
      <c r="AO24" s="6">
        <v>0.75</v>
      </c>
      <c r="AP24" s="6">
        <v>0.02</v>
      </c>
      <c r="AQ24" s="6">
        <v>10</v>
      </c>
      <c r="AT24" s="219">
        <f t="shared" ref="AT24:AT25" si="46">AP24*P24+AO24</f>
        <v>1.3385</v>
      </c>
      <c r="AU24" s="219">
        <f t="shared" si="41"/>
        <v>0.13385</v>
      </c>
      <c r="AV24" s="220">
        <f t="shared" si="42"/>
        <v>0</v>
      </c>
      <c r="AW24" s="220">
        <f t="shared" si="43"/>
        <v>1</v>
      </c>
      <c r="AX24" s="219">
        <f>1333*P24*POWER(10,-6)</f>
        <v>3.9223525000000002E-2</v>
      </c>
      <c r="AY24" s="220">
        <f t="shared" si="36"/>
        <v>2.5115735250000002</v>
      </c>
      <c r="AZ24" s="221">
        <f t="shared" si="44"/>
        <v>0</v>
      </c>
      <c r="BA24" s="222">
        <f t="shared" si="45"/>
        <v>0</v>
      </c>
      <c r="BB24" s="221">
        <f t="shared" si="37"/>
        <v>8.5895814555000015E-7</v>
      </c>
    </row>
    <row r="25" spans="1:54" s="6" customFormat="1" ht="28.8" x14ac:dyDescent="0.3">
      <c r="A25" s="210" t="s">
        <v>23</v>
      </c>
      <c r="B25" s="211" t="s">
        <v>334</v>
      </c>
      <c r="C25" s="212" t="s">
        <v>392</v>
      </c>
      <c r="D25" s="213" t="s">
        <v>406</v>
      </c>
      <c r="E25" s="214">
        <v>9.9999999999999995E-7</v>
      </c>
      <c r="F25" s="211">
        <v>2</v>
      </c>
      <c r="G25" s="211">
        <v>0.76</v>
      </c>
      <c r="H25" s="214">
        <f t="shared" si="38"/>
        <v>1.5199999999999998E-6</v>
      </c>
      <c r="I25" s="211">
        <v>63.6</v>
      </c>
      <c r="J25" s="211">
        <v>0</v>
      </c>
      <c r="K25" s="211">
        <v>847</v>
      </c>
      <c r="L25" s="211">
        <v>286</v>
      </c>
      <c r="N25" s="223"/>
      <c r="O25" s="216">
        <v>294.25</v>
      </c>
      <c r="P25" s="216">
        <v>0</v>
      </c>
      <c r="Q25" s="217"/>
      <c r="R25" s="6" t="str">
        <f t="shared" si="39"/>
        <v>С14</v>
      </c>
      <c r="S25" s="6" t="str">
        <f t="shared" si="40"/>
        <v>Емкости Е-37, Е-43</v>
      </c>
      <c r="T25" s="6" t="str">
        <f t="shared" si="34"/>
        <v>Полное разрушение - рассеивание выброса (ликвидация аварии)</v>
      </c>
      <c r="U25" s="6" t="s">
        <v>110</v>
      </c>
      <c r="V25" s="6" t="s">
        <v>110</v>
      </c>
      <c r="W25" s="6" t="s">
        <v>110</v>
      </c>
      <c r="X25" s="6" t="s">
        <v>110</v>
      </c>
      <c r="Y25" s="6" t="s">
        <v>110</v>
      </c>
      <c r="Z25" s="6" t="s">
        <v>110</v>
      </c>
      <c r="AA25" s="6" t="s">
        <v>110</v>
      </c>
      <c r="AB25" s="6" t="s">
        <v>110</v>
      </c>
      <c r="AC25" s="6">
        <v>34</v>
      </c>
      <c r="AD25" s="6">
        <v>6</v>
      </c>
      <c r="AE25" s="6" t="s">
        <v>110</v>
      </c>
      <c r="AF25" s="6" t="s">
        <v>110</v>
      </c>
      <c r="AG25" s="6" t="s">
        <v>110</v>
      </c>
      <c r="AH25" s="6" t="s">
        <v>110</v>
      </c>
      <c r="AI25" s="6" t="s">
        <v>110</v>
      </c>
      <c r="AJ25" s="6" t="s">
        <v>110</v>
      </c>
      <c r="AK25" s="6" t="s">
        <v>110</v>
      </c>
      <c r="AL25" s="6" t="s">
        <v>110</v>
      </c>
      <c r="AM25" s="6">
        <v>1</v>
      </c>
      <c r="AN25" s="6">
        <v>2</v>
      </c>
      <c r="AO25" s="6">
        <f>0.1*$AO$4</f>
        <v>7.5000000000000011E-2</v>
      </c>
      <c r="AP25" s="6">
        <v>0.02</v>
      </c>
      <c r="AQ25" s="6">
        <v>10</v>
      </c>
      <c r="AT25" s="219">
        <f t="shared" si="46"/>
        <v>7.5000000000000011E-2</v>
      </c>
      <c r="AU25" s="219">
        <f t="shared" si="41"/>
        <v>7.5000000000000015E-3</v>
      </c>
      <c r="AV25" s="220">
        <f t="shared" si="42"/>
        <v>4.4800000000000004</v>
      </c>
      <c r="AW25" s="220">
        <f t="shared" si="43"/>
        <v>1</v>
      </c>
      <c r="AX25" s="219">
        <f>10068.2*P25*POWER(10,-6)</f>
        <v>0</v>
      </c>
      <c r="AY25" s="220">
        <f t="shared" si="36"/>
        <v>5.5625000000000009</v>
      </c>
      <c r="AZ25" s="221">
        <f t="shared" si="44"/>
        <v>1.5199999999999998E-6</v>
      </c>
      <c r="BA25" s="222">
        <f t="shared" si="45"/>
        <v>3.0399999999999997E-6</v>
      </c>
      <c r="BB25" s="221">
        <f t="shared" si="37"/>
        <v>8.4550000000000012E-6</v>
      </c>
    </row>
    <row r="26" spans="1:54" s="6" customFormat="1" ht="28.8" x14ac:dyDescent="0.3">
      <c r="A26" s="210" t="s">
        <v>24</v>
      </c>
      <c r="B26" s="211" t="s">
        <v>334</v>
      </c>
      <c r="C26" s="212" t="s">
        <v>393</v>
      </c>
      <c r="D26" s="213" t="s">
        <v>402</v>
      </c>
      <c r="E26" s="214">
        <v>1.0000000000000001E-5</v>
      </c>
      <c r="F26" s="211">
        <v>2</v>
      </c>
      <c r="G26" s="211">
        <v>4.0000000000000008E-2</v>
      </c>
      <c r="H26" s="214">
        <f t="shared" si="38"/>
        <v>8.0000000000000018E-7</v>
      </c>
      <c r="I26" s="211">
        <v>0</v>
      </c>
      <c r="J26" s="211">
        <v>2.5</v>
      </c>
      <c r="K26" s="211">
        <v>0</v>
      </c>
      <c r="L26" s="211">
        <v>0</v>
      </c>
      <c r="N26" s="223"/>
      <c r="O26" s="216">
        <f>J26*3600/1000</f>
        <v>9</v>
      </c>
      <c r="P26" s="216">
        <f>O26</f>
        <v>9</v>
      </c>
      <c r="Q26" s="218"/>
      <c r="R26" s="6" t="str">
        <f t="shared" si="39"/>
        <v>С15</v>
      </c>
      <c r="S26" s="6" t="str">
        <f t="shared" si="40"/>
        <v>Емкости Е-37, Е-43</v>
      </c>
      <c r="T26" s="6" t="str">
        <f t="shared" si="34"/>
        <v>Частичное разрушение (10 мм) - факельное горение (жидкостной факел)</v>
      </c>
      <c r="U26" s="6" t="s">
        <v>110</v>
      </c>
      <c r="V26" s="6" t="s">
        <v>110</v>
      </c>
      <c r="W26" s="6" t="s">
        <v>110</v>
      </c>
      <c r="X26" s="6" t="s">
        <v>110</v>
      </c>
      <c r="Y26" s="6" t="s">
        <v>110</v>
      </c>
      <c r="Z26" s="6" t="s">
        <v>110</v>
      </c>
      <c r="AA26" s="6" t="s">
        <v>110</v>
      </c>
      <c r="AB26" s="6" t="s">
        <v>110</v>
      </c>
      <c r="AC26" s="6" t="s">
        <v>110</v>
      </c>
      <c r="AD26" s="6" t="s">
        <v>110</v>
      </c>
      <c r="AE26" s="6" t="s">
        <v>110</v>
      </c>
      <c r="AF26" s="6" t="s">
        <v>110</v>
      </c>
      <c r="AG26" s="6" t="s">
        <v>110</v>
      </c>
      <c r="AH26" s="6" t="s">
        <v>110</v>
      </c>
      <c r="AI26" s="6" t="s">
        <v>110</v>
      </c>
      <c r="AJ26" s="6" t="s">
        <v>110</v>
      </c>
      <c r="AK26" s="6" t="s">
        <v>110</v>
      </c>
      <c r="AL26" s="6" t="s">
        <v>110</v>
      </c>
      <c r="AM26" s="6">
        <v>0</v>
      </c>
      <c r="AN26" s="6">
        <v>0</v>
      </c>
      <c r="AO26" s="6">
        <f t="shared" ref="AO26:AO29" si="47">0.1*$AO$4</f>
        <v>7.5000000000000011E-2</v>
      </c>
      <c r="AP26" s="6">
        <v>0.02</v>
      </c>
      <c r="AQ26" s="6">
        <v>3</v>
      </c>
      <c r="AT26" s="219">
        <f>AP26*O26+AO26</f>
        <v>0.255</v>
      </c>
      <c r="AU26" s="219">
        <f t="shared" si="41"/>
        <v>2.5500000000000002E-2</v>
      </c>
      <c r="AV26" s="220">
        <f t="shared" si="42"/>
        <v>0</v>
      </c>
      <c r="AW26" s="220">
        <f t="shared" si="43"/>
        <v>0.30000000000000004</v>
      </c>
      <c r="AX26" s="219">
        <f>1333*O26*POWER(10,-6)</f>
        <v>1.1996999999999999E-2</v>
      </c>
      <c r="AY26" s="220">
        <f t="shared" si="36"/>
        <v>0.59249700000000005</v>
      </c>
      <c r="AZ26" s="221">
        <f t="shared" si="44"/>
        <v>0</v>
      </c>
      <c r="BA26" s="222">
        <f t="shared" si="45"/>
        <v>0</v>
      </c>
      <c r="BB26" s="221">
        <f t="shared" si="37"/>
        <v>4.7399760000000017E-7</v>
      </c>
    </row>
    <row r="27" spans="1:54" s="6" customFormat="1" ht="28.8" x14ac:dyDescent="0.3">
      <c r="A27" s="210" t="s">
        <v>25</v>
      </c>
      <c r="B27" s="211" t="s">
        <v>334</v>
      </c>
      <c r="C27" s="212" t="s">
        <v>394</v>
      </c>
      <c r="D27" s="213" t="s">
        <v>403</v>
      </c>
      <c r="E27" s="214">
        <v>1.0000000000000001E-5</v>
      </c>
      <c r="F27" s="211">
        <v>2</v>
      </c>
      <c r="G27" s="211">
        <v>3.2000000000000008E-2</v>
      </c>
      <c r="H27" s="214">
        <f t="shared" si="38"/>
        <v>6.4000000000000023E-7</v>
      </c>
      <c r="I27" s="211">
        <v>0</v>
      </c>
      <c r="J27" s="211">
        <v>2.5</v>
      </c>
      <c r="K27" s="211">
        <v>0</v>
      </c>
      <c r="L27" s="211">
        <v>0</v>
      </c>
      <c r="N27" s="223"/>
      <c r="O27" s="216">
        <f t="shared" ref="O27:O31" si="48">J27*3600/1000</f>
        <v>9</v>
      </c>
      <c r="P27" s="216">
        <f>O27*0.1</f>
        <v>0.9</v>
      </c>
      <c r="Q27" s="217"/>
      <c r="R27" s="6" t="str">
        <f t="shared" si="39"/>
        <v>С16</v>
      </c>
      <c r="S27" s="6" t="str">
        <f t="shared" si="40"/>
        <v>Емкости Е-37, Е-43</v>
      </c>
      <c r="T27" s="6" t="str">
        <f t="shared" si="34"/>
        <v>Частичное разрушение (10 мм) - пожар-вспышка</v>
      </c>
      <c r="U27" s="6" t="s">
        <v>110</v>
      </c>
      <c r="V27" s="6" t="s">
        <v>110</v>
      </c>
      <c r="W27" s="6" t="s">
        <v>110</v>
      </c>
      <c r="X27" s="6" t="s">
        <v>110</v>
      </c>
      <c r="Y27" s="6" t="s">
        <v>110</v>
      </c>
      <c r="Z27" s="6" t="s">
        <v>110</v>
      </c>
      <c r="AA27" s="6" t="s">
        <v>110</v>
      </c>
      <c r="AB27" s="6" t="s">
        <v>110</v>
      </c>
      <c r="AC27" s="6">
        <v>11</v>
      </c>
      <c r="AD27" s="6">
        <v>2</v>
      </c>
      <c r="AE27" s="6" t="s">
        <v>110</v>
      </c>
      <c r="AF27" s="6" t="s">
        <v>110</v>
      </c>
      <c r="AG27" s="6" t="s">
        <v>110</v>
      </c>
      <c r="AH27" s="6" t="s">
        <v>110</v>
      </c>
      <c r="AI27" s="6" t="s">
        <v>110</v>
      </c>
      <c r="AJ27" s="6" t="s">
        <v>110</v>
      </c>
      <c r="AK27" s="6" t="s">
        <v>110</v>
      </c>
      <c r="AL27" s="6" t="s">
        <v>110</v>
      </c>
      <c r="AM27" s="6">
        <v>1</v>
      </c>
      <c r="AN27" s="6">
        <v>2</v>
      </c>
      <c r="AO27" s="6">
        <f t="shared" si="47"/>
        <v>7.5000000000000011E-2</v>
      </c>
      <c r="AP27" s="6">
        <v>0.02</v>
      </c>
      <c r="AQ27" s="6">
        <v>3</v>
      </c>
      <c r="AT27" s="219">
        <f t="shared" ref="AT27:AT28" si="49">AP27*P27+AO27</f>
        <v>9.3000000000000013E-2</v>
      </c>
      <c r="AU27" s="219">
        <f t="shared" si="41"/>
        <v>9.300000000000001E-3</v>
      </c>
      <c r="AV27" s="220">
        <f t="shared" si="42"/>
        <v>4.4800000000000004</v>
      </c>
      <c r="AW27" s="220">
        <f t="shared" si="43"/>
        <v>0.30000000000000004</v>
      </c>
      <c r="AX27" s="219">
        <f>10068.2*P27*POWER(10,-6)</f>
        <v>9.0613800000000008E-3</v>
      </c>
      <c r="AY27" s="220">
        <f t="shared" si="36"/>
        <v>4.8913613800000002</v>
      </c>
      <c r="AZ27" s="221">
        <f t="shared" si="44"/>
        <v>6.4000000000000023E-7</v>
      </c>
      <c r="BA27" s="222">
        <f t="shared" si="45"/>
        <v>1.2800000000000005E-6</v>
      </c>
      <c r="BB27" s="221">
        <f t="shared" si="37"/>
        <v>3.130471283200001E-6</v>
      </c>
    </row>
    <row r="28" spans="1:54" s="6" customFormat="1" ht="28.8" x14ac:dyDescent="0.3">
      <c r="A28" s="210" t="s">
        <v>26</v>
      </c>
      <c r="B28" s="211" t="s">
        <v>334</v>
      </c>
      <c r="C28" s="212" t="s">
        <v>395</v>
      </c>
      <c r="D28" s="213" t="s">
        <v>405</v>
      </c>
      <c r="E28" s="214">
        <v>1.0000000000000001E-5</v>
      </c>
      <c r="F28" s="211">
        <v>2</v>
      </c>
      <c r="G28" s="211">
        <v>0.12800000000000003</v>
      </c>
      <c r="H28" s="214">
        <f t="shared" si="38"/>
        <v>2.5600000000000009E-6</v>
      </c>
      <c r="I28" s="211">
        <v>0</v>
      </c>
      <c r="J28" s="211">
        <v>2.5</v>
      </c>
      <c r="K28" s="211">
        <v>0</v>
      </c>
      <c r="L28" s="211">
        <v>0</v>
      </c>
      <c r="N28" s="223"/>
      <c r="O28" s="216">
        <f t="shared" si="48"/>
        <v>9</v>
      </c>
      <c r="P28" s="216">
        <v>0</v>
      </c>
      <c r="Q28" s="224"/>
      <c r="R28" s="6" t="str">
        <f t="shared" si="39"/>
        <v>С17</v>
      </c>
      <c r="S28" s="6" t="str">
        <f t="shared" si="40"/>
        <v>Емкости Е-37, Е-43</v>
      </c>
      <c r="T28" s="6" t="str">
        <f t="shared" si="34"/>
        <v>Частичное разрушение (10 мм) - рассеивание выброса (ликвидация аварии)</v>
      </c>
      <c r="U28" s="6" t="s">
        <v>110</v>
      </c>
      <c r="V28" s="6" t="s">
        <v>110</v>
      </c>
      <c r="W28" s="6" t="s">
        <v>110</v>
      </c>
      <c r="X28" s="6" t="s">
        <v>110</v>
      </c>
      <c r="Y28" s="6" t="s">
        <v>110</v>
      </c>
      <c r="Z28" s="6" t="s">
        <v>110</v>
      </c>
      <c r="AA28" s="6" t="s">
        <v>110</v>
      </c>
      <c r="AB28" s="6" t="s">
        <v>110</v>
      </c>
      <c r="AC28" s="6" t="s">
        <v>110</v>
      </c>
      <c r="AD28" s="6" t="s">
        <v>110</v>
      </c>
      <c r="AE28" s="6">
        <v>36</v>
      </c>
      <c r="AF28" s="6">
        <v>43</v>
      </c>
      <c r="AG28" s="6" t="s">
        <v>110</v>
      </c>
      <c r="AH28" s="6" t="s">
        <v>110</v>
      </c>
      <c r="AI28" s="6" t="s">
        <v>110</v>
      </c>
      <c r="AJ28" s="6" t="s">
        <v>110</v>
      </c>
      <c r="AK28" s="6" t="s">
        <v>110</v>
      </c>
      <c r="AL28" s="6" t="s">
        <v>110</v>
      </c>
      <c r="AM28" s="6">
        <v>1</v>
      </c>
      <c r="AN28" s="6">
        <v>2</v>
      </c>
      <c r="AO28" s="6">
        <f t="shared" si="47"/>
        <v>7.5000000000000011E-2</v>
      </c>
      <c r="AP28" s="6">
        <v>0.02</v>
      </c>
      <c r="AQ28" s="6">
        <v>3</v>
      </c>
      <c r="AT28" s="219">
        <f t="shared" si="49"/>
        <v>7.5000000000000011E-2</v>
      </c>
      <c r="AU28" s="219">
        <f t="shared" si="41"/>
        <v>7.5000000000000015E-3</v>
      </c>
      <c r="AV28" s="220">
        <f t="shared" si="42"/>
        <v>4.4800000000000004</v>
      </c>
      <c r="AW28" s="220">
        <f t="shared" si="43"/>
        <v>0.30000000000000004</v>
      </c>
      <c r="AX28" s="219">
        <f>10068.2*P28*POWER(10,-6)</f>
        <v>0</v>
      </c>
      <c r="AY28" s="220">
        <f t="shared" si="36"/>
        <v>4.8625000000000007</v>
      </c>
      <c r="AZ28" s="221">
        <f t="shared" si="44"/>
        <v>2.5600000000000009E-6</v>
      </c>
      <c r="BA28" s="222">
        <f t="shared" si="45"/>
        <v>5.1200000000000018E-6</v>
      </c>
      <c r="BB28" s="221">
        <f t="shared" si="37"/>
        <v>1.2448000000000007E-5</v>
      </c>
    </row>
    <row r="29" spans="1:54" s="6" customFormat="1" ht="28.8" x14ac:dyDescent="0.3">
      <c r="A29" s="210" t="s">
        <v>27</v>
      </c>
      <c r="B29" s="211" t="s">
        <v>334</v>
      </c>
      <c r="C29" s="212" t="s">
        <v>396</v>
      </c>
      <c r="D29" s="213" t="s">
        <v>407</v>
      </c>
      <c r="E29" s="214">
        <v>1.0000000000000001E-5</v>
      </c>
      <c r="F29" s="211">
        <v>2</v>
      </c>
      <c r="G29" s="211">
        <v>4.0000000000000008E-2</v>
      </c>
      <c r="H29" s="214">
        <f t="shared" si="38"/>
        <v>8.0000000000000018E-7</v>
      </c>
      <c r="I29" s="211">
        <v>0</v>
      </c>
      <c r="J29" s="211">
        <v>0.1</v>
      </c>
      <c r="K29" s="211">
        <v>0</v>
      </c>
      <c r="L29" s="211">
        <v>0</v>
      </c>
      <c r="N29" s="223"/>
      <c r="O29" s="216">
        <f t="shared" si="48"/>
        <v>0.36</v>
      </c>
      <c r="P29" s="216">
        <f>O29</f>
        <v>0.36</v>
      </c>
      <c r="Q29" s="224"/>
      <c r="R29" s="6" t="str">
        <f t="shared" si="39"/>
        <v>С18</v>
      </c>
      <c r="S29" s="6" t="str">
        <f t="shared" si="40"/>
        <v>Емкости Е-37, Е-43</v>
      </c>
      <c r="T29" s="6" t="str">
        <f t="shared" si="34"/>
        <v>Частичное разрушение (10 мм) - факельное горение (газовый факел)</v>
      </c>
      <c r="U29" s="6" t="s">
        <v>110</v>
      </c>
      <c r="V29" s="6" t="s">
        <v>110</v>
      </c>
      <c r="W29" s="6" t="s">
        <v>110</v>
      </c>
      <c r="X29" s="6" t="s">
        <v>110</v>
      </c>
      <c r="Y29" s="6" t="s">
        <v>110</v>
      </c>
      <c r="Z29" s="6" t="s">
        <v>110</v>
      </c>
      <c r="AA29" s="6" t="s">
        <v>110</v>
      </c>
      <c r="AB29" s="6" t="s">
        <v>110</v>
      </c>
      <c r="AC29" s="6" t="s">
        <v>110</v>
      </c>
      <c r="AD29" s="6" t="s">
        <v>110</v>
      </c>
      <c r="AE29" s="6" t="s">
        <v>110</v>
      </c>
      <c r="AF29" s="6" t="s">
        <v>110</v>
      </c>
      <c r="AG29" s="6" t="s">
        <v>110</v>
      </c>
      <c r="AH29" s="6" t="s">
        <v>110</v>
      </c>
      <c r="AI29" s="6" t="s">
        <v>110</v>
      </c>
      <c r="AJ29" s="6" t="s">
        <v>110</v>
      </c>
      <c r="AK29" s="6" t="s">
        <v>110</v>
      </c>
      <c r="AL29" s="6" t="s">
        <v>110</v>
      </c>
      <c r="AM29" s="6">
        <v>0</v>
      </c>
      <c r="AN29" s="6">
        <v>0</v>
      </c>
      <c r="AO29" s="6">
        <f t="shared" si="47"/>
        <v>7.5000000000000011E-2</v>
      </c>
      <c r="AP29" s="6">
        <v>0.02</v>
      </c>
      <c r="AQ29" s="6">
        <v>3</v>
      </c>
      <c r="AT29" s="219">
        <f>AP29*O29+AO29</f>
        <v>8.2200000000000009E-2</v>
      </c>
      <c r="AU29" s="219">
        <f t="shared" si="41"/>
        <v>8.2200000000000016E-3</v>
      </c>
      <c r="AV29" s="220">
        <f t="shared" si="42"/>
        <v>0</v>
      </c>
      <c r="AW29" s="220">
        <f t="shared" si="43"/>
        <v>0.30000000000000004</v>
      </c>
      <c r="AX29" s="219">
        <f>1333*O29*POWER(10,-6)</f>
        <v>4.7987999999999997E-4</v>
      </c>
      <c r="AY29" s="220">
        <f t="shared" si="36"/>
        <v>0.39089988000000003</v>
      </c>
      <c r="AZ29" s="221">
        <f t="shared" si="44"/>
        <v>0</v>
      </c>
      <c r="BA29" s="222">
        <f t="shared" si="45"/>
        <v>0</v>
      </c>
      <c r="BB29" s="221">
        <f t="shared" si="37"/>
        <v>3.1271990400000009E-7</v>
      </c>
    </row>
    <row r="30" spans="1:54" s="6" customFormat="1" ht="28.8" x14ac:dyDescent="0.3">
      <c r="A30" s="210" t="s">
        <v>28</v>
      </c>
      <c r="B30" s="211" t="s">
        <v>334</v>
      </c>
      <c r="C30" s="212" t="s">
        <v>397</v>
      </c>
      <c r="D30" s="213" t="s">
        <v>403</v>
      </c>
      <c r="E30" s="214">
        <v>1.0000000000000001E-5</v>
      </c>
      <c r="F30" s="211">
        <v>2</v>
      </c>
      <c r="G30" s="211">
        <v>0.15200000000000002</v>
      </c>
      <c r="H30" s="214">
        <f t="shared" si="38"/>
        <v>3.0400000000000005E-6</v>
      </c>
      <c r="I30" s="211">
        <v>0</v>
      </c>
      <c r="J30" s="211">
        <v>0.1</v>
      </c>
      <c r="K30" s="211">
        <v>0</v>
      </c>
      <c r="L30" s="211">
        <v>0</v>
      </c>
      <c r="N30" s="223"/>
      <c r="O30" s="216">
        <f t="shared" si="48"/>
        <v>0.36</v>
      </c>
      <c r="P30" s="216">
        <f>O30*0.1</f>
        <v>3.5999999999999997E-2</v>
      </c>
      <c r="Q30" s="224"/>
      <c r="R30" s="6" t="str">
        <f t="shared" si="39"/>
        <v>С19</v>
      </c>
      <c r="S30" s="6" t="str">
        <f t="shared" si="40"/>
        <v>Емкости Е-37, Е-43</v>
      </c>
      <c r="T30" s="6" t="str">
        <f t="shared" si="34"/>
        <v>Частичное разрушение (10 мм) - пожар-вспышка</v>
      </c>
      <c r="U30" s="6" t="s">
        <v>110</v>
      </c>
      <c r="V30" s="6" t="s">
        <v>110</v>
      </c>
      <c r="W30" s="6" t="s">
        <v>110</v>
      </c>
      <c r="X30" s="6" t="s">
        <v>110</v>
      </c>
      <c r="Y30" s="6" t="s">
        <v>110</v>
      </c>
      <c r="Z30" s="6" t="s">
        <v>110</v>
      </c>
      <c r="AA30" s="6" t="s">
        <v>110</v>
      </c>
      <c r="AB30" s="6" t="s">
        <v>110</v>
      </c>
      <c r="AC30" s="6" t="s">
        <v>110</v>
      </c>
      <c r="AD30" s="6" t="s">
        <v>110</v>
      </c>
      <c r="AE30" s="6" t="s">
        <v>110</v>
      </c>
      <c r="AF30" s="6" t="s">
        <v>110</v>
      </c>
      <c r="AG30" s="6" t="s">
        <v>110</v>
      </c>
      <c r="AH30" s="6" t="s">
        <v>110</v>
      </c>
      <c r="AI30" s="6">
        <v>215</v>
      </c>
      <c r="AJ30" s="6">
        <v>287</v>
      </c>
      <c r="AK30" s="6">
        <v>334</v>
      </c>
      <c r="AL30" s="6">
        <v>418</v>
      </c>
      <c r="AM30" s="6">
        <v>1</v>
      </c>
      <c r="AN30" s="6">
        <v>1</v>
      </c>
      <c r="AO30" s="6">
        <v>0.75</v>
      </c>
      <c r="AP30" s="6">
        <v>0.02</v>
      </c>
      <c r="AQ30" s="6">
        <v>10</v>
      </c>
      <c r="AT30" s="219">
        <f t="shared" ref="AT30" si="50">AP30*P30+AO30</f>
        <v>0.75072000000000005</v>
      </c>
      <c r="AU30" s="219">
        <f t="shared" si="41"/>
        <v>7.5072000000000014E-2</v>
      </c>
      <c r="AV30" s="220">
        <f t="shared" si="42"/>
        <v>3.1</v>
      </c>
      <c r="AW30" s="220">
        <f t="shared" si="43"/>
        <v>1</v>
      </c>
      <c r="AX30" s="219">
        <f>10068.2*P30*POWER(10,-6)</f>
        <v>3.6245519999999999E-4</v>
      </c>
      <c r="AY30" s="220">
        <f t="shared" si="36"/>
        <v>4.9261544551999998</v>
      </c>
      <c r="AZ30" s="221">
        <f t="shared" si="44"/>
        <v>3.0400000000000005E-6</v>
      </c>
      <c r="BA30" s="222">
        <f t="shared" si="45"/>
        <v>3.0400000000000005E-6</v>
      </c>
      <c r="BB30" s="221">
        <f t="shared" si="37"/>
        <v>1.4975509543808002E-5</v>
      </c>
    </row>
    <row r="31" spans="1:54" s="6" customFormat="1" ht="28.8" x14ac:dyDescent="0.3">
      <c r="A31" s="210" t="s">
        <v>29</v>
      </c>
      <c r="B31" s="211" t="s">
        <v>334</v>
      </c>
      <c r="C31" s="212" t="s">
        <v>398</v>
      </c>
      <c r="D31" s="213" t="s">
        <v>405</v>
      </c>
      <c r="E31" s="214">
        <v>1.0000000000000001E-5</v>
      </c>
      <c r="F31" s="211">
        <v>2</v>
      </c>
      <c r="G31" s="211">
        <v>0.6080000000000001</v>
      </c>
      <c r="H31" s="214">
        <f t="shared" si="38"/>
        <v>1.2160000000000002E-5</v>
      </c>
      <c r="I31" s="211">
        <v>0</v>
      </c>
      <c r="J31" s="211">
        <v>0.1</v>
      </c>
      <c r="K31" s="211">
        <v>0</v>
      </c>
      <c r="L31" s="211">
        <v>0</v>
      </c>
      <c r="N31" s="225"/>
      <c r="O31" s="216">
        <f t="shared" si="48"/>
        <v>0.36</v>
      </c>
      <c r="P31" s="216">
        <v>0</v>
      </c>
      <c r="Q31" s="224"/>
      <c r="R31" s="6" t="str">
        <f t="shared" si="39"/>
        <v>С20</v>
      </c>
      <c r="AT31" s="219"/>
      <c r="AU31" s="219"/>
      <c r="AV31" s="220"/>
      <c r="AW31" s="220"/>
      <c r="AX31" s="219"/>
      <c r="AY31" s="220"/>
      <c r="AZ31" s="221"/>
      <c r="BA31" s="222"/>
      <c r="BB31" s="221"/>
    </row>
    <row r="32" spans="1:54" s="4" customFormat="1" ht="42" x14ac:dyDescent="0.3">
      <c r="A32" s="226" t="s">
        <v>20</v>
      </c>
      <c r="B32" s="242" t="s">
        <v>443</v>
      </c>
      <c r="C32" s="228" t="s">
        <v>389</v>
      </c>
      <c r="D32" s="229" t="s">
        <v>399</v>
      </c>
      <c r="E32" s="230">
        <v>9.9999999999999995E-7</v>
      </c>
      <c r="F32" s="227">
        <v>10</v>
      </c>
      <c r="G32" s="227">
        <v>0.05</v>
      </c>
      <c r="H32" s="230">
        <f>E32*F32*G32</f>
        <v>4.9999999999999998E-7</v>
      </c>
      <c r="I32" s="227">
        <v>63.6</v>
      </c>
      <c r="J32" s="227">
        <v>0</v>
      </c>
      <c r="K32" s="227">
        <v>847</v>
      </c>
      <c r="L32" s="227">
        <v>286</v>
      </c>
      <c r="M32" s="228">
        <v>4100</v>
      </c>
      <c r="N32" s="231" t="s">
        <v>444</v>
      </c>
      <c r="O32" s="232">
        <v>284.60000000000002</v>
      </c>
      <c r="P32" s="232">
        <f>I32</f>
        <v>63.6</v>
      </c>
      <c r="Q32" s="233"/>
      <c r="R32" s="4" t="str">
        <f>A32</f>
        <v>С11</v>
      </c>
      <c r="S32" s="4" t="str">
        <f>B32</f>
        <v xml:space="preserve">Емкости Е-38, Е-40…42, Е-44, Е-46…Е-48, Е-39, Е-45
</v>
      </c>
      <c r="T32" s="4" t="str">
        <f t="shared" ref="T32:T40" si="51">D32</f>
        <v>Полное разрушение - огненный шар</v>
      </c>
      <c r="U32" s="4">
        <v>17</v>
      </c>
      <c r="V32" s="4">
        <v>23</v>
      </c>
      <c r="W32" s="4">
        <v>32</v>
      </c>
      <c r="X32" s="4">
        <v>60</v>
      </c>
      <c r="Y32" s="4" t="s">
        <v>110</v>
      </c>
      <c r="Z32" s="4" t="s">
        <v>110</v>
      </c>
      <c r="AA32" s="4" t="s">
        <v>110</v>
      </c>
      <c r="AB32" s="4" t="s">
        <v>110</v>
      </c>
      <c r="AC32" s="4" t="s">
        <v>110</v>
      </c>
      <c r="AD32" s="4" t="s">
        <v>110</v>
      </c>
      <c r="AE32" s="4" t="s">
        <v>110</v>
      </c>
      <c r="AF32" s="4" t="s">
        <v>110</v>
      </c>
      <c r="AG32" s="4" t="s">
        <v>110</v>
      </c>
      <c r="AH32" s="4" t="s">
        <v>110</v>
      </c>
      <c r="AI32" s="4" t="s">
        <v>110</v>
      </c>
      <c r="AJ32" s="4" t="s">
        <v>110</v>
      </c>
      <c r="AK32" s="4" t="s">
        <v>110</v>
      </c>
      <c r="AL32" s="4" t="s">
        <v>110</v>
      </c>
      <c r="AM32" s="234">
        <v>1</v>
      </c>
      <c r="AN32" s="234">
        <v>2</v>
      </c>
      <c r="AO32" s="4">
        <v>0.75</v>
      </c>
      <c r="AP32" s="4">
        <v>0.02</v>
      </c>
      <c r="AQ32" s="4">
        <v>10</v>
      </c>
      <c r="AT32" s="235">
        <f t="shared" ref="AT32" si="52">AP32*P32+AO32</f>
        <v>2.0220000000000002</v>
      </c>
      <c r="AU32" s="235">
        <f>0.1*AT32</f>
        <v>0.20220000000000005</v>
      </c>
      <c r="AV32" s="236">
        <f>AM32*1.72+115*0.012*AN32</f>
        <v>4.4800000000000004</v>
      </c>
      <c r="AW32" s="236">
        <f>AQ32*0.1</f>
        <v>1</v>
      </c>
      <c r="AX32" s="235">
        <f>10068.2*P32*POWER(10,-6)</f>
        <v>0.64033751999999999</v>
      </c>
      <c r="AY32" s="236">
        <f t="shared" ref="AY32:AY40" si="53">AX32+AW32+AV32+AU32+AT32</f>
        <v>8.3445375200000012</v>
      </c>
      <c r="AZ32" s="237">
        <f>AM32*H32</f>
        <v>4.9999999999999998E-7</v>
      </c>
      <c r="BA32" s="238">
        <f>AN32*H32</f>
        <v>9.9999999999999995E-7</v>
      </c>
      <c r="BB32" s="237">
        <f t="shared" ref="BB32:BB40" si="54">H32*AY32</f>
        <v>4.17226876E-6</v>
      </c>
    </row>
    <row r="33" spans="1:54" s="4" customFormat="1" ht="42" x14ac:dyDescent="0.3">
      <c r="A33" s="226" t="s">
        <v>21</v>
      </c>
      <c r="B33" s="242" t="s">
        <v>443</v>
      </c>
      <c r="C33" s="228" t="s">
        <v>390</v>
      </c>
      <c r="D33" s="229" t="s">
        <v>400</v>
      </c>
      <c r="E33" s="230">
        <v>9.9999999999999995E-7</v>
      </c>
      <c r="F33" s="227">
        <v>10</v>
      </c>
      <c r="G33" s="227">
        <v>1.9000000000000003E-2</v>
      </c>
      <c r="H33" s="230">
        <f t="shared" ref="H33:H41" si="55">E33*F33*G33</f>
        <v>1.9000000000000001E-7</v>
      </c>
      <c r="I33" s="227">
        <v>63.6</v>
      </c>
      <c r="J33" s="227">
        <v>0</v>
      </c>
      <c r="K33" s="227">
        <v>847</v>
      </c>
      <c r="L33" s="227">
        <v>286</v>
      </c>
      <c r="N33" s="239"/>
      <c r="O33" s="232">
        <v>284.60000000000002</v>
      </c>
      <c r="P33" s="232">
        <f>0.1*O33</f>
        <v>28.460000000000004</v>
      </c>
      <c r="Q33" s="233"/>
      <c r="R33" s="4" t="str">
        <f t="shared" ref="R33:R41" si="56">A33</f>
        <v>С12</v>
      </c>
      <c r="S33" s="4" t="str">
        <f t="shared" ref="S33:S40" si="57">B33</f>
        <v xml:space="preserve">Емкости Е-38, Е-40…42, Е-44, Е-46…Е-48, Е-39, Е-45
</v>
      </c>
      <c r="T33" s="4" t="str">
        <f t="shared" si="51"/>
        <v>Полное разрушение - взрыв</v>
      </c>
      <c r="U33" s="4" t="s">
        <v>110</v>
      </c>
      <c r="V33" s="4" t="s">
        <v>110</v>
      </c>
      <c r="W33" s="4" t="s">
        <v>110</v>
      </c>
      <c r="X33" s="4" t="s">
        <v>110</v>
      </c>
      <c r="Y33" s="4">
        <v>89</v>
      </c>
      <c r="Z33" s="4">
        <v>180</v>
      </c>
      <c r="AA33" s="4">
        <v>491</v>
      </c>
      <c r="AB33" s="4">
        <v>842</v>
      </c>
      <c r="AC33" s="4" t="s">
        <v>110</v>
      </c>
      <c r="AD33" s="4" t="s">
        <v>110</v>
      </c>
      <c r="AE33" s="4" t="s">
        <v>110</v>
      </c>
      <c r="AF33" s="4" t="s">
        <v>110</v>
      </c>
      <c r="AG33" s="4" t="s">
        <v>110</v>
      </c>
      <c r="AH33" s="4" t="s">
        <v>110</v>
      </c>
      <c r="AI33" s="4" t="s">
        <v>110</v>
      </c>
      <c r="AJ33" s="4" t="s">
        <v>110</v>
      </c>
      <c r="AK33" s="4" t="s">
        <v>110</v>
      </c>
      <c r="AL33" s="4" t="s">
        <v>110</v>
      </c>
      <c r="AM33" s="234">
        <v>2</v>
      </c>
      <c r="AN33" s="234">
        <v>3</v>
      </c>
      <c r="AO33" s="4">
        <v>0.75</v>
      </c>
      <c r="AP33" s="4">
        <v>0.02</v>
      </c>
      <c r="AQ33" s="4">
        <v>10</v>
      </c>
      <c r="AT33" s="235">
        <f>AP33*O33+AO33</f>
        <v>6.4420000000000002</v>
      </c>
      <c r="AU33" s="235">
        <f t="shared" ref="AU33:AU40" si="58">0.1*AT33</f>
        <v>0.64420000000000011</v>
      </c>
      <c r="AV33" s="236">
        <f t="shared" ref="AV33:AV40" si="59">AM33*1.72+115*0.012*AN33</f>
        <v>7.58</v>
      </c>
      <c r="AW33" s="236">
        <f t="shared" ref="AW33:AW40" si="60">AQ33*0.1</f>
        <v>1</v>
      </c>
      <c r="AX33" s="235">
        <f>10068.2*P33*POWER(10,-6)*10</f>
        <v>2.8654097200000006</v>
      </c>
      <c r="AY33" s="236">
        <f t="shared" si="53"/>
        <v>18.531609719999999</v>
      </c>
      <c r="AZ33" s="237">
        <f t="shared" ref="AZ33:AZ40" si="61">AM33*H33</f>
        <v>3.8000000000000001E-7</v>
      </c>
      <c r="BA33" s="238">
        <f t="shared" ref="BA33:BA40" si="62">AN33*H33</f>
        <v>5.7000000000000005E-7</v>
      </c>
      <c r="BB33" s="237">
        <f t="shared" si="54"/>
        <v>3.5210058467999998E-6</v>
      </c>
    </row>
    <row r="34" spans="1:54" s="4" customFormat="1" ht="42" x14ac:dyDescent="0.3">
      <c r="A34" s="226" t="s">
        <v>22</v>
      </c>
      <c r="B34" s="242" t="s">
        <v>443</v>
      </c>
      <c r="C34" s="228" t="s">
        <v>391</v>
      </c>
      <c r="D34" s="229" t="s">
        <v>401</v>
      </c>
      <c r="E34" s="230">
        <v>9.9999999999999995E-7</v>
      </c>
      <c r="F34" s="227">
        <v>10</v>
      </c>
      <c r="G34" s="227">
        <v>0.17100000000000001</v>
      </c>
      <c r="H34" s="230">
        <f t="shared" si="55"/>
        <v>1.7099999999999999E-6</v>
      </c>
      <c r="I34" s="227">
        <v>63.6</v>
      </c>
      <c r="J34" s="227">
        <v>0</v>
      </c>
      <c r="K34" s="227">
        <v>847</v>
      </c>
      <c r="L34" s="227">
        <v>286</v>
      </c>
      <c r="N34" s="239"/>
      <c r="O34" s="232">
        <v>284.60000000000002</v>
      </c>
      <c r="P34" s="232">
        <f>0.1*O34</f>
        <v>28.460000000000004</v>
      </c>
      <c r="Q34" s="233"/>
      <c r="R34" s="4" t="str">
        <f t="shared" si="56"/>
        <v>С13</v>
      </c>
      <c r="S34" s="4" t="str">
        <f t="shared" si="57"/>
        <v xml:space="preserve">Емкости Е-38, Е-40…42, Е-44, Е-46…Е-48, Е-39, Е-45
</v>
      </c>
      <c r="T34" s="4" t="str">
        <f t="shared" si="51"/>
        <v>Полное разрушение - пожар-вспышка</v>
      </c>
      <c r="U34" s="4" t="s">
        <v>110</v>
      </c>
      <c r="V34" s="4" t="s">
        <v>110</v>
      </c>
      <c r="W34" s="4" t="s">
        <v>110</v>
      </c>
      <c r="X34" s="4" t="s">
        <v>110</v>
      </c>
      <c r="Y34" s="4" t="s">
        <v>110</v>
      </c>
      <c r="Z34" s="4" t="s">
        <v>110</v>
      </c>
      <c r="AA34" s="4" t="s">
        <v>110</v>
      </c>
      <c r="AB34" s="4" t="s">
        <v>110</v>
      </c>
      <c r="AC34" s="4" t="s">
        <v>110</v>
      </c>
      <c r="AD34" s="4" t="s">
        <v>110</v>
      </c>
      <c r="AE34" s="4" t="s">
        <v>110</v>
      </c>
      <c r="AF34" s="4" t="s">
        <v>110</v>
      </c>
      <c r="AG34" s="4" t="s">
        <v>110</v>
      </c>
      <c r="AH34" s="4" t="s">
        <v>110</v>
      </c>
      <c r="AI34" s="4" t="s">
        <v>110</v>
      </c>
      <c r="AJ34" s="4" t="s">
        <v>110</v>
      </c>
      <c r="AK34" s="4" t="s">
        <v>110</v>
      </c>
      <c r="AL34" s="4" t="s">
        <v>110</v>
      </c>
      <c r="AM34" s="4">
        <v>0</v>
      </c>
      <c r="AN34" s="4">
        <v>0</v>
      </c>
      <c r="AO34" s="4">
        <v>0.75</v>
      </c>
      <c r="AP34" s="4">
        <v>0.02</v>
      </c>
      <c r="AQ34" s="4">
        <v>10</v>
      </c>
      <c r="AT34" s="235">
        <f t="shared" ref="AT34:AT35" si="63">AP34*P34+AO34</f>
        <v>1.3192000000000002</v>
      </c>
      <c r="AU34" s="235">
        <f t="shared" si="58"/>
        <v>0.13192000000000001</v>
      </c>
      <c r="AV34" s="236">
        <f t="shared" si="59"/>
        <v>0</v>
      </c>
      <c r="AW34" s="236">
        <f t="shared" si="60"/>
        <v>1</v>
      </c>
      <c r="AX34" s="235">
        <f>1333*P34*POWER(10,-6)</f>
        <v>3.7937180000000008E-2</v>
      </c>
      <c r="AY34" s="236">
        <f t="shared" si="53"/>
        <v>2.4890571800000001</v>
      </c>
      <c r="AZ34" s="237">
        <f t="shared" si="61"/>
        <v>0</v>
      </c>
      <c r="BA34" s="238">
        <f t="shared" si="62"/>
        <v>0</v>
      </c>
      <c r="BB34" s="237">
        <f t="shared" si="54"/>
        <v>4.2562877778E-6</v>
      </c>
    </row>
    <row r="35" spans="1:54" s="4" customFormat="1" ht="42" x14ac:dyDescent="0.3">
      <c r="A35" s="226" t="s">
        <v>23</v>
      </c>
      <c r="B35" s="242" t="s">
        <v>443</v>
      </c>
      <c r="C35" s="228" t="s">
        <v>392</v>
      </c>
      <c r="D35" s="229" t="s">
        <v>406</v>
      </c>
      <c r="E35" s="230">
        <v>9.9999999999999995E-7</v>
      </c>
      <c r="F35" s="227">
        <v>10</v>
      </c>
      <c r="G35" s="227">
        <v>0.76</v>
      </c>
      <c r="H35" s="230">
        <f t="shared" si="55"/>
        <v>7.5999999999999992E-6</v>
      </c>
      <c r="I35" s="227">
        <v>63.6</v>
      </c>
      <c r="J35" s="227">
        <v>0</v>
      </c>
      <c r="K35" s="227">
        <v>847</v>
      </c>
      <c r="L35" s="227">
        <v>286</v>
      </c>
      <c r="N35" s="239"/>
      <c r="O35" s="232">
        <v>284.60000000000002</v>
      </c>
      <c r="P35" s="232">
        <v>0</v>
      </c>
      <c r="Q35" s="233"/>
      <c r="R35" s="4" t="str">
        <f t="shared" si="56"/>
        <v>С14</v>
      </c>
      <c r="S35" s="4" t="str">
        <f t="shared" si="57"/>
        <v xml:space="preserve">Емкости Е-38, Е-40…42, Е-44, Е-46…Е-48, Е-39, Е-45
</v>
      </c>
      <c r="T35" s="4" t="str">
        <f t="shared" si="51"/>
        <v>Полное разрушение - рассеивание выброса (ликвидация аварии)</v>
      </c>
      <c r="U35" s="4" t="s">
        <v>110</v>
      </c>
      <c r="V35" s="4" t="s">
        <v>110</v>
      </c>
      <c r="W35" s="4" t="s">
        <v>110</v>
      </c>
      <c r="X35" s="4" t="s">
        <v>110</v>
      </c>
      <c r="Y35" s="4" t="s">
        <v>110</v>
      </c>
      <c r="Z35" s="4" t="s">
        <v>110</v>
      </c>
      <c r="AA35" s="4" t="s">
        <v>110</v>
      </c>
      <c r="AB35" s="4" t="s">
        <v>110</v>
      </c>
      <c r="AC35" s="4">
        <v>34</v>
      </c>
      <c r="AD35" s="4">
        <v>6</v>
      </c>
      <c r="AE35" s="4" t="s">
        <v>110</v>
      </c>
      <c r="AF35" s="4" t="s">
        <v>110</v>
      </c>
      <c r="AG35" s="4" t="s">
        <v>110</v>
      </c>
      <c r="AH35" s="4" t="s">
        <v>110</v>
      </c>
      <c r="AI35" s="4" t="s">
        <v>110</v>
      </c>
      <c r="AJ35" s="4" t="s">
        <v>110</v>
      </c>
      <c r="AK35" s="4" t="s">
        <v>110</v>
      </c>
      <c r="AL35" s="4" t="s">
        <v>110</v>
      </c>
      <c r="AM35" s="4">
        <v>1</v>
      </c>
      <c r="AN35" s="4">
        <v>2</v>
      </c>
      <c r="AO35" s="4">
        <f>0.1*$AO$4</f>
        <v>7.5000000000000011E-2</v>
      </c>
      <c r="AP35" s="4">
        <v>0.02</v>
      </c>
      <c r="AQ35" s="4">
        <v>10</v>
      </c>
      <c r="AT35" s="235">
        <f t="shared" si="63"/>
        <v>7.5000000000000011E-2</v>
      </c>
      <c r="AU35" s="235">
        <f t="shared" si="58"/>
        <v>7.5000000000000015E-3</v>
      </c>
      <c r="AV35" s="236">
        <f t="shared" si="59"/>
        <v>4.4800000000000004</v>
      </c>
      <c r="AW35" s="236">
        <f t="shared" si="60"/>
        <v>1</v>
      </c>
      <c r="AX35" s="235">
        <f>10068.2*P35*POWER(10,-6)</f>
        <v>0</v>
      </c>
      <c r="AY35" s="236">
        <f t="shared" si="53"/>
        <v>5.5625000000000009</v>
      </c>
      <c r="AZ35" s="237">
        <f t="shared" si="61"/>
        <v>7.5999999999999992E-6</v>
      </c>
      <c r="BA35" s="238">
        <f t="shared" si="62"/>
        <v>1.5199999999999998E-5</v>
      </c>
      <c r="BB35" s="237">
        <f t="shared" si="54"/>
        <v>4.2275000000000004E-5</v>
      </c>
    </row>
    <row r="36" spans="1:54" s="4" customFormat="1" ht="42" x14ac:dyDescent="0.3">
      <c r="A36" s="226" t="s">
        <v>24</v>
      </c>
      <c r="B36" s="242" t="s">
        <v>443</v>
      </c>
      <c r="C36" s="228" t="s">
        <v>393</v>
      </c>
      <c r="D36" s="229" t="s">
        <v>402</v>
      </c>
      <c r="E36" s="230">
        <v>1.0000000000000001E-5</v>
      </c>
      <c r="F36" s="227">
        <v>10</v>
      </c>
      <c r="G36" s="227">
        <v>4.0000000000000008E-2</v>
      </c>
      <c r="H36" s="230">
        <f t="shared" si="55"/>
        <v>4.0000000000000007E-6</v>
      </c>
      <c r="I36" s="227">
        <v>0</v>
      </c>
      <c r="J36" s="227">
        <v>2.5</v>
      </c>
      <c r="K36" s="227">
        <v>0</v>
      </c>
      <c r="L36" s="227">
        <v>0</v>
      </c>
      <c r="N36" s="239"/>
      <c r="O36" s="232">
        <f>J36*3600/1000</f>
        <v>9</v>
      </c>
      <c r="P36" s="232">
        <f>O36</f>
        <v>9</v>
      </c>
      <c r="Q36" s="234"/>
      <c r="R36" s="4" t="str">
        <f t="shared" si="56"/>
        <v>С15</v>
      </c>
      <c r="S36" s="4" t="str">
        <f t="shared" si="57"/>
        <v xml:space="preserve">Емкости Е-38, Е-40…42, Е-44, Е-46…Е-48, Е-39, Е-45
</v>
      </c>
      <c r="T36" s="4" t="str">
        <f t="shared" si="51"/>
        <v>Частичное разрушение (10 мм) - факельное горение (жидкостной факел)</v>
      </c>
      <c r="U36" s="4" t="s">
        <v>110</v>
      </c>
      <c r="V36" s="4" t="s">
        <v>110</v>
      </c>
      <c r="W36" s="4" t="s">
        <v>110</v>
      </c>
      <c r="X36" s="4" t="s">
        <v>110</v>
      </c>
      <c r="Y36" s="4" t="s">
        <v>110</v>
      </c>
      <c r="Z36" s="4" t="s">
        <v>110</v>
      </c>
      <c r="AA36" s="4" t="s">
        <v>110</v>
      </c>
      <c r="AB36" s="4" t="s">
        <v>110</v>
      </c>
      <c r="AC36" s="4" t="s">
        <v>110</v>
      </c>
      <c r="AD36" s="4" t="s">
        <v>110</v>
      </c>
      <c r="AE36" s="4" t="s">
        <v>110</v>
      </c>
      <c r="AF36" s="4" t="s">
        <v>110</v>
      </c>
      <c r="AG36" s="4" t="s">
        <v>110</v>
      </c>
      <c r="AH36" s="4" t="s">
        <v>110</v>
      </c>
      <c r="AI36" s="4" t="s">
        <v>110</v>
      </c>
      <c r="AJ36" s="4" t="s">
        <v>110</v>
      </c>
      <c r="AK36" s="4" t="s">
        <v>110</v>
      </c>
      <c r="AL36" s="4" t="s">
        <v>110</v>
      </c>
      <c r="AM36" s="4">
        <v>0</v>
      </c>
      <c r="AN36" s="4">
        <v>0</v>
      </c>
      <c r="AO36" s="4">
        <f t="shared" ref="AO36:AO39" si="64">0.1*$AO$4</f>
        <v>7.5000000000000011E-2</v>
      </c>
      <c r="AP36" s="4">
        <v>0.02</v>
      </c>
      <c r="AQ36" s="4">
        <v>3</v>
      </c>
      <c r="AT36" s="235">
        <f>AP36*O36+AO36</f>
        <v>0.255</v>
      </c>
      <c r="AU36" s="235">
        <f t="shared" si="58"/>
        <v>2.5500000000000002E-2</v>
      </c>
      <c r="AV36" s="236">
        <f t="shared" si="59"/>
        <v>0</v>
      </c>
      <c r="AW36" s="236">
        <f t="shared" si="60"/>
        <v>0.30000000000000004</v>
      </c>
      <c r="AX36" s="235">
        <f>1333*O36*POWER(10,-6)</f>
        <v>1.1996999999999999E-2</v>
      </c>
      <c r="AY36" s="236">
        <f t="shared" si="53"/>
        <v>0.59249700000000005</v>
      </c>
      <c r="AZ36" s="237">
        <f t="shared" si="61"/>
        <v>0</v>
      </c>
      <c r="BA36" s="238">
        <f t="shared" si="62"/>
        <v>0</v>
      </c>
      <c r="BB36" s="237">
        <f t="shared" si="54"/>
        <v>2.3699880000000007E-6</v>
      </c>
    </row>
    <row r="37" spans="1:54" s="4" customFormat="1" ht="42" x14ac:dyDescent="0.3">
      <c r="A37" s="226" t="s">
        <v>25</v>
      </c>
      <c r="B37" s="242" t="s">
        <v>443</v>
      </c>
      <c r="C37" s="228" t="s">
        <v>394</v>
      </c>
      <c r="D37" s="229" t="s">
        <v>403</v>
      </c>
      <c r="E37" s="230">
        <v>1.0000000000000001E-5</v>
      </c>
      <c r="F37" s="227">
        <v>10</v>
      </c>
      <c r="G37" s="227">
        <v>3.2000000000000008E-2</v>
      </c>
      <c r="H37" s="230">
        <f t="shared" si="55"/>
        <v>3.2000000000000007E-6</v>
      </c>
      <c r="I37" s="227">
        <v>0</v>
      </c>
      <c r="J37" s="227">
        <v>2.5</v>
      </c>
      <c r="K37" s="227">
        <v>0</v>
      </c>
      <c r="L37" s="227">
        <v>0</v>
      </c>
      <c r="N37" s="239"/>
      <c r="O37" s="232">
        <f t="shared" ref="O37:O41" si="65">J37*3600/1000</f>
        <v>9</v>
      </c>
      <c r="P37" s="232">
        <f>O37*0.1</f>
        <v>0.9</v>
      </c>
      <c r="Q37" s="233"/>
      <c r="R37" s="4" t="str">
        <f t="shared" si="56"/>
        <v>С16</v>
      </c>
      <c r="S37" s="4" t="str">
        <f t="shared" si="57"/>
        <v xml:space="preserve">Емкости Е-38, Е-40…42, Е-44, Е-46…Е-48, Е-39, Е-45
</v>
      </c>
      <c r="T37" s="4" t="str">
        <f t="shared" si="51"/>
        <v>Частичное разрушение (10 мм) - пожар-вспышка</v>
      </c>
      <c r="U37" s="4" t="s">
        <v>110</v>
      </c>
      <c r="V37" s="4" t="s">
        <v>110</v>
      </c>
      <c r="W37" s="4" t="s">
        <v>110</v>
      </c>
      <c r="X37" s="4" t="s">
        <v>110</v>
      </c>
      <c r="Y37" s="4" t="s">
        <v>110</v>
      </c>
      <c r="Z37" s="4" t="s">
        <v>110</v>
      </c>
      <c r="AA37" s="4" t="s">
        <v>110</v>
      </c>
      <c r="AB37" s="4" t="s">
        <v>110</v>
      </c>
      <c r="AC37" s="4">
        <v>11</v>
      </c>
      <c r="AD37" s="4">
        <v>2</v>
      </c>
      <c r="AE37" s="4" t="s">
        <v>110</v>
      </c>
      <c r="AF37" s="4" t="s">
        <v>110</v>
      </c>
      <c r="AG37" s="4" t="s">
        <v>110</v>
      </c>
      <c r="AH37" s="4" t="s">
        <v>110</v>
      </c>
      <c r="AI37" s="4" t="s">
        <v>110</v>
      </c>
      <c r="AJ37" s="4" t="s">
        <v>110</v>
      </c>
      <c r="AK37" s="4" t="s">
        <v>110</v>
      </c>
      <c r="AL37" s="4" t="s">
        <v>110</v>
      </c>
      <c r="AM37" s="4">
        <v>1</v>
      </c>
      <c r="AN37" s="4">
        <v>2</v>
      </c>
      <c r="AO37" s="4">
        <f t="shared" si="64"/>
        <v>7.5000000000000011E-2</v>
      </c>
      <c r="AP37" s="4">
        <v>0.02</v>
      </c>
      <c r="AQ37" s="4">
        <v>3</v>
      </c>
      <c r="AT37" s="235">
        <f t="shared" ref="AT37:AT38" si="66">AP37*P37+AO37</f>
        <v>9.3000000000000013E-2</v>
      </c>
      <c r="AU37" s="235">
        <f t="shared" si="58"/>
        <v>9.300000000000001E-3</v>
      </c>
      <c r="AV37" s="236">
        <f t="shared" si="59"/>
        <v>4.4800000000000004</v>
      </c>
      <c r="AW37" s="236">
        <f t="shared" si="60"/>
        <v>0.30000000000000004</v>
      </c>
      <c r="AX37" s="235">
        <f>10068.2*P37*POWER(10,-6)</f>
        <v>9.0613800000000008E-3</v>
      </c>
      <c r="AY37" s="236">
        <f t="shared" si="53"/>
        <v>4.8913613800000002</v>
      </c>
      <c r="AZ37" s="237">
        <f t="shared" si="61"/>
        <v>3.2000000000000007E-6</v>
      </c>
      <c r="BA37" s="238">
        <f t="shared" si="62"/>
        <v>6.4000000000000014E-6</v>
      </c>
      <c r="BB37" s="237">
        <f t="shared" si="54"/>
        <v>1.5652356416000004E-5</v>
      </c>
    </row>
    <row r="38" spans="1:54" s="4" customFormat="1" ht="42" x14ac:dyDescent="0.3">
      <c r="A38" s="226" t="s">
        <v>26</v>
      </c>
      <c r="B38" s="242" t="s">
        <v>443</v>
      </c>
      <c r="C38" s="228" t="s">
        <v>395</v>
      </c>
      <c r="D38" s="229" t="s">
        <v>405</v>
      </c>
      <c r="E38" s="230">
        <v>1.0000000000000001E-5</v>
      </c>
      <c r="F38" s="227">
        <v>10</v>
      </c>
      <c r="G38" s="227">
        <v>0.12800000000000003</v>
      </c>
      <c r="H38" s="230">
        <f t="shared" si="55"/>
        <v>1.2800000000000003E-5</v>
      </c>
      <c r="I38" s="227">
        <v>0</v>
      </c>
      <c r="J38" s="227">
        <v>2.5</v>
      </c>
      <c r="K38" s="227">
        <v>0</v>
      </c>
      <c r="L38" s="227">
        <v>0</v>
      </c>
      <c r="N38" s="239"/>
      <c r="O38" s="232">
        <f t="shared" si="65"/>
        <v>9</v>
      </c>
      <c r="P38" s="232">
        <v>0</v>
      </c>
      <c r="Q38" s="240"/>
      <c r="R38" s="4" t="str">
        <f t="shared" si="56"/>
        <v>С17</v>
      </c>
      <c r="S38" s="4" t="str">
        <f t="shared" si="57"/>
        <v xml:space="preserve">Емкости Е-38, Е-40…42, Е-44, Е-46…Е-48, Е-39, Е-45
</v>
      </c>
      <c r="T38" s="4" t="str">
        <f t="shared" si="51"/>
        <v>Частичное разрушение (10 мм) - рассеивание выброса (ликвидация аварии)</v>
      </c>
      <c r="U38" s="4" t="s">
        <v>110</v>
      </c>
      <c r="V38" s="4" t="s">
        <v>110</v>
      </c>
      <c r="W38" s="4" t="s">
        <v>110</v>
      </c>
      <c r="X38" s="4" t="s">
        <v>110</v>
      </c>
      <c r="Y38" s="4" t="s">
        <v>110</v>
      </c>
      <c r="Z38" s="4" t="s">
        <v>110</v>
      </c>
      <c r="AA38" s="4" t="s">
        <v>110</v>
      </c>
      <c r="AB38" s="4" t="s">
        <v>110</v>
      </c>
      <c r="AC38" s="4" t="s">
        <v>110</v>
      </c>
      <c r="AD38" s="4" t="s">
        <v>110</v>
      </c>
      <c r="AE38" s="4">
        <v>36</v>
      </c>
      <c r="AF38" s="4">
        <v>43</v>
      </c>
      <c r="AG38" s="4" t="s">
        <v>110</v>
      </c>
      <c r="AH38" s="4" t="s">
        <v>110</v>
      </c>
      <c r="AI38" s="4" t="s">
        <v>110</v>
      </c>
      <c r="AJ38" s="4" t="s">
        <v>110</v>
      </c>
      <c r="AK38" s="4" t="s">
        <v>110</v>
      </c>
      <c r="AL38" s="4" t="s">
        <v>110</v>
      </c>
      <c r="AM38" s="4">
        <v>1</v>
      </c>
      <c r="AN38" s="4">
        <v>2</v>
      </c>
      <c r="AO38" s="4">
        <f t="shared" si="64"/>
        <v>7.5000000000000011E-2</v>
      </c>
      <c r="AP38" s="4">
        <v>0.02</v>
      </c>
      <c r="AQ38" s="4">
        <v>3</v>
      </c>
      <c r="AT38" s="235">
        <f t="shared" si="66"/>
        <v>7.5000000000000011E-2</v>
      </c>
      <c r="AU38" s="235">
        <f t="shared" si="58"/>
        <v>7.5000000000000015E-3</v>
      </c>
      <c r="AV38" s="236">
        <f t="shared" si="59"/>
        <v>4.4800000000000004</v>
      </c>
      <c r="AW38" s="236">
        <f t="shared" si="60"/>
        <v>0.30000000000000004</v>
      </c>
      <c r="AX38" s="235">
        <f>10068.2*P38*POWER(10,-6)</f>
        <v>0</v>
      </c>
      <c r="AY38" s="236">
        <f t="shared" si="53"/>
        <v>4.8625000000000007</v>
      </c>
      <c r="AZ38" s="237">
        <f t="shared" si="61"/>
        <v>1.2800000000000003E-5</v>
      </c>
      <c r="BA38" s="238">
        <f t="shared" si="62"/>
        <v>2.5600000000000006E-5</v>
      </c>
      <c r="BB38" s="237">
        <f t="shared" si="54"/>
        <v>6.2240000000000028E-5</v>
      </c>
    </row>
    <row r="39" spans="1:54" s="4" customFormat="1" ht="42" x14ac:dyDescent="0.3">
      <c r="A39" s="226" t="s">
        <v>27</v>
      </c>
      <c r="B39" s="242" t="s">
        <v>443</v>
      </c>
      <c r="C39" s="228" t="s">
        <v>396</v>
      </c>
      <c r="D39" s="229" t="s">
        <v>407</v>
      </c>
      <c r="E39" s="230">
        <v>1.0000000000000001E-5</v>
      </c>
      <c r="F39" s="227">
        <v>10</v>
      </c>
      <c r="G39" s="227">
        <v>4.0000000000000008E-2</v>
      </c>
      <c r="H39" s="230">
        <f t="shared" si="55"/>
        <v>4.0000000000000007E-6</v>
      </c>
      <c r="I39" s="227">
        <v>0</v>
      </c>
      <c r="J39" s="227">
        <v>0.1</v>
      </c>
      <c r="K39" s="227">
        <v>0</v>
      </c>
      <c r="L39" s="227">
        <v>0</v>
      </c>
      <c r="N39" s="239"/>
      <c r="O39" s="232">
        <f t="shared" si="65"/>
        <v>0.36</v>
      </c>
      <c r="P39" s="232">
        <f>O39</f>
        <v>0.36</v>
      </c>
      <c r="Q39" s="240"/>
      <c r="R39" s="4" t="str">
        <f t="shared" si="56"/>
        <v>С18</v>
      </c>
      <c r="S39" s="4" t="str">
        <f t="shared" si="57"/>
        <v xml:space="preserve">Емкости Е-38, Е-40…42, Е-44, Е-46…Е-48, Е-39, Е-45
</v>
      </c>
      <c r="T39" s="4" t="str">
        <f t="shared" si="51"/>
        <v>Частичное разрушение (10 мм) - факельное горение (газовый факел)</v>
      </c>
      <c r="U39" s="4" t="s">
        <v>110</v>
      </c>
      <c r="V39" s="4" t="s">
        <v>110</v>
      </c>
      <c r="W39" s="4" t="s">
        <v>110</v>
      </c>
      <c r="X39" s="4" t="s">
        <v>110</v>
      </c>
      <c r="Y39" s="4" t="s">
        <v>110</v>
      </c>
      <c r="Z39" s="4" t="s">
        <v>110</v>
      </c>
      <c r="AA39" s="4" t="s">
        <v>110</v>
      </c>
      <c r="AB39" s="4" t="s">
        <v>110</v>
      </c>
      <c r="AC39" s="4" t="s">
        <v>110</v>
      </c>
      <c r="AD39" s="4" t="s">
        <v>110</v>
      </c>
      <c r="AE39" s="4" t="s">
        <v>110</v>
      </c>
      <c r="AF39" s="4" t="s">
        <v>110</v>
      </c>
      <c r="AG39" s="4" t="s">
        <v>110</v>
      </c>
      <c r="AH39" s="4" t="s">
        <v>110</v>
      </c>
      <c r="AI39" s="4" t="s">
        <v>110</v>
      </c>
      <c r="AJ39" s="4" t="s">
        <v>110</v>
      </c>
      <c r="AK39" s="4" t="s">
        <v>110</v>
      </c>
      <c r="AL39" s="4" t="s">
        <v>110</v>
      </c>
      <c r="AM39" s="4">
        <v>0</v>
      </c>
      <c r="AN39" s="4">
        <v>0</v>
      </c>
      <c r="AO39" s="4">
        <f t="shared" si="64"/>
        <v>7.5000000000000011E-2</v>
      </c>
      <c r="AP39" s="4">
        <v>0.02</v>
      </c>
      <c r="AQ39" s="4">
        <v>3</v>
      </c>
      <c r="AT39" s="235">
        <f>AP39*O39+AO39</f>
        <v>8.2200000000000009E-2</v>
      </c>
      <c r="AU39" s="235">
        <f t="shared" si="58"/>
        <v>8.2200000000000016E-3</v>
      </c>
      <c r="AV39" s="236">
        <f t="shared" si="59"/>
        <v>0</v>
      </c>
      <c r="AW39" s="236">
        <f t="shared" si="60"/>
        <v>0.30000000000000004</v>
      </c>
      <c r="AX39" s="235">
        <f>1333*O39*POWER(10,-6)</f>
        <v>4.7987999999999997E-4</v>
      </c>
      <c r="AY39" s="236">
        <f t="shared" si="53"/>
        <v>0.39089988000000003</v>
      </c>
      <c r="AZ39" s="237">
        <f t="shared" si="61"/>
        <v>0</v>
      </c>
      <c r="BA39" s="238">
        <f t="shared" si="62"/>
        <v>0</v>
      </c>
      <c r="BB39" s="237">
        <f t="shared" si="54"/>
        <v>1.5635995200000003E-6</v>
      </c>
    </row>
    <row r="40" spans="1:54" s="4" customFormat="1" ht="42" x14ac:dyDescent="0.3">
      <c r="A40" s="226" t="s">
        <v>28</v>
      </c>
      <c r="B40" s="242" t="s">
        <v>443</v>
      </c>
      <c r="C40" s="228" t="s">
        <v>397</v>
      </c>
      <c r="D40" s="229" t="s">
        <v>403</v>
      </c>
      <c r="E40" s="230">
        <v>1.0000000000000001E-5</v>
      </c>
      <c r="F40" s="227">
        <v>10</v>
      </c>
      <c r="G40" s="227">
        <v>0.15200000000000002</v>
      </c>
      <c r="H40" s="230">
        <f t="shared" si="55"/>
        <v>1.5200000000000004E-5</v>
      </c>
      <c r="I40" s="227">
        <v>0</v>
      </c>
      <c r="J40" s="227">
        <v>0.1</v>
      </c>
      <c r="K40" s="227">
        <v>0</v>
      </c>
      <c r="L40" s="227">
        <v>0</v>
      </c>
      <c r="N40" s="239"/>
      <c r="O40" s="232">
        <f t="shared" si="65"/>
        <v>0.36</v>
      </c>
      <c r="P40" s="232">
        <f>O40*0.1</f>
        <v>3.5999999999999997E-2</v>
      </c>
      <c r="Q40" s="240"/>
      <c r="R40" s="4" t="str">
        <f t="shared" si="56"/>
        <v>С19</v>
      </c>
      <c r="S40" s="4" t="str">
        <f t="shared" si="57"/>
        <v xml:space="preserve">Емкости Е-38, Е-40…42, Е-44, Е-46…Е-48, Е-39, Е-45
</v>
      </c>
      <c r="T40" s="4" t="str">
        <f t="shared" si="51"/>
        <v>Частичное разрушение (10 мм) - пожар-вспышка</v>
      </c>
      <c r="U40" s="4" t="s">
        <v>110</v>
      </c>
      <c r="V40" s="4" t="s">
        <v>110</v>
      </c>
      <c r="W40" s="4" t="s">
        <v>110</v>
      </c>
      <c r="X40" s="4" t="s">
        <v>110</v>
      </c>
      <c r="Y40" s="4" t="s">
        <v>110</v>
      </c>
      <c r="Z40" s="4" t="s">
        <v>110</v>
      </c>
      <c r="AA40" s="4" t="s">
        <v>110</v>
      </c>
      <c r="AB40" s="4" t="s">
        <v>110</v>
      </c>
      <c r="AC40" s="4" t="s">
        <v>110</v>
      </c>
      <c r="AD40" s="4" t="s">
        <v>110</v>
      </c>
      <c r="AE40" s="4" t="s">
        <v>110</v>
      </c>
      <c r="AF40" s="4" t="s">
        <v>110</v>
      </c>
      <c r="AG40" s="4" t="s">
        <v>110</v>
      </c>
      <c r="AH40" s="4" t="s">
        <v>110</v>
      </c>
      <c r="AI40" s="4">
        <v>215</v>
      </c>
      <c r="AJ40" s="4">
        <v>287</v>
      </c>
      <c r="AK40" s="4">
        <v>334</v>
      </c>
      <c r="AL40" s="4">
        <v>418</v>
      </c>
      <c r="AM40" s="4">
        <v>1</v>
      </c>
      <c r="AN40" s="4">
        <v>1</v>
      </c>
      <c r="AO40" s="4">
        <v>0.75</v>
      </c>
      <c r="AP40" s="4">
        <v>0.02</v>
      </c>
      <c r="AQ40" s="4">
        <v>10</v>
      </c>
      <c r="AT40" s="235">
        <f t="shared" ref="AT40" si="67">AP40*P40+AO40</f>
        <v>0.75072000000000005</v>
      </c>
      <c r="AU40" s="235">
        <f t="shared" si="58"/>
        <v>7.5072000000000014E-2</v>
      </c>
      <c r="AV40" s="236">
        <f t="shared" si="59"/>
        <v>3.1</v>
      </c>
      <c r="AW40" s="236">
        <f t="shared" si="60"/>
        <v>1</v>
      </c>
      <c r="AX40" s="235">
        <f>10068.2*P40*POWER(10,-6)</f>
        <v>3.6245519999999999E-4</v>
      </c>
      <c r="AY40" s="236">
        <f t="shared" si="53"/>
        <v>4.9261544551999998</v>
      </c>
      <c r="AZ40" s="237">
        <f t="shared" si="61"/>
        <v>1.5200000000000004E-5</v>
      </c>
      <c r="BA40" s="238">
        <f t="shared" si="62"/>
        <v>1.5200000000000004E-5</v>
      </c>
      <c r="BB40" s="237">
        <f t="shared" si="54"/>
        <v>7.4877547719040012E-5</v>
      </c>
    </row>
    <row r="41" spans="1:54" s="4" customFormat="1" ht="42" x14ac:dyDescent="0.3">
      <c r="A41" s="226" t="s">
        <v>29</v>
      </c>
      <c r="B41" s="242" t="s">
        <v>443</v>
      </c>
      <c r="C41" s="228" t="s">
        <v>398</v>
      </c>
      <c r="D41" s="229" t="s">
        <v>405</v>
      </c>
      <c r="E41" s="230">
        <v>1.0000000000000001E-5</v>
      </c>
      <c r="F41" s="227">
        <v>10</v>
      </c>
      <c r="G41" s="227">
        <v>0.6080000000000001</v>
      </c>
      <c r="H41" s="230">
        <f t="shared" si="55"/>
        <v>6.0800000000000014E-5</v>
      </c>
      <c r="I41" s="227">
        <v>0</v>
      </c>
      <c r="J41" s="227">
        <v>0.1</v>
      </c>
      <c r="K41" s="227">
        <v>0</v>
      </c>
      <c r="L41" s="227">
        <v>0</v>
      </c>
      <c r="N41" s="241"/>
      <c r="O41" s="232">
        <f t="shared" si="65"/>
        <v>0.36</v>
      </c>
      <c r="P41" s="232">
        <v>0</v>
      </c>
      <c r="Q41" s="240"/>
      <c r="R41" s="4" t="str">
        <f t="shared" si="56"/>
        <v>С20</v>
      </c>
      <c r="AT41" s="235"/>
      <c r="AU41" s="235"/>
      <c r="AV41" s="236"/>
      <c r="AW41" s="236"/>
      <c r="AX41" s="235"/>
      <c r="AY41" s="236"/>
      <c r="AZ41" s="237"/>
      <c r="BA41" s="238"/>
      <c r="BB41" s="237"/>
    </row>
    <row r="42" spans="1:54" s="3" customFormat="1" ht="28.2" x14ac:dyDescent="0.3">
      <c r="A42" s="244" t="s">
        <v>20</v>
      </c>
      <c r="B42" s="245" t="s">
        <v>445</v>
      </c>
      <c r="C42" s="246" t="s">
        <v>389</v>
      </c>
      <c r="D42" s="247" t="s">
        <v>399</v>
      </c>
      <c r="E42" s="248">
        <v>9.9999999999999995E-7</v>
      </c>
      <c r="F42" s="249">
        <v>4</v>
      </c>
      <c r="G42" s="249">
        <v>0.05</v>
      </c>
      <c r="H42" s="248">
        <f>E42*F42*G42</f>
        <v>1.9999999999999999E-7</v>
      </c>
      <c r="I42" s="249">
        <v>63.6</v>
      </c>
      <c r="J42" s="249">
        <v>0</v>
      </c>
      <c r="K42" s="249">
        <v>847</v>
      </c>
      <c r="L42" s="249">
        <v>286</v>
      </c>
      <c r="M42" s="246">
        <v>4100</v>
      </c>
      <c r="N42" s="250" t="s">
        <v>444</v>
      </c>
      <c r="O42" s="251">
        <v>272.25</v>
      </c>
      <c r="P42" s="251">
        <f>I42</f>
        <v>63.6</v>
      </c>
      <c r="Q42" s="252"/>
      <c r="R42" s="3" t="str">
        <f>A42</f>
        <v>С11</v>
      </c>
      <c r="S42" s="3" t="str">
        <f>B42</f>
        <v xml:space="preserve">Емкости Е-49…Е-52
</v>
      </c>
      <c r="T42" s="3" t="str">
        <f t="shared" ref="T42:T50" si="68">D42</f>
        <v>Полное разрушение - огненный шар</v>
      </c>
      <c r="U42" s="3">
        <v>17</v>
      </c>
      <c r="V42" s="3">
        <v>23</v>
      </c>
      <c r="W42" s="3">
        <v>32</v>
      </c>
      <c r="X42" s="3">
        <v>60</v>
      </c>
      <c r="Y42" s="3" t="s">
        <v>110</v>
      </c>
      <c r="Z42" s="3" t="s">
        <v>110</v>
      </c>
      <c r="AA42" s="3" t="s">
        <v>110</v>
      </c>
      <c r="AB42" s="3" t="s">
        <v>110</v>
      </c>
      <c r="AC42" s="3" t="s">
        <v>110</v>
      </c>
      <c r="AD42" s="3" t="s">
        <v>110</v>
      </c>
      <c r="AE42" s="3" t="s">
        <v>110</v>
      </c>
      <c r="AF42" s="3" t="s">
        <v>110</v>
      </c>
      <c r="AG42" s="3" t="s">
        <v>110</v>
      </c>
      <c r="AH42" s="3" t="s">
        <v>110</v>
      </c>
      <c r="AI42" s="3" t="s">
        <v>110</v>
      </c>
      <c r="AJ42" s="3" t="s">
        <v>110</v>
      </c>
      <c r="AK42" s="3" t="s">
        <v>110</v>
      </c>
      <c r="AL42" s="3" t="s">
        <v>110</v>
      </c>
      <c r="AM42" s="253">
        <v>1</v>
      </c>
      <c r="AN42" s="253">
        <v>2</v>
      </c>
      <c r="AO42" s="3">
        <v>0.75</v>
      </c>
      <c r="AP42" s="3">
        <v>0.02</v>
      </c>
      <c r="AQ42" s="3">
        <v>10</v>
      </c>
      <c r="AT42" s="254">
        <f t="shared" ref="AT42" si="69">AP42*P42+AO42</f>
        <v>2.0220000000000002</v>
      </c>
      <c r="AU42" s="254">
        <f>0.1*AT42</f>
        <v>0.20220000000000005</v>
      </c>
      <c r="AV42" s="255">
        <f>AM42*1.72+115*0.012*AN42</f>
        <v>4.4800000000000004</v>
      </c>
      <c r="AW42" s="255">
        <f>AQ42*0.1</f>
        <v>1</v>
      </c>
      <c r="AX42" s="254">
        <f>10068.2*P42*POWER(10,-6)</f>
        <v>0.64033751999999999</v>
      </c>
      <c r="AY42" s="255">
        <f t="shared" ref="AY42:AY50" si="70">AX42+AW42+AV42+AU42+AT42</f>
        <v>8.3445375200000012</v>
      </c>
      <c r="AZ42" s="256">
        <f>AM42*H42</f>
        <v>1.9999999999999999E-7</v>
      </c>
      <c r="BA42" s="257">
        <f>AN42*H42</f>
        <v>3.9999999999999998E-7</v>
      </c>
      <c r="BB42" s="256">
        <f t="shared" ref="BB42:BB50" si="71">H42*AY42</f>
        <v>1.6689075040000001E-6</v>
      </c>
    </row>
    <row r="43" spans="1:54" s="3" customFormat="1" ht="28.2" x14ac:dyDescent="0.3">
      <c r="A43" s="244" t="s">
        <v>21</v>
      </c>
      <c r="B43" s="245" t="s">
        <v>445</v>
      </c>
      <c r="C43" s="246" t="s">
        <v>390</v>
      </c>
      <c r="D43" s="247" t="s">
        <v>400</v>
      </c>
      <c r="E43" s="248">
        <v>9.9999999999999995E-7</v>
      </c>
      <c r="F43" s="249">
        <v>4</v>
      </c>
      <c r="G43" s="249">
        <v>1.9000000000000003E-2</v>
      </c>
      <c r="H43" s="248">
        <f t="shared" ref="H43:H51" si="72">E43*F43*G43</f>
        <v>7.6000000000000006E-8</v>
      </c>
      <c r="I43" s="249">
        <v>63.6</v>
      </c>
      <c r="J43" s="249">
        <v>0</v>
      </c>
      <c r="K43" s="249">
        <v>847</v>
      </c>
      <c r="L43" s="249">
        <v>286</v>
      </c>
      <c r="N43" s="258"/>
      <c r="O43" s="251">
        <v>272.25</v>
      </c>
      <c r="P43" s="251">
        <f>0.1*O43</f>
        <v>27.225000000000001</v>
      </c>
      <c r="Q43" s="252"/>
      <c r="R43" s="3" t="str">
        <f t="shared" ref="R43:R51" si="73">A43</f>
        <v>С12</v>
      </c>
      <c r="S43" s="3" t="str">
        <f t="shared" ref="S43:S50" si="74">B43</f>
        <v xml:space="preserve">Емкости Е-49…Е-52
</v>
      </c>
      <c r="T43" s="3" t="str">
        <f t="shared" si="68"/>
        <v>Полное разрушение - взрыв</v>
      </c>
      <c r="U43" s="3" t="s">
        <v>110</v>
      </c>
      <c r="V43" s="3" t="s">
        <v>110</v>
      </c>
      <c r="W43" s="3" t="s">
        <v>110</v>
      </c>
      <c r="X43" s="3" t="s">
        <v>110</v>
      </c>
      <c r="Y43" s="3">
        <v>89</v>
      </c>
      <c r="Z43" s="3">
        <v>180</v>
      </c>
      <c r="AA43" s="3">
        <v>491</v>
      </c>
      <c r="AB43" s="3">
        <v>842</v>
      </c>
      <c r="AC43" s="3" t="s">
        <v>110</v>
      </c>
      <c r="AD43" s="3" t="s">
        <v>110</v>
      </c>
      <c r="AE43" s="3" t="s">
        <v>110</v>
      </c>
      <c r="AF43" s="3" t="s">
        <v>110</v>
      </c>
      <c r="AG43" s="3" t="s">
        <v>110</v>
      </c>
      <c r="AH43" s="3" t="s">
        <v>110</v>
      </c>
      <c r="AI43" s="3" t="s">
        <v>110</v>
      </c>
      <c r="AJ43" s="3" t="s">
        <v>110</v>
      </c>
      <c r="AK43" s="3" t="s">
        <v>110</v>
      </c>
      <c r="AL43" s="3" t="s">
        <v>110</v>
      </c>
      <c r="AM43" s="253">
        <v>2</v>
      </c>
      <c r="AN43" s="253">
        <v>3</v>
      </c>
      <c r="AO43" s="3">
        <v>0.75</v>
      </c>
      <c r="AP43" s="3">
        <v>0.02</v>
      </c>
      <c r="AQ43" s="3">
        <v>10</v>
      </c>
      <c r="AT43" s="254">
        <f>AP43*O43+AO43</f>
        <v>6.1950000000000003</v>
      </c>
      <c r="AU43" s="254">
        <f t="shared" ref="AU43:AU50" si="75">0.1*AT43</f>
        <v>0.61950000000000005</v>
      </c>
      <c r="AV43" s="255">
        <f t="shared" ref="AV43:AV50" si="76">AM43*1.72+115*0.012*AN43</f>
        <v>7.58</v>
      </c>
      <c r="AW43" s="255">
        <f t="shared" ref="AW43:AW50" si="77">AQ43*0.1</f>
        <v>1</v>
      </c>
      <c r="AX43" s="254">
        <f>10068.2*P43*POWER(10,-6)*10</f>
        <v>2.7410674500000005</v>
      </c>
      <c r="AY43" s="255">
        <f t="shared" si="70"/>
        <v>18.135567450000003</v>
      </c>
      <c r="AZ43" s="256">
        <f t="shared" ref="AZ43:AZ50" si="78">AM43*H43</f>
        <v>1.5200000000000001E-7</v>
      </c>
      <c r="BA43" s="257">
        <f t="shared" ref="BA43:BA50" si="79">AN43*H43</f>
        <v>2.2800000000000003E-7</v>
      </c>
      <c r="BB43" s="256">
        <f t="shared" si="71"/>
        <v>1.3783031262000003E-6</v>
      </c>
    </row>
    <row r="44" spans="1:54" s="3" customFormat="1" ht="28.2" x14ac:dyDescent="0.3">
      <c r="A44" s="244" t="s">
        <v>22</v>
      </c>
      <c r="B44" s="245" t="s">
        <v>445</v>
      </c>
      <c r="C44" s="246" t="s">
        <v>391</v>
      </c>
      <c r="D44" s="247" t="s">
        <v>401</v>
      </c>
      <c r="E44" s="248">
        <v>9.9999999999999995E-7</v>
      </c>
      <c r="F44" s="249">
        <v>4</v>
      </c>
      <c r="G44" s="249">
        <v>0.17100000000000001</v>
      </c>
      <c r="H44" s="248">
        <f t="shared" si="72"/>
        <v>6.8400000000000004E-7</v>
      </c>
      <c r="I44" s="249">
        <v>63.6</v>
      </c>
      <c r="J44" s="249">
        <v>0</v>
      </c>
      <c r="K44" s="249">
        <v>847</v>
      </c>
      <c r="L44" s="249">
        <v>286</v>
      </c>
      <c r="N44" s="258"/>
      <c r="O44" s="251">
        <v>272.25</v>
      </c>
      <c r="P44" s="251">
        <f>0.1*O44</f>
        <v>27.225000000000001</v>
      </c>
      <c r="Q44" s="252"/>
      <c r="R44" s="3" t="str">
        <f t="shared" si="73"/>
        <v>С13</v>
      </c>
      <c r="S44" s="3" t="str">
        <f t="shared" si="74"/>
        <v xml:space="preserve">Емкости Е-49…Е-52
</v>
      </c>
      <c r="T44" s="3" t="str">
        <f t="shared" si="68"/>
        <v>Полное разрушение - пожар-вспышка</v>
      </c>
      <c r="U44" s="3" t="s">
        <v>110</v>
      </c>
      <c r="V44" s="3" t="s">
        <v>110</v>
      </c>
      <c r="W44" s="3" t="s">
        <v>110</v>
      </c>
      <c r="X44" s="3" t="s">
        <v>110</v>
      </c>
      <c r="Y44" s="3" t="s">
        <v>110</v>
      </c>
      <c r="Z44" s="3" t="s">
        <v>110</v>
      </c>
      <c r="AA44" s="3" t="s">
        <v>110</v>
      </c>
      <c r="AB44" s="3" t="s">
        <v>110</v>
      </c>
      <c r="AC44" s="3" t="s">
        <v>110</v>
      </c>
      <c r="AD44" s="3" t="s">
        <v>110</v>
      </c>
      <c r="AE44" s="3" t="s">
        <v>110</v>
      </c>
      <c r="AF44" s="3" t="s">
        <v>110</v>
      </c>
      <c r="AG44" s="3" t="s">
        <v>110</v>
      </c>
      <c r="AH44" s="3" t="s">
        <v>110</v>
      </c>
      <c r="AI44" s="3" t="s">
        <v>110</v>
      </c>
      <c r="AJ44" s="3" t="s">
        <v>110</v>
      </c>
      <c r="AK44" s="3" t="s">
        <v>110</v>
      </c>
      <c r="AL44" s="3" t="s">
        <v>110</v>
      </c>
      <c r="AM44" s="3">
        <v>0</v>
      </c>
      <c r="AN44" s="3">
        <v>0</v>
      </c>
      <c r="AO44" s="3">
        <v>0.75</v>
      </c>
      <c r="AP44" s="3">
        <v>0.02</v>
      </c>
      <c r="AQ44" s="3">
        <v>10</v>
      </c>
      <c r="AT44" s="254">
        <f t="shared" ref="AT44:AT45" si="80">AP44*P44+AO44</f>
        <v>1.2945000000000002</v>
      </c>
      <c r="AU44" s="254">
        <f t="shared" si="75"/>
        <v>0.12945000000000004</v>
      </c>
      <c r="AV44" s="255">
        <f t="shared" si="76"/>
        <v>0</v>
      </c>
      <c r="AW44" s="255">
        <f t="shared" si="77"/>
        <v>1</v>
      </c>
      <c r="AX44" s="254">
        <f>1333*P44*POWER(10,-6)</f>
        <v>3.6290925000000002E-2</v>
      </c>
      <c r="AY44" s="255">
        <f t="shared" si="70"/>
        <v>2.4602409250000004</v>
      </c>
      <c r="AZ44" s="256">
        <f t="shared" si="78"/>
        <v>0</v>
      </c>
      <c r="BA44" s="257">
        <f t="shared" si="79"/>
        <v>0</v>
      </c>
      <c r="BB44" s="256">
        <f t="shared" si="71"/>
        <v>1.6828047927000003E-6</v>
      </c>
    </row>
    <row r="45" spans="1:54" s="3" customFormat="1" ht="28.8" x14ac:dyDescent="0.3">
      <c r="A45" s="244" t="s">
        <v>23</v>
      </c>
      <c r="B45" s="245" t="s">
        <v>445</v>
      </c>
      <c r="C45" s="246" t="s">
        <v>392</v>
      </c>
      <c r="D45" s="247" t="s">
        <v>406</v>
      </c>
      <c r="E45" s="248">
        <v>9.9999999999999995E-7</v>
      </c>
      <c r="F45" s="249">
        <v>4</v>
      </c>
      <c r="G45" s="249">
        <v>0.76</v>
      </c>
      <c r="H45" s="248">
        <f t="shared" si="72"/>
        <v>3.0399999999999997E-6</v>
      </c>
      <c r="I45" s="249">
        <v>63.6</v>
      </c>
      <c r="J45" s="249">
        <v>0</v>
      </c>
      <c r="K45" s="249">
        <v>847</v>
      </c>
      <c r="L45" s="249">
        <v>286</v>
      </c>
      <c r="N45" s="258"/>
      <c r="O45" s="251">
        <v>272.25</v>
      </c>
      <c r="P45" s="251">
        <v>0</v>
      </c>
      <c r="Q45" s="252"/>
      <c r="R45" s="3" t="str">
        <f t="shared" si="73"/>
        <v>С14</v>
      </c>
      <c r="S45" s="3" t="str">
        <f t="shared" si="74"/>
        <v xml:space="preserve">Емкости Е-49…Е-52
</v>
      </c>
      <c r="T45" s="3" t="str">
        <f t="shared" si="68"/>
        <v>Полное разрушение - рассеивание выброса (ликвидация аварии)</v>
      </c>
      <c r="U45" s="3" t="s">
        <v>110</v>
      </c>
      <c r="V45" s="3" t="s">
        <v>110</v>
      </c>
      <c r="W45" s="3" t="s">
        <v>110</v>
      </c>
      <c r="X45" s="3" t="s">
        <v>110</v>
      </c>
      <c r="Y45" s="3" t="s">
        <v>110</v>
      </c>
      <c r="Z45" s="3" t="s">
        <v>110</v>
      </c>
      <c r="AA45" s="3" t="s">
        <v>110</v>
      </c>
      <c r="AB45" s="3" t="s">
        <v>110</v>
      </c>
      <c r="AC45" s="3">
        <v>34</v>
      </c>
      <c r="AD45" s="3">
        <v>6</v>
      </c>
      <c r="AE45" s="3" t="s">
        <v>110</v>
      </c>
      <c r="AF45" s="3" t="s">
        <v>110</v>
      </c>
      <c r="AG45" s="3" t="s">
        <v>110</v>
      </c>
      <c r="AH45" s="3" t="s">
        <v>110</v>
      </c>
      <c r="AI45" s="3" t="s">
        <v>110</v>
      </c>
      <c r="AJ45" s="3" t="s">
        <v>110</v>
      </c>
      <c r="AK45" s="3" t="s">
        <v>110</v>
      </c>
      <c r="AL45" s="3" t="s">
        <v>110</v>
      </c>
      <c r="AM45" s="3">
        <v>1</v>
      </c>
      <c r="AN45" s="3">
        <v>2</v>
      </c>
      <c r="AO45" s="3">
        <f>0.1*$AO$4</f>
        <v>7.5000000000000011E-2</v>
      </c>
      <c r="AP45" s="3">
        <v>0.02</v>
      </c>
      <c r="AQ45" s="3">
        <v>10</v>
      </c>
      <c r="AT45" s="254">
        <f t="shared" si="80"/>
        <v>7.5000000000000011E-2</v>
      </c>
      <c r="AU45" s="254">
        <f t="shared" si="75"/>
        <v>7.5000000000000015E-3</v>
      </c>
      <c r="AV45" s="255">
        <f t="shared" si="76"/>
        <v>4.4800000000000004</v>
      </c>
      <c r="AW45" s="255">
        <f t="shared" si="77"/>
        <v>1</v>
      </c>
      <c r="AX45" s="254">
        <f>10068.2*P45*POWER(10,-6)</f>
        <v>0</v>
      </c>
      <c r="AY45" s="255">
        <f t="shared" si="70"/>
        <v>5.5625000000000009</v>
      </c>
      <c r="AZ45" s="256">
        <f t="shared" si="78"/>
        <v>3.0399999999999997E-6</v>
      </c>
      <c r="BA45" s="257">
        <f t="shared" si="79"/>
        <v>6.0799999999999994E-6</v>
      </c>
      <c r="BB45" s="256">
        <f t="shared" si="71"/>
        <v>1.6910000000000002E-5</v>
      </c>
    </row>
    <row r="46" spans="1:54" s="3" customFormat="1" ht="28.8" x14ac:dyDescent="0.3">
      <c r="A46" s="244" t="s">
        <v>24</v>
      </c>
      <c r="B46" s="245" t="s">
        <v>445</v>
      </c>
      <c r="C46" s="246" t="s">
        <v>393</v>
      </c>
      <c r="D46" s="247" t="s">
        <v>402</v>
      </c>
      <c r="E46" s="248">
        <v>1.0000000000000001E-5</v>
      </c>
      <c r="F46" s="249">
        <v>4</v>
      </c>
      <c r="G46" s="249">
        <v>4.0000000000000008E-2</v>
      </c>
      <c r="H46" s="248">
        <f t="shared" si="72"/>
        <v>1.6000000000000004E-6</v>
      </c>
      <c r="I46" s="249">
        <v>0</v>
      </c>
      <c r="J46" s="249">
        <v>2.5</v>
      </c>
      <c r="K46" s="249">
        <v>0</v>
      </c>
      <c r="L46" s="249">
        <v>0</v>
      </c>
      <c r="N46" s="258"/>
      <c r="O46" s="251">
        <f>J46*3600/1000</f>
        <v>9</v>
      </c>
      <c r="P46" s="251">
        <f>O46</f>
        <v>9</v>
      </c>
      <c r="Q46" s="253"/>
      <c r="R46" s="3" t="str">
        <f t="shared" si="73"/>
        <v>С15</v>
      </c>
      <c r="S46" s="3" t="str">
        <f t="shared" si="74"/>
        <v xml:space="preserve">Емкости Е-49…Е-52
</v>
      </c>
      <c r="T46" s="3" t="str">
        <f t="shared" si="68"/>
        <v>Частичное разрушение (10 мм) - факельное горение (жидкостной факел)</v>
      </c>
      <c r="U46" s="3" t="s">
        <v>110</v>
      </c>
      <c r="V46" s="3" t="s">
        <v>110</v>
      </c>
      <c r="W46" s="3" t="s">
        <v>110</v>
      </c>
      <c r="X46" s="3" t="s">
        <v>110</v>
      </c>
      <c r="Y46" s="3" t="s">
        <v>110</v>
      </c>
      <c r="Z46" s="3" t="s">
        <v>110</v>
      </c>
      <c r="AA46" s="3" t="s">
        <v>110</v>
      </c>
      <c r="AB46" s="3" t="s">
        <v>110</v>
      </c>
      <c r="AC46" s="3" t="s">
        <v>110</v>
      </c>
      <c r="AD46" s="3" t="s">
        <v>110</v>
      </c>
      <c r="AE46" s="3" t="s">
        <v>110</v>
      </c>
      <c r="AF46" s="3" t="s">
        <v>110</v>
      </c>
      <c r="AG46" s="3" t="s">
        <v>110</v>
      </c>
      <c r="AH46" s="3" t="s">
        <v>110</v>
      </c>
      <c r="AI46" s="3" t="s">
        <v>110</v>
      </c>
      <c r="AJ46" s="3" t="s">
        <v>110</v>
      </c>
      <c r="AK46" s="3" t="s">
        <v>110</v>
      </c>
      <c r="AL46" s="3" t="s">
        <v>110</v>
      </c>
      <c r="AM46" s="3">
        <v>0</v>
      </c>
      <c r="AN46" s="3">
        <v>0</v>
      </c>
      <c r="AO46" s="3">
        <f t="shared" ref="AO46:AO49" si="81">0.1*$AO$4</f>
        <v>7.5000000000000011E-2</v>
      </c>
      <c r="AP46" s="3">
        <v>0.02</v>
      </c>
      <c r="AQ46" s="3">
        <v>3</v>
      </c>
      <c r="AT46" s="254">
        <f>AP46*O46+AO46</f>
        <v>0.255</v>
      </c>
      <c r="AU46" s="254">
        <f t="shared" si="75"/>
        <v>2.5500000000000002E-2</v>
      </c>
      <c r="AV46" s="255">
        <f t="shared" si="76"/>
        <v>0</v>
      </c>
      <c r="AW46" s="255">
        <f t="shared" si="77"/>
        <v>0.30000000000000004</v>
      </c>
      <c r="AX46" s="254">
        <f>1333*O46*POWER(10,-6)</f>
        <v>1.1996999999999999E-2</v>
      </c>
      <c r="AY46" s="255">
        <f t="shared" si="70"/>
        <v>0.59249700000000005</v>
      </c>
      <c r="AZ46" s="256">
        <f t="shared" si="78"/>
        <v>0</v>
      </c>
      <c r="BA46" s="257">
        <f t="shared" si="79"/>
        <v>0</v>
      </c>
      <c r="BB46" s="256">
        <f t="shared" si="71"/>
        <v>9.4799520000000034E-7</v>
      </c>
    </row>
    <row r="47" spans="1:54" s="3" customFormat="1" ht="28.8" x14ac:dyDescent="0.3">
      <c r="A47" s="244" t="s">
        <v>25</v>
      </c>
      <c r="B47" s="245" t="s">
        <v>445</v>
      </c>
      <c r="C47" s="246" t="s">
        <v>394</v>
      </c>
      <c r="D47" s="247" t="s">
        <v>403</v>
      </c>
      <c r="E47" s="248">
        <v>1.0000000000000001E-5</v>
      </c>
      <c r="F47" s="249">
        <v>4</v>
      </c>
      <c r="G47" s="249">
        <v>3.2000000000000008E-2</v>
      </c>
      <c r="H47" s="248">
        <f t="shared" si="72"/>
        <v>1.2800000000000005E-6</v>
      </c>
      <c r="I47" s="249">
        <v>0</v>
      </c>
      <c r="J47" s="249">
        <v>2.5</v>
      </c>
      <c r="K47" s="249">
        <v>0</v>
      </c>
      <c r="L47" s="249">
        <v>0</v>
      </c>
      <c r="N47" s="258"/>
      <c r="O47" s="251">
        <f t="shared" ref="O47:O51" si="82">J47*3600/1000</f>
        <v>9</v>
      </c>
      <c r="P47" s="251">
        <f>O47*0.1</f>
        <v>0.9</v>
      </c>
      <c r="Q47" s="252"/>
      <c r="R47" s="3" t="str">
        <f t="shared" si="73"/>
        <v>С16</v>
      </c>
      <c r="S47" s="3" t="str">
        <f t="shared" si="74"/>
        <v xml:space="preserve">Емкости Е-49…Е-52
</v>
      </c>
      <c r="T47" s="3" t="str">
        <f t="shared" si="68"/>
        <v>Частичное разрушение (10 мм) - пожар-вспышка</v>
      </c>
      <c r="U47" s="3" t="s">
        <v>110</v>
      </c>
      <c r="V47" s="3" t="s">
        <v>110</v>
      </c>
      <c r="W47" s="3" t="s">
        <v>110</v>
      </c>
      <c r="X47" s="3" t="s">
        <v>110</v>
      </c>
      <c r="Y47" s="3" t="s">
        <v>110</v>
      </c>
      <c r="Z47" s="3" t="s">
        <v>110</v>
      </c>
      <c r="AA47" s="3" t="s">
        <v>110</v>
      </c>
      <c r="AB47" s="3" t="s">
        <v>110</v>
      </c>
      <c r="AC47" s="3">
        <v>11</v>
      </c>
      <c r="AD47" s="3">
        <v>2</v>
      </c>
      <c r="AE47" s="3" t="s">
        <v>110</v>
      </c>
      <c r="AF47" s="3" t="s">
        <v>110</v>
      </c>
      <c r="AG47" s="3" t="s">
        <v>110</v>
      </c>
      <c r="AH47" s="3" t="s">
        <v>110</v>
      </c>
      <c r="AI47" s="3" t="s">
        <v>110</v>
      </c>
      <c r="AJ47" s="3" t="s">
        <v>110</v>
      </c>
      <c r="AK47" s="3" t="s">
        <v>110</v>
      </c>
      <c r="AL47" s="3" t="s">
        <v>110</v>
      </c>
      <c r="AM47" s="3">
        <v>1</v>
      </c>
      <c r="AN47" s="3">
        <v>2</v>
      </c>
      <c r="AO47" s="3">
        <f t="shared" si="81"/>
        <v>7.5000000000000011E-2</v>
      </c>
      <c r="AP47" s="3">
        <v>0.02</v>
      </c>
      <c r="AQ47" s="3">
        <v>3</v>
      </c>
      <c r="AT47" s="254">
        <f t="shared" ref="AT47:AT48" si="83">AP47*P47+AO47</f>
        <v>9.3000000000000013E-2</v>
      </c>
      <c r="AU47" s="254">
        <f t="shared" si="75"/>
        <v>9.300000000000001E-3</v>
      </c>
      <c r="AV47" s="255">
        <f t="shared" si="76"/>
        <v>4.4800000000000004</v>
      </c>
      <c r="AW47" s="255">
        <f t="shared" si="77"/>
        <v>0.30000000000000004</v>
      </c>
      <c r="AX47" s="254">
        <f>10068.2*P47*POWER(10,-6)</f>
        <v>9.0613800000000008E-3</v>
      </c>
      <c r="AY47" s="255">
        <f t="shared" si="70"/>
        <v>4.8913613800000002</v>
      </c>
      <c r="AZ47" s="256">
        <f t="shared" si="78"/>
        <v>1.2800000000000005E-6</v>
      </c>
      <c r="BA47" s="257">
        <f t="shared" si="79"/>
        <v>2.5600000000000009E-6</v>
      </c>
      <c r="BB47" s="256">
        <f t="shared" si="71"/>
        <v>6.2609425664000021E-6</v>
      </c>
    </row>
    <row r="48" spans="1:54" s="3" customFormat="1" ht="28.8" x14ac:dyDescent="0.3">
      <c r="A48" s="244" t="s">
        <v>26</v>
      </c>
      <c r="B48" s="245" t="s">
        <v>445</v>
      </c>
      <c r="C48" s="246" t="s">
        <v>395</v>
      </c>
      <c r="D48" s="247" t="s">
        <v>405</v>
      </c>
      <c r="E48" s="248">
        <v>1.0000000000000001E-5</v>
      </c>
      <c r="F48" s="249">
        <v>4</v>
      </c>
      <c r="G48" s="249">
        <v>0.12800000000000003</v>
      </c>
      <c r="H48" s="248">
        <f t="shared" si="72"/>
        <v>5.1200000000000018E-6</v>
      </c>
      <c r="I48" s="249">
        <v>0</v>
      </c>
      <c r="J48" s="249">
        <v>2.5</v>
      </c>
      <c r="K48" s="249">
        <v>0</v>
      </c>
      <c r="L48" s="249">
        <v>0</v>
      </c>
      <c r="N48" s="258"/>
      <c r="O48" s="251">
        <f t="shared" si="82"/>
        <v>9</v>
      </c>
      <c r="P48" s="251">
        <v>0</v>
      </c>
      <c r="Q48" s="259"/>
      <c r="R48" s="3" t="str">
        <f t="shared" si="73"/>
        <v>С17</v>
      </c>
      <c r="S48" s="3" t="str">
        <f t="shared" si="74"/>
        <v xml:space="preserve">Емкости Е-49…Е-52
</v>
      </c>
      <c r="T48" s="3" t="str">
        <f t="shared" si="68"/>
        <v>Частичное разрушение (10 мм) - рассеивание выброса (ликвидация аварии)</v>
      </c>
      <c r="U48" s="3" t="s">
        <v>110</v>
      </c>
      <c r="V48" s="3" t="s">
        <v>110</v>
      </c>
      <c r="W48" s="3" t="s">
        <v>110</v>
      </c>
      <c r="X48" s="3" t="s">
        <v>110</v>
      </c>
      <c r="Y48" s="3" t="s">
        <v>110</v>
      </c>
      <c r="Z48" s="3" t="s">
        <v>110</v>
      </c>
      <c r="AA48" s="3" t="s">
        <v>110</v>
      </c>
      <c r="AB48" s="3" t="s">
        <v>110</v>
      </c>
      <c r="AC48" s="3" t="s">
        <v>110</v>
      </c>
      <c r="AD48" s="3" t="s">
        <v>110</v>
      </c>
      <c r="AE48" s="3">
        <v>36</v>
      </c>
      <c r="AF48" s="3">
        <v>43</v>
      </c>
      <c r="AG48" s="3" t="s">
        <v>110</v>
      </c>
      <c r="AH48" s="3" t="s">
        <v>110</v>
      </c>
      <c r="AI48" s="3" t="s">
        <v>110</v>
      </c>
      <c r="AJ48" s="3" t="s">
        <v>110</v>
      </c>
      <c r="AK48" s="3" t="s">
        <v>110</v>
      </c>
      <c r="AL48" s="3" t="s">
        <v>110</v>
      </c>
      <c r="AM48" s="3">
        <v>1</v>
      </c>
      <c r="AN48" s="3">
        <v>2</v>
      </c>
      <c r="AO48" s="3">
        <f t="shared" si="81"/>
        <v>7.5000000000000011E-2</v>
      </c>
      <c r="AP48" s="3">
        <v>0.02</v>
      </c>
      <c r="AQ48" s="3">
        <v>3</v>
      </c>
      <c r="AT48" s="254">
        <f t="shared" si="83"/>
        <v>7.5000000000000011E-2</v>
      </c>
      <c r="AU48" s="254">
        <f t="shared" si="75"/>
        <v>7.5000000000000015E-3</v>
      </c>
      <c r="AV48" s="255">
        <f t="shared" si="76"/>
        <v>4.4800000000000004</v>
      </c>
      <c r="AW48" s="255">
        <f t="shared" si="77"/>
        <v>0.30000000000000004</v>
      </c>
      <c r="AX48" s="254">
        <f>10068.2*P48*POWER(10,-6)</f>
        <v>0</v>
      </c>
      <c r="AY48" s="255">
        <f t="shared" si="70"/>
        <v>4.8625000000000007</v>
      </c>
      <c r="AZ48" s="256">
        <f t="shared" si="78"/>
        <v>5.1200000000000018E-6</v>
      </c>
      <c r="BA48" s="257">
        <f t="shared" si="79"/>
        <v>1.0240000000000004E-5</v>
      </c>
      <c r="BB48" s="256">
        <f t="shared" si="71"/>
        <v>2.4896000000000014E-5</v>
      </c>
    </row>
    <row r="49" spans="1:54" s="3" customFormat="1" ht="28.8" x14ac:dyDescent="0.3">
      <c r="A49" s="244" t="s">
        <v>27</v>
      </c>
      <c r="B49" s="245" t="s">
        <v>445</v>
      </c>
      <c r="C49" s="246" t="s">
        <v>396</v>
      </c>
      <c r="D49" s="247" t="s">
        <v>407</v>
      </c>
      <c r="E49" s="248">
        <v>1.0000000000000001E-5</v>
      </c>
      <c r="F49" s="249">
        <v>4</v>
      </c>
      <c r="G49" s="249">
        <v>4.0000000000000008E-2</v>
      </c>
      <c r="H49" s="248">
        <f t="shared" si="72"/>
        <v>1.6000000000000004E-6</v>
      </c>
      <c r="I49" s="249">
        <v>0</v>
      </c>
      <c r="J49" s="249">
        <v>0.1</v>
      </c>
      <c r="K49" s="249">
        <v>0</v>
      </c>
      <c r="L49" s="249">
        <v>0</v>
      </c>
      <c r="N49" s="258"/>
      <c r="O49" s="251">
        <f t="shared" si="82"/>
        <v>0.36</v>
      </c>
      <c r="P49" s="251">
        <f>O49</f>
        <v>0.36</v>
      </c>
      <c r="Q49" s="259"/>
      <c r="R49" s="3" t="str">
        <f t="shared" si="73"/>
        <v>С18</v>
      </c>
      <c r="S49" s="3" t="str">
        <f t="shared" si="74"/>
        <v xml:space="preserve">Емкости Е-49…Е-52
</v>
      </c>
      <c r="T49" s="3" t="str">
        <f t="shared" si="68"/>
        <v>Частичное разрушение (10 мм) - факельное горение (газовый факел)</v>
      </c>
      <c r="U49" s="3" t="s">
        <v>110</v>
      </c>
      <c r="V49" s="3" t="s">
        <v>110</v>
      </c>
      <c r="W49" s="3" t="s">
        <v>110</v>
      </c>
      <c r="X49" s="3" t="s">
        <v>110</v>
      </c>
      <c r="Y49" s="3" t="s">
        <v>110</v>
      </c>
      <c r="Z49" s="3" t="s">
        <v>110</v>
      </c>
      <c r="AA49" s="3" t="s">
        <v>110</v>
      </c>
      <c r="AB49" s="3" t="s">
        <v>110</v>
      </c>
      <c r="AC49" s="3" t="s">
        <v>110</v>
      </c>
      <c r="AD49" s="3" t="s">
        <v>110</v>
      </c>
      <c r="AE49" s="3" t="s">
        <v>110</v>
      </c>
      <c r="AF49" s="3" t="s">
        <v>110</v>
      </c>
      <c r="AG49" s="3" t="s">
        <v>110</v>
      </c>
      <c r="AH49" s="3" t="s">
        <v>110</v>
      </c>
      <c r="AI49" s="3" t="s">
        <v>110</v>
      </c>
      <c r="AJ49" s="3" t="s">
        <v>110</v>
      </c>
      <c r="AK49" s="3" t="s">
        <v>110</v>
      </c>
      <c r="AL49" s="3" t="s">
        <v>110</v>
      </c>
      <c r="AM49" s="3">
        <v>0</v>
      </c>
      <c r="AN49" s="3">
        <v>0</v>
      </c>
      <c r="AO49" s="3">
        <f t="shared" si="81"/>
        <v>7.5000000000000011E-2</v>
      </c>
      <c r="AP49" s="3">
        <v>0.02</v>
      </c>
      <c r="AQ49" s="3">
        <v>3</v>
      </c>
      <c r="AT49" s="254">
        <f>AP49*O49+AO49</f>
        <v>8.2200000000000009E-2</v>
      </c>
      <c r="AU49" s="254">
        <f t="shared" si="75"/>
        <v>8.2200000000000016E-3</v>
      </c>
      <c r="AV49" s="255">
        <f t="shared" si="76"/>
        <v>0</v>
      </c>
      <c r="AW49" s="255">
        <f t="shared" si="77"/>
        <v>0.30000000000000004</v>
      </c>
      <c r="AX49" s="254">
        <f>1333*O49*POWER(10,-6)</f>
        <v>4.7987999999999997E-4</v>
      </c>
      <c r="AY49" s="255">
        <f t="shared" si="70"/>
        <v>0.39089988000000003</v>
      </c>
      <c r="AZ49" s="256">
        <f t="shared" si="78"/>
        <v>0</v>
      </c>
      <c r="BA49" s="257">
        <f t="shared" si="79"/>
        <v>0</v>
      </c>
      <c r="BB49" s="256">
        <f t="shared" si="71"/>
        <v>6.2543980800000017E-7</v>
      </c>
    </row>
    <row r="50" spans="1:54" s="3" customFormat="1" ht="28.8" x14ac:dyDescent="0.3">
      <c r="A50" s="244" t="s">
        <v>28</v>
      </c>
      <c r="B50" s="245" t="s">
        <v>445</v>
      </c>
      <c r="C50" s="246" t="s">
        <v>397</v>
      </c>
      <c r="D50" s="247" t="s">
        <v>403</v>
      </c>
      <c r="E50" s="248">
        <v>1.0000000000000001E-5</v>
      </c>
      <c r="F50" s="249">
        <v>4</v>
      </c>
      <c r="G50" s="249">
        <v>0.15200000000000002</v>
      </c>
      <c r="H50" s="248">
        <f t="shared" si="72"/>
        <v>6.0800000000000011E-6</v>
      </c>
      <c r="I50" s="249">
        <v>0</v>
      </c>
      <c r="J50" s="249">
        <v>0.1</v>
      </c>
      <c r="K50" s="249">
        <v>0</v>
      </c>
      <c r="L50" s="249">
        <v>0</v>
      </c>
      <c r="N50" s="258"/>
      <c r="O50" s="251">
        <f t="shared" si="82"/>
        <v>0.36</v>
      </c>
      <c r="P50" s="251">
        <f>O50*0.1</f>
        <v>3.5999999999999997E-2</v>
      </c>
      <c r="Q50" s="259"/>
      <c r="R50" s="3" t="str">
        <f t="shared" si="73"/>
        <v>С19</v>
      </c>
      <c r="S50" s="3" t="str">
        <f t="shared" si="74"/>
        <v xml:space="preserve">Емкости Е-49…Е-52
</v>
      </c>
      <c r="T50" s="3" t="str">
        <f t="shared" si="68"/>
        <v>Частичное разрушение (10 мм) - пожар-вспышка</v>
      </c>
      <c r="U50" s="3" t="s">
        <v>110</v>
      </c>
      <c r="V50" s="3" t="s">
        <v>110</v>
      </c>
      <c r="W50" s="3" t="s">
        <v>110</v>
      </c>
      <c r="X50" s="3" t="s">
        <v>110</v>
      </c>
      <c r="Y50" s="3" t="s">
        <v>110</v>
      </c>
      <c r="Z50" s="3" t="s">
        <v>110</v>
      </c>
      <c r="AA50" s="3" t="s">
        <v>110</v>
      </c>
      <c r="AB50" s="3" t="s">
        <v>110</v>
      </c>
      <c r="AC50" s="3" t="s">
        <v>110</v>
      </c>
      <c r="AD50" s="3" t="s">
        <v>110</v>
      </c>
      <c r="AE50" s="3" t="s">
        <v>110</v>
      </c>
      <c r="AF50" s="3" t="s">
        <v>110</v>
      </c>
      <c r="AG50" s="3" t="s">
        <v>110</v>
      </c>
      <c r="AH50" s="3" t="s">
        <v>110</v>
      </c>
      <c r="AI50" s="3">
        <v>215</v>
      </c>
      <c r="AJ50" s="3">
        <v>287</v>
      </c>
      <c r="AK50" s="3">
        <v>334</v>
      </c>
      <c r="AL50" s="3">
        <v>418</v>
      </c>
      <c r="AM50" s="3">
        <v>1</v>
      </c>
      <c r="AN50" s="3">
        <v>1</v>
      </c>
      <c r="AO50" s="3">
        <v>0.75</v>
      </c>
      <c r="AP50" s="3">
        <v>0.02</v>
      </c>
      <c r="AQ50" s="3">
        <v>10</v>
      </c>
      <c r="AT50" s="254">
        <f t="shared" ref="AT50" si="84">AP50*P50+AO50</f>
        <v>0.75072000000000005</v>
      </c>
      <c r="AU50" s="254">
        <f t="shared" si="75"/>
        <v>7.5072000000000014E-2</v>
      </c>
      <c r="AV50" s="255">
        <f t="shared" si="76"/>
        <v>3.1</v>
      </c>
      <c r="AW50" s="255">
        <f t="shared" si="77"/>
        <v>1</v>
      </c>
      <c r="AX50" s="254">
        <f>10068.2*P50*POWER(10,-6)</f>
        <v>3.6245519999999999E-4</v>
      </c>
      <c r="AY50" s="255">
        <f t="shared" si="70"/>
        <v>4.9261544551999998</v>
      </c>
      <c r="AZ50" s="256">
        <f t="shared" si="78"/>
        <v>6.0800000000000011E-6</v>
      </c>
      <c r="BA50" s="257">
        <f t="shared" si="79"/>
        <v>6.0800000000000011E-6</v>
      </c>
      <c r="BB50" s="256">
        <f t="shared" si="71"/>
        <v>2.9951019087616004E-5</v>
      </c>
    </row>
    <row r="51" spans="1:54" s="3" customFormat="1" ht="28.8" x14ac:dyDescent="0.3">
      <c r="A51" s="244" t="s">
        <v>29</v>
      </c>
      <c r="B51" s="245" t="s">
        <v>445</v>
      </c>
      <c r="C51" s="246" t="s">
        <v>398</v>
      </c>
      <c r="D51" s="247" t="s">
        <v>405</v>
      </c>
      <c r="E51" s="248">
        <v>1.0000000000000001E-5</v>
      </c>
      <c r="F51" s="249">
        <v>4</v>
      </c>
      <c r="G51" s="249">
        <v>0.6080000000000001</v>
      </c>
      <c r="H51" s="248">
        <f t="shared" si="72"/>
        <v>2.4320000000000004E-5</v>
      </c>
      <c r="I51" s="249">
        <v>0</v>
      </c>
      <c r="J51" s="249">
        <v>0.1</v>
      </c>
      <c r="K51" s="249">
        <v>0</v>
      </c>
      <c r="L51" s="249">
        <v>0</v>
      </c>
      <c r="N51" s="260"/>
      <c r="O51" s="251">
        <f t="shared" si="82"/>
        <v>0.36</v>
      </c>
      <c r="P51" s="251">
        <v>0</v>
      </c>
      <c r="Q51" s="259"/>
      <c r="R51" s="3" t="str">
        <f t="shared" si="73"/>
        <v>С20</v>
      </c>
      <c r="AT51" s="254"/>
      <c r="AU51" s="254"/>
      <c r="AV51" s="255"/>
      <c r="AW51" s="255"/>
      <c r="AX51" s="254"/>
      <c r="AY51" s="255"/>
      <c r="AZ51" s="256"/>
      <c r="BA51" s="257"/>
      <c r="BB51" s="256"/>
    </row>
    <row r="52" spans="1:54" s="4" customFormat="1" x14ac:dyDescent="0.3">
      <c r="A52" s="226"/>
      <c r="B52" s="242"/>
      <c r="C52" s="228"/>
      <c r="D52" s="229"/>
      <c r="E52" s="230"/>
      <c r="F52" s="227"/>
      <c r="G52" s="227"/>
      <c r="H52" s="230"/>
      <c r="I52" s="227"/>
      <c r="J52" s="227"/>
      <c r="K52" s="227"/>
      <c r="L52" s="227"/>
      <c r="N52" s="243"/>
      <c r="O52" s="232"/>
      <c r="P52" s="232"/>
      <c r="Q52" s="240"/>
      <c r="AT52" s="235"/>
      <c r="AU52" s="235"/>
      <c r="AV52" s="236"/>
      <c r="AW52" s="236"/>
      <c r="AX52" s="235"/>
      <c r="AY52" s="236"/>
      <c r="AZ52" s="237"/>
      <c r="BA52" s="238"/>
      <c r="BB52" s="237"/>
    </row>
    <row r="53" spans="1:54" s="4" customFormat="1" x14ac:dyDescent="0.3">
      <c r="A53" s="226"/>
      <c r="B53" s="242"/>
      <c r="C53" s="228"/>
      <c r="D53" s="229"/>
      <c r="E53" s="230"/>
      <c r="F53" s="227"/>
      <c r="G53" s="227"/>
      <c r="H53" s="230"/>
      <c r="I53" s="227"/>
      <c r="J53" s="227"/>
      <c r="K53" s="227"/>
      <c r="L53" s="227"/>
      <c r="N53" s="243"/>
      <c r="O53" s="232"/>
      <c r="P53" s="232"/>
      <c r="Q53" s="240"/>
      <c r="AT53" s="235"/>
      <c r="AU53" s="235"/>
      <c r="AV53" s="236"/>
      <c r="AW53" s="236"/>
      <c r="AX53" s="235"/>
      <c r="AY53" s="236"/>
      <c r="AZ53" s="237"/>
      <c r="BA53" s="238"/>
      <c r="BB53" s="237"/>
    </row>
    <row r="54" spans="1:54" s="4" customFormat="1" x14ac:dyDescent="0.3">
      <c r="A54" s="226"/>
      <c r="B54" s="242"/>
      <c r="C54" s="228"/>
      <c r="D54" s="229"/>
      <c r="E54" s="230"/>
      <c r="F54" s="227"/>
      <c r="G54" s="227"/>
      <c r="H54" s="230"/>
      <c r="I54" s="227"/>
      <c r="J54" s="227"/>
      <c r="K54" s="227"/>
      <c r="L54" s="227"/>
      <c r="N54" s="243"/>
      <c r="O54" s="232"/>
      <c r="P54" s="232"/>
      <c r="Q54" s="240"/>
      <c r="AT54" s="235"/>
      <c r="AU54" s="235"/>
      <c r="AV54" s="236"/>
      <c r="AW54" s="236"/>
      <c r="AX54" s="235"/>
      <c r="AY54" s="236"/>
      <c r="AZ54" s="237"/>
      <c r="BA54" s="238"/>
      <c r="BB54" s="237"/>
    </row>
    <row r="55" spans="1:54" s="4" customFormat="1" x14ac:dyDescent="0.3">
      <c r="A55" s="226"/>
      <c r="B55" s="242"/>
      <c r="C55" s="228"/>
      <c r="D55" s="229"/>
      <c r="E55" s="230"/>
      <c r="F55" s="227"/>
      <c r="G55" s="227"/>
      <c r="H55" s="230"/>
      <c r="I55" s="227"/>
      <c r="J55" s="227"/>
      <c r="K55" s="227"/>
      <c r="L55" s="227"/>
      <c r="N55" s="243"/>
      <c r="O55" s="232"/>
      <c r="P55" s="232"/>
      <c r="Q55" s="240"/>
      <c r="AT55" s="235"/>
      <c r="AU55" s="235"/>
      <c r="AV55" s="236"/>
      <c r="AW55" s="236"/>
      <c r="AX55" s="235"/>
      <c r="AY55" s="236"/>
      <c r="AZ55" s="237"/>
      <c r="BA55" s="238"/>
      <c r="BB55" s="237"/>
    </row>
    <row r="56" spans="1:54" s="4" customFormat="1" x14ac:dyDescent="0.3">
      <c r="A56" s="226"/>
      <c r="B56" s="242"/>
      <c r="C56" s="228"/>
      <c r="D56" s="229"/>
      <c r="E56" s="230"/>
      <c r="F56" s="227"/>
      <c r="G56" s="227"/>
      <c r="H56" s="230"/>
      <c r="I56" s="227"/>
      <c r="J56" s="227"/>
      <c r="K56" s="227"/>
      <c r="L56" s="227"/>
      <c r="N56" s="243"/>
      <c r="O56" s="232"/>
      <c r="P56" s="232"/>
      <c r="Q56" s="240"/>
      <c r="AT56" s="235"/>
      <c r="AU56" s="235"/>
      <c r="AV56" s="236"/>
      <c r="AW56" s="236"/>
      <c r="AX56" s="235"/>
      <c r="AY56" s="236"/>
      <c r="AZ56" s="237"/>
      <c r="BA56" s="238"/>
      <c r="BB56" s="237"/>
    </row>
    <row r="57" spans="1:54" s="4" customFormat="1" x14ac:dyDescent="0.3">
      <c r="A57" s="226"/>
      <c r="B57" s="242"/>
      <c r="C57" s="228"/>
      <c r="D57" s="229"/>
      <c r="E57" s="230"/>
      <c r="F57" s="227"/>
      <c r="G57" s="227"/>
      <c r="H57" s="230"/>
      <c r="I57" s="227"/>
      <c r="J57" s="227"/>
      <c r="K57" s="227"/>
      <c r="L57" s="227"/>
      <c r="N57" s="243"/>
      <c r="O57" s="232"/>
      <c r="P57" s="232"/>
      <c r="Q57" s="240"/>
      <c r="AT57" s="235"/>
      <c r="AU57" s="235"/>
      <c r="AV57" s="236"/>
      <c r="AW57" s="236"/>
      <c r="AX57" s="235"/>
      <c r="AY57" s="236"/>
      <c r="AZ57" s="237"/>
      <c r="BA57" s="238"/>
      <c r="BB57" s="237"/>
    </row>
    <row r="58" spans="1:54" s="4" customFormat="1" x14ac:dyDescent="0.3">
      <c r="A58" s="226"/>
      <c r="B58" s="242"/>
      <c r="C58" s="228"/>
      <c r="D58" s="229"/>
      <c r="E58" s="230"/>
      <c r="F58" s="227"/>
      <c r="G58" s="227"/>
      <c r="H58" s="230"/>
      <c r="I58" s="227"/>
      <c r="J58" s="227"/>
      <c r="K58" s="227"/>
      <c r="L58" s="227"/>
      <c r="N58" s="243"/>
      <c r="O58" s="232"/>
      <c r="P58" s="232"/>
      <c r="Q58" s="240"/>
      <c r="AT58" s="235"/>
      <c r="AU58" s="235"/>
      <c r="AV58" s="236"/>
      <c r="AW58" s="236"/>
      <c r="AX58" s="235"/>
      <c r="AY58" s="236"/>
      <c r="AZ58" s="237"/>
      <c r="BA58" s="238"/>
      <c r="BB58" s="237"/>
    </row>
    <row r="59" spans="1:54" s="4" customFormat="1" x14ac:dyDescent="0.3">
      <c r="A59" s="226"/>
      <c r="B59" s="242"/>
      <c r="C59" s="228"/>
      <c r="D59" s="229"/>
      <c r="E59" s="230"/>
      <c r="F59" s="227"/>
      <c r="G59" s="227"/>
      <c r="H59" s="230"/>
      <c r="I59" s="227"/>
      <c r="J59" s="227"/>
      <c r="K59" s="227"/>
      <c r="L59" s="227"/>
      <c r="N59" s="243"/>
      <c r="O59" s="232"/>
      <c r="P59" s="232"/>
      <c r="Q59" s="240"/>
      <c r="AT59" s="235"/>
      <c r="AU59" s="235"/>
      <c r="AV59" s="236"/>
      <c r="AW59" s="236"/>
      <c r="AX59" s="235"/>
      <c r="AY59" s="236"/>
      <c r="AZ59" s="237"/>
      <c r="BA59" s="238"/>
      <c r="BB59" s="237"/>
    </row>
    <row r="60" spans="1:54" s="4" customFormat="1" x14ac:dyDescent="0.3">
      <c r="A60" s="226"/>
      <c r="B60" s="242"/>
      <c r="C60" s="228"/>
      <c r="D60" s="229"/>
      <c r="E60" s="230"/>
      <c r="F60" s="227"/>
      <c r="G60" s="227"/>
      <c r="H60" s="230"/>
      <c r="I60" s="227"/>
      <c r="J60" s="227"/>
      <c r="K60" s="227"/>
      <c r="L60" s="227"/>
      <c r="N60" s="243"/>
      <c r="O60" s="232"/>
      <c r="P60" s="232"/>
      <c r="Q60" s="240"/>
      <c r="AT60" s="235"/>
      <c r="AU60" s="235"/>
      <c r="AV60" s="236"/>
      <c r="AW60" s="236"/>
      <c r="AX60" s="235"/>
      <c r="AY60" s="236"/>
      <c r="AZ60" s="237"/>
      <c r="BA60" s="238"/>
      <c r="BB60" s="237"/>
    </row>
    <row r="61" spans="1:54" s="4" customFormat="1" x14ac:dyDescent="0.3">
      <c r="A61" s="226"/>
      <c r="B61" s="242"/>
      <c r="C61" s="228"/>
      <c r="D61" s="229"/>
      <c r="E61" s="230"/>
      <c r="F61" s="227"/>
      <c r="G61" s="227"/>
      <c r="H61" s="230"/>
      <c r="I61" s="227"/>
      <c r="J61" s="227"/>
      <c r="K61" s="227"/>
      <c r="L61" s="227"/>
      <c r="N61" s="243"/>
      <c r="O61" s="232"/>
      <c r="P61" s="232"/>
      <c r="Q61" s="240"/>
      <c r="AT61" s="235"/>
      <c r="AU61" s="235"/>
      <c r="AV61" s="236"/>
      <c r="AW61" s="236"/>
      <c r="AX61" s="235"/>
      <c r="AY61" s="236"/>
      <c r="AZ61" s="237"/>
      <c r="BA61" s="238"/>
      <c r="BB61" s="237"/>
    </row>
    <row r="62" spans="1:54" s="4" customFormat="1" x14ac:dyDescent="0.3">
      <c r="A62" s="226"/>
      <c r="B62" s="242"/>
      <c r="C62" s="228"/>
      <c r="D62" s="229"/>
      <c r="E62" s="230"/>
      <c r="F62" s="227"/>
      <c r="G62" s="227"/>
      <c r="H62" s="230"/>
      <c r="I62" s="227"/>
      <c r="J62" s="227"/>
      <c r="K62" s="227"/>
      <c r="L62" s="227"/>
      <c r="N62" s="243"/>
      <c r="O62" s="232"/>
      <c r="P62" s="232"/>
      <c r="Q62" s="240"/>
      <c r="AT62" s="235"/>
      <c r="AU62" s="235"/>
      <c r="AV62" s="236"/>
      <c r="AW62" s="236"/>
      <c r="AX62" s="235"/>
      <c r="AY62" s="236"/>
      <c r="AZ62" s="237"/>
      <c r="BA62" s="238"/>
      <c r="BB62" s="237"/>
    </row>
    <row r="63" spans="1:54" s="4" customFormat="1" x14ac:dyDescent="0.3">
      <c r="A63" s="226"/>
      <c r="B63" s="242"/>
      <c r="C63" s="228"/>
      <c r="D63" s="229"/>
      <c r="E63" s="230"/>
      <c r="F63" s="227"/>
      <c r="G63" s="227"/>
      <c r="H63" s="230"/>
      <c r="I63" s="227"/>
      <c r="J63" s="227"/>
      <c r="K63" s="227"/>
      <c r="L63" s="227"/>
      <c r="N63" s="243"/>
      <c r="O63" s="232"/>
      <c r="P63" s="232"/>
      <c r="Q63" s="240"/>
      <c r="AT63" s="235"/>
      <c r="AU63" s="235"/>
      <c r="AV63" s="236"/>
      <c r="AW63" s="236"/>
      <c r="AX63" s="235"/>
      <c r="AY63" s="236"/>
      <c r="AZ63" s="237"/>
      <c r="BA63" s="238"/>
      <c r="BB63" s="237"/>
    </row>
    <row r="64" spans="1:54" s="4" customFormat="1" x14ac:dyDescent="0.3">
      <c r="A64" s="226"/>
      <c r="B64" s="242"/>
      <c r="C64" s="228"/>
      <c r="D64" s="229"/>
      <c r="E64" s="230"/>
      <c r="F64" s="227"/>
      <c r="G64" s="227"/>
      <c r="H64" s="230"/>
      <c r="I64" s="227"/>
      <c r="J64" s="227"/>
      <c r="K64" s="227"/>
      <c r="L64" s="227"/>
      <c r="N64" s="243"/>
      <c r="O64" s="232"/>
      <c r="P64" s="232"/>
      <c r="Q64" s="240"/>
      <c r="AT64" s="235"/>
      <c r="AU64" s="235"/>
      <c r="AV64" s="236"/>
      <c r="AW64" s="236"/>
      <c r="AX64" s="235"/>
      <c r="AY64" s="236"/>
      <c r="AZ64" s="237"/>
      <c r="BA64" s="238"/>
      <c r="BB64" s="237"/>
    </row>
    <row r="65" spans="1:54" s="4" customFormat="1" x14ac:dyDescent="0.3">
      <c r="A65" s="226"/>
      <c r="B65" s="242"/>
      <c r="C65" s="228"/>
      <c r="D65" s="229"/>
      <c r="E65" s="230"/>
      <c r="F65" s="227"/>
      <c r="G65" s="227"/>
      <c r="H65" s="230"/>
      <c r="I65" s="227"/>
      <c r="J65" s="227"/>
      <c r="K65" s="227"/>
      <c r="L65" s="227"/>
      <c r="N65" s="243"/>
      <c r="O65" s="232"/>
      <c r="P65" s="232"/>
      <c r="Q65" s="240"/>
      <c r="AT65" s="235"/>
      <c r="AU65" s="235"/>
      <c r="AV65" s="236"/>
      <c r="AW65" s="236"/>
      <c r="AX65" s="235"/>
      <c r="AY65" s="236"/>
      <c r="AZ65" s="237"/>
      <c r="BA65" s="238"/>
      <c r="BB65" s="237"/>
    </row>
    <row r="66" spans="1:54" s="4" customFormat="1" x14ac:dyDescent="0.3">
      <c r="A66" s="226"/>
      <c r="B66" s="242"/>
      <c r="C66" s="228"/>
      <c r="D66" s="229"/>
      <c r="E66" s="230"/>
      <c r="F66" s="227"/>
      <c r="G66" s="227"/>
      <c r="H66" s="230"/>
      <c r="I66" s="227"/>
      <c r="J66" s="227"/>
      <c r="K66" s="227"/>
      <c r="L66" s="227"/>
      <c r="N66" s="243"/>
      <c r="O66" s="232"/>
      <c r="P66" s="232"/>
      <c r="Q66" s="240"/>
      <c r="AT66" s="235"/>
      <c r="AU66" s="235"/>
      <c r="AV66" s="236"/>
      <c r="AW66" s="236"/>
      <c r="AX66" s="235"/>
      <c r="AY66" s="236"/>
      <c r="AZ66" s="237"/>
      <c r="BA66" s="238"/>
      <c r="BB66" s="237"/>
    </row>
    <row r="67" spans="1:54" s="4" customFormat="1" x14ac:dyDescent="0.3">
      <c r="A67" s="226"/>
      <c r="B67" s="242"/>
      <c r="C67" s="228"/>
      <c r="D67" s="229"/>
      <c r="E67" s="230"/>
      <c r="F67" s="227"/>
      <c r="G67" s="227"/>
      <c r="H67" s="230"/>
      <c r="I67" s="227"/>
      <c r="J67" s="227"/>
      <c r="K67" s="227"/>
      <c r="L67" s="227"/>
      <c r="N67" s="243"/>
      <c r="O67" s="232"/>
      <c r="P67" s="232"/>
      <c r="Q67" s="240"/>
      <c r="AT67" s="235"/>
      <c r="AU67" s="235"/>
      <c r="AV67" s="236"/>
      <c r="AW67" s="236"/>
      <c r="AX67" s="235"/>
      <c r="AY67" s="236"/>
      <c r="AZ67" s="237"/>
      <c r="BA67" s="238"/>
      <c r="BB67" s="237"/>
    </row>
    <row r="68" spans="1:54" s="4" customFormat="1" x14ac:dyDescent="0.3">
      <c r="A68" s="226"/>
      <c r="B68" s="242"/>
      <c r="C68" s="228"/>
      <c r="D68" s="229"/>
      <c r="E68" s="230"/>
      <c r="F68" s="227"/>
      <c r="G68" s="227"/>
      <c r="H68" s="230"/>
      <c r="I68" s="227"/>
      <c r="J68" s="227"/>
      <c r="K68" s="227"/>
      <c r="L68" s="227"/>
      <c r="N68" s="243"/>
      <c r="O68" s="232"/>
      <c r="P68" s="232"/>
      <c r="Q68" s="240"/>
      <c r="AT68" s="235"/>
      <c r="AU68" s="235"/>
      <c r="AV68" s="236"/>
      <c r="AW68" s="236"/>
      <c r="AX68" s="235"/>
      <c r="AY68" s="236"/>
      <c r="AZ68" s="237"/>
      <c r="BA68" s="238"/>
      <c r="BB68" s="237"/>
    </row>
    <row r="69" spans="1:54" s="4" customFormat="1" x14ac:dyDescent="0.3">
      <c r="A69" s="226"/>
      <c r="B69" s="242"/>
      <c r="C69" s="228"/>
      <c r="D69" s="229"/>
      <c r="E69" s="230"/>
      <c r="F69" s="227"/>
      <c r="G69" s="227"/>
      <c r="H69" s="230"/>
      <c r="I69" s="227"/>
      <c r="J69" s="227"/>
      <c r="K69" s="227"/>
      <c r="L69" s="227"/>
      <c r="N69" s="243"/>
      <c r="O69" s="232"/>
      <c r="P69" s="232"/>
      <c r="Q69" s="240"/>
      <c r="AT69" s="235"/>
      <c r="AU69" s="235"/>
      <c r="AV69" s="236"/>
      <c r="AW69" s="236"/>
      <c r="AX69" s="235"/>
      <c r="AY69" s="236"/>
      <c r="AZ69" s="237"/>
      <c r="BA69" s="238"/>
      <c r="BB69" s="237"/>
    </row>
    <row r="70" spans="1:54" s="4" customFormat="1" x14ac:dyDescent="0.3">
      <c r="A70" s="226"/>
      <c r="B70" s="242"/>
      <c r="C70" s="228"/>
      <c r="D70" s="229"/>
      <c r="E70" s="230"/>
      <c r="F70" s="227"/>
      <c r="G70" s="227"/>
      <c r="H70" s="230"/>
      <c r="I70" s="227"/>
      <c r="J70" s="227"/>
      <c r="K70" s="227"/>
      <c r="L70" s="227"/>
      <c r="N70" s="243"/>
      <c r="O70" s="232"/>
      <c r="P70" s="232"/>
      <c r="Q70" s="240"/>
      <c r="AT70" s="235"/>
      <c r="AU70" s="235"/>
      <c r="AV70" s="236"/>
      <c r="AW70" s="236"/>
      <c r="AX70" s="235"/>
      <c r="AY70" s="236"/>
      <c r="AZ70" s="237"/>
      <c r="BA70" s="238"/>
      <c r="BB70" s="237"/>
    </row>
    <row r="71" spans="1:54" s="4" customFormat="1" x14ac:dyDescent="0.3">
      <c r="A71" s="226"/>
      <c r="B71" s="242"/>
      <c r="C71" s="228"/>
      <c r="D71" s="229"/>
      <c r="E71" s="230"/>
      <c r="F71" s="227"/>
      <c r="G71" s="227"/>
      <c r="H71" s="230"/>
      <c r="I71" s="227"/>
      <c r="J71" s="227"/>
      <c r="K71" s="227"/>
      <c r="L71" s="227"/>
      <c r="N71" s="243"/>
      <c r="O71" s="232"/>
      <c r="P71" s="232"/>
      <c r="Q71" s="240"/>
      <c r="AT71" s="235"/>
      <c r="AU71" s="235"/>
      <c r="AV71" s="236"/>
      <c r="AW71" s="236"/>
      <c r="AX71" s="235"/>
      <c r="AY71" s="236"/>
      <c r="AZ71" s="237"/>
      <c r="BA71" s="238"/>
      <c r="BB71" s="237"/>
    </row>
    <row r="72" spans="1:54" s="4" customFormat="1" x14ac:dyDescent="0.3">
      <c r="A72" s="226"/>
      <c r="B72" s="242"/>
      <c r="C72" s="228"/>
      <c r="D72" s="229"/>
      <c r="E72" s="230"/>
      <c r="F72" s="227"/>
      <c r="G72" s="227"/>
      <c r="H72" s="230"/>
      <c r="I72" s="227"/>
      <c r="J72" s="227"/>
      <c r="K72" s="227"/>
      <c r="L72" s="227"/>
      <c r="N72" s="243"/>
      <c r="O72" s="232"/>
      <c r="P72" s="232"/>
      <c r="Q72" s="240"/>
      <c r="AT72" s="235"/>
      <c r="AU72" s="235"/>
      <c r="AV72" s="236"/>
      <c r="AW72" s="236"/>
      <c r="AX72" s="235"/>
      <c r="AY72" s="236"/>
      <c r="AZ72" s="237"/>
      <c r="BA72" s="238"/>
      <c r="BB72" s="237"/>
    </row>
    <row r="73" spans="1:54" s="4" customFormat="1" x14ac:dyDescent="0.3">
      <c r="A73" s="226"/>
      <c r="B73" s="242"/>
      <c r="C73" s="228"/>
      <c r="D73" s="229"/>
      <c r="E73" s="230"/>
      <c r="F73" s="227"/>
      <c r="G73" s="227"/>
      <c r="H73" s="230"/>
      <c r="I73" s="227"/>
      <c r="J73" s="227"/>
      <c r="K73" s="227"/>
      <c r="L73" s="227"/>
      <c r="N73" s="243"/>
      <c r="O73" s="232"/>
      <c r="P73" s="232"/>
      <c r="Q73" s="240"/>
      <c r="AT73" s="235"/>
      <c r="AU73" s="235"/>
      <c r="AV73" s="236"/>
      <c r="AW73" s="236"/>
      <c r="AX73" s="235"/>
      <c r="AY73" s="236"/>
      <c r="AZ73" s="237"/>
      <c r="BA73" s="238"/>
      <c r="BB73" s="237"/>
    </row>
    <row r="74" spans="1:54" s="4" customFormat="1" x14ac:dyDescent="0.3">
      <c r="A74" s="226"/>
      <c r="B74" s="242"/>
      <c r="C74" s="228"/>
      <c r="D74" s="229"/>
      <c r="E74" s="230"/>
      <c r="F74" s="227"/>
      <c r="G74" s="227"/>
      <c r="H74" s="230"/>
      <c r="I74" s="227"/>
      <c r="J74" s="227"/>
      <c r="K74" s="227"/>
      <c r="L74" s="227"/>
      <c r="N74" s="243"/>
      <c r="O74" s="232"/>
      <c r="P74" s="232"/>
      <c r="Q74" s="240"/>
      <c r="AT74" s="235"/>
      <c r="AU74" s="235"/>
      <c r="AV74" s="236"/>
      <c r="AW74" s="236"/>
      <c r="AX74" s="235"/>
      <c r="AY74" s="236"/>
      <c r="AZ74" s="237"/>
      <c r="BA74" s="238"/>
      <c r="BB74" s="237"/>
    </row>
    <row r="75" spans="1:54" s="4" customFormat="1" x14ac:dyDescent="0.3">
      <c r="A75" s="226"/>
      <c r="B75" s="242"/>
      <c r="C75" s="228"/>
      <c r="D75" s="229"/>
      <c r="E75" s="230"/>
      <c r="F75" s="227"/>
      <c r="G75" s="227"/>
      <c r="H75" s="230"/>
      <c r="I75" s="227"/>
      <c r="J75" s="227"/>
      <c r="K75" s="227"/>
      <c r="L75" s="227"/>
      <c r="N75" s="243"/>
      <c r="O75" s="232"/>
      <c r="P75" s="232"/>
      <c r="Q75" s="240"/>
      <c r="AT75" s="235"/>
      <c r="AU75" s="235"/>
      <c r="AV75" s="236"/>
      <c r="AW75" s="236"/>
      <c r="AX75" s="235"/>
      <c r="AY75" s="236"/>
      <c r="AZ75" s="237"/>
      <c r="BA75" s="238"/>
      <c r="BB75" s="237"/>
    </row>
    <row r="76" spans="1:54" s="4" customFormat="1" x14ac:dyDescent="0.3">
      <c r="A76" s="226"/>
      <c r="B76" s="242"/>
      <c r="C76" s="228"/>
      <c r="D76" s="229"/>
      <c r="E76" s="230"/>
      <c r="F76" s="227"/>
      <c r="G76" s="227"/>
      <c r="H76" s="230"/>
      <c r="I76" s="227"/>
      <c r="J76" s="227"/>
      <c r="K76" s="227"/>
      <c r="L76" s="227"/>
      <c r="N76" s="243"/>
      <c r="O76" s="232"/>
      <c r="P76" s="232"/>
      <c r="Q76" s="240"/>
      <c r="AT76" s="235"/>
      <c r="AU76" s="235"/>
      <c r="AV76" s="236"/>
      <c r="AW76" s="236"/>
      <c r="AX76" s="235"/>
      <c r="AY76" s="236"/>
      <c r="AZ76" s="237"/>
      <c r="BA76" s="238"/>
      <c r="BB76" s="237"/>
    </row>
    <row r="77" spans="1:54" s="4" customFormat="1" x14ac:dyDescent="0.3">
      <c r="A77" s="226"/>
      <c r="B77" s="242"/>
      <c r="C77" s="228"/>
      <c r="D77" s="229"/>
      <c r="E77" s="230"/>
      <c r="F77" s="227"/>
      <c r="G77" s="227"/>
      <c r="H77" s="230"/>
      <c r="I77" s="227"/>
      <c r="J77" s="227"/>
      <c r="K77" s="227"/>
      <c r="L77" s="227"/>
      <c r="N77" s="243"/>
      <c r="O77" s="232"/>
      <c r="P77" s="232"/>
      <c r="Q77" s="240"/>
      <c r="AT77" s="235"/>
      <c r="AU77" s="235"/>
      <c r="AV77" s="236"/>
      <c r="AW77" s="236"/>
      <c r="AX77" s="235"/>
      <c r="AY77" s="236"/>
      <c r="AZ77" s="237"/>
      <c r="BA77" s="238"/>
      <c r="BB77" s="237"/>
    </row>
    <row r="78" spans="1:54" s="4" customFormat="1" x14ac:dyDescent="0.3">
      <c r="A78" s="226"/>
      <c r="B78" s="242"/>
      <c r="C78" s="228"/>
      <c r="D78" s="229"/>
      <c r="E78" s="230"/>
      <c r="F78" s="227"/>
      <c r="G78" s="227"/>
      <c r="H78" s="230"/>
      <c r="I78" s="227"/>
      <c r="J78" s="227"/>
      <c r="K78" s="227"/>
      <c r="L78" s="227"/>
      <c r="N78" s="243"/>
      <c r="O78" s="232"/>
      <c r="P78" s="232"/>
      <c r="Q78" s="240"/>
      <c r="AT78" s="235"/>
      <c r="AU78" s="235"/>
      <c r="AV78" s="236"/>
      <c r="AW78" s="236"/>
      <c r="AX78" s="235"/>
      <c r="AY78" s="236"/>
      <c r="AZ78" s="237"/>
      <c r="BA78" s="238"/>
      <c r="BB78" s="237"/>
    </row>
    <row r="79" spans="1:54" s="4" customFormat="1" x14ac:dyDescent="0.3">
      <c r="A79" s="226"/>
      <c r="B79" s="242"/>
      <c r="C79" s="228"/>
      <c r="D79" s="229"/>
      <c r="E79" s="230"/>
      <c r="F79" s="227"/>
      <c r="G79" s="227"/>
      <c r="H79" s="230"/>
      <c r="I79" s="227"/>
      <c r="J79" s="227"/>
      <c r="K79" s="227"/>
      <c r="L79" s="227"/>
      <c r="N79" s="243"/>
      <c r="O79" s="232"/>
      <c r="P79" s="232"/>
      <c r="Q79" s="240"/>
      <c r="AT79" s="235"/>
      <c r="AU79" s="235"/>
      <c r="AV79" s="236"/>
      <c r="AW79" s="236"/>
      <c r="AX79" s="235"/>
      <c r="AY79" s="236"/>
      <c r="AZ79" s="237"/>
      <c r="BA79" s="238"/>
      <c r="BB79" s="237"/>
    </row>
    <row r="80" spans="1:54" s="4" customFormat="1" x14ac:dyDescent="0.3">
      <c r="A80" s="226"/>
      <c r="B80" s="242"/>
      <c r="C80" s="228"/>
      <c r="D80" s="229"/>
      <c r="E80" s="230"/>
      <c r="F80" s="227"/>
      <c r="G80" s="227"/>
      <c r="H80" s="230"/>
      <c r="I80" s="227"/>
      <c r="J80" s="227"/>
      <c r="K80" s="227"/>
      <c r="L80" s="227"/>
      <c r="N80" s="243"/>
      <c r="O80" s="232"/>
      <c r="P80" s="232"/>
      <c r="Q80" s="240"/>
      <c r="AT80" s="235"/>
      <c r="AU80" s="235"/>
      <c r="AV80" s="236"/>
      <c r="AW80" s="236"/>
      <c r="AX80" s="235"/>
      <c r="AY80" s="236"/>
      <c r="AZ80" s="237"/>
      <c r="BA80" s="238"/>
      <c r="BB80" s="237"/>
    </row>
    <row r="81" spans="1:54" s="4" customFormat="1" x14ac:dyDescent="0.3">
      <c r="A81" s="226"/>
      <c r="B81" s="242"/>
      <c r="C81" s="228"/>
      <c r="D81" s="229"/>
      <c r="E81" s="230"/>
      <c r="F81" s="227"/>
      <c r="G81" s="227"/>
      <c r="H81" s="230"/>
      <c r="I81" s="227"/>
      <c r="J81" s="227"/>
      <c r="K81" s="227"/>
      <c r="L81" s="227"/>
      <c r="N81" s="243"/>
      <c r="O81" s="232"/>
      <c r="P81" s="232"/>
      <c r="Q81" s="240"/>
      <c r="AT81" s="235"/>
      <c r="AU81" s="235"/>
      <c r="AV81" s="236"/>
      <c r="AW81" s="236"/>
      <c r="AX81" s="235"/>
      <c r="AY81" s="236"/>
      <c r="AZ81" s="237"/>
      <c r="BA81" s="238"/>
      <c r="BB81" s="237"/>
    </row>
    <row r="82" spans="1:54" s="99" customFormat="1" x14ac:dyDescent="0.3">
      <c r="A82" s="107"/>
      <c r="B82" s="108"/>
      <c r="C82" s="109"/>
      <c r="D82" s="110"/>
      <c r="E82" s="111"/>
      <c r="F82" s="108"/>
      <c r="G82" s="108"/>
      <c r="H82" s="111"/>
      <c r="I82" s="108"/>
      <c r="J82" s="108"/>
      <c r="K82" s="108"/>
      <c r="L82" s="108"/>
      <c r="M82" s="108"/>
      <c r="N82" s="108"/>
      <c r="O82" s="108"/>
      <c r="P82" s="108"/>
      <c r="Q82" s="115"/>
      <c r="AT82" s="100"/>
      <c r="AU82" s="100"/>
      <c r="AV82" s="101"/>
      <c r="AW82" s="101"/>
      <c r="AX82" s="100"/>
      <c r="AY82" s="101"/>
      <c r="AZ82" s="113"/>
      <c r="BA82" s="114"/>
      <c r="BB82" s="113"/>
    </row>
    <row r="83" spans="1:54" s="99" customFormat="1" x14ac:dyDescent="0.3">
      <c r="A83" s="107"/>
      <c r="B83" s="108"/>
      <c r="C83" s="109"/>
      <c r="D83" s="110"/>
      <c r="E83" s="111"/>
      <c r="F83" s="108"/>
      <c r="G83" s="108"/>
      <c r="H83" s="111"/>
      <c r="I83" s="108"/>
      <c r="J83" s="108"/>
      <c r="K83" s="108"/>
      <c r="L83" s="108"/>
      <c r="M83" s="108"/>
      <c r="N83" s="108"/>
      <c r="O83" s="108"/>
      <c r="P83" s="108"/>
      <c r="Q83" s="115"/>
      <c r="AT83" s="100"/>
      <c r="AU83" s="100"/>
      <c r="AV83" s="101"/>
      <c r="AW83" s="101"/>
      <c r="AX83" s="100"/>
      <c r="AY83" s="101"/>
      <c r="AZ83" s="113"/>
      <c r="BA83" s="114"/>
      <c r="BB83" s="113"/>
    </row>
    <row r="84" spans="1:54" s="99" customFormat="1" x14ac:dyDescent="0.3">
      <c r="A84" s="107"/>
      <c r="B84" s="108"/>
      <c r="C84" s="109"/>
      <c r="D84" s="110"/>
      <c r="E84" s="111"/>
      <c r="F84" s="108"/>
      <c r="G84" s="108"/>
      <c r="H84" s="111"/>
      <c r="I84" s="108"/>
      <c r="J84" s="108"/>
      <c r="K84" s="108"/>
      <c r="L84" s="108"/>
      <c r="M84" s="108"/>
      <c r="N84" s="108"/>
      <c r="O84" s="108"/>
      <c r="P84" s="108"/>
      <c r="Q84" s="115"/>
      <c r="AT84" s="100"/>
      <c r="AU84" s="100"/>
      <c r="AV84" s="101"/>
      <c r="AW84" s="101"/>
      <c r="AX84" s="100"/>
      <c r="AY84" s="101"/>
      <c r="AZ84" s="113"/>
      <c r="BA84" s="114"/>
      <c r="BB84" s="113"/>
    </row>
    <row r="85" spans="1:54" s="99" customFormat="1" x14ac:dyDescent="0.3">
      <c r="A85" s="107"/>
      <c r="B85" s="108"/>
      <c r="C85" s="109"/>
      <c r="D85" s="110"/>
      <c r="E85" s="111"/>
      <c r="F85" s="108"/>
      <c r="G85" s="108"/>
      <c r="H85" s="111"/>
      <c r="I85" s="108"/>
      <c r="J85" s="108"/>
      <c r="K85" s="108"/>
      <c r="L85" s="108"/>
      <c r="M85" s="108"/>
      <c r="N85" s="108"/>
      <c r="O85" s="108"/>
      <c r="P85" s="108"/>
      <c r="Q85" s="115"/>
      <c r="AT85" s="100"/>
      <c r="AU85" s="100"/>
      <c r="AV85" s="101"/>
      <c r="AW85" s="101"/>
      <c r="AX85" s="100"/>
      <c r="AY85" s="101"/>
      <c r="AZ85" s="113"/>
      <c r="BA85" s="114"/>
      <c r="BB85" s="113"/>
    </row>
    <row r="86" spans="1:54" s="99" customFormat="1" x14ac:dyDescent="0.3">
      <c r="A86" s="107"/>
      <c r="B86" s="108"/>
      <c r="C86" s="109"/>
      <c r="D86" s="110"/>
      <c r="E86" s="111"/>
      <c r="F86" s="108"/>
      <c r="G86" s="108"/>
      <c r="H86" s="111"/>
      <c r="I86" s="108"/>
      <c r="J86" s="108"/>
      <c r="K86" s="108"/>
      <c r="L86" s="108"/>
      <c r="M86" s="108"/>
      <c r="N86" s="108"/>
      <c r="O86" s="108"/>
      <c r="P86" s="108"/>
      <c r="Q86" s="115"/>
      <c r="AT86" s="100"/>
      <c r="AU86" s="100"/>
      <c r="AV86" s="101"/>
      <c r="AW86" s="101"/>
      <c r="AX86" s="100"/>
      <c r="AY86" s="101"/>
      <c r="AZ86" s="113"/>
      <c r="BA86" s="114"/>
      <c r="BB86" s="113"/>
    </row>
    <row r="87" spans="1:54" s="99" customFormat="1" x14ac:dyDescent="0.3">
      <c r="A87" s="107"/>
      <c r="B87" s="108"/>
      <c r="C87" s="109"/>
      <c r="D87" s="110"/>
      <c r="E87" s="111"/>
      <c r="F87" s="108"/>
      <c r="G87" s="108"/>
      <c r="H87" s="111"/>
      <c r="I87" s="108"/>
      <c r="J87" s="108"/>
      <c r="K87" s="108"/>
      <c r="L87" s="108"/>
      <c r="M87" s="108"/>
      <c r="N87" s="108"/>
      <c r="O87" s="108"/>
      <c r="P87" s="108"/>
      <c r="Q87" s="115"/>
      <c r="AT87" s="100"/>
      <c r="AU87" s="100"/>
      <c r="AV87" s="101"/>
      <c r="AW87" s="101"/>
      <c r="AX87" s="100"/>
      <c r="AY87" s="101"/>
      <c r="AZ87" s="113"/>
      <c r="BA87" s="114"/>
      <c r="BB87" s="113"/>
    </row>
    <row r="88" spans="1:54" s="99" customFormat="1" x14ac:dyDescent="0.3">
      <c r="A88" s="107"/>
      <c r="B88" s="108"/>
      <c r="C88" s="109"/>
      <c r="D88" s="110"/>
      <c r="E88" s="111"/>
      <c r="F88" s="108"/>
      <c r="G88" s="108"/>
      <c r="H88" s="111"/>
      <c r="I88" s="108"/>
      <c r="J88" s="108"/>
      <c r="K88" s="108"/>
      <c r="L88" s="108"/>
      <c r="M88" s="108"/>
      <c r="N88" s="108"/>
      <c r="O88" s="108"/>
      <c r="P88" s="108"/>
      <c r="Q88" s="115"/>
      <c r="AT88" s="100"/>
      <c r="AU88" s="100"/>
      <c r="AV88" s="101"/>
      <c r="AW88" s="101"/>
      <c r="AX88" s="100"/>
      <c r="AY88" s="101"/>
      <c r="AZ88" s="113"/>
      <c r="BA88" s="114"/>
      <c r="BB88" s="113"/>
    </row>
    <row r="89" spans="1:54" s="200" customFormat="1" x14ac:dyDescent="0.3">
      <c r="A89" s="192" t="s">
        <v>432</v>
      </c>
      <c r="B89" s="193" t="s">
        <v>430</v>
      </c>
      <c r="C89" s="194" t="s">
        <v>420</v>
      </c>
      <c r="D89" s="195" t="s">
        <v>442</v>
      </c>
      <c r="E89" s="196">
        <v>9.9999999999999995E-7</v>
      </c>
      <c r="F89" s="193">
        <v>10</v>
      </c>
      <c r="G89" s="193">
        <v>0.05</v>
      </c>
      <c r="H89" s="196">
        <f>E89*F89*G89</f>
        <v>4.9999999999999998E-7</v>
      </c>
      <c r="I89" s="193">
        <v>0</v>
      </c>
      <c r="J89" s="193">
        <v>0</v>
      </c>
      <c r="K89" s="193">
        <v>158</v>
      </c>
      <c r="L89" s="193">
        <v>81</v>
      </c>
      <c r="M89" s="194">
        <v>2800</v>
      </c>
      <c r="N89" s="197" t="s">
        <v>431</v>
      </c>
      <c r="O89" s="198">
        <v>84.82</v>
      </c>
      <c r="P89" s="198">
        <f>O89</f>
        <v>84.82</v>
      </c>
      <c r="Q89" s="199"/>
      <c r="R89" s="200" t="str">
        <f>A89</f>
        <v>C21</v>
      </c>
      <c r="S89" s="200" t="str">
        <f>B89</f>
        <v>Емкости Е-25, Е28-…Е-36</v>
      </c>
      <c r="T89" s="200" t="str">
        <f t="shared" ref="T89:T97" si="85">D89</f>
        <v>Полное разрушение - пожар пролива</v>
      </c>
      <c r="U89" s="200">
        <v>17</v>
      </c>
      <c r="V89" s="200">
        <v>23</v>
      </c>
      <c r="W89" s="200">
        <v>32</v>
      </c>
      <c r="X89" s="200">
        <v>60</v>
      </c>
      <c r="Y89" s="200" t="s">
        <v>110</v>
      </c>
      <c r="Z89" s="200" t="s">
        <v>110</v>
      </c>
      <c r="AA89" s="200" t="s">
        <v>110</v>
      </c>
      <c r="AB89" s="200" t="s">
        <v>110</v>
      </c>
      <c r="AC89" s="200" t="s">
        <v>110</v>
      </c>
      <c r="AD89" s="200" t="s">
        <v>110</v>
      </c>
      <c r="AE89" s="200" t="s">
        <v>110</v>
      </c>
      <c r="AF89" s="200" t="s">
        <v>110</v>
      </c>
      <c r="AG89" s="200" t="s">
        <v>110</v>
      </c>
      <c r="AH89" s="200" t="s">
        <v>110</v>
      </c>
      <c r="AI89" s="200" t="s">
        <v>110</v>
      </c>
      <c r="AJ89" s="200" t="s">
        <v>110</v>
      </c>
      <c r="AK89" s="200" t="s">
        <v>110</v>
      </c>
      <c r="AL89" s="200" t="s">
        <v>110</v>
      </c>
      <c r="AM89" s="201">
        <v>1</v>
      </c>
      <c r="AN89" s="201">
        <v>2</v>
      </c>
      <c r="AO89" s="200">
        <v>0.75</v>
      </c>
      <c r="AP89" s="200">
        <v>0.02</v>
      </c>
      <c r="AQ89" s="200">
        <v>10</v>
      </c>
      <c r="AT89" s="202">
        <f t="shared" ref="AT89" si="86">AP89*P89+AO89</f>
        <v>2.4463999999999997</v>
      </c>
      <c r="AU89" s="202">
        <f>0.1*AT89</f>
        <v>0.24463999999999997</v>
      </c>
      <c r="AV89" s="203">
        <f>AM89*1.72+115*0.012*AN89</f>
        <v>4.4800000000000004</v>
      </c>
      <c r="AW89" s="203">
        <f>AQ89*0.1</f>
        <v>1</v>
      </c>
      <c r="AX89" s="202">
        <f>10068.2*P89*POWER(10,-6)</f>
        <v>0.85398472400000003</v>
      </c>
      <c r="AY89" s="203">
        <f t="shared" ref="AY89:AY97" si="87">AX89+AW89+AV89+AU89+AT89</f>
        <v>9.0250247240000014</v>
      </c>
      <c r="AZ89" s="204">
        <f>AM89*H89</f>
        <v>4.9999999999999998E-7</v>
      </c>
      <c r="BA89" s="205">
        <f>AN89*H89</f>
        <v>9.9999999999999995E-7</v>
      </c>
      <c r="BB89" s="204">
        <f t="shared" ref="BB89:BB97" si="88">H89*AY89</f>
        <v>4.5125123620000002E-6</v>
      </c>
    </row>
    <row r="90" spans="1:54" s="200" customFormat="1" x14ac:dyDescent="0.3">
      <c r="A90" s="192" t="s">
        <v>433</v>
      </c>
      <c r="B90" s="193" t="s">
        <v>430</v>
      </c>
      <c r="C90" s="194" t="s">
        <v>421</v>
      </c>
      <c r="D90" s="195" t="s">
        <v>400</v>
      </c>
      <c r="E90" s="196">
        <v>9.9999999999999995E-7</v>
      </c>
      <c r="F90" s="193">
        <v>10</v>
      </c>
      <c r="G90" s="193">
        <v>1.9000000000000003E-2</v>
      </c>
      <c r="H90" s="196">
        <f t="shared" ref="H90:H98" si="89">E90*F90*G90</f>
        <v>1.9000000000000001E-7</v>
      </c>
      <c r="I90" s="193">
        <v>0</v>
      </c>
      <c r="J90" s="193">
        <v>0</v>
      </c>
      <c r="K90" s="193">
        <v>158</v>
      </c>
      <c r="L90" s="193">
        <v>81</v>
      </c>
      <c r="N90" s="206"/>
      <c r="O90" s="198">
        <v>84.82</v>
      </c>
      <c r="P90" s="198">
        <f>POWER(10,-6)*SQRT(98.2)*38.2*M89*3600*0.1/1000</f>
        <v>0.38157475927995022</v>
      </c>
      <c r="Q90" s="199"/>
      <c r="R90" s="200" t="str">
        <f t="shared" ref="R90:R98" si="90">A90</f>
        <v>C22</v>
      </c>
      <c r="S90" s="200" t="str">
        <f t="shared" ref="S90:S97" si="91">B90</f>
        <v>Емкости Е-25, Е28-…Е-36</v>
      </c>
      <c r="T90" s="200" t="str">
        <f t="shared" si="85"/>
        <v>Полное разрушение - взрыв</v>
      </c>
      <c r="U90" s="200" t="s">
        <v>110</v>
      </c>
      <c r="V90" s="200" t="s">
        <v>110</v>
      </c>
      <c r="W90" s="200" t="s">
        <v>110</v>
      </c>
      <c r="X90" s="200" t="s">
        <v>110</v>
      </c>
      <c r="Y90" s="200">
        <v>89</v>
      </c>
      <c r="Z90" s="200">
        <v>180</v>
      </c>
      <c r="AA90" s="200">
        <v>491</v>
      </c>
      <c r="AB90" s="200">
        <v>842</v>
      </c>
      <c r="AC90" s="200" t="s">
        <v>110</v>
      </c>
      <c r="AD90" s="200" t="s">
        <v>110</v>
      </c>
      <c r="AE90" s="200" t="s">
        <v>110</v>
      </c>
      <c r="AF90" s="200" t="s">
        <v>110</v>
      </c>
      <c r="AG90" s="200" t="s">
        <v>110</v>
      </c>
      <c r="AH90" s="200" t="s">
        <v>110</v>
      </c>
      <c r="AI90" s="200" t="s">
        <v>110</v>
      </c>
      <c r="AJ90" s="200" t="s">
        <v>110</v>
      </c>
      <c r="AK90" s="200" t="s">
        <v>110</v>
      </c>
      <c r="AL90" s="200" t="s">
        <v>110</v>
      </c>
      <c r="AM90" s="201">
        <v>2</v>
      </c>
      <c r="AN90" s="201">
        <v>3</v>
      </c>
      <c r="AO90" s="200">
        <v>0.75</v>
      </c>
      <c r="AP90" s="200">
        <v>0.02</v>
      </c>
      <c r="AQ90" s="200">
        <v>10</v>
      </c>
      <c r="AT90" s="202">
        <f>AP90*O90+AO90</f>
        <v>2.4463999999999997</v>
      </c>
      <c r="AU90" s="202">
        <f t="shared" ref="AU90:AU97" si="92">0.1*AT90</f>
        <v>0.24463999999999997</v>
      </c>
      <c r="AV90" s="203">
        <f t="shared" ref="AV90:AV97" si="93">AM90*1.72+115*0.012*AN90</f>
        <v>7.58</v>
      </c>
      <c r="AW90" s="203">
        <f t="shared" ref="AW90:AW97" si="94">AQ90*0.1</f>
        <v>1</v>
      </c>
      <c r="AX90" s="202">
        <f>10068.2*P90*POWER(10,-6)*10</f>
        <v>3.8417709913823948E-2</v>
      </c>
      <c r="AY90" s="203">
        <f t="shared" si="87"/>
        <v>11.309457709913826</v>
      </c>
      <c r="AZ90" s="204">
        <f t="shared" ref="AZ90:AZ97" si="95">AM90*H90</f>
        <v>3.8000000000000001E-7</v>
      </c>
      <c r="BA90" s="205">
        <f t="shared" ref="BA90:BA97" si="96">AN90*H90</f>
        <v>5.7000000000000005E-7</v>
      </c>
      <c r="BB90" s="204">
        <f t="shared" si="88"/>
        <v>2.148796964883627E-6</v>
      </c>
    </row>
    <row r="91" spans="1:54" s="200" customFormat="1" x14ac:dyDescent="0.3">
      <c r="A91" s="192" t="s">
        <v>434</v>
      </c>
      <c r="B91" s="193" t="s">
        <v>430</v>
      </c>
      <c r="C91" s="194" t="s">
        <v>422</v>
      </c>
      <c r="D91" s="195" t="s">
        <v>401</v>
      </c>
      <c r="E91" s="196">
        <v>9.9999999999999995E-7</v>
      </c>
      <c r="F91" s="193">
        <v>10</v>
      </c>
      <c r="G91" s="193">
        <v>0.17100000000000001</v>
      </c>
      <c r="H91" s="196">
        <f t="shared" si="89"/>
        <v>1.7099999999999999E-6</v>
      </c>
      <c r="I91" s="193">
        <v>0</v>
      </c>
      <c r="J91" s="193">
        <v>0</v>
      </c>
      <c r="K91" s="193">
        <v>158</v>
      </c>
      <c r="L91" s="193">
        <v>81</v>
      </c>
      <c r="N91" s="206"/>
      <c r="O91" s="198">
        <v>84.82</v>
      </c>
      <c r="P91" s="198">
        <f>POWER(10,-6)*SQRT(98.2)*38.2*M89*3600*0.1/1000</f>
        <v>0.38157475927995022</v>
      </c>
      <c r="Q91" s="199"/>
      <c r="R91" s="200" t="str">
        <f t="shared" si="90"/>
        <v>C23</v>
      </c>
      <c r="S91" s="200" t="str">
        <f t="shared" si="91"/>
        <v>Емкости Е-25, Е28-…Е-36</v>
      </c>
      <c r="T91" s="200" t="str">
        <f t="shared" si="85"/>
        <v>Полное разрушение - пожар-вспышка</v>
      </c>
      <c r="U91" s="200" t="s">
        <v>110</v>
      </c>
      <c r="V91" s="200" t="s">
        <v>110</v>
      </c>
      <c r="W91" s="200" t="s">
        <v>110</v>
      </c>
      <c r="X91" s="200" t="s">
        <v>110</v>
      </c>
      <c r="Y91" s="200" t="s">
        <v>110</v>
      </c>
      <c r="Z91" s="200" t="s">
        <v>110</v>
      </c>
      <c r="AA91" s="200" t="s">
        <v>110</v>
      </c>
      <c r="AB91" s="200" t="s">
        <v>110</v>
      </c>
      <c r="AC91" s="200" t="s">
        <v>110</v>
      </c>
      <c r="AD91" s="200" t="s">
        <v>110</v>
      </c>
      <c r="AE91" s="200" t="s">
        <v>110</v>
      </c>
      <c r="AF91" s="200" t="s">
        <v>110</v>
      </c>
      <c r="AG91" s="200" t="s">
        <v>110</v>
      </c>
      <c r="AH91" s="200" t="s">
        <v>110</v>
      </c>
      <c r="AI91" s="200" t="s">
        <v>110</v>
      </c>
      <c r="AJ91" s="200" t="s">
        <v>110</v>
      </c>
      <c r="AK91" s="200" t="s">
        <v>110</v>
      </c>
      <c r="AL91" s="200" t="s">
        <v>110</v>
      </c>
      <c r="AM91" s="200">
        <v>0</v>
      </c>
      <c r="AN91" s="200">
        <v>0</v>
      </c>
      <c r="AO91" s="200">
        <v>0.75</v>
      </c>
      <c r="AP91" s="200">
        <v>0.02</v>
      </c>
      <c r="AQ91" s="200">
        <v>10</v>
      </c>
      <c r="AT91" s="202">
        <f t="shared" ref="AT91:AT92" si="97">AP91*P91+AO91</f>
        <v>0.75763149518559902</v>
      </c>
      <c r="AU91" s="202">
        <f t="shared" si="92"/>
        <v>7.5763149518559905E-2</v>
      </c>
      <c r="AV91" s="203">
        <f t="shared" si="93"/>
        <v>0</v>
      </c>
      <c r="AW91" s="203">
        <f t="shared" si="94"/>
        <v>1</v>
      </c>
      <c r="AX91" s="202">
        <f>1333*P91*POWER(10,-6)</f>
        <v>5.0863915412017362E-4</v>
      </c>
      <c r="AY91" s="203">
        <f t="shared" si="87"/>
        <v>1.8339032838582794</v>
      </c>
      <c r="AZ91" s="204">
        <f t="shared" si="95"/>
        <v>0</v>
      </c>
      <c r="BA91" s="205">
        <f t="shared" si="96"/>
        <v>0</v>
      </c>
      <c r="BB91" s="204">
        <f t="shared" si="88"/>
        <v>3.1359746153976575E-6</v>
      </c>
    </row>
    <row r="92" spans="1:54" s="200" customFormat="1" ht="28.8" x14ac:dyDescent="0.3">
      <c r="A92" s="192" t="s">
        <v>435</v>
      </c>
      <c r="B92" s="193" t="s">
        <v>430</v>
      </c>
      <c r="C92" s="194" t="s">
        <v>423</v>
      </c>
      <c r="D92" s="195" t="s">
        <v>418</v>
      </c>
      <c r="E92" s="196">
        <v>9.9999999999999995E-7</v>
      </c>
      <c r="F92" s="193">
        <v>10</v>
      </c>
      <c r="G92" s="193">
        <v>0.76</v>
      </c>
      <c r="H92" s="196">
        <f t="shared" si="89"/>
        <v>7.5999999999999992E-6</v>
      </c>
      <c r="I92" s="193">
        <v>0</v>
      </c>
      <c r="J92" s="193">
        <v>0</v>
      </c>
      <c r="K92" s="193">
        <v>158</v>
      </c>
      <c r="L92" s="193">
        <v>81</v>
      </c>
      <c r="N92" s="206"/>
      <c r="O92" s="198">
        <v>84.82</v>
      </c>
      <c r="P92" s="198">
        <v>0</v>
      </c>
      <c r="Q92" s="199"/>
      <c r="R92" s="200" t="str">
        <f t="shared" si="90"/>
        <v>C24</v>
      </c>
      <c r="S92" s="200" t="str">
        <f t="shared" si="91"/>
        <v>Емкости Е-25, Е28-…Е-36</v>
      </c>
      <c r="T92" s="200" t="str">
        <f t="shared" si="85"/>
        <v>Полное разрушение - ликвидация пролива и рассеивание выброса (ликвидация аварии)</v>
      </c>
      <c r="U92" s="200" t="s">
        <v>110</v>
      </c>
      <c r="V92" s="200" t="s">
        <v>110</v>
      </c>
      <c r="W92" s="200" t="s">
        <v>110</v>
      </c>
      <c r="X92" s="200" t="s">
        <v>110</v>
      </c>
      <c r="Y92" s="200" t="s">
        <v>110</v>
      </c>
      <c r="Z92" s="200" t="s">
        <v>110</v>
      </c>
      <c r="AA92" s="200" t="s">
        <v>110</v>
      </c>
      <c r="AB92" s="200" t="s">
        <v>110</v>
      </c>
      <c r="AC92" s="200">
        <v>34</v>
      </c>
      <c r="AD92" s="200">
        <v>6</v>
      </c>
      <c r="AE92" s="200" t="s">
        <v>110</v>
      </c>
      <c r="AF92" s="200" t="s">
        <v>110</v>
      </c>
      <c r="AG92" s="200" t="s">
        <v>110</v>
      </c>
      <c r="AH92" s="200" t="s">
        <v>110</v>
      </c>
      <c r="AI92" s="200" t="s">
        <v>110</v>
      </c>
      <c r="AJ92" s="200" t="s">
        <v>110</v>
      </c>
      <c r="AK92" s="200" t="s">
        <v>110</v>
      </c>
      <c r="AL92" s="200" t="s">
        <v>110</v>
      </c>
      <c r="AM92" s="200">
        <v>1</v>
      </c>
      <c r="AN92" s="200">
        <v>2</v>
      </c>
      <c r="AO92" s="200">
        <f>0.1*$AO$4</f>
        <v>7.5000000000000011E-2</v>
      </c>
      <c r="AP92" s="200">
        <v>0.02</v>
      </c>
      <c r="AQ92" s="200">
        <v>10</v>
      </c>
      <c r="AT92" s="202">
        <f t="shared" si="97"/>
        <v>7.5000000000000011E-2</v>
      </c>
      <c r="AU92" s="202">
        <f t="shared" si="92"/>
        <v>7.5000000000000015E-3</v>
      </c>
      <c r="AV92" s="203">
        <f t="shared" si="93"/>
        <v>4.4800000000000004</v>
      </c>
      <c r="AW92" s="203">
        <f t="shared" si="94"/>
        <v>1</v>
      </c>
      <c r="AX92" s="202">
        <f>10068.2*P92*POWER(10,-6)</f>
        <v>0</v>
      </c>
      <c r="AY92" s="203">
        <f t="shared" si="87"/>
        <v>5.5625000000000009</v>
      </c>
      <c r="AZ92" s="204">
        <f t="shared" si="95"/>
        <v>7.5999999999999992E-6</v>
      </c>
      <c r="BA92" s="205">
        <f t="shared" si="96"/>
        <v>1.5199999999999998E-5</v>
      </c>
      <c r="BB92" s="204">
        <f t="shared" si="88"/>
        <v>4.2275000000000004E-5</v>
      </c>
    </row>
    <row r="93" spans="1:54" s="200" customFormat="1" x14ac:dyDescent="0.3">
      <c r="A93" s="192" t="s">
        <v>436</v>
      </c>
      <c r="B93" s="193" t="s">
        <v>430</v>
      </c>
      <c r="C93" s="194" t="s">
        <v>424</v>
      </c>
      <c r="D93" s="195" t="s">
        <v>417</v>
      </c>
      <c r="E93" s="196">
        <v>1.0000000000000001E-5</v>
      </c>
      <c r="F93" s="193">
        <v>10</v>
      </c>
      <c r="G93" s="193">
        <v>4.0000000000000008E-2</v>
      </c>
      <c r="H93" s="196">
        <f t="shared" si="89"/>
        <v>4.0000000000000007E-6</v>
      </c>
      <c r="I93" s="193">
        <v>0</v>
      </c>
      <c r="J93" s="193">
        <v>4.5</v>
      </c>
      <c r="K93" s="193">
        <v>0</v>
      </c>
      <c r="L93" s="193">
        <v>0</v>
      </c>
      <c r="M93" s="209">
        <f>(O93/0.75)*20</f>
        <v>431.99999999999994</v>
      </c>
      <c r="N93" s="206"/>
      <c r="O93" s="198">
        <f>J93*3600/1000</f>
        <v>16.2</v>
      </c>
      <c r="P93" s="198">
        <f>O93</f>
        <v>16.2</v>
      </c>
      <c r="Q93" s="201"/>
      <c r="R93" s="200" t="str">
        <f t="shared" si="90"/>
        <v>C25</v>
      </c>
      <c r="S93" s="200" t="str">
        <f t="shared" si="91"/>
        <v>Емкости Е-25, Е28-…Е-36</v>
      </c>
      <c r="T93" s="200" t="str">
        <f t="shared" si="85"/>
        <v>Частичное разрушение (10 мм) - пожар пролива</v>
      </c>
      <c r="U93" s="200" t="s">
        <v>110</v>
      </c>
      <c r="V93" s="200" t="s">
        <v>110</v>
      </c>
      <c r="W93" s="200" t="s">
        <v>110</v>
      </c>
      <c r="X93" s="200" t="s">
        <v>110</v>
      </c>
      <c r="Y93" s="200" t="s">
        <v>110</v>
      </c>
      <c r="Z93" s="200" t="s">
        <v>110</v>
      </c>
      <c r="AA93" s="200" t="s">
        <v>110</v>
      </c>
      <c r="AB93" s="200" t="s">
        <v>110</v>
      </c>
      <c r="AC93" s="200" t="s">
        <v>110</v>
      </c>
      <c r="AD93" s="200" t="s">
        <v>110</v>
      </c>
      <c r="AE93" s="200" t="s">
        <v>110</v>
      </c>
      <c r="AF93" s="200" t="s">
        <v>110</v>
      </c>
      <c r="AG93" s="200" t="s">
        <v>110</v>
      </c>
      <c r="AH93" s="200" t="s">
        <v>110</v>
      </c>
      <c r="AI93" s="200" t="s">
        <v>110</v>
      </c>
      <c r="AJ93" s="200" t="s">
        <v>110</v>
      </c>
      <c r="AK93" s="200" t="s">
        <v>110</v>
      </c>
      <c r="AL93" s="200" t="s">
        <v>110</v>
      </c>
      <c r="AM93" s="200">
        <v>0</v>
      </c>
      <c r="AN93" s="200">
        <v>0</v>
      </c>
      <c r="AO93" s="200">
        <f t="shared" ref="AO93:AO96" si="98">0.1*$AO$4</f>
        <v>7.5000000000000011E-2</v>
      </c>
      <c r="AP93" s="200">
        <v>0.02</v>
      </c>
      <c r="AQ93" s="200">
        <v>3</v>
      </c>
      <c r="AT93" s="202">
        <f>AP93*O93+AO93</f>
        <v>0.39900000000000002</v>
      </c>
      <c r="AU93" s="202">
        <f t="shared" si="92"/>
        <v>3.9900000000000005E-2</v>
      </c>
      <c r="AV93" s="203">
        <f t="shared" si="93"/>
        <v>0</v>
      </c>
      <c r="AW93" s="203">
        <f t="shared" si="94"/>
        <v>0.30000000000000004</v>
      </c>
      <c r="AX93" s="202">
        <f>1333*O93*POWER(10,-6)</f>
        <v>2.1594599999999999E-2</v>
      </c>
      <c r="AY93" s="203">
        <f t="shared" si="87"/>
        <v>0.76049460000000013</v>
      </c>
      <c r="AZ93" s="204">
        <f t="shared" si="95"/>
        <v>0</v>
      </c>
      <c r="BA93" s="205">
        <f t="shared" si="96"/>
        <v>0</v>
      </c>
      <c r="BB93" s="204">
        <f t="shared" si="88"/>
        <v>3.0419784000000011E-6</v>
      </c>
    </row>
    <row r="94" spans="1:54" s="200" customFormat="1" ht="28.8" x14ac:dyDescent="0.3">
      <c r="A94" s="192" t="s">
        <v>437</v>
      </c>
      <c r="B94" s="193" t="s">
        <v>430</v>
      </c>
      <c r="C94" s="194" t="s">
        <v>425</v>
      </c>
      <c r="D94" s="195" t="s">
        <v>403</v>
      </c>
      <c r="E94" s="196">
        <v>1.0000000000000001E-5</v>
      </c>
      <c r="F94" s="193">
        <v>10</v>
      </c>
      <c r="G94" s="193">
        <v>3.2000000000000008E-2</v>
      </c>
      <c r="H94" s="196">
        <f t="shared" si="89"/>
        <v>3.2000000000000007E-6</v>
      </c>
      <c r="I94" s="193">
        <v>0</v>
      </c>
      <c r="J94" s="193">
        <v>4.5</v>
      </c>
      <c r="K94" s="193">
        <v>0</v>
      </c>
      <c r="L94" s="193">
        <v>0</v>
      </c>
      <c r="N94" s="206"/>
      <c r="O94" s="198">
        <f t="shared" ref="O94:O98" si="99">J94*3600/1000</f>
        <v>16.2</v>
      </c>
      <c r="P94" s="198">
        <f>O94*0.1</f>
        <v>1.62</v>
      </c>
      <c r="Q94" s="199"/>
      <c r="R94" s="200" t="str">
        <f t="shared" si="90"/>
        <v>C26</v>
      </c>
      <c r="S94" s="200" t="str">
        <f t="shared" si="91"/>
        <v>Емкости Е-25, Е28-…Е-36</v>
      </c>
      <c r="T94" s="200" t="str">
        <f t="shared" si="85"/>
        <v>Частичное разрушение (10 мм) - пожар-вспышка</v>
      </c>
      <c r="U94" s="200" t="s">
        <v>110</v>
      </c>
      <c r="V94" s="200" t="s">
        <v>110</v>
      </c>
      <c r="W94" s="200" t="s">
        <v>110</v>
      </c>
      <c r="X94" s="200" t="s">
        <v>110</v>
      </c>
      <c r="Y94" s="200" t="s">
        <v>110</v>
      </c>
      <c r="Z94" s="200" t="s">
        <v>110</v>
      </c>
      <c r="AA94" s="200" t="s">
        <v>110</v>
      </c>
      <c r="AB94" s="200" t="s">
        <v>110</v>
      </c>
      <c r="AC94" s="200">
        <v>11</v>
      </c>
      <c r="AD94" s="200">
        <v>2</v>
      </c>
      <c r="AE94" s="200" t="s">
        <v>110</v>
      </c>
      <c r="AF94" s="200" t="s">
        <v>110</v>
      </c>
      <c r="AG94" s="200" t="s">
        <v>110</v>
      </c>
      <c r="AH94" s="200" t="s">
        <v>110</v>
      </c>
      <c r="AI94" s="200" t="s">
        <v>110</v>
      </c>
      <c r="AJ94" s="200" t="s">
        <v>110</v>
      </c>
      <c r="AK94" s="200" t="s">
        <v>110</v>
      </c>
      <c r="AL94" s="200" t="s">
        <v>110</v>
      </c>
      <c r="AM94" s="200">
        <v>1</v>
      </c>
      <c r="AN94" s="200">
        <v>2</v>
      </c>
      <c r="AO94" s="200">
        <f t="shared" si="98"/>
        <v>7.5000000000000011E-2</v>
      </c>
      <c r="AP94" s="200">
        <v>0.02</v>
      </c>
      <c r="AQ94" s="200">
        <v>3</v>
      </c>
      <c r="AT94" s="202">
        <f t="shared" ref="AT94:AT95" si="100">AP94*P94+AO94</f>
        <v>0.10740000000000002</v>
      </c>
      <c r="AU94" s="202">
        <f t="shared" si="92"/>
        <v>1.0740000000000003E-2</v>
      </c>
      <c r="AV94" s="203">
        <f t="shared" si="93"/>
        <v>4.4800000000000004</v>
      </c>
      <c r="AW94" s="203">
        <f t="shared" si="94"/>
        <v>0.30000000000000004</v>
      </c>
      <c r="AX94" s="202">
        <f>10068.2*P94*POWER(10,-6)</f>
        <v>1.6310484E-2</v>
      </c>
      <c r="AY94" s="203">
        <f t="shared" si="87"/>
        <v>4.9144504840000005</v>
      </c>
      <c r="AZ94" s="204">
        <f t="shared" si="95"/>
        <v>3.2000000000000007E-6</v>
      </c>
      <c r="BA94" s="205">
        <f t="shared" si="96"/>
        <v>6.4000000000000014E-6</v>
      </c>
      <c r="BB94" s="204">
        <f t="shared" si="88"/>
        <v>1.5726241548800006E-5</v>
      </c>
    </row>
    <row r="95" spans="1:54" s="200" customFormat="1" ht="43.2" x14ac:dyDescent="0.3">
      <c r="A95" s="192" t="s">
        <v>438</v>
      </c>
      <c r="B95" s="193" t="s">
        <v>430</v>
      </c>
      <c r="C95" s="194" t="s">
        <v>426</v>
      </c>
      <c r="D95" s="195" t="s">
        <v>419</v>
      </c>
      <c r="E95" s="196">
        <v>1.0000000000000001E-5</v>
      </c>
      <c r="F95" s="193">
        <v>10</v>
      </c>
      <c r="G95" s="193">
        <v>0.12800000000000003</v>
      </c>
      <c r="H95" s="196">
        <f t="shared" si="89"/>
        <v>1.2800000000000003E-5</v>
      </c>
      <c r="I95" s="193">
        <v>0</v>
      </c>
      <c r="J95" s="193">
        <v>4.5</v>
      </c>
      <c r="K95" s="193">
        <v>0</v>
      </c>
      <c r="L95" s="193">
        <v>0</v>
      </c>
      <c r="N95" s="206"/>
      <c r="O95" s="198">
        <f t="shared" si="99"/>
        <v>16.2</v>
      </c>
      <c r="P95" s="198">
        <v>0</v>
      </c>
      <c r="Q95" s="207"/>
      <c r="R95" s="200" t="str">
        <f t="shared" si="90"/>
        <v>C27</v>
      </c>
      <c r="S95" s="200" t="str">
        <f t="shared" si="91"/>
        <v>Емкости Е-25, Е28-…Е-36</v>
      </c>
      <c r="T95" s="200" t="str">
        <f t="shared" si="85"/>
        <v>Частичное разрушение (10 мм) - ликвидация пролива и рассеивание выброса (ликвидация аварии)</v>
      </c>
      <c r="U95" s="200" t="s">
        <v>110</v>
      </c>
      <c r="V95" s="200" t="s">
        <v>110</v>
      </c>
      <c r="W95" s="200" t="s">
        <v>110</v>
      </c>
      <c r="X95" s="200" t="s">
        <v>110</v>
      </c>
      <c r="Y95" s="200" t="s">
        <v>110</v>
      </c>
      <c r="Z95" s="200" t="s">
        <v>110</v>
      </c>
      <c r="AA95" s="200" t="s">
        <v>110</v>
      </c>
      <c r="AB95" s="200" t="s">
        <v>110</v>
      </c>
      <c r="AC95" s="200" t="s">
        <v>110</v>
      </c>
      <c r="AD95" s="200" t="s">
        <v>110</v>
      </c>
      <c r="AE95" s="200">
        <v>36</v>
      </c>
      <c r="AF95" s="200">
        <v>43</v>
      </c>
      <c r="AG95" s="200" t="s">
        <v>110</v>
      </c>
      <c r="AH95" s="200" t="s">
        <v>110</v>
      </c>
      <c r="AI95" s="200" t="s">
        <v>110</v>
      </c>
      <c r="AJ95" s="200" t="s">
        <v>110</v>
      </c>
      <c r="AK95" s="200" t="s">
        <v>110</v>
      </c>
      <c r="AL95" s="200" t="s">
        <v>110</v>
      </c>
      <c r="AM95" s="200">
        <v>1</v>
      </c>
      <c r="AN95" s="200">
        <v>2</v>
      </c>
      <c r="AO95" s="200">
        <f t="shared" si="98"/>
        <v>7.5000000000000011E-2</v>
      </c>
      <c r="AP95" s="200">
        <v>0.02</v>
      </c>
      <c r="AQ95" s="200">
        <v>3</v>
      </c>
      <c r="AT95" s="202">
        <f t="shared" si="100"/>
        <v>7.5000000000000011E-2</v>
      </c>
      <c r="AU95" s="202">
        <f t="shared" si="92"/>
        <v>7.5000000000000015E-3</v>
      </c>
      <c r="AV95" s="203">
        <f t="shared" si="93"/>
        <v>4.4800000000000004</v>
      </c>
      <c r="AW95" s="203">
        <f t="shared" si="94"/>
        <v>0.30000000000000004</v>
      </c>
      <c r="AX95" s="202">
        <f>10068.2*P95*POWER(10,-6)</f>
        <v>0</v>
      </c>
      <c r="AY95" s="203">
        <f t="shared" si="87"/>
        <v>4.8625000000000007</v>
      </c>
      <c r="AZ95" s="204">
        <f t="shared" si="95"/>
        <v>1.2800000000000003E-5</v>
      </c>
      <c r="BA95" s="205">
        <f t="shared" si="96"/>
        <v>2.5600000000000006E-5</v>
      </c>
      <c r="BB95" s="204">
        <f t="shared" si="88"/>
        <v>6.2240000000000028E-5</v>
      </c>
    </row>
    <row r="96" spans="1:54" s="200" customFormat="1" ht="28.8" x14ac:dyDescent="0.3">
      <c r="A96" s="192" t="s">
        <v>439</v>
      </c>
      <c r="B96" s="193" t="s">
        <v>430</v>
      </c>
      <c r="C96" s="194" t="s">
        <v>427</v>
      </c>
      <c r="D96" s="195" t="s">
        <v>407</v>
      </c>
      <c r="E96" s="196">
        <v>1.0000000000000001E-5</v>
      </c>
      <c r="F96" s="193">
        <v>10</v>
      </c>
      <c r="G96" s="193">
        <v>4.0000000000000008E-2</v>
      </c>
      <c r="H96" s="196">
        <f t="shared" si="89"/>
        <v>4.0000000000000007E-6</v>
      </c>
      <c r="I96" s="193">
        <v>0</v>
      </c>
      <c r="J96" s="193">
        <v>0.22</v>
      </c>
      <c r="K96" s="193">
        <v>0</v>
      </c>
      <c r="L96" s="193">
        <v>0</v>
      </c>
      <c r="N96" s="206"/>
      <c r="O96" s="198">
        <f t="shared" si="99"/>
        <v>0.79200000000000004</v>
      </c>
      <c r="P96" s="198">
        <f>O96</f>
        <v>0.79200000000000004</v>
      </c>
      <c r="Q96" s="207"/>
      <c r="R96" s="200" t="str">
        <f t="shared" si="90"/>
        <v>C28</v>
      </c>
      <c r="S96" s="200" t="str">
        <f t="shared" si="91"/>
        <v>Емкости Е-25, Е28-…Е-36</v>
      </c>
      <c r="T96" s="200" t="str">
        <f t="shared" si="85"/>
        <v>Частичное разрушение (10 мм) - факельное горение (газовый факел)</v>
      </c>
      <c r="U96" s="200" t="s">
        <v>110</v>
      </c>
      <c r="V96" s="200" t="s">
        <v>110</v>
      </c>
      <c r="W96" s="200" t="s">
        <v>110</v>
      </c>
      <c r="X96" s="200" t="s">
        <v>110</v>
      </c>
      <c r="Y96" s="200" t="s">
        <v>110</v>
      </c>
      <c r="Z96" s="200" t="s">
        <v>110</v>
      </c>
      <c r="AA96" s="200" t="s">
        <v>110</v>
      </c>
      <c r="AB96" s="200" t="s">
        <v>110</v>
      </c>
      <c r="AC96" s="200" t="s">
        <v>110</v>
      </c>
      <c r="AD96" s="200" t="s">
        <v>110</v>
      </c>
      <c r="AE96" s="200" t="s">
        <v>110</v>
      </c>
      <c r="AF96" s="200" t="s">
        <v>110</v>
      </c>
      <c r="AG96" s="200" t="s">
        <v>110</v>
      </c>
      <c r="AH96" s="200" t="s">
        <v>110</v>
      </c>
      <c r="AI96" s="200" t="s">
        <v>110</v>
      </c>
      <c r="AJ96" s="200" t="s">
        <v>110</v>
      </c>
      <c r="AK96" s="200" t="s">
        <v>110</v>
      </c>
      <c r="AL96" s="200" t="s">
        <v>110</v>
      </c>
      <c r="AM96" s="200">
        <v>0</v>
      </c>
      <c r="AN96" s="200">
        <v>0</v>
      </c>
      <c r="AO96" s="200">
        <f t="shared" si="98"/>
        <v>7.5000000000000011E-2</v>
      </c>
      <c r="AP96" s="200">
        <v>0.02</v>
      </c>
      <c r="AQ96" s="200">
        <v>3</v>
      </c>
      <c r="AT96" s="202">
        <f>AP96*O96+AO96</f>
        <v>9.0840000000000004E-2</v>
      </c>
      <c r="AU96" s="202">
        <f t="shared" si="92"/>
        <v>9.0840000000000001E-3</v>
      </c>
      <c r="AV96" s="203">
        <f t="shared" si="93"/>
        <v>0</v>
      </c>
      <c r="AW96" s="203">
        <f t="shared" si="94"/>
        <v>0.30000000000000004</v>
      </c>
      <c r="AX96" s="202">
        <f>1333*O96*POWER(10,-6)</f>
        <v>1.055736E-3</v>
      </c>
      <c r="AY96" s="203">
        <f t="shared" si="87"/>
        <v>0.40097973600000003</v>
      </c>
      <c r="AZ96" s="204">
        <f t="shared" si="95"/>
        <v>0</v>
      </c>
      <c r="BA96" s="205">
        <f t="shared" si="96"/>
        <v>0</v>
      </c>
      <c r="BB96" s="204">
        <f t="shared" si="88"/>
        <v>1.6039189440000003E-6</v>
      </c>
    </row>
    <row r="97" spans="1:54" s="200" customFormat="1" ht="28.8" x14ac:dyDescent="0.3">
      <c r="A97" s="192" t="s">
        <v>440</v>
      </c>
      <c r="B97" s="193" t="s">
        <v>430</v>
      </c>
      <c r="C97" s="194" t="s">
        <v>428</v>
      </c>
      <c r="D97" s="195" t="s">
        <v>403</v>
      </c>
      <c r="E97" s="196">
        <v>1.0000000000000001E-5</v>
      </c>
      <c r="F97" s="193">
        <v>10</v>
      </c>
      <c r="G97" s="193">
        <v>0.15200000000000002</v>
      </c>
      <c r="H97" s="196">
        <f t="shared" si="89"/>
        <v>1.5200000000000004E-5</v>
      </c>
      <c r="I97" s="193">
        <v>0</v>
      </c>
      <c r="J97" s="193">
        <v>0.22</v>
      </c>
      <c r="K97" s="193">
        <v>0</v>
      </c>
      <c r="L97" s="193">
        <v>0</v>
      </c>
      <c r="N97" s="206"/>
      <c r="O97" s="198">
        <f t="shared" si="99"/>
        <v>0.79200000000000004</v>
      </c>
      <c r="P97" s="198">
        <f>O97*0.1</f>
        <v>7.9200000000000007E-2</v>
      </c>
      <c r="Q97" s="207"/>
      <c r="R97" s="200" t="str">
        <f t="shared" si="90"/>
        <v>C29</v>
      </c>
      <c r="S97" s="200" t="str">
        <f t="shared" si="91"/>
        <v>Емкости Е-25, Е28-…Е-36</v>
      </c>
      <c r="T97" s="200" t="str">
        <f t="shared" si="85"/>
        <v>Частичное разрушение (10 мм) - пожар-вспышка</v>
      </c>
      <c r="U97" s="200" t="s">
        <v>110</v>
      </c>
      <c r="V97" s="200" t="s">
        <v>110</v>
      </c>
      <c r="W97" s="200" t="s">
        <v>110</v>
      </c>
      <c r="X97" s="200" t="s">
        <v>110</v>
      </c>
      <c r="Y97" s="200" t="s">
        <v>110</v>
      </c>
      <c r="Z97" s="200" t="s">
        <v>110</v>
      </c>
      <c r="AA97" s="200" t="s">
        <v>110</v>
      </c>
      <c r="AB97" s="200" t="s">
        <v>110</v>
      </c>
      <c r="AC97" s="200" t="s">
        <v>110</v>
      </c>
      <c r="AD97" s="200" t="s">
        <v>110</v>
      </c>
      <c r="AE97" s="200" t="s">
        <v>110</v>
      </c>
      <c r="AF97" s="200" t="s">
        <v>110</v>
      </c>
      <c r="AG97" s="200" t="s">
        <v>110</v>
      </c>
      <c r="AH97" s="200" t="s">
        <v>110</v>
      </c>
      <c r="AI97" s="200">
        <v>215</v>
      </c>
      <c r="AJ97" s="200">
        <v>287</v>
      </c>
      <c r="AK97" s="200">
        <v>334</v>
      </c>
      <c r="AL97" s="200">
        <v>418</v>
      </c>
      <c r="AM97" s="200">
        <v>1</v>
      </c>
      <c r="AN97" s="200">
        <v>1</v>
      </c>
      <c r="AO97" s="200">
        <v>0.75</v>
      </c>
      <c r="AP97" s="200">
        <v>0.02</v>
      </c>
      <c r="AQ97" s="200">
        <v>10</v>
      </c>
      <c r="AT97" s="202">
        <f t="shared" ref="AT97" si="101">AP97*P97+AO97</f>
        <v>0.75158400000000003</v>
      </c>
      <c r="AU97" s="202">
        <f t="shared" si="92"/>
        <v>7.5158400000000014E-2</v>
      </c>
      <c r="AV97" s="203">
        <f t="shared" si="93"/>
        <v>3.1</v>
      </c>
      <c r="AW97" s="203">
        <f t="shared" si="94"/>
        <v>1</v>
      </c>
      <c r="AX97" s="202">
        <f>10068.2*P97*POWER(10,-6)</f>
        <v>7.9740144000000008E-4</v>
      </c>
      <c r="AY97" s="203">
        <f t="shared" si="87"/>
        <v>4.9275398014400009</v>
      </c>
      <c r="AZ97" s="204">
        <f t="shared" si="95"/>
        <v>1.5200000000000004E-5</v>
      </c>
      <c r="BA97" s="205">
        <f t="shared" si="96"/>
        <v>1.5200000000000004E-5</v>
      </c>
      <c r="BB97" s="204">
        <f t="shared" si="88"/>
        <v>7.4898604981888032E-5</v>
      </c>
    </row>
    <row r="98" spans="1:54" s="200" customFormat="1" ht="28.8" x14ac:dyDescent="0.3">
      <c r="A98" s="192" t="s">
        <v>441</v>
      </c>
      <c r="B98" s="193" t="s">
        <v>430</v>
      </c>
      <c r="C98" s="194" t="s">
        <v>429</v>
      </c>
      <c r="D98" s="195" t="s">
        <v>405</v>
      </c>
      <c r="E98" s="196">
        <v>1.0000000000000001E-5</v>
      </c>
      <c r="F98" s="193">
        <v>10</v>
      </c>
      <c r="G98" s="193">
        <v>0.6080000000000001</v>
      </c>
      <c r="H98" s="196">
        <f t="shared" si="89"/>
        <v>6.0800000000000014E-5</v>
      </c>
      <c r="I98" s="193">
        <v>0</v>
      </c>
      <c r="J98" s="193">
        <v>0.22</v>
      </c>
      <c r="K98" s="193">
        <v>0</v>
      </c>
      <c r="L98" s="193">
        <v>0</v>
      </c>
      <c r="N98" s="208"/>
      <c r="O98" s="198">
        <f t="shared" si="99"/>
        <v>0.79200000000000004</v>
      </c>
      <c r="P98" s="198">
        <v>0</v>
      </c>
      <c r="Q98" s="207"/>
      <c r="R98" s="200" t="str">
        <f t="shared" si="90"/>
        <v>C30</v>
      </c>
      <c r="AT98" s="202"/>
      <c r="AU98" s="202"/>
      <c r="AV98" s="203"/>
      <c r="AW98" s="203"/>
      <c r="AX98" s="202"/>
      <c r="AY98" s="203"/>
      <c r="AZ98" s="204"/>
      <c r="BA98" s="205"/>
      <c r="BB98" s="204"/>
    </row>
    <row r="99" spans="1:54" s="5" customFormat="1" ht="42" x14ac:dyDescent="0.3">
      <c r="A99" s="262" t="s">
        <v>432</v>
      </c>
      <c r="B99" s="277" t="s">
        <v>446</v>
      </c>
      <c r="C99" s="264" t="s">
        <v>420</v>
      </c>
      <c r="D99" s="265" t="s">
        <v>442</v>
      </c>
      <c r="E99" s="266">
        <v>9.9999999999999995E-7</v>
      </c>
      <c r="F99" s="263">
        <v>16</v>
      </c>
      <c r="G99" s="263">
        <v>0.05</v>
      </c>
      <c r="H99" s="266">
        <f>E99*F99*G99</f>
        <v>7.9999999999999996E-7</v>
      </c>
      <c r="I99" s="263">
        <v>0</v>
      </c>
      <c r="J99" s="263">
        <v>0</v>
      </c>
      <c r="K99" s="263">
        <v>108</v>
      </c>
      <c r="L99" s="263">
        <v>51</v>
      </c>
      <c r="M99" s="264">
        <v>4100</v>
      </c>
      <c r="N99" s="267" t="s">
        <v>447</v>
      </c>
      <c r="O99" s="268">
        <v>329.17</v>
      </c>
      <c r="P99" s="268">
        <f>O99</f>
        <v>329.17</v>
      </c>
      <c r="Q99" s="269"/>
      <c r="AT99" s="270"/>
      <c r="AU99" s="270"/>
      <c r="AV99" s="271"/>
      <c r="AW99" s="271"/>
      <c r="AX99" s="270"/>
      <c r="AY99" s="271"/>
      <c r="AZ99" s="272"/>
      <c r="BA99" s="273"/>
      <c r="BB99" s="272"/>
    </row>
    <row r="100" spans="1:54" s="5" customFormat="1" ht="42" x14ac:dyDescent="0.3">
      <c r="A100" s="262" t="s">
        <v>433</v>
      </c>
      <c r="B100" s="277" t="s">
        <v>446</v>
      </c>
      <c r="C100" s="264" t="s">
        <v>421</v>
      </c>
      <c r="D100" s="265" t="s">
        <v>400</v>
      </c>
      <c r="E100" s="266">
        <v>9.9999999999999995E-7</v>
      </c>
      <c r="F100" s="263">
        <v>16</v>
      </c>
      <c r="G100" s="263">
        <v>1.9000000000000003E-2</v>
      </c>
      <c r="H100" s="266">
        <f t="shared" ref="H100:H108" si="102">E100*F100*G100</f>
        <v>3.0400000000000002E-7</v>
      </c>
      <c r="I100" s="263">
        <v>0</v>
      </c>
      <c r="J100" s="263">
        <v>0</v>
      </c>
      <c r="K100" s="263">
        <v>108</v>
      </c>
      <c r="L100" s="263">
        <v>51</v>
      </c>
      <c r="N100" s="274"/>
      <c r="O100" s="268">
        <v>329.17</v>
      </c>
      <c r="P100" s="268">
        <f>POWER(10,-6)*SQRT(98.2)*38.2*M99*3600*0.1/1000</f>
        <v>0.55873446894564138</v>
      </c>
      <c r="Q100" s="269"/>
      <c r="AT100" s="270"/>
      <c r="AU100" s="270"/>
      <c r="AV100" s="271"/>
      <c r="AW100" s="271"/>
      <c r="AX100" s="270"/>
      <c r="AY100" s="271"/>
      <c r="AZ100" s="272"/>
      <c r="BA100" s="273"/>
      <c r="BB100" s="272"/>
    </row>
    <row r="101" spans="1:54" s="5" customFormat="1" ht="42" x14ac:dyDescent="0.3">
      <c r="A101" s="262" t="s">
        <v>434</v>
      </c>
      <c r="B101" s="277" t="s">
        <v>446</v>
      </c>
      <c r="C101" s="264" t="s">
        <v>422</v>
      </c>
      <c r="D101" s="265" t="s">
        <v>401</v>
      </c>
      <c r="E101" s="266">
        <v>9.9999999999999995E-7</v>
      </c>
      <c r="F101" s="263">
        <v>16</v>
      </c>
      <c r="G101" s="263">
        <v>0.17100000000000001</v>
      </c>
      <c r="H101" s="266">
        <f t="shared" si="102"/>
        <v>2.7360000000000001E-6</v>
      </c>
      <c r="I101" s="263">
        <v>0</v>
      </c>
      <c r="J101" s="263">
        <v>0</v>
      </c>
      <c r="K101" s="263">
        <v>108</v>
      </c>
      <c r="L101" s="263">
        <v>51</v>
      </c>
      <c r="N101" s="274"/>
      <c r="O101" s="268">
        <v>329.17</v>
      </c>
      <c r="P101" s="268">
        <f>POWER(10,-6)*SQRT(98.2)*38.2*M99*3600*0.1/1000</f>
        <v>0.55873446894564138</v>
      </c>
      <c r="Q101" s="269"/>
      <c r="AT101" s="270"/>
      <c r="AU101" s="270"/>
      <c r="AV101" s="271"/>
      <c r="AW101" s="271"/>
      <c r="AX101" s="270"/>
      <c r="AY101" s="271"/>
      <c r="AZ101" s="272"/>
      <c r="BA101" s="273"/>
      <c r="BB101" s="272"/>
    </row>
    <row r="102" spans="1:54" s="5" customFormat="1" ht="42" x14ac:dyDescent="0.3">
      <c r="A102" s="262" t="s">
        <v>435</v>
      </c>
      <c r="B102" s="277" t="s">
        <v>446</v>
      </c>
      <c r="C102" s="264" t="s">
        <v>423</v>
      </c>
      <c r="D102" s="265" t="s">
        <v>418</v>
      </c>
      <c r="E102" s="266">
        <v>9.9999999999999995E-7</v>
      </c>
      <c r="F102" s="263">
        <v>16</v>
      </c>
      <c r="G102" s="263">
        <v>0.76</v>
      </c>
      <c r="H102" s="266">
        <f t="shared" si="102"/>
        <v>1.2159999999999999E-5</v>
      </c>
      <c r="I102" s="263">
        <v>0</v>
      </c>
      <c r="J102" s="263">
        <v>0</v>
      </c>
      <c r="K102" s="263">
        <v>108</v>
      </c>
      <c r="L102" s="263">
        <v>51</v>
      </c>
      <c r="N102" s="274"/>
      <c r="O102" s="268">
        <v>329.17</v>
      </c>
      <c r="P102" s="268">
        <v>0</v>
      </c>
      <c r="Q102" s="269"/>
      <c r="AT102" s="270"/>
      <c r="AU102" s="270"/>
      <c r="AV102" s="271"/>
      <c r="AW102" s="271"/>
      <c r="AX102" s="270"/>
      <c r="AY102" s="271"/>
      <c r="AZ102" s="272"/>
      <c r="BA102" s="273"/>
      <c r="BB102" s="272"/>
    </row>
    <row r="103" spans="1:54" s="5" customFormat="1" ht="42" x14ac:dyDescent="0.3">
      <c r="A103" s="262" t="s">
        <v>436</v>
      </c>
      <c r="B103" s="277" t="s">
        <v>446</v>
      </c>
      <c r="C103" s="264" t="s">
        <v>424</v>
      </c>
      <c r="D103" s="265" t="s">
        <v>417</v>
      </c>
      <c r="E103" s="266">
        <v>1.0000000000000001E-5</v>
      </c>
      <c r="F103" s="263">
        <v>16</v>
      </c>
      <c r="G103" s="263">
        <v>4.0000000000000008E-2</v>
      </c>
      <c r="H103" s="266">
        <f t="shared" si="102"/>
        <v>6.4000000000000014E-6</v>
      </c>
      <c r="I103" s="263">
        <v>0</v>
      </c>
      <c r="J103" s="263">
        <v>1.2</v>
      </c>
      <c r="K103" s="263">
        <v>0</v>
      </c>
      <c r="L103" s="263">
        <v>0</v>
      </c>
      <c r="M103" s="275">
        <f>(O103/0.75)*20</f>
        <v>115.20000000000002</v>
      </c>
      <c r="N103" s="274"/>
      <c r="O103" s="268">
        <f>J103*3600/1000</f>
        <v>4.32</v>
      </c>
      <c r="P103" s="268">
        <f>O103</f>
        <v>4.32</v>
      </c>
      <c r="Q103" s="269"/>
      <c r="AT103" s="270"/>
      <c r="AU103" s="270"/>
      <c r="AV103" s="271"/>
      <c r="AW103" s="271"/>
      <c r="AX103" s="270"/>
      <c r="AY103" s="271"/>
      <c r="AZ103" s="272"/>
      <c r="BA103" s="273"/>
      <c r="BB103" s="272"/>
    </row>
    <row r="104" spans="1:54" s="5" customFormat="1" ht="42" x14ac:dyDescent="0.3">
      <c r="A104" s="262" t="s">
        <v>437</v>
      </c>
      <c r="B104" s="277" t="s">
        <v>446</v>
      </c>
      <c r="C104" s="264" t="s">
        <v>425</v>
      </c>
      <c r="D104" s="265" t="s">
        <v>403</v>
      </c>
      <c r="E104" s="266">
        <v>1.0000000000000001E-5</v>
      </c>
      <c r="F104" s="263">
        <v>16</v>
      </c>
      <c r="G104" s="263">
        <v>3.2000000000000008E-2</v>
      </c>
      <c r="H104" s="266">
        <f t="shared" si="102"/>
        <v>5.1200000000000018E-6</v>
      </c>
      <c r="I104" s="263">
        <v>0</v>
      </c>
      <c r="J104" s="263">
        <v>1.2</v>
      </c>
      <c r="K104" s="263">
        <v>0</v>
      </c>
      <c r="L104" s="263">
        <v>0</v>
      </c>
      <c r="N104" s="274"/>
      <c r="O104" s="268">
        <f t="shared" ref="O104:O108" si="103">J104*3600/1000</f>
        <v>4.32</v>
      </c>
      <c r="P104" s="268">
        <f>O104*0.1</f>
        <v>0.43200000000000005</v>
      </c>
      <c r="Q104" s="269"/>
      <c r="AT104" s="270"/>
      <c r="AU104" s="270"/>
      <c r="AV104" s="271"/>
      <c r="AW104" s="271"/>
      <c r="AX104" s="270"/>
      <c r="AY104" s="271"/>
      <c r="AZ104" s="272"/>
      <c r="BA104" s="273"/>
      <c r="BB104" s="272"/>
    </row>
    <row r="105" spans="1:54" s="5" customFormat="1" ht="43.2" x14ac:dyDescent="0.3">
      <c r="A105" s="262" t="s">
        <v>438</v>
      </c>
      <c r="B105" s="277" t="s">
        <v>446</v>
      </c>
      <c r="C105" s="264" t="s">
        <v>426</v>
      </c>
      <c r="D105" s="265" t="s">
        <v>419</v>
      </c>
      <c r="E105" s="266">
        <v>1.0000000000000001E-5</v>
      </c>
      <c r="F105" s="263">
        <v>16</v>
      </c>
      <c r="G105" s="263">
        <v>0.12800000000000003</v>
      </c>
      <c r="H105" s="266">
        <f t="shared" si="102"/>
        <v>2.0480000000000007E-5</v>
      </c>
      <c r="I105" s="263">
        <v>0</v>
      </c>
      <c r="J105" s="263">
        <v>1.2</v>
      </c>
      <c r="K105" s="263">
        <v>0</v>
      </c>
      <c r="L105" s="263">
        <v>0</v>
      </c>
      <c r="N105" s="274"/>
      <c r="O105" s="268">
        <f t="shared" si="103"/>
        <v>4.32</v>
      </c>
      <c r="P105" s="268">
        <v>0</v>
      </c>
      <c r="Q105" s="269"/>
      <c r="AT105" s="270"/>
      <c r="AU105" s="270"/>
      <c r="AV105" s="271"/>
      <c r="AW105" s="271"/>
      <c r="AX105" s="270"/>
      <c r="AY105" s="271"/>
      <c r="AZ105" s="272"/>
      <c r="BA105" s="273"/>
      <c r="BB105" s="272"/>
    </row>
    <row r="106" spans="1:54" s="5" customFormat="1" ht="42" x14ac:dyDescent="0.3">
      <c r="A106" s="262" t="s">
        <v>439</v>
      </c>
      <c r="B106" s="277" t="s">
        <v>446</v>
      </c>
      <c r="C106" s="264" t="s">
        <v>427</v>
      </c>
      <c r="D106" s="265" t="s">
        <v>407</v>
      </c>
      <c r="E106" s="266">
        <v>1.0000000000000001E-5</v>
      </c>
      <c r="F106" s="263">
        <v>16</v>
      </c>
      <c r="G106" s="263">
        <v>4.0000000000000008E-2</v>
      </c>
      <c r="H106" s="266">
        <f t="shared" si="102"/>
        <v>6.4000000000000014E-6</v>
      </c>
      <c r="I106" s="263">
        <v>0</v>
      </c>
      <c r="J106" s="263">
        <v>0.05</v>
      </c>
      <c r="K106" s="263">
        <v>0</v>
      </c>
      <c r="L106" s="263">
        <v>0</v>
      </c>
      <c r="N106" s="274"/>
      <c r="O106" s="268">
        <f t="shared" si="103"/>
        <v>0.18</v>
      </c>
      <c r="P106" s="268">
        <f>O106</f>
        <v>0.18</v>
      </c>
      <c r="Q106" s="269"/>
      <c r="AT106" s="270"/>
      <c r="AU106" s="270"/>
      <c r="AV106" s="271"/>
      <c r="AW106" s="271"/>
      <c r="AX106" s="270"/>
      <c r="AY106" s="271"/>
      <c r="AZ106" s="272"/>
      <c r="BA106" s="273"/>
      <c r="BB106" s="272"/>
    </row>
    <row r="107" spans="1:54" s="5" customFormat="1" ht="42" x14ac:dyDescent="0.3">
      <c r="A107" s="262" t="s">
        <v>440</v>
      </c>
      <c r="B107" s="277" t="s">
        <v>446</v>
      </c>
      <c r="C107" s="264" t="s">
        <v>428</v>
      </c>
      <c r="D107" s="265" t="s">
        <v>403</v>
      </c>
      <c r="E107" s="266">
        <v>1.0000000000000001E-5</v>
      </c>
      <c r="F107" s="263">
        <v>16</v>
      </c>
      <c r="G107" s="263">
        <v>0.15200000000000002</v>
      </c>
      <c r="H107" s="266">
        <f t="shared" si="102"/>
        <v>2.4320000000000004E-5</v>
      </c>
      <c r="I107" s="263">
        <v>0</v>
      </c>
      <c r="J107" s="263">
        <v>0.05</v>
      </c>
      <c r="K107" s="263">
        <v>0</v>
      </c>
      <c r="L107" s="263">
        <v>0</v>
      </c>
      <c r="N107" s="274"/>
      <c r="O107" s="268">
        <f t="shared" si="103"/>
        <v>0.18</v>
      </c>
      <c r="P107" s="268">
        <f>O107*0.1</f>
        <v>1.7999999999999999E-2</v>
      </c>
      <c r="Q107" s="269"/>
      <c r="AT107" s="270"/>
      <c r="AU107" s="270"/>
      <c r="AV107" s="271"/>
      <c r="AW107" s="271"/>
      <c r="AX107" s="270"/>
      <c r="AY107" s="271"/>
      <c r="AZ107" s="272"/>
      <c r="BA107" s="273"/>
      <c r="BB107" s="272"/>
    </row>
    <row r="108" spans="1:54" s="5" customFormat="1" ht="42" x14ac:dyDescent="0.3">
      <c r="A108" s="262" t="s">
        <v>441</v>
      </c>
      <c r="B108" s="277" t="s">
        <v>446</v>
      </c>
      <c r="C108" s="264" t="s">
        <v>429</v>
      </c>
      <c r="D108" s="265" t="s">
        <v>405</v>
      </c>
      <c r="E108" s="266">
        <v>1.0000000000000001E-5</v>
      </c>
      <c r="F108" s="263">
        <v>16</v>
      </c>
      <c r="G108" s="263">
        <v>0.6080000000000001</v>
      </c>
      <c r="H108" s="266">
        <f t="shared" si="102"/>
        <v>9.7280000000000017E-5</v>
      </c>
      <c r="I108" s="263">
        <v>0</v>
      </c>
      <c r="J108" s="263">
        <v>0.05</v>
      </c>
      <c r="K108" s="263">
        <v>0</v>
      </c>
      <c r="L108" s="263">
        <v>0</v>
      </c>
      <c r="N108" s="276"/>
      <c r="O108" s="268">
        <f t="shared" si="103"/>
        <v>0.18</v>
      </c>
      <c r="P108" s="268">
        <v>0</v>
      </c>
      <c r="Q108" s="269"/>
      <c r="AT108" s="270"/>
      <c r="AU108" s="270"/>
      <c r="AV108" s="271"/>
      <c r="AW108" s="271"/>
      <c r="AX108" s="270"/>
      <c r="AY108" s="271"/>
      <c r="AZ108" s="272"/>
      <c r="BA108" s="273"/>
      <c r="BB108" s="272"/>
    </row>
    <row r="109" spans="1:54" s="200" customFormat="1" x14ac:dyDescent="0.3">
      <c r="A109" s="192" t="s">
        <v>432</v>
      </c>
      <c r="B109" s="193" t="s">
        <v>335</v>
      </c>
      <c r="C109" s="194" t="s">
        <v>420</v>
      </c>
      <c r="D109" s="195" t="s">
        <v>442</v>
      </c>
      <c r="E109" s="196">
        <v>9.9999999999999995E-7</v>
      </c>
      <c r="F109" s="193">
        <v>10</v>
      </c>
      <c r="G109" s="193">
        <v>0.05</v>
      </c>
      <c r="H109" s="196">
        <f>E109*F109*G109</f>
        <v>4.9999999999999998E-7</v>
      </c>
      <c r="I109" s="193">
        <v>0</v>
      </c>
      <c r="J109" s="193">
        <v>0</v>
      </c>
      <c r="K109" s="193">
        <v>158</v>
      </c>
      <c r="L109" s="193">
        <v>81</v>
      </c>
      <c r="M109" s="194">
        <v>2800</v>
      </c>
      <c r="N109" s="197" t="s">
        <v>431</v>
      </c>
      <c r="O109" s="198">
        <v>96.52</v>
      </c>
      <c r="P109" s="198">
        <f>O109</f>
        <v>96.52</v>
      </c>
      <c r="Q109" s="207"/>
      <c r="AT109" s="202"/>
      <c r="AU109" s="202"/>
      <c r="AV109" s="203"/>
      <c r="AW109" s="203"/>
      <c r="AX109" s="202"/>
      <c r="AY109" s="203"/>
      <c r="AZ109" s="204"/>
      <c r="BA109" s="205"/>
      <c r="BB109" s="204"/>
    </row>
    <row r="110" spans="1:54" s="200" customFormat="1" x14ac:dyDescent="0.3">
      <c r="A110" s="192" t="s">
        <v>433</v>
      </c>
      <c r="B110" s="193" t="s">
        <v>335</v>
      </c>
      <c r="C110" s="194" t="s">
        <v>421</v>
      </c>
      <c r="D110" s="195" t="s">
        <v>400</v>
      </c>
      <c r="E110" s="196">
        <v>9.9999999999999995E-7</v>
      </c>
      <c r="F110" s="193">
        <v>10</v>
      </c>
      <c r="G110" s="193">
        <v>1.9000000000000003E-2</v>
      </c>
      <c r="H110" s="196">
        <f t="shared" ref="H110:H118" si="104">E110*F110*G110</f>
        <v>1.9000000000000001E-7</v>
      </c>
      <c r="I110" s="193">
        <v>0</v>
      </c>
      <c r="J110" s="193">
        <v>0</v>
      </c>
      <c r="K110" s="193">
        <v>158</v>
      </c>
      <c r="L110" s="193">
        <v>81</v>
      </c>
      <c r="N110" s="206"/>
      <c r="O110" s="198">
        <v>96.52</v>
      </c>
      <c r="P110" s="198">
        <f>POWER(10,-6)*SQRT(98.2)*38.2*M109*3600*0.1/1000</f>
        <v>0.38157475927995022</v>
      </c>
      <c r="Q110" s="207"/>
      <c r="AT110" s="202"/>
      <c r="AU110" s="202"/>
      <c r="AV110" s="203"/>
      <c r="AW110" s="203"/>
      <c r="AX110" s="202"/>
      <c r="AY110" s="203"/>
      <c r="AZ110" s="204"/>
      <c r="BA110" s="205"/>
      <c r="BB110" s="204"/>
    </row>
    <row r="111" spans="1:54" s="200" customFormat="1" x14ac:dyDescent="0.3">
      <c r="A111" s="192" t="s">
        <v>434</v>
      </c>
      <c r="B111" s="193" t="s">
        <v>335</v>
      </c>
      <c r="C111" s="194" t="s">
        <v>422</v>
      </c>
      <c r="D111" s="195" t="s">
        <v>401</v>
      </c>
      <c r="E111" s="196">
        <v>9.9999999999999995E-7</v>
      </c>
      <c r="F111" s="193">
        <v>10</v>
      </c>
      <c r="G111" s="193">
        <v>0.17100000000000001</v>
      </c>
      <c r="H111" s="196">
        <f t="shared" si="104"/>
        <v>1.7099999999999999E-6</v>
      </c>
      <c r="I111" s="193">
        <v>0</v>
      </c>
      <c r="J111" s="193">
        <v>0</v>
      </c>
      <c r="K111" s="193">
        <v>158</v>
      </c>
      <c r="L111" s="193">
        <v>81</v>
      </c>
      <c r="N111" s="206"/>
      <c r="O111" s="198">
        <v>96.52</v>
      </c>
      <c r="P111" s="198">
        <f>POWER(10,-6)*SQRT(98.2)*38.2*M109*3600*0.1/1000</f>
        <v>0.38157475927995022</v>
      </c>
      <c r="Q111" s="207"/>
      <c r="AT111" s="202"/>
      <c r="AU111" s="202"/>
      <c r="AV111" s="203"/>
      <c r="AW111" s="203"/>
      <c r="AX111" s="202"/>
      <c r="AY111" s="203"/>
      <c r="AZ111" s="204"/>
      <c r="BA111" s="205"/>
      <c r="BB111" s="204"/>
    </row>
    <row r="112" spans="1:54" s="200" customFormat="1" ht="28.8" x14ac:dyDescent="0.3">
      <c r="A112" s="192" t="s">
        <v>435</v>
      </c>
      <c r="B112" s="193" t="s">
        <v>335</v>
      </c>
      <c r="C112" s="194" t="s">
        <v>423</v>
      </c>
      <c r="D112" s="195" t="s">
        <v>418</v>
      </c>
      <c r="E112" s="196">
        <v>9.9999999999999995E-7</v>
      </c>
      <c r="F112" s="193">
        <v>10</v>
      </c>
      <c r="G112" s="193">
        <v>0.76</v>
      </c>
      <c r="H112" s="196">
        <f t="shared" si="104"/>
        <v>7.5999999999999992E-6</v>
      </c>
      <c r="I112" s="193">
        <v>0</v>
      </c>
      <c r="J112" s="193">
        <v>0</v>
      </c>
      <c r="K112" s="193">
        <v>158</v>
      </c>
      <c r="L112" s="193">
        <v>81</v>
      </c>
      <c r="N112" s="206"/>
      <c r="O112" s="198">
        <v>96.52</v>
      </c>
      <c r="P112" s="198">
        <v>0</v>
      </c>
      <c r="Q112" s="207"/>
      <c r="AT112" s="202"/>
      <c r="AU112" s="202"/>
      <c r="AV112" s="203"/>
      <c r="AW112" s="203"/>
      <c r="AX112" s="202"/>
      <c r="AY112" s="203"/>
      <c r="AZ112" s="204"/>
      <c r="BA112" s="205"/>
      <c r="BB112" s="204"/>
    </row>
    <row r="113" spans="1:54" s="200" customFormat="1" x14ac:dyDescent="0.3">
      <c r="A113" s="192" t="s">
        <v>436</v>
      </c>
      <c r="B113" s="193" t="s">
        <v>335</v>
      </c>
      <c r="C113" s="194" t="s">
        <v>424</v>
      </c>
      <c r="D113" s="195" t="s">
        <v>417</v>
      </c>
      <c r="E113" s="196">
        <v>1.0000000000000001E-5</v>
      </c>
      <c r="F113" s="193">
        <v>10</v>
      </c>
      <c r="G113" s="193">
        <v>4.0000000000000008E-2</v>
      </c>
      <c r="H113" s="196">
        <f t="shared" si="104"/>
        <v>4.0000000000000007E-6</v>
      </c>
      <c r="I113" s="193">
        <v>0</v>
      </c>
      <c r="J113" s="193">
        <v>4.5</v>
      </c>
      <c r="K113" s="193">
        <v>0</v>
      </c>
      <c r="L113" s="193">
        <v>0</v>
      </c>
      <c r="M113" s="209">
        <f>(O113/0.75)*20</f>
        <v>431.99999999999994</v>
      </c>
      <c r="N113" s="206"/>
      <c r="O113" s="198">
        <f>J113*3600/1000</f>
        <v>16.2</v>
      </c>
      <c r="P113" s="198">
        <f>O113</f>
        <v>16.2</v>
      </c>
      <c r="Q113" s="207"/>
      <c r="AT113" s="202"/>
      <c r="AU113" s="202"/>
      <c r="AV113" s="203"/>
      <c r="AW113" s="203"/>
      <c r="AX113" s="202"/>
      <c r="AY113" s="203"/>
      <c r="AZ113" s="204"/>
      <c r="BA113" s="205"/>
      <c r="BB113" s="204"/>
    </row>
    <row r="114" spans="1:54" s="200" customFormat="1" ht="28.8" x14ac:dyDescent="0.3">
      <c r="A114" s="192" t="s">
        <v>437</v>
      </c>
      <c r="B114" s="193" t="s">
        <v>335</v>
      </c>
      <c r="C114" s="194" t="s">
        <v>425</v>
      </c>
      <c r="D114" s="195" t="s">
        <v>403</v>
      </c>
      <c r="E114" s="196">
        <v>1.0000000000000001E-5</v>
      </c>
      <c r="F114" s="193">
        <v>10</v>
      </c>
      <c r="G114" s="193">
        <v>3.2000000000000008E-2</v>
      </c>
      <c r="H114" s="196">
        <f t="shared" si="104"/>
        <v>3.2000000000000007E-6</v>
      </c>
      <c r="I114" s="193">
        <v>0</v>
      </c>
      <c r="J114" s="193">
        <v>4.5</v>
      </c>
      <c r="K114" s="193">
        <v>0</v>
      </c>
      <c r="L114" s="193">
        <v>0</v>
      </c>
      <c r="N114" s="206"/>
      <c r="O114" s="198">
        <f t="shared" ref="O114:O118" si="105">J114*3600/1000</f>
        <v>16.2</v>
      </c>
      <c r="P114" s="198">
        <f>O114*0.1</f>
        <v>1.62</v>
      </c>
      <c r="Q114" s="207"/>
      <c r="AT114" s="202"/>
      <c r="AU114" s="202"/>
      <c r="AV114" s="203"/>
      <c r="AW114" s="203"/>
      <c r="AX114" s="202"/>
      <c r="AY114" s="203"/>
      <c r="AZ114" s="204"/>
      <c r="BA114" s="205"/>
      <c r="BB114" s="204"/>
    </row>
    <row r="115" spans="1:54" s="200" customFormat="1" ht="43.2" x14ac:dyDescent="0.3">
      <c r="A115" s="192" t="s">
        <v>438</v>
      </c>
      <c r="B115" s="193" t="s">
        <v>335</v>
      </c>
      <c r="C115" s="194" t="s">
        <v>426</v>
      </c>
      <c r="D115" s="195" t="s">
        <v>419</v>
      </c>
      <c r="E115" s="196">
        <v>1.0000000000000001E-5</v>
      </c>
      <c r="F115" s="193">
        <v>10</v>
      </c>
      <c r="G115" s="193">
        <v>0.12800000000000003</v>
      </c>
      <c r="H115" s="196">
        <f t="shared" si="104"/>
        <v>1.2800000000000003E-5</v>
      </c>
      <c r="I115" s="193">
        <v>0</v>
      </c>
      <c r="J115" s="193">
        <v>4.5</v>
      </c>
      <c r="K115" s="193">
        <v>0</v>
      </c>
      <c r="L115" s="193">
        <v>0</v>
      </c>
      <c r="N115" s="206"/>
      <c r="O115" s="198">
        <f t="shared" si="105"/>
        <v>16.2</v>
      </c>
      <c r="P115" s="198">
        <v>0</v>
      </c>
      <c r="Q115" s="207"/>
      <c r="AT115" s="202"/>
      <c r="AU115" s="202"/>
      <c r="AV115" s="203"/>
      <c r="AW115" s="203"/>
      <c r="AX115" s="202"/>
      <c r="AY115" s="203"/>
      <c r="AZ115" s="204"/>
      <c r="BA115" s="205"/>
      <c r="BB115" s="204"/>
    </row>
    <row r="116" spans="1:54" s="200" customFormat="1" ht="28.8" x14ac:dyDescent="0.3">
      <c r="A116" s="192" t="s">
        <v>439</v>
      </c>
      <c r="B116" s="193" t="s">
        <v>335</v>
      </c>
      <c r="C116" s="194" t="s">
        <v>427</v>
      </c>
      <c r="D116" s="195" t="s">
        <v>407</v>
      </c>
      <c r="E116" s="196">
        <v>1.0000000000000001E-5</v>
      </c>
      <c r="F116" s="193">
        <v>10</v>
      </c>
      <c r="G116" s="193">
        <v>4.0000000000000008E-2</v>
      </c>
      <c r="H116" s="196">
        <f t="shared" si="104"/>
        <v>4.0000000000000007E-6</v>
      </c>
      <c r="I116" s="193">
        <v>0</v>
      </c>
      <c r="J116" s="193">
        <v>0.22</v>
      </c>
      <c r="K116" s="193">
        <v>0</v>
      </c>
      <c r="L116" s="193">
        <v>0</v>
      </c>
      <c r="N116" s="206"/>
      <c r="O116" s="198">
        <f t="shared" si="105"/>
        <v>0.79200000000000004</v>
      </c>
      <c r="P116" s="198">
        <f>O116</f>
        <v>0.79200000000000004</v>
      </c>
      <c r="Q116" s="207"/>
      <c r="AT116" s="202"/>
      <c r="AU116" s="202"/>
      <c r="AV116" s="203"/>
      <c r="AW116" s="203"/>
      <c r="AX116" s="202"/>
      <c r="AY116" s="203"/>
      <c r="AZ116" s="204"/>
      <c r="BA116" s="205"/>
      <c r="BB116" s="204"/>
    </row>
    <row r="117" spans="1:54" s="200" customFormat="1" ht="28.8" x14ac:dyDescent="0.3">
      <c r="A117" s="192" t="s">
        <v>440</v>
      </c>
      <c r="B117" s="193" t="s">
        <v>335</v>
      </c>
      <c r="C117" s="194" t="s">
        <v>428</v>
      </c>
      <c r="D117" s="195" t="s">
        <v>403</v>
      </c>
      <c r="E117" s="196">
        <v>1.0000000000000001E-5</v>
      </c>
      <c r="F117" s="193">
        <v>10</v>
      </c>
      <c r="G117" s="193">
        <v>0.15200000000000002</v>
      </c>
      <c r="H117" s="196">
        <f t="shared" si="104"/>
        <v>1.5200000000000004E-5</v>
      </c>
      <c r="I117" s="193">
        <v>0</v>
      </c>
      <c r="J117" s="193">
        <v>0.22</v>
      </c>
      <c r="K117" s="193">
        <v>0</v>
      </c>
      <c r="L117" s="193">
        <v>0</v>
      </c>
      <c r="N117" s="206"/>
      <c r="O117" s="198">
        <f t="shared" si="105"/>
        <v>0.79200000000000004</v>
      </c>
      <c r="P117" s="198">
        <f>O117*0.1</f>
        <v>7.9200000000000007E-2</v>
      </c>
      <c r="Q117" s="207"/>
      <c r="AT117" s="202"/>
      <c r="AU117" s="202"/>
      <c r="AV117" s="203"/>
      <c r="AW117" s="203"/>
      <c r="AX117" s="202"/>
      <c r="AY117" s="203"/>
      <c r="AZ117" s="204"/>
      <c r="BA117" s="205"/>
      <c r="BB117" s="204"/>
    </row>
    <row r="118" spans="1:54" s="200" customFormat="1" ht="28.8" x14ac:dyDescent="0.3">
      <c r="A118" s="192" t="s">
        <v>441</v>
      </c>
      <c r="B118" s="193" t="s">
        <v>335</v>
      </c>
      <c r="C118" s="194" t="s">
        <v>429</v>
      </c>
      <c r="D118" s="195" t="s">
        <v>405</v>
      </c>
      <c r="E118" s="196">
        <v>1.0000000000000001E-5</v>
      </c>
      <c r="F118" s="193">
        <v>10</v>
      </c>
      <c r="G118" s="193">
        <v>0.6080000000000001</v>
      </c>
      <c r="H118" s="196">
        <f t="shared" si="104"/>
        <v>6.0800000000000014E-5</v>
      </c>
      <c r="I118" s="193">
        <v>0</v>
      </c>
      <c r="J118" s="193">
        <v>0.22</v>
      </c>
      <c r="K118" s="193">
        <v>0</v>
      </c>
      <c r="L118" s="193">
        <v>0</v>
      </c>
      <c r="N118" s="208"/>
      <c r="O118" s="198">
        <f t="shared" si="105"/>
        <v>0.79200000000000004</v>
      </c>
      <c r="P118" s="198">
        <v>0</v>
      </c>
      <c r="Q118" s="207"/>
      <c r="AT118" s="202"/>
      <c r="AU118" s="202"/>
      <c r="AV118" s="203"/>
      <c r="AW118" s="203"/>
      <c r="AX118" s="202"/>
      <c r="AY118" s="203"/>
      <c r="AZ118" s="204"/>
      <c r="BA118" s="205"/>
      <c r="BB118" s="204"/>
    </row>
    <row r="119" spans="1:54" s="200" customFormat="1" x14ac:dyDescent="0.3">
      <c r="A119" s="192"/>
      <c r="B119" s="193"/>
      <c r="C119" s="194"/>
      <c r="D119" s="195"/>
      <c r="E119" s="196"/>
      <c r="F119" s="193"/>
      <c r="G119" s="193"/>
      <c r="H119" s="196"/>
      <c r="I119" s="193"/>
      <c r="J119" s="193"/>
      <c r="K119" s="193"/>
      <c r="L119" s="193"/>
      <c r="N119" s="261"/>
      <c r="O119" s="198"/>
      <c r="P119" s="198"/>
      <c r="Q119" s="207"/>
      <c r="AT119" s="202"/>
      <c r="AU119" s="202"/>
      <c r="AV119" s="203"/>
      <c r="AW119" s="203"/>
      <c r="AX119" s="202"/>
      <c r="AY119" s="203"/>
      <c r="AZ119" s="204"/>
      <c r="BA119" s="205"/>
      <c r="BB119" s="204"/>
    </row>
    <row r="120" spans="1:54" s="200" customFormat="1" x14ac:dyDescent="0.3">
      <c r="A120" s="192"/>
      <c r="B120" s="193"/>
      <c r="C120" s="194"/>
      <c r="D120" s="195"/>
      <c r="E120" s="196"/>
      <c r="F120" s="193"/>
      <c r="G120" s="193"/>
      <c r="H120" s="196"/>
      <c r="I120" s="193"/>
      <c r="J120" s="193"/>
      <c r="K120" s="193"/>
      <c r="L120" s="193"/>
      <c r="N120" s="261"/>
      <c r="O120" s="198"/>
      <c r="P120" s="198"/>
      <c r="Q120" s="207"/>
      <c r="AT120" s="202"/>
      <c r="AU120" s="202"/>
      <c r="AV120" s="203"/>
      <c r="AW120" s="203"/>
      <c r="AX120" s="202"/>
      <c r="AY120" s="203"/>
      <c r="AZ120" s="204"/>
      <c r="BA120" s="205"/>
      <c r="BB120" s="204"/>
    </row>
    <row r="121" spans="1:54" s="200" customFormat="1" x14ac:dyDescent="0.3">
      <c r="A121" s="192"/>
      <c r="B121" s="193"/>
      <c r="C121" s="194"/>
      <c r="D121" s="195"/>
      <c r="E121" s="196"/>
      <c r="F121" s="193"/>
      <c r="G121" s="193"/>
      <c r="H121" s="196"/>
      <c r="I121" s="193"/>
      <c r="J121" s="193"/>
      <c r="K121" s="193"/>
      <c r="L121" s="193"/>
      <c r="N121" s="261"/>
      <c r="O121" s="198"/>
      <c r="P121" s="198"/>
      <c r="Q121" s="207"/>
      <c r="AT121" s="202"/>
      <c r="AU121" s="202"/>
      <c r="AV121" s="203"/>
      <c r="AW121" s="203"/>
      <c r="AX121" s="202"/>
      <c r="AY121" s="203"/>
      <c r="AZ121" s="204"/>
      <c r="BA121" s="205"/>
      <c r="BB121" s="204"/>
    </row>
    <row r="122" spans="1:54" s="200" customFormat="1" x14ac:dyDescent="0.3">
      <c r="A122" s="192"/>
      <c r="B122" s="193"/>
      <c r="C122" s="194"/>
      <c r="D122" s="195"/>
      <c r="E122" s="196"/>
      <c r="F122" s="193"/>
      <c r="G122" s="193"/>
      <c r="H122" s="196"/>
      <c r="I122" s="193"/>
      <c r="J122" s="193"/>
      <c r="K122" s="193"/>
      <c r="L122" s="193"/>
      <c r="N122" s="261"/>
      <c r="O122" s="198"/>
      <c r="P122" s="198"/>
      <c r="Q122" s="207"/>
      <c r="AT122" s="202"/>
      <c r="AU122" s="202"/>
      <c r="AV122" s="203"/>
      <c r="AW122" s="203"/>
      <c r="AX122" s="202"/>
      <c r="AY122" s="203"/>
      <c r="AZ122" s="204"/>
      <c r="BA122" s="205"/>
      <c r="BB122" s="204"/>
    </row>
    <row r="123" spans="1:54" s="99" customFormat="1" x14ac:dyDescent="0.3">
      <c r="A123" s="107"/>
      <c r="B123" s="108"/>
      <c r="C123" s="109"/>
      <c r="D123" s="110"/>
      <c r="E123" s="111"/>
      <c r="F123" s="108"/>
      <c r="G123" s="108"/>
      <c r="H123" s="111"/>
      <c r="I123" s="108"/>
      <c r="J123" s="108"/>
      <c r="K123" s="108"/>
      <c r="L123" s="108"/>
      <c r="M123" s="108"/>
      <c r="N123" s="108"/>
      <c r="O123" s="108"/>
      <c r="P123" s="108"/>
      <c r="Q123" s="115"/>
      <c r="AT123" s="100"/>
      <c r="AU123" s="100"/>
      <c r="AV123" s="101"/>
      <c r="AW123" s="101"/>
      <c r="AX123" s="100"/>
      <c r="AY123" s="101"/>
      <c r="AZ123" s="113"/>
      <c r="BA123" s="114"/>
      <c r="BB123" s="113"/>
    </row>
    <row r="124" spans="1:54" s="99" customFormat="1" x14ac:dyDescent="0.3">
      <c r="A124" s="107"/>
      <c r="B124" s="108"/>
      <c r="C124" s="109"/>
      <c r="D124" s="110"/>
      <c r="E124" s="111"/>
      <c r="F124" s="108"/>
      <c r="G124" s="108"/>
      <c r="H124" s="111"/>
      <c r="I124" s="108"/>
      <c r="J124" s="108"/>
      <c r="K124" s="108"/>
      <c r="L124" s="108"/>
      <c r="M124" s="108"/>
      <c r="N124" s="108"/>
      <c r="O124" s="108"/>
      <c r="P124" s="108"/>
      <c r="Q124" s="115"/>
      <c r="AT124" s="100"/>
      <c r="AU124" s="100"/>
      <c r="AV124" s="101"/>
      <c r="AW124" s="101"/>
      <c r="AX124" s="100"/>
      <c r="AY124" s="101"/>
      <c r="AZ124" s="113"/>
      <c r="BA124" s="114"/>
      <c r="BB124" s="113"/>
    </row>
    <row r="125" spans="1:54" s="99" customFormat="1" x14ac:dyDescent="0.3">
      <c r="A125" s="107"/>
      <c r="B125" s="108"/>
      <c r="C125" s="109"/>
      <c r="D125" s="110"/>
      <c r="E125" s="111"/>
      <c r="F125" s="108"/>
      <c r="G125" s="108"/>
      <c r="H125" s="111"/>
      <c r="I125" s="108"/>
      <c r="J125" s="108"/>
      <c r="K125" s="108"/>
      <c r="L125" s="108"/>
      <c r="M125" s="108"/>
      <c r="N125" s="108"/>
      <c r="O125" s="108"/>
      <c r="P125" s="108"/>
      <c r="Q125" s="115"/>
      <c r="AT125" s="100"/>
      <c r="AU125" s="100"/>
      <c r="AV125" s="101"/>
      <c r="AW125" s="101"/>
      <c r="AX125" s="100"/>
      <c r="AY125" s="101"/>
      <c r="AZ125" s="113"/>
      <c r="BA125" s="114"/>
      <c r="BB125" s="113"/>
    </row>
    <row r="126" spans="1:54" s="99" customFormat="1" x14ac:dyDescent="0.3">
      <c r="A126" s="107"/>
      <c r="B126" s="108"/>
      <c r="C126" s="109"/>
      <c r="D126" s="110"/>
      <c r="E126" s="111"/>
      <c r="F126" s="108"/>
      <c r="G126" s="108"/>
      <c r="H126" s="111"/>
      <c r="I126" s="108"/>
      <c r="J126" s="108"/>
      <c r="K126" s="108"/>
      <c r="L126" s="108"/>
      <c r="M126" s="108"/>
      <c r="N126" s="108"/>
      <c r="O126" s="108"/>
      <c r="P126" s="108"/>
      <c r="Q126" s="115"/>
      <c r="AT126" s="100"/>
      <c r="AU126" s="100"/>
      <c r="AV126" s="101"/>
      <c r="AW126" s="101"/>
      <c r="AX126" s="100"/>
      <c r="AY126" s="101"/>
      <c r="AZ126" s="113"/>
      <c r="BA126" s="114"/>
      <c r="BB126" s="113"/>
    </row>
    <row r="127" spans="1:54" s="99" customFormat="1" x14ac:dyDescent="0.3">
      <c r="A127" s="107"/>
      <c r="B127" s="108"/>
      <c r="C127" s="109"/>
      <c r="D127" s="110"/>
      <c r="E127" s="111"/>
      <c r="F127" s="108"/>
      <c r="G127" s="108"/>
      <c r="H127" s="111"/>
      <c r="I127" s="108"/>
      <c r="J127" s="108"/>
      <c r="K127" s="108"/>
      <c r="L127" s="108"/>
      <c r="M127" s="108"/>
      <c r="N127" s="108"/>
      <c r="O127" s="108"/>
      <c r="P127" s="108"/>
      <c r="Q127" s="115"/>
      <c r="AT127" s="100"/>
      <c r="AU127" s="100"/>
      <c r="AV127" s="101"/>
      <c r="AW127" s="101"/>
      <c r="AX127" s="100"/>
      <c r="AY127" s="101"/>
      <c r="AZ127" s="113"/>
      <c r="BA127" s="114"/>
      <c r="BB127" s="113"/>
    </row>
    <row r="128" spans="1:54" s="99" customFormat="1" x14ac:dyDescent="0.3">
      <c r="A128" s="107"/>
      <c r="B128" s="108"/>
      <c r="C128" s="109"/>
      <c r="D128" s="110"/>
      <c r="E128" s="111"/>
      <c r="F128" s="108"/>
      <c r="G128" s="108"/>
      <c r="H128" s="111"/>
      <c r="I128" s="108"/>
      <c r="J128" s="108"/>
      <c r="K128" s="108"/>
      <c r="L128" s="108"/>
      <c r="M128" s="108"/>
      <c r="N128" s="108"/>
      <c r="O128" s="108"/>
      <c r="P128" s="108"/>
      <c r="Q128" s="115"/>
      <c r="AT128" s="100"/>
      <c r="AU128" s="100"/>
      <c r="AV128" s="101"/>
      <c r="AW128" s="101"/>
      <c r="AX128" s="100"/>
      <c r="AY128" s="101"/>
      <c r="AZ128" s="113"/>
      <c r="BA128" s="114"/>
      <c r="BB128" s="113"/>
    </row>
    <row r="129" spans="1:54" s="99" customFormat="1" x14ac:dyDescent="0.3">
      <c r="A129" s="107"/>
      <c r="B129" s="108"/>
      <c r="C129" s="109"/>
      <c r="D129" s="110"/>
      <c r="E129" s="111"/>
      <c r="F129" s="108"/>
      <c r="G129" s="108"/>
      <c r="H129" s="111"/>
      <c r="I129" s="108"/>
      <c r="J129" s="108"/>
      <c r="K129" s="108"/>
      <c r="L129" s="108"/>
      <c r="M129" s="108"/>
      <c r="N129" s="108"/>
      <c r="O129" s="108"/>
      <c r="P129" s="108"/>
      <c r="Q129" s="115"/>
      <c r="AT129" s="100"/>
      <c r="AU129" s="100"/>
      <c r="AV129" s="101"/>
      <c r="AW129" s="101"/>
      <c r="AX129" s="100"/>
      <c r="AY129" s="101"/>
      <c r="AZ129" s="113"/>
      <c r="BA129" s="114"/>
      <c r="BB129" s="113"/>
    </row>
    <row r="130" spans="1:54" s="99" customFormat="1" x14ac:dyDescent="0.3">
      <c r="A130" s="107"/>
      <c r="B130" s="108"/>
      <c r="C130" s="109"/>
      <c r="D130" s="110"/>
      <c r="E130" s="111"/>
      <c r="F130" s="108"/>
      <c r="G130" s="108"/>
      <c r="H130" s="111"/>
      <c r="I130" s="108"/>
      <c r="J130" s="108"/>
      <c r="K130" s="108"/>
      <c r="L130" s="108"/>
      <c r="M130" s="108"/>
      <c r="N130" s="108"/>
      <c r="O130" s="108"/>
      <c r="P130" s="108"/>
      <c r="Q130" s="115"/>
      <c r="AT130" s="100"/>
      <c r="AU130" s="100"/>
      <c r="AV130" s="101"/>
      <c r="AW130" s="101"/>
      <c r="AX130" s="100"/>
      <c r="AY130" s="101"/>
      <c r="AZ130" s="113"/>
      <c r="BA130" s="114"/>
      <c r="BB130" s="113"/>
    </row>
    <row r="131" spans="1:54" s="99" customFormat="1" x14ac:dyDescent="0.3">
      <c r="A131" s="107"/>
      <c r="B131" s="108"/>
      <c r="C131" s="109"/>
      <c r="D131" s="110"/>
      <c r="E131" s="111"/>
      <c r="F131" s="108"/>
      <c r="G131" s="108"/>
      <c r="H131" s="111"/>
      <c r="I131" s="108"/>
      <c r="J131" s="108"/>
      <c r="K131" s="108"/>
      <c r="L131" s="108"/>
      <c r="M131" s="108"/>
      <c r="N131" s="108"/>
      <c r="O131" s="108"/>
      <c r="P131" s="108"/>
      <c r="Q131" s="115"/>
      <c r="AT131" s="100"/>
      <c r="AU131" s="100"/>
      <c r="AV131" s="101"/>
      <c r="AW131" s="101"/>
      <c r="AX131" s="100"/>
      <c r="AY131" s="101"/>
      <c r="AZ131" s="113"/>
      <c r="BA131" s="114"/>
      <c r="BB131" s="113"/>
    </row>
    <row r="132" spans="1:54" x14ac:dyDescent="0.3">
      <c r="A132" s="116"/>
      <c r="B132" s="117"/>
      <c r="C132" s="118"/>
      <c r="D132" s="119"/>
      <c r="E132" s="120"/>
      <c r="F132" s="117"/>
      <c r="G132" s="117"/>
      <c r="H132" s="120"/>
      <c r="I132" s="117"/>
      <c r="J132" s="117"/>
      <c r="K132" s="117"/>
      <c r="L132" s="117"/>
      <c r="M132" s="117"/>
      <c r="N132" s="117"/>
      <c r="O132" s="117"/>
      <c r="P132" s="117"/>
      <c r="Q132" s="121"/>
      <c r="AM132" s="10"/>
      <c r="AN132" s="10"/>
      <c r="AT132" s="122"/>
      <c r="AU132" s="122"/>
      <c r="AV132" s="123"/>
      <c r="AW132" s="123"/>
      <c r="AX132" s="122"/>
      <c r="AY132" s="123"/>
      <c r="AZ132" s="12"/>
      <c r="BA132" s="102"/>
      <c r="BB132" s="12"/>
    </row>
    <row r="133" spans="1:54" x14ac:dyDescent="0.3">
      <c r="A133" s="116"/>
      <c r="B133" s="117"/>
      <c r="C133" s="118"/>
      <c r="D133" s="119"/>
      <c r="E133" s="120"/>
      <c r="F133" s="117"/>
      <c r="G133" s="117"/>
      <c r="H133" s="120"/>
      <c r="I133" s="117"/>
      <c r="J133" s="117"/>
      <c r="K133" s="117"/>
      <c r="L133" s="117"/>
      <c r="M133" s="117"/>
      <c r="N133" s="117"/>
      <c r="O133" s="117"/>
      <c r="P133" s="117"/>
      <c r="Q133" s="121"/>
      <c r="AM133" s="10"/>
      <c r="AN133" s="10"/>
      <c r="AT133" s="122"/>
      <c r="AU133" s="122"/>
      <c r="AV133" s="123"/>
      <c r="AW133" s="123"/>
      <c r="AX133" s="122"/>
      <c r="AY133" s="123"/>
      <c r="AZ133" s="12"/>
      <c r="BA133" s="102"/>
      <c r="BB133" s="12"/>
    </row>
    <row r="134" spans="1:54" x14ac:dyDescent="0.3">
      <c r="A134" s="116"/>
      <c r="B134" s="117"/>
      <c r="C134" s="118"/>
      <c r="D134" s="119"/>
      <c r="E134" s="120"/>
      <c r="F134" s="117"/>
      <c r="G134" s="117"/>
      <c r="H134" s="120"/>
      <c r="I134" s="117"/>
      <c r="J134" s="117"/>
      <c r="K134" s="117"/>
      <c r="L134" s="117"/>
      <c r="M134" s="117"/>
      <c r="N134" s="117"/>
      <c r="O134" s="117"/>
      <c r="P134" s="117"/>
      <c r="Q134" s="124"/>
      <c r="AT134" s="122"/>
      <c r="AU134" s="122"/>
      <c r="AV134" s="123"/>
      <c r="AW134" s="123"/>
      <c r="AX134" s="122"/>
      <c r="AY134" s="123"/>
      <c r="AZ134" s="12"/>
      <c r="BA134" s="102"/>
      <c r="BB134" s="12"/>
    </row>
    <row r="135" spans="1:54" x14ac:dyDescent="0.3">
      <c r="A135" s="116"/>
      <c r="B135" s="117"/>
      <c r="C135" s="118"/>
      <c r="D135" s="119"/>
      <c r="E135" s="120"/>
      <c r="F135" s="117"/>
      <c r="G135" s="117"/>
      <c r="H135" s="120"/>
      <c r="I135" s="117"/>
      <c r="J135" s="117"/>
      <c r="K135" s="117"/>
      <c r="L135" s="117"/>
      <c r="M135" s="117"/>
      <c r="N135" s="117"/>
      <c r="O135" s="117"/>
      <c r="P135" s="117"/>
      <c r="Q135" s="121"/>
      <c r="AT135" s="122"/>
      <c r="AU135" s="122"/>
      <c r="AV135" s="123"/>
      <c r="AW135" s="123"/>
      <c r="AX135" s="122"/>
      <c r="AY135" s="123"/>
      <c r="AZ135" s="12"/>
      <c r="BA135" s="102"/>
      <c r="BB135" s="12"/>
    </row>
    <row r="136" spans="1:54" x14ac:dyDescent="0.3">
      <c r="A136" s="116"/>
      <c r="B136" s="117"/>
      <c r="C136" s="118"/>
      <c r="D136" s="119"/>
      <c r="E136" s="120"/>
      <c r="F136" s="117"/>
      <c r="G136" s="117"/>
      <c r="H136" s="120"/>
      <c r="I136" s="117"/>
      <c r="J136" s="117"/>
      <c r="K136" s="117"/>
      <c r="L136" s="117"/>
      <c r="M136" s="117"/>
      <c r="N136" s="117"/>
      <c r="O136" s="117"/>
      <c r="P136" s="117"/>
      <c r="Q136" s="124"/>
      <c r="AT136" s="122"/>
      <c r="AU136" s="122"/>
      <c r="AV136" s="123"/>
      <c r="AW136" s="123"/>
      <c r="AX136" s="122"/>
      <c r="AY136" s="123"/>
      <c r="AZ136" s="12"/>
      <c r="BA136" s="102"/>
      <c r="BB136" s="12"/>
    </row>
    <row r="137" spans="1:54" x14ac:dyDescent="0.3">
      <c r="A137" s="116"/>
      <c r="B137" s="117"/>
      <c r="C137" s="118"/>
      <c r="D137" s="119"/>
      <c r="E137" s="120"/>
      <c r="F137" s="117"/>
      <c r="G137" s="117"/>
      <c r="H137" s="120"/>
      <c r="I137" s="117"/>
      <c r="J137" s="117"/>
      <c r="K137" s="117"/>
      <c r="L137" s="117"/>
      <c r="M137" s="117"/>
      <c r="N137" s="117"/>
      <c r="O137" s="117"/>
      <c r="P137" s="117"/>
      <c r="Q137" s="121"/>
      <c r="AT137" s="122"/>
      <c r="AU137" s="122"/>
      <c r="AV137" s="123"/>
      <c r="AW137" s="123"/>
      <c r="AX137" s="122"/>
      <c r="AY137" s="123"/>
      <c r="AZ137" s="12"/>
      <c r="BA137" s="102"/>
      <c r="BB137" s="12"/>
    </row>
    <row r="138" spans="1:54" x14ac:dyDescent="0.3">
      <c r="A138" s="116"/>
      <c r="B138" s="117"/>
      <c r="C138" s="118"/>
      <c r="D138" s="119"/>
      <c r="E138" s="120"/>
      <c r="F138" s="117"/>
      <c r="G138" s="117"/>
      <c r="H138" s="120"/>
      <c r="I138" s="117"/>
      <c r="J138" s="117"/>
      <c r="K138" s="117"/>
      <c r="L138" s="117"/>
      <c r="M138" s="117"/>
      <c r="N138" s="117"/>
      <c r="O138" s="117"/>
      <c r="P138" s="117"/>
      <c r="Q138" s="124"/>
      <c r="AT138" s="122"/>
      <c r="AU138" s="122"/>
      <c r="AV138" s="123"/>
      <c r="AW138" s="123"/>
      <c r="AX138" s="122"/>
      <c r="AY138" s="123"/>
      <c r="AZ138" s="12"/>
      <c r="BA138" s="102"/>
      <c r="BB138" s="12"/>
    </row>
    <row r="139" spans="1:54" x14ac:dyDescent="0.3">
      <c r="A139" s="116"/>
      <c r="B139" s="117"/>
      <c r="C139" s="118"/>
      <c r="D139" s="119"/>
      <c r="E139" s="120"/>
      <c r="F139" s="117"/>
      <c r="G139" s="117"/>
      <c r="H139" s="120"/>
      <c r="I139" s="117"/>
      <c r="J139" s="117"/>
      <c r="K139" s="117"/>
      <c r="L139" s="117"/>
      <c r="M139" s="117"/>
      <c r="N139" s="117"/>
      <c r="O139" s="117"/>
      <c r="P139" s="117"/>
      <c r="Q139" s="124"/>
      <c r="AT139" s="122"/>
      <c r="AU139" s="122"/>
      <c r="AV139" s="123"/>
      <c r="AW139" s="123"/>
      <c r="AX139" s="122"/>
      <c r="AY139" s="123"/>
      <c r="AZ139" s="12"/>
      <c r="BA139" s="102"/>
      <c r="BB139" s="12"/>
    </row>
    <row r="140" spans="1:54" x14ac:dyDescent="0.3">
      <c r="A140" s="116"/>
      <c r="B140" s="117"/>
      <c r="C140" s="118"/>
      <c r="D140" s="119"/>
      <c r="E140" s="120"/>
      <c r="F140" s="117"/>
      <c r="G140" s="117"/>
      <c r="H140" s="120"/>
      <c r="I140" s="117"/>
      <c r="J140" s="117"/>
      <c r="K140" s="117"/>
      <c r="L140" s="117"/>
      <c r="M140" s="117"/>
      <c r="N140" s="117"/>
      <c r="O140" s="117"/>
      <c r="P140" s="117"/>
      <c r="Q140" s="124"/>
      <c r="AT140" s="122"/>
      <c r="AU140" s="122"/>
      <c r="AV140" s="123"/>
      <c r="AW140" s="123"/>
      <c r="AX140" s="122"/>
      <c r="AY140" s="123"/>
      <c r="AZ140" s="12"/>
      <c r="BA140" s="102"/>
      <c r="BB140" s="12"/>
    </row>
    <row r="141" spans="1:54" x14ac:dyDescent="0.3">
      <c r="A141" s="116"/>
      <c r="B141" s="117"/>
      <c r="C141" s="118"/>
      <c r="D141" s="119"/>
      <c r="E141" s="120"/>
      <c r="F141" s="117"/>
      <c r="G141" s="117"/>
      <c r="H141" s="120"/>
      <c r="I141" s="117"/>
      <c r="J141" s="117"/>
      <c r="K141" s="117"/>
      <c r="L141" s="117"/>
      <c r="M141" s="117"/>
      <c r="N141" s="117"/>
      <c r="O141" s="117"/>
      <c r="P141" s="117"/>
      <c r="Q141" s="121"/>
      <c r="AM141" s="10"/>
      <c r="AN141" s="10"/>
      <c r="AT141" s="122"/>
      <c r="AU141" s="122"/>
      <c r="AV141" s="123"/>
      <c r="AW141" s="123"/>
      <c r="AX141" s="122"/>
      <c r="AY141" s="123"/>
      <c r="AZ141" s="12"/>
      <c r="BA141" s="102"/>
      <c r="BB141" s="12"/>
    </row>
    <row r="142" spans="1:54" x14ac:dyDescent="0.3">
      <c r="A142" s="116"/>
      <c r="B142" s="117"/>
      <c r="C142" s="118"/>
      <c r="D142" s="119"/>
      <c r="E142" s="120"/>
      <c r="F142" s="117"/>
      <c r="G142" s="117"/>
      <c r="H142" s="120"/>
      <c r="I142" s="117"/>
      <c r="J142" s="117"/>
      <c r="K142" s="117"/>
      <c r="L142" s="117"/>
      <c r="M142" s="117"/>
      <c r="N142" s="117"/>
      <c r="O142" s="117"/>
      <c r="P142" s="117"/>
      <c r="Q142" s="121"/>
      <c r="AM142" s="10"/>
      <c r="AN142" s="10"/>
      <c r="AT142" s="122"/>
      <c r="AU142" s="122"/>
      <c r="AV142" s="123"/>
      <c r="AW142" s="123"/>
      <c r="AX142" s="122"/>
      <c r="AY142" s="123"/>
      <c r="AZ142" s="12"/>
      <c r="BA142" s="102"/>
      <c r="BB142" s="12"/>
    </row>
    <row r="143" spans="1:54" s="200" customFormat="1" ht="42" x14ac:dyDescent="0.3">
      <c r="A143" s="192" t="s">
        <v>432</v>
      </c>
      <c r="B143" s="280" t="s">
        <v>448</v>
      </c>
      <c r="C143" s="194" t="s">
        <v>449</v>
      </c>
      <c r="D143" s="195" t="s">
        <v>442</v>
      </c>
      <c r="E143" s="196">
        <v>9.9999999999999995E-8</v>
      </c>
      <c r="F143" s="193">
        <v>824</v>
      </c>
      <c r="G143" s="193">
        <v>0.05</v>
      </c>
      <c r="H143" s="196">
        <f>E143*F143*G143</f>
        <v>4.1200000000000004E-6</v>
      </c>
      <c r="I143" s="193">
        <v>0</v>
      </c>
      <c r="J143" s="193">
        <v>6500</v>
      </c>
      <c r="K143" s="193">
        <v>158</v>
      </c>
      <c r="L143" s="193">
        <v>81</v>
      </c>
      <c r="M143" s="209">
        <f>(O143/0.75)*20</f>
        <v>2080</v>
      </c>
      <c r="N143" s="197"/>
      <c r="O143" s="198">
        <f>J143*12/1000</f>
        <v>78</v>
      </c>
      <c r="P143" s="198">
        <f>O143</f>
        <v>78</v>
      </c>
      <c r="Q143" s="207"/>
      <c r="AT143" s="202"/>
      <c r="AU143" s="202"/>
      <c r="AV143" s="203"/>
      <c r="AW143" s="203"/>
      <c r="AX143" s="202"/>
      <c r="AY143" s="203"/>
      <c r="AZ143" s="204"/>
      <c r="BA143" s="205"/>
      <c r="BB143" s="204"/>
    </row>
    <row r="144" spans="1:54" s="200" customFormat="1" ht="42" x14ac:dyDescent="0.3">
      <c r="A144" s="192" t="s">
        <v>433</v>
      </c>
      <c r="B144" s="280" t="s">
        <v>448</v>
      </c>
      <c r="C144" s="194" t="s">
        <v>450</v>
      </c>
      <c r="D144" s="195" t="s">
        <v>400</v>
      </c>
      <c r="E144" s="196">
        <v>9.9999999999999995E-8</v>
      </c>
      <c r="F144" s="193">
        <v>824</v>
      </c>
      <c r="G144" s="193">
        <v>1.9000000000000003E-2</v>
      </c>
      <c r="H144" s="196">
        <f t="shared" ref="H144:H149" si="106">E144*F144*G144</f>
        <v>1.5656000000000001E-6</v>
      </c>
      <c r="I144" s="193">
        <v>0</v>
      </c>
      <c r="J144" s="193">
        <v>6500</v>
      </c>
      <c r="K144" s="193">
        <v>158</v>
      </c>
      <c r="L144" s="193">
        <v>81</v>
      </c>
      <c r="N144" s="206"/>
      <c r="O144" s="198">
        <f t="shared" ref="O144:O146" si="107">J144*12/1000</f>
        <v>78</v>
      </c>
      <c r="P144" s="198">
        <f>POWER(10,-6)*SQRT(98.2)*38.2*M143*3600*0.1/1000</f>
        <v>0.28345553546510593</v>
      </c>
      <c r="Q144" s="207"/>
      <c r="AT144" s="202"/>
      <c r="AU144" s="202"/>
      <c r="AV144" s="203"/>
      <c r="AW144" s="203"/>
      <c r="AX144" s="202"/>
      <c r="AY144" s="203"/>
      <c r="AZ144" s="204"/>
      <c r="BA144" s="205"/>
      <c r="BB144" s="204"/>
    </row>
    <row r="145" spans="1:54" s="200" customFormat="1" ht="42" x14ac:dyDescent="0.3">
      <c r="A145" s="192" t="s">
        <v>434</v>
      </c>
      <c r="B145" s="280" t="s">
        <v>448</v>
      </c>
      <c r="C145" s="194" t="s">
        <v>451</v>
      </c>
      <c r="D145" s="195" t="s">
        <v>401</v>
      </c>
      <c r="E145" s="196">
        <v>9.9999999999999995E-8</v>
      </c>
      <c r="F145" s="193">
        <v>824</v>
      </c>
      <c r="G145" s="193">
        <v>0.17100000000000001</v>
      </c>
      <c r="H145" s="196">
        <f t="shared" si="106"/>
        <v>1.40904E-5</v>
      </c>
      <c r="I145" s="193">
        <v>0</v>
      </c>
      <c r="J145" s="193">
        <v>6500</v>
      </c>
      <c r="K145" s="193">
        <v>158</v>
      </c>
      <c r="L145" s="193">
        <v>81</v>
      </c>
      <c r="N145" s="206"/>
      <c r="O145" s="198">
        <f t="shared" si="107"/>
        <v>78</v>
      </c>
      <c r="P145" s="198">
        <f>POWER(10,-6)*SQRT(98.2)*38.2*M143*3600*0.1/1000</f>
        <v>0.28345553546510593</v>
      </c>
      <c r="Q145" s="207"/>
      <c r="AT145" s="202"/>
      <c r="AU145" s="202"/>
      <c r="AV145" s="203"/>
      <c r="AW145" s="203"/>
      <c r="AX145" s="202"/>
      <c r="AY145" s="203"/>
      <c r="AZ145" s="204"/>
      <c r="BA145" s="205"/>
      <c r="BB145" s="204"/>
    </row>
    <row r="146" spans="1:54" s="200" customFormat="1" ht="42" x14ac:dyDescent="0.3">
      <c r="A146" s="192" t="s">
        <v>435</v>
      </c>
      <c r="B146" s="280" t="s">
        <v>448</v>
      </c>
      <c r="C146" s="194" t="s">
        <v>452</v>
      </c>
      <c r="D146" s="195" t="s">
        <v>418</v>
      </c>
      <c r="E146" s="196">
        <v>9.9999999999999995E-8</v>
      </c>
      <c r="F146" s="193">
        <v>824</v>
      </c>
      <c r="G146" s="193">
        <v>0.76</v>
      </c>
      <c r="H146" s="196">
        <f t="shared" si="106"/>
        <v>6.2624000000000002E-5</v>
      </c>
      <c r="I146" s="193">
        <v>0</v>
      </c>
      <c r="J146" s="193">
        <v>6500</v>
      </c>
      <c r="K146" s="193">
        <v>158</v>
      </c>
      <c r="L146" s="193">
        <v>81</v>
      </c>
      <c r="N146" s="206"/>
      <c r="O146" s="198">
        <f t="shared" si="107"/>
        <v>78</v>
      </c>
      <c r="P146" s="198">
        <v>0</v>
      </c>
      <c r="Q146" s="207"/>
      <c r="AT146" s="202"/>
      <c r="AU146" s="202"/>
      <c r="AV146" s="203"/>
      <c r="AW146" s="203"/>
      <c r="AX146" s="202"/>
      <c r="AY146" s="203"/>
      <c r="AZ146" s="204"/>
      <c r="BA146" s="205"/>
      <c r="BB146" s="204"/>
    </row>
    <row r="147" spans="1:54" s="200" customFormat="1" ht="42" x14ac:dyDescent="0.3">
      <c r="A147" s="192" t="s">
        <v>436</v>
      </c>
      <c r="B147" s="280" t="s">
        <v>448</v>
      </c>
      <c r="C147" s="194" t="s">
        <v>453</v>
      </c>
      <c r="D147" s="195" t="s">
        <v>417</v>
      </c>
      <c r="E147" s="196">
        <v>4.9999999999999998E-7</v>
      </c>
      <c r="F147" s="193">
        <v>824</v>
      </c>
      <c r="G147" s="193">
        <v>4.0000000000000008E-2</v>
      </c>
      <c r="H147" s="196">
        <f t="shared" si="106"/>
        <v>1.6480000000000001E-5</v>
      </c>
      <c r="I147" s="193">
        <v>0</v>
      </c>
      <c r="J147" s="193">
        <v>4.5</v>
      </c>
      <c r="K147" s="193">
        <v>0</v>
      </c>
      <c r="L147" s="193">
        <v>0</v>
      </c>
      <c r="M147" s="209">
        <f>(O147/0.75)*20</f>
        <v>431.99999999999994</v>
      </c>
      <c r="N147" s="206"/>
      <c r="O147" s="198">
        <f>J147*3600/1000</f>
        <v>16.2</v>
      </c>
      <c r="P147" s="198">
        <f>O147</f>
        <v>16.2</v>
      </c>
      <c r="Q147" s="207"/>
      <c r="AT147" s="202"/>
      <c r="AU147" s="202"/>
      <c r="AV147" s="203"/>
      <c r="AW147" s="203"/>
      <c r="AX147" s="202"/>
      <c r="AY147" s="203"/>
      <c r="AZ147" s="204"/>
      <c r="BA147" s="205"/>
      <c r="BB147" s="204"/>
    </row>
    <row r="148" spans="1:54" s="200" customFormat="1" ht="42" x14ac:dyDescent="0.3">
      <c r="A148" s="192" t="s">
        <v>437</v>
      </c>
      <c r="B148" s="280" t="s">
        <v>448</v>
      </c>
      <c r="C148" s="194" t="s">
        <v>454</v>
      </c>
      <c r="D148" s="195" t="s">
        <v>403</v>
      </c>
      <c r="E148" s="196">
        <v>4.9999999999999998E-7</v>
      </c>
      <c r="F148" s="193">
        <v>824</v>
      </c>
      <c r="G148" s="193">
        <v>3.2000000000000008E-2</v>
      </c>
      <c r="H148" s="196">
        <f t="shared" si="106"/>
        <v>1.3184000000000003E-5</v>
      </c>
      <c r="I148" s="193">
        <v>0</v>
      </c>
      <c r="J148" s="193">
        <v>4.5</v>
      </c>
      <c r="K148" s="193">
        <v>0</v>
      </c>
      <c r="L148" s="193">
        <v>0</v>
      </c>
      <c r="N148" s="206"/>
      <c r="O148" s="198">
        <f t="shared" ref="O148:O149" si="108">J148*3600/1000</f>
        <v>16.2</v>
      </c>
      <c r="P148" s="198">
        <f>O148*0.1</f>
        <v>1.62</v>
      </c>
      <c r="Q148" s="207"/>
      <c r="AT148" s="202"/>
      <c r="AU148" s="202"/>
      <c r="AV148" s="203"/>
      <c r="AW148" s="203"/>
      <c r="AX148" s="202"/>
      <c r="AY148" s="203"/>
      <c r="AZ148" s="204"/>
      <c r="BA148" s="205"/>
      <c r="BB148" s="204"/>
    </row>
    <row r="149" spans="1:54" s="200" customFormat="1" ht="43.2" x14ac:dyDescent="0.3">
      <c r="A149" s="192" t="s">
        <v>438</v>
      </c>
      <c r="B149" s="280" t="s">
        <v>448</v>
      </c>
      <c r="C149" s="194" t="s">
        <v>455</v>
      </c>
      <c r="D149" s="195" t="s">
        <v>419</v>
      </c>
      <c r="E149" s="196">
        <v>4.9999999999999998E-7</v>
      </c>
      <c r="F149" s="193">
        <v>824</v>
      </c>
      <c r="G149" s="193">
        <v>0.12800000000000003</v>
      </c>
      <c r="H149" s="196">
        <f t="shared" si="106"/>
        <v>5.2736000000000011E-5</v>
      </c>
      <c r="I149" s="193">
        <v>0</v>
      </c>
      <c r="J149" s="193">
        <v>4.5</v>
      </c>
      <c r="K149" s="193">
        <v>0</v>
      </c>
      <c r="L149" s="193">
        <v>0</v>
      </c>
      <c r="N149" s="206"/>
      <c r="O149" s="198">
        <f t="shared" si="108"/>
        <v>16.2</v>
      </c>
      <c r="P149" s="198">
        <v>0</v>
      </c>
      <c r="Q149" s="207"/>
      <c r="AT149" s="202"/>
      <c r="AU149" s="202"/>
      <c r="AV149" s="203"/>
      <c r="AW149" s="203"/>
      <c r="AX149" s="202"/>
      <c r="AY149" s="203"/>
      <c r="AZ149" s="204"/>
      <c r="BA149" s="205"/>
      <c r="BB149" s="204"/>
    </row>
    <row r="150" spans="1:54" x14ac:dyDescent="0.3">
      <c r="A150" s="116"/>
      <c r="B150" s="125"/>
      <c r="C150" s="118"/>
      <c r="D150" s="119"/>
      <c r="E150" s="120"/>
      <c r="F150" s="117"/>
      <c r="G150" s="117"/>
      <c r="H150" s="120"/>
      <c r="I150" s="117"/>
      <c r="J150" s="117"/>
      <c r="K150" s="117"/>
      <c r="L150" s="117"/>
      <c r="M150" s="117"/>
      <c r="N150" s="117"/>
      <c r="O150" s="117"/>
      <c r="P150" s="117"/>
      <c r="Q150" s="121"/>
      <c r="AT150" s="122"/>
      <c r="AU150" s="122"/>
      <c r="AV150" s="123"/>
      <c r="AW150" s="123"/>
      <c r="AX150" s="122"/>
      <c r="AY150" s="123"/>
      <c r="AZ150" s="12"/>
      <c r="BA150" s="102"/>
      <c r="BB150" s="12"/>
    </row>
    <row r="151" spans="1:54" x14ac:dyDescent="0.3">
      <c r="A151" s="116"/>
      <c r="B151" s="125"/>
      <c r="C151" s="118"/>
      <c r="D151" s="119"/>
      <c r="E151" s="120"/>
      <c r="F151" s="117"/>
      <c r="G151" s="117"/>
      <c r="H151" s="120"/>
      <c r="I151" s="117"/>
      <c r="J151" s="117"/>
      <c r="K151" s="117"/>
      <c r="L151" s="117"/>
      <c r="M151" s="117"/>
      <c r="N151" s="117"/>
      <c r="O151" s="117"/>
      <c r="P151" s="117"/>
      <c r="Q151" s="124"/>
      <c r="AT151" s="122"/>
      <c r="AU151" s="122"/>
      <c r="AV151" s="123"/>
      <c r="AW151" s="123"/>
      <c r="AX151" s="122"/>
      <c r="AY151" s="123"/>
      <c r="AZ151" s="12"/>
      <c r="BA151" s="102"/>
      <c r="BB151" s="12"/>
    </row>
    <row r="152" spans="1:54" x14ac:dyDescent="0.3">
      <c r="A152" s="116"/>
      <c r="B152" s="125"/>
      <c r="C152" s="118"/>
      <c r="D152" s="119"/>
      <c r="E152" s="120"/>
      <c r="F152" s="117"/>
      <c r="G152" s="117"/>
      <c r="H152" s="120"/>
      <c r="I152" s="117"/>
      <c r="J152" s="117"/>
      <c r="K152" s="117"/>
      <c r="L152" s="117"/>
      <c r="M152" s="117"/>
      <c r="N152" s="117"/>
      <c r="O152" s="117"/>
      <c r="P152" s="117"/>
      <c r="Q152" s="121"/>
      <c r="AT152" s="122"/>
      <c r="AU152" s="122"/>
      <c r="AV152" s="123"/>
      <c r="AW152" s="123"/>
      <c r="AX152" s="122"/>
      <c r="AY152" s="123"/>
      <c r="AZ152" s="12"/>
      <c r="BA152" s="102"/>
      <c r="BB152" s="12"/>
    </row>
    <row r="153" spans="1:54" x14ac:dyDescent="0.3">
      <c r="A153" s="116"/>
      <c r="B153" s="125"/>
      <c r="C153" s="118"/>
      <c r="D153" s="119"/>
      <c r="E153" s="120"/>
      <c r="F153" s="117"/>
      <c r="G153" s="117"/>
      <c r="H153" s="120"/>
      <c r="I153" s="117"/>
      <c r="J153" s="117"/>
      <c r="K153" s="117"/>
      <c r="L153" s="117"/>
      <c r="M153" s="117"/>
      <c r="N153" s="117"/>
      <c r="O153" s="117"/>
      <c r="P153" s="117"/>
      <c r="Q153" s="124"/>
      <c r="AT153" s="122"/>
      <c r="AU153" s="122"/>
      <c r="AV153" s="123"/>
      <c r="AW153" s="123"/>
      <c r="AX153" s="122"/>
      <c r="AY153" s="123"/>
      <c r="AZ153" s="12"/>
      <c r="BA153" s="102"/>
      <c r="BB153" s="12"/>
    </row>
    <row r="154" spans="1:54" x14ac:dyDescent="0.3">
      <c r="A154" s="116"/>
      <c r="B154" s="125"/>
      <c r="C154" s="118"/>
      <c r="D154" s="119"/>
      <c r="E154" s="120"/>
      <c r="F154" s="117"/>
      <c r="G154" s="117"/>
      <c r="H154" s="120"/>
      <c r="I154" s="117"/>
      <c r="J154" s="117"/>
      <c r="K154" s="117"/>
      <c r="L154" s="117"/>
      <c r="M154" s="117"/>
      <c r="N154" s="117"/>
      <c r="O154" s="117"/>
      <c r="P154" s="117"/>
      <c r="Q154" s="124"/>
      <c r="AT154" s="122"/>
      <c r="AU154" s="122"/>
      <c r="AV154" s="123"/>
      <c r="AW154" s="123"/>
      <c r="AX154" s="122"/>
      <c r="AY154" s="123"/>
      <c r="AZ154" s="12"/>
      <c r="BA154" s="102"/>
      <c r="BB154" s="12"/>
    </row>
    <row r="155" spans="1:54" x14ac:dyDescent="0.3">
      <c r="A155" s="116"/>
      <c r="B155" s="125"/>
      <c r="C155" s="118"/>
      <c r="D155" s="119"/>
      <c r="E155" s="120"/>
      <c r="F155" s="117"/>
      <c r="G155" s="117"/>
      <c r="H155" s="120"/>
      <c r="I155" s="117"/>
      <c r="J155" s="117"/>
      <c r="K155" s="117"/>
      <c r="L155" s="117"/>
      <c r="M155" s="117"/>
      <c r="N155" s="117"/>
      <c r="O155" s="117"/>
      <c r="P155" s="117"/>
      <c r="Q155" s="124"/>
      <c r="AT155" s="122"/>
      <c r="AU155" s="122"/>
      <c r="AV155" s="123"/>
      <c r="AW155" s="123"/>
      <c r="AX155" s="122"/>
      <c r="AY155" s="123"/>
      <c r="AZ155" s="12"/>
      <c r="BA155" s="102"/>
      <c r="BB155" s="12"/>
    </row>
    <row r="156" spans="1:54" x14ac:dyDescent="0.3">
      <c r="A156" s="116"/>
      <c r="B156" s="117"/>
      <c r="C156" s="118"/>
      <c r="D156" s="119"/>
      <c r="E156" s="120"/>
      <c r="F156" s="117"/>
      <c r="G156" s="117"/>
      <c r="H156" s="120"/>
      <c r="I156" s="117"/>
      <c r="J156" s="117"/>
      <c r="K156" s="117"/>
      <c r="L156" s="117"/>
      <c r="M156" s="117"/>
      <c r="N156" s="117"/>
      <c r="O156" s="117"/>
      <c r="P156" s="117"/>
      <c r="Q156" s="121"/>
      <c r="AM156" s="10"/>
      <c r="AN156" s="10"/>
      <c r="AT156" s="122"/>
      <c r="AU156" s="122"/>
      <c r="AV156" s="123"/>
      <c r="AW156" s="123"/>
      <c r="AX156" s="122"/>
      <c r="AY156" s="123"/>
      <c r="AZ156" s="12"/>
      <c r="BA156" s="102"/>
      <c r="BB156" s="12"/>
    </row>
    <row r="157" spans="1:54" x14ac:dyDescent="0.3">
      <c r="A157" s="116"/>
      <c r="B157" s="117"/>
      <c r="C157" s="118"/>
      <c r="D157" s="119"/>
      <c r="E157" s="120"/>
      <c r="F157" s="117"/>
      <c r="G157" s="117"/>
      <c r="H157" s="120"/>
      <c r="I157" s="117"/>
      <c r="J157" s="117"/>
      <c r="K157" s="117"/>
      <c r="L157" s="117"/>
      <c r="M157" s="117"/>
      <c r="N157" s="117"/>
      <c r="O157" s="117"/>
      <c r="P157" s="117"/>
      <c r="Q157" s="121"/>
      <c r="AM157" s="10"/>
      <c r="AN157" s="10"/>
      <c r="AT157" s="122"/>
      <c r="AU157" s="122"/>
      <c r="AV157" s="123"/>
      <c r="AW157" s="123"/>
      <c r="AX157" s="122"/>
      <c r="AY157" s="123"/>
      <c r="AZ157" s="12"/>
      <c r="BA157" s="102"/>
      <c r="BB157" s="12"/>
    </row>
    <row r="158" spans="1:54" x14ac:dyDescent="0.3">
      <c r="A158" s="116"/>
      <c r="B158" s="117"/>
      <c r="C158" s="118"/>
      <c r="D158" s="119"/>
      <c r="E158" s="120"/>
      <c r="F158" s="117"/>
      <c r="G158" s="117"/>
      <c r="H158" s="120"/>
      <c r="I158" s="117"/>
      <c r="J158" s="117"/>
      <c r="K158" s="117"/>
      <c r="L158" s="117"/>
      <c r="M158" s="117"/>
      <c r="N158" s="117"/>
      <c r="O158" s="117"/>
      <c r="P158" s="117"/>
      <c r="Q158" s="124"/>
      <c r="AT158" s="122"/>
      <c r="AU158" s="122"/>
      <c r="AV158" s="123"/>
      <c r="AW158" s="123"/>
      <c r="AX158" s="122"/>
      <c r="AY158" s="123"/>
      <c r="AZ158" s="12"/>
      <c r="BA158" s="102"/>
      <c r="BB158" s="12"/>
    </row>
    <row r="159" spans="1:54" x14ac:dyDescent="0.3">
      <c r="A159" s="116"/>
      <c r="B159" s="117"/>
      <c r="C159" s="118"/>
      <c r="D159" s="119"/>
      <c r="E159" s="120"/>
      <c r="F159" s="117"/>
      <c r="G159" s="117"/>
      <c r="H159" s="120"/>
      <c r="I159" s="117"/>
      <c r="J159" s="117"/>
      <c r="K159" s="117"/>
      <c r="L159" s="117"/>
      <c r="M159" s="117"/>
      <c r="N159" s="117"/>
      <c r="O159" s="117"/>
      <c r="P159" s="117"/>
      <c r="Q159" s="121"/>
      <c r="AT159" s="122"/>
      <c r="AU159" s="122"/>
      <c r="AV159" s="123"/>
      <c r="AW159" s="123"/>
      <c r="AX159" s="122"/>
      <c r="AY159" s="123"/>
      <c r="AZ159" s="12"/>
      <c r="BA159" s="102"/>
      <c r="BB159" s="12"/>
    </row>
    <row r="160" spans="1:54" x14ac:dyDescent="0.3">
      <c r="A160" s="116"/>
      <c r="B160" s="117"/>
      <c r="C160" s="118"/>
      <c r="D160" s="119"/>
      <c r="E160" s="120"/>
      <c r="F160" s="117"/>
      <c r="G160" s="117"/>
      <c r="H160" s="120"/>
      <c r="I160" s="117"/>
      <c r="J160" s="117"/>
      <c r="K160" s="117"/>
      <c r="L160" s="117"/>
      <c r="M160" s="117"/>
      <c r="N160" s="117"/>
      <c r="O160" s="117"/>
      <c r="P160" s="117"/>
      <c r="Q160" s="124"/>
      <c r="AT160" s="122"/>
      <c r="AU160" s="122"/>
      <c r="AV160" s="123"/>
      <c r="AW160" s="123"/>
      <c r="AX160" s="122"/>
      <c r="AY160" s="123"/>
      <c r="AZ160" s="12"/>
      <c r="BA160" s="102"/>
      <c r="BB160" s="12"/>
    </row>
    <row r="161" spans="1:54" x14ac:dyDescent="0.3">
      <c r="A161" s="116"/>
      <c r="B161" s="117"/>
      <c r="C161" s="118"/>
      <c r="D161" s="119"/>
      <c r="E161" s="120"/>
      <c r="F161" s="117"/>
      <c r="G161" s="117"/>
      <c r="H161" s="120"/>
      <c r="I161" s="117"/>
      <c r="J161" s="117"/>
      <c r="K161" s="117"/>
      <c r="L161" s="117"/>
      <c r="M161" s="117"/>
      <c r="N161" s="117"/>
      <c r="O161" s="117"/>
      <c r="P161" s="117"/>
      <c r="Q161" s="121"/>
      <c r="AT161" s="122"/>
      <c r="AU161" s="122"/>
      <c r="AV161" s="123"/>
      <c r="AW161" s="123"/>
      <c r="AX161" s="122"/>
      <c r="AY161" s="123"/>
      <c r="AZ161" s="12"/>
      <c r="BA161" s="102"/>
      <c r="BB161" s="12"/>
    </row>
    <row r="162" spans="1:54" x14ac:dyDescent="0.3">
      <c r="A162" s="116"/>
      <c r="B162" s="117"/>
      <c r="C162" s="118"/>
      <c r="D162" s="119"/>
      <c r="E162" s="120"/>
      <c r="F162" s="117"/>
      <c r="G162" s="117"/>
      <c r="H162" s="120"/>
      <c r="I162" s="117"/>
      <c r="J162" s="117"/>
      <c r="K162" s="117"/>
      <c r="L162" s="117"/>
      <c r="M162" s="117"/>
      <c r="N162" s="117"/>
      <c r="O162" s="117"/>
      <c r="P162" s="117"/>
      <c r="Q162" s="124"/>
      <c r="AT162" s="122"/>
      <c r="AU162" s="122"/>
      <c r="AV162" s="123"/>
      <c r="AW162" s="123"/>
      <c r="AX162" s="122"/>
      <c r="AY162" s="123"/>
      <c r="AZ162" s="12"/>
      <c r="BA162" s="102"/>
      <c r="BB162" s="12"/>
    </row>
    <row r="163" spans="1:54" x14ac:dyDescent="0.3">
      <c r="A163" s="116"/>
      <c r="B163" s="117"/>
      <c r="C163" s="118"/>
      <c r="D163" s="119"/>
      <c r="E163" s="120"/>
      <c r="F163" s="117"/>
      <c r="G163" s="117"/>
      <c r="H163" s="120"/>
      <c r="I163" s="117"/>
      <c r="J163" s="117"/>
      <c r="K163" s="117"/>
      <c r="L163" s="117"/>
      <c r="M163" s="117"/>
      <c r="N163" s="117"/>
      <c r="O163" s="117"/>
      <c r="P163" s="117"/>
      <c r="Q163" s="124"/>
      <c r="AT163" s="122"/>
      <c r="AU163" s="122"/>
      <c r="AV163" s="123"/>
      <c r="AW163" s="123"/>
      <c r="AX163" s="122"/>
      <c r="AY163" s="123"/>
      <c r="AZ163" s="12"/>
      <c r="BA163" s="102"/>
      <c r="BB163" s="12"/>
    </row>
    <row r="164" spans="1:54" x14ac:dyDescent="0.3">
      <c r="A164" s="116"/>
      <c r="B164" s="117"/>
      <c r="C164" s="118"/>
      <c r="D164" s="119"/>
      <c r="E164" s="120"/>
      <c r="F164" s="117"/>
      <c r="G164" s="117"/>
      <c r="H164" s="120"/>
      <c r="I164" s="117"/>
      <c r="J164" s="117"/>
      <c r="K164" s="117"/>
      <c r="L164" s="117"/>
      <c r="M164" s="117"/>
      <c r="N164" s="117"/>
      <c r="O164" s="117"/>
      <c r="P164" s="117"/>
      <c r="Q164" s="124"/>
      <c r="AT164" s="122"/>
      <c r="AU164" s="122"/>
      <c r="AV164" s="123"/>
      <c r="AW164" s="123"/>
      <c r="AX164" s="122"/>
      <c r="AY164" s="123"/>
      <c r="AZ164" s="12"/>
      <c r="BA164" s="102"/>
      <c r="BB164" s="12"/>
    </row>
    <row r="165" spans="1:54" x14ac:dyDescent="0.3">
      <c r="A165" s="116"/>
      <c r="B165" s="117"/>
      <c r="C165" s="118"/>
      <c r="D165" s="119"/>
      <c r="E165" s="120"/>
      <c r="F165" s="117"/>
      <c r="G165" s="117"/>
      <c r="H165" s="120"/>
      <c r="I165" s="117"/>
      <c r="J165" s="117"/>
      <c r="K165" s="117"/>
      <c r="L165" s="117"/>
      <c r="M165" s="117"/>
      <c r="N165" s="117"/>
      <c r="O165" s="117"/>
      <c r="P165" s="117"/>
      <c r="Q165" s="121"/>
      <c r="AM165" s="10"/>
      <c r="AN165" s="10"/>
      <c r="AT165" s="122"/>
      <c r="AU165" s="122"/>
      <c r="AV165" s="123"/>
      <c r="AW165" s="123"/>
      <c r="AX165" s="122"/>
      <c r="AY165" s="123"/>
      <c r="AZ165" s="12"/>
      <c r="BA165" s="102"/>
      <c r="BB165" s="12"/>
    </row>
    <row r="166" spans="1:54" x14ac:dyDescent="0.3">
      <c r="A166" s="116"/>
      <c r="B166" s="117"/>
      <c r="C166" s="118"/>
      <c r="D166" s="119"/>
      <c r="E166" s="120"/>
      <c r="F166" s="117"/>
      <c r="G166" s="117"/>
      <c r="H166" s="120"/>
      <c r="I166" s="117"/>
      <c r="J166" s="117"/>
      <c r="K166" s="117"/>
      <c r="L166" s="117"/>
      <c r="M166" s="117"/>
      <c r="N166" s="117"/>
      <c r="O166" s="117"/>
      <c r="P166" s="117"/>
      <c r="Q166" s="121"/>
      <c r="AM166" s="10"/>
      <c r="AN166" s="10"/>
      <c r="AT166" s="122"/>
      <c r="AU166" s="122"/>
      <c r="AV166" s="123"/>
      <c r="AW166" s="123"/>
      <c r="AX166" s="122"/>
      <c r="AY166" s="123"/>
      <c r="AZ166" s="12"/>
      <c r="BA166" s="102"/>
      <c r="BB166" s="12"/>
    </row>
    <row r="167" spans="1:54" x14ac:dyDescent="0.3">
      <c r="A167" s="116"/>
      <c r="B167" s="117"/>
      <c r="C167" s="118"/>
      <c r="D167" s="119"/>
      <c r="E167" s="120"/>
      <c r="F167" s="117"/>
      <c r="G167" s="117"/>
      <c r="H167" s="120"/>
      <c r="I167" s="117"/>
      <c r="J167" s="117"/>
      <c r="K167" s="117"/>
      <c r="L167" s="117"/>
      <c r="M167" s="117"/>
      <c r="N167" s="117"/>
      <c r="O167" s="117"/>
      <c r="P167" s="117"/>
      <c r="Q167" s="124"/>
      <c r="AT167" s="122"/>
      <c r="AU167" s="122"/>
      <c r="AV167" s="123"/>
      <c r="AW167" s="123"/>
      <c r="AX167" s="122"/>
      <c r="AY167" s="123"/>
      <c r="AZ167" s="12"/>
      <c r="BA167" s="102"/>
      <c r="BB167" s="12"/>
    </row>
    <row r="168" spans="1:54" x14ac:dyDescent="0.3">
      <c r="A168" s="116"/>
      <c r="B168" s="117"/>
      <c r="C168" s="118"/>
      <c r="D168" s="119"/>
      <c r="E168" s="120"/>
      <c r="F168" s="117"/>
      <c r="G168" s="117"/>
      <c r="H168" s="120"/>
      <c r="I168" s="117"/>
      <c r="J168" s="117"/>
      <c r="K168" s="117"/>
      <c r="L168" s="117"/>
      <c r="M168" s="117"/>
      <c r="N168" s="117"/>
      <c r="O168" s="117"/>
      <c r="P168" s="117"/>
      <c r="Q168" s="121"/>
      <c r="AT168" s="122"/>
      <c r="AU168" s="122"/>
      <c r="AV168" s="123"/>
      <c r="AW168" s="123"/>
      <c r="AX168" s="122"/>
      <c r="AY168" s="123"/>
      <c r="AZ168" s="12"/>
      <c r="BA168" s="102"/>
      <c r="BB168" s="12"/>
    </row>
    <row r="169" spans="1:54" x14ac:dyDescent="0.3">
      <c r="A169" s="116"/>
      <c r="B169" s="117"/>
      <c r="C169" s="118"/>
      <c r="D169" s="119"/>
      <c r="E169" s="120"/>
      <c r="F169" s="117"/>
      <c r="G169" s="117"/>
      <c r="H169" s="120"/>
      <c r="I169" s="117"/>
      <c r="J169" s="117"/>
      <c r="K169" s="117"/>
      <c r="L169" s="117"/>
      <c r="M169" s="117"/>
      <c r="N169" s="117"/>
      <c r="O169" s="117"/>
      <c r="P169" s="117"/>
      <c r="Q169" s="124"/>
      <c r="AT169" s="122"/>
      <c r="AU169" s="122"/>
      <c r="AV169" s="123"/>
      <c r="AW169" s="123"/>
      <c r="AX169" s="122"/>
      <c r="AY169" s="123"/>
      <c r="AZ169" s="12"/>
      <c r="BA169" s="102"/>
      <c r="BB169" s="12"/>
    </row>
    <row r="170" spans="1:54" x14ac:dyDescent="0.3">
      <c r="A170" s="116"/>
      <c r="B170" s="117"/>
      <c r="C170" s="118"/>
      <c r="D170" s="119"/>
      <c r="E170" s="120"/>
      <c r="F170" s="117"/>
      <c r="G170" s="117"/>
      <c r="H170" s="120"/>
      <c r="I170" s="117"/>
      <c r="J170" s="117"/>
      <c r="K170" s="117"/>
      <c r="L170" s="117"/>
      <c r="M170" s="117"/>
      <c r="N170" s="117"/>
      <c r="O170" s="117"/>
      <c r="P170" s="117"/>
      <c r="Q170" s="121"/>
      <c r="AT170" s="122"/>
      <c r="AU170" s="122"/>
      <c r="AV170" s="123"/>
      <c r="AW170" s="123"/>
      <c r="AX170" s="122"/>
      <c r="AY170" s="123"/>
      <c r="AZ170" s="12"/>
      <c r="BA170" s="102"/>
      <c r="BB170" s="12"/>
    </row>
    <row r="171" spans="1:54" x14ac:dyDescent="0.3">
      <c r="A171" s="116"/>
      <c r="B171" s="117"/>
      <c r="C171" s="118"/>
      <c r="D171" s="119"/>
      <c r="E171" s="120"/>
      <c r="F171" s="117"/>
      <c r="G171" s="117"/>
      <c r="H171" s="120"/>
      <c r="I171" s="117"/>
      <c r="J171" s="117"/>
      <c r="K171" s="117"/>
      <c r="L171" s="117"/>
      <c r="M171" s="117"/>
      <c r="N171" s="117"/>
      <c r="O171" s="117"/>
      <c r="P171" s="117"/>
      <c r="Q171" s="124"/>
      <c r="AT171" s="122"/>
      <c r="AU171" s="122"/>
      <c r="AV171" s="123"/>
      <c r="AW171" s="123"/>
      <c r="AX171" s="122"/>
      <c r="AY171" s="123"/>
      <c r="AZ171" s="12"/>
      <c r="BA171" s="102"/>
      <c r="BB171" s="12"/>
    </row>
    <row r="172" spans="1:54" x14ac:dyDescent="0.3">
      <c r="A172" s="116"/>
      <c r="B172" s="117"/>
      <c r="C172" s="118"/>
      <c r="D172" s="119"/>
      <c r="E172" s="120"/>
      <c r="F172" s="117"/>
      <c r="G172" s="117"/>
      <c r="H172" s="120"/>
      <c r="I172" s="117"/>
      <c r="J172" s="117"/>
      <c r="K172" s="117"/>
      <c r="L172" s="117"/>
      <c r="M172" s="117"/>
      <c r="N172" s="117"/>
      <c r="O172" s="117"/>
      <c r="P172" s="117"/>
      <c r="Q172" s="124"/>
      <c r="AT172" s="122"/>
      <c r="AU172" s="122"/>
      <c r="AV172" s="123"/>
      <c r="AW172" s="123"/>
      <c r="AX172" s="122"/>
      <c r="AY172" s="123"/>
      <c r="AZ172" s="12"/>
      <c r="BA172" s="102"/>
      <c r="BB172" s="12"/>
    </row>
    <row r="173" spans="1:54" x14ac:dyDescent="0.3">
      <c r="A173" s="116"/>
      <c r="B173" s="117"/>
      <c r="C173" s="118"/>
      <c r="D173" s="119"/>
      <c r="E173" s="120"/>
      <c r="F173" s="117"/>
      <c r="G173" s="117"/>
      <c r="H173" s="120"/>
      <c r="I173" s="117"/>
      <c r="J173" s="117"/>
      <c r="K173" s="117"/>
      <c r="L173" s="117"/>
      <c r="M173" s="117"/>
      <c r="N173" s="117"/>
      <c r="O173" s="117"/>
      <c r="P173" s="117"/>
      <c r="Q173" s="124"/>
      <c r="AT173" s="122"/>
      <c r="AU173" s="122"/>
      <c r="AV173" s="123"/>
      <c r="AW173" s="123"/>
      <c r="AX173" s="122"/>
      <c r="AY173" s="123"/>
      <c r="AZ173" s="12"/>
      <c r="BA173" s="102"/>
      <c r="BB173" s="12"/>
    </row>
    <row r="174" spans="1:54" x14ac:dyDescent="0.3">
      <c r="A174" s="116"/>
      <c r="B174" s="117"/>
      <c r="C174" s="118"/>
      <c r="D174" s="119"/>
      <c r="E174" s="120"/>
      <c r="F174" s="117"/>
      <c r="G174" s="117"/>
      <c r="H174" s="120"/>
      <c r="I174" s="117"/>
      <c r="J174" s="117"/>
      <c r="K174" s="117"/>
      <c r="L174" s="117"/>
      <c r="M174" s="117"/>
      <c r="N174" s="117"/>
      <c r="O174" s="117"/>
      <c r="P174" s="117"/>
      <c r="Q174" s="121"/>
      <c r="AM174" s="10"/>
      <c r="AN174" s="10"/>
      <c r="AT174" s="122"/>
      <c r="AU174" s="122"/>
      <c r="AV174" s="123"/>
      <c r="AW174" s="123"/>
      <c r="AX174" s="122"/>
      <c r="AY174" s="123"/>
      <c r="AZ174" s="12"/>
      <c r="BA174" s="102"/>
      <c r="BB174" s="12"/>
    </row>
    <row r="175" spans="1:54" x14ac:dyDescent="0.3">
      <c r="A175" s="116"/>
      <c r="B175" s="117"/>
      <c r="C175" s="118"/>
      <c r="D175" s="119"/>
      <c r="E175" s="120"/>
      <c r="F175" s="117"/>
      <c r="G175" s="117"/>
      <c r="H175" s="120"/>
      <c r="I175" s="117"/>
      <c r="J175" s="117"/>
      <c r="K175" s="117"/>
      <c r="L175" s="117"/>
      <c r="M175" s="117"/>
      <c r="N175" s="117"/>
      <c r="O175" s="117"/>
      <c r="P175" s="117"/>
      <c r="Q175" s="121"/>
      <c r="AM175" s="10"/>
      <c r="AN175" s="10"/>
      <c r="AT175" s="122"/>
      <c r="AU175" s="122"/>
      <c r="AV175" s="123"/>
      <c r="AW175" s="123"/>
      <c r="AX175" s="122"/>
      <c r="AY175" s="123"/>
      <c r="AZ175" s="12"/>
      <c r="BA175" s="102"/>
      <c r="BB175" s="12"/>
    </row>
    <row r="176" spans="1:54" x14ac:dyDescent="0.3">
      <c r="A176" s="116"/>
      <c r="B176" s="117"/>
      <c r="C176" s="118"/>
      <c r="D176" s="119"/>
      <c r="E176" s="120"/>
      <c r="F176" s="117"/>
      <c r="G176" s="117"/>
      <c r="H176" s="120"/>
      <c r="I176" s="117"/>
      <c r="J176" s="117"/>
      <c r="K176" s="117"/>
      <c r="L176" s="117"/>
      <c r="M176" s="117"/>
      <c r="N176" s="117"/>
      <c r="O176" s="117"/>
      <c r="P176" s="117"/>
      <c r="Q176" s="124"/>
      <c r="AT176" s="122"/>
      <c r="AU176" s="122"/>
      <c r="AV176" s="123"/>
      <c r="AW176" s="123"/>
      <c r="AX176" s="122"/>
      <c r="AY176" s="123"/>
      <c r="AZ176" s="12"/>
      <c r="BA176" s="102"/>
      <c r="BB176" s="12"/>
    </row>
    <row r="177" spans="1:54" x14ac:dyDescent="0.3">
      <c r="A177" s="116"/>
      <c r="B177" s="117"/>
      <c r="C177" s="118"/>
      <c r="D177" s="119"/>
      <c r="E177" s="120"/>
      <c r="F177" s="117"/>
      <c r="G177" s="117"/>
      <c r="H177" s="120"/>
      <c r="I177" s="117"/>
      <c r="J177" s="117"/>
      <c r="K177" s="117"/>
      <c r="L177" s="117"/>
      <c r="M177" s="117"/>
      <c r="N177" s="117"/>
      <c r="O177" s="117"/>
      <c r="P177" s="117"/>
      <c r="Q177" s="121"/>
      <c r="AT177" s="122"/>
      <c r="AU177" s="122"/>
      <c r="AV177" s="123"/>
      <c r="AW177" s="123"/>
      <c r="AX177" s="122"/>
      <c r="AY177" s="123"/>
      <c r="AZ177" s="12"/>
      <c r="BA177" s="102"/>
      <c r="BB177" s="12"/>
    </row>
    <row r="178" spans="1:54" x14ac:dyDescent="0.3">
      <c r="A178" s="116"/>
      <c r="B178" s="117"/>
      <c r="C178" s="118"/>
      <c r="D178" s="119"/>
      <c r="E178" s="120"/>
      <c r="F178" s="117"/>
      <c r="G178" s="117"/>
      <c r="H178" s="120"/>
      <c r="I178" s="117"/>
      <c r="J178" s="117"/>
      <c r="K178" s="117"/>
      <c r="L178" s="117"/>
      <c r="M178" s="117"/>
      <c r="N178" s="117"/>
      <c r="O178" s="117"/>
      <c r="P178" s="117"/>
      <c r="Q178" s="124"/>
      <c r="AT178" s="122"/>
      <c r="AU178" s="122"/>
      <c r="AV178" s="123"/>
      <c r="AW178" s="123"/>
      <c r="AX178" s="122"/>
      <c r="AY178" s="123"/>
      <c r="AZ178" s="12"/>
      <c r="BA178" s="102"/>
      <c r="BB178" s="12"/>
    </row>
    <row r="179" spans="1:54" x14ac:dyDescent="0.3">
      <c r="A179" s="116"/>
      <c r="B179" s="117"/>
      <c r="C179" s="118"/>
      <c r="D179" s="119"/>
      <c r="E179" s="120"/>
      <c r="F179" s="117"/>
      <c r="G179" s="117"/>
      <c r="H179" s="120"/>
      <c r="I179" s="117"/>
      <c r="J179" s="117"/>
      <c r="K179" s="117"/>
      <c r="L179" s="117"/>
      <c r="M179" s="117"/>
      <c r="N179" s="117"/>
      <c r="O179" s="117"/>
      <c r="P179" s="117"/>
      <c r="Q179" s="121"/>
      <c r="AT179" s="122"/>
      <c r="AU179" s="122"/>
      <c r="AV179" s="123"/>
      <c r="AW179" s="123"/>
      <c r="AX179" s="122"/>
      <c r="AY179" s="123"/>
      <c r="AZ179" s="12"/>
      <c r="BA179" s="102"/>
      <c r="BB179" s="12"/>
    </row>
    <row r="180" spans="1:54" x14ac:dyDescent="0.3">
      <c r="A180" s="116"/>
      <c r="B180" s="117"/>
      <c r="C180" s="118"/>
      <c r="D180" s="119"/>
      <c r="E180" s="120"/>
      <c r="F180" s="117"/>
      <c r="G180" s="117"/>
      <c r="H180" s="120"/>
      <c r="I180" s="117"/>
      <c r="J180" s="117"/>
      <c r="K180" s="117"/>
      <c r="L180" s="117"/>
      <c r="M180" s="117"/>
      <c r="N180" s="117"/>
      <c r="O180" s="117"/>
      <c r="P180" s="117"/>
      <c r="Q180" s="124"/>
      <c r="AT180" s="122"/>
      <c r="AU180" s="122"/>
      <c r="AV180" s="123"/>
      <c r="AW180" s="123"/>
      <c r="AX180" s="122"/>
      <c r="AY180" s="123"/>
      <c r="AZ180" s="12"/>
      <c r="BA180" s="102"/>
      <c r="BB180" s="12"/>
    </row>
    <row r="181" spans="1:54" x14ac:dyDescent="0.3">
      <c r="A181" s="116"/>
      <c r="B181" s="117"/>
      <c r="C181" s="118"/>
      <c r="D181" s="119"/>
      <c r="E181" s="120"/>
      <c r="F181" s="117"/>
      <c r="G181" s="117"/>
      <c r="H181" s="120"/>
      <c r="I181" s="117"/>
      <c r="J181" s="117"/>
      <c r="K181" s="117"/>
      <c r="L181" s="117"/>
      <c r="M181" s="117"/>
      <c r="N181" s="117"/>
      <c r="O181" s="117"/>
      <c r="P181" s="117"/>
      <c r="Q181" s="124"/>
      <c r="AT181" s="122"/>
      <c r="AU181" s="122"/>
      <c r="AV181" s="123"/>
      <c r="AW181" s="123"/>
      <c r="AX181" s="122"/>
      <c r="AY181" s="123"/>
      <c r="AZ181" s="12"/>
      <c r="BA181" s="102"/>
      <c r="BB181" s="12"/>
    </row>
    <row r="182" spans="1:54" x14ac:dyDescent="0.3">
      <c r="A182" s="116"/>
      <c r="B182" s="117"/>
      <c r="C182" s="118"/>
      <c r="D182" s="119"/>
      <c r="E182" s="120"/>
      <c r="F182" s="117"/>
      <c r="G182" s="117"/>
      <c r="H182" s="120"/>
      <c r="I182" s="117"/>
      <c r="J182" s="117"/>
      <c r="K182" s="117"/>
      <c r="L182" s="117"/>
      <c r="M182" s="117"/>
      <c r="N182" s="117"/>
      <c r="O182" s="117"/>
      <c r="P182" s="117"/>
      <c r="Q182" s="124"/>
      <c r="AT182" s="122"/>
      <c r="AU182" s="122"/>
      <c r="AV182" s="123"/>
      <c r="AW182" s="123"/>
      <c r="AX182" s="122"/>
      <c r="AY182" s="123"/>
      <c r="AZ182" s="12"/>
      <c r="BA182" s="102"/>
      <c r="BB182" s="12"/>
    </row>
    <row r="183" spans="1:54" x14ac:dyDescent="0.3">
      <c r="A183" s="116"/>
      <c r="B183" s="126"/>
      <c r="C183" s="127"/>
      <c r="D183" s="128"/>
      <c r="E183" s="129"/>
      <c r="F183" s="126"/>
      <c r="G183" s="126"/>
      <c r="H183" s="129"/>
      <c r="I183" s="126"/>
      <c r="J183" s="126"/>
      <c r="K183" s="126"/>
      <c r="L183" s="126"/>
      <c r="M183" s="126"/>
      <c r="N183" s="126"/>
      <c r="O183" s="126"/>
      <c r="P183" s="126"/>
      <c r="Q183" s="121"/>
      <c r="AM183" s="10"/>
      <c r="AN183" s="10"/>
      <c r="AT183" s="122"/>
      <c r="AU183" s="122"/>
      <c r="AV183" s="123"/>
      <c r="AW183" s="123"/>
      <c r="AX183" s="122"/>
      <c r="AY183" s="123"/>
      <c r="AZ183" s="12"/>
      <c r="BA183" s="102"/>
      <c r="BB183" s="12"/>
    </row>
    <row r="184" spans="1:54" x14ac:dyDescent="0.3">
      <c r="A184" s="116"/>
      <c r="B184" s="126"/>
      <c r="C184" s="118"/>
      <c r="D184" s="119"/>
      <c r="E184" s="120"/>
      <c r="F184" s="126"/>
      <c r="G184" s="117"/>
      <c r="H184" s="120"/>
      <c r="I184" s="117"/>
      <c r="J184" s="117"/>
      <c r="K184" s="117"/>
      <c r="L184" s="117"/>
      <c r="M184" s="117"/>
      <c r="N184" s="117"/>
      <c r="O184" s="117"/>
      <c r="P184" s="117"/>
      <c r="Q184" s="121"/>
      <c r="AM184" s="10"/>
      <c r="AN184" s="10"/>
      <c r="AT184" s="122"/>
      <c r="AU184" s="122"/>
      <c r="AV184" s="123"/>
      <c r="AW184" s="123"/>
      <c r="AX184" s="122"/>
      <c r="AY184" s="123"/>
      <c r="AZ184" s="12"/>
      <c r="BA184" s="102"/>
      <c r="BB184" s="12"/>
    </row>
    <row r="185" spans="1:54" x14ac:dyDescent="0.3">
      <c r="A185" s="116"/>
      <c r="B185" s="126"/>
      <c r="C185" s="118"/>
      <c r="D185" s="119"/>
      <c r="E185" s="120"/>
      <c r="F185" s="126"/>
      <c r="G185" s="117"/>
      <c r="H185" s="120"/>
      <c r="I185" s="117"/>
      <c r="J185" s="117"/>
      <c r="K185" s="117"/>
      <c r="L185" s="117"/>
      <c r="M185" s="117"/>
      <c r="N185" s="117"/>
      <c r="O185" s="117"/>
      <c r="P185" s="117"/>
      <c r="Q185" s="124"/>
      <c r="AT185" s="122"/>
      <c r="AU185" s="122"/>
      <c r="AV185" s="123"/>
      <c r="AW185" s="123"/>
      <c r="AX185" s="122"/>
      <c r="AY185" s="123"/>
      <c r="AZ185" s="12"/>
      <c r="BA185" s="102"/>
      <c r="BB185" s="12"/>
    </row>
    <row r="186" spans="1:54" x14ac:dyDescent="0.3">
      <c r="A186" s="116"/>
      <c r="B186" s="126"/>
      <c r="C186" s="118"/>
      <c r="D186" s="119"/>
      <c r="E186" s="120"/>
      <c r="F186" s="126"/>
      <c r="G186" s="117"/>
      <c r="H186" s="120"/>
      <c r="I186" s="117"/>
      <c r="J186" s="117"/>
      <c r="K186" s="117"/>
      <c r="L186" s="117"/>
      <c r="M186" s="117"/>
      <c r="N186" s="117"/>
      <c r="O186" s="117"/>
      <c r="P186" s="117"/>
      <c r="Q186" s="121"/>
      <c r="AT186" s="122"/>
      <c r="AU186" s="122"/>
      <c r="AV186" s="123"/>
      <c r="AW186" s="123"/>
      <c r="AX186" s="122"/>
      <c r="AY186" s="123"/>
      <c r="AZ186" s="12"/>
      <c r="BA186" s="102"/>
      <c r="BB186" s="12"/>
    </row>
    <row r="187" spans="1:54" x14ac:dyDescent="0.3">
      <c r="A187" s="116"/>
      <c r="B187" s="126"/>
      <c r="C187" s="118"/>
      <c r="D187" s="119"/>
      <c r="E187" s="120"/>
      <c r="F187" s="126"/>
      <c r="G187" s="117"/>
      <c r="H187" s="120"/>
      <c r="I187" s="117"/>
      <c r="J187" s="117"/>
      <c r="K187" s="117"/>
      <c r="L187" s="117"/>
      <c r="M187" s="117"/>
      <c r="N187" s="117"/>
      <c r="O187" s="117"/>
      <c r="P187" s="117"/>
      <c r="Q187" s="124"/>
      <c r="AT187" s="122"/>
      <c r="AU187" s="122"/>
      <c r="AV187" s="123"/>
      <c r="AW187" s="123"/>
      <c r="AX187" s="122"/>
      <c r="AY187" s="123"/>
      <c r="AZ187" s="12"/>
      <c r="BA187" s="102"/>
      <c r="BB187" s="12"/>
    </row>
    <row r="188" spans="1:54" x14ac:dyDescent="0.3">
      <c r="A188" s="116"/>
      <c r="B188" s="126"/>
      <c r="C188" s="118"/>
      <c r="D188" s="119"/>
      <c r="E188" s="120"/>
      <c r="F188" s="126"/>
      <c r="G188" s="117"/>
      <c r="H188" s="120"/>
      <c r="I188" s="117"/>
      <c r="J188" s="117"/>
      <c r="K188" s="117"/>
      <c r="L188" s="117"/>
      <c r="M188" s="117"/>
      <c r="N188" s="117"/>
      <c r="O188" s="117"/>
      <c r="P188" s="117"/>
      <c r="Q188" s="121"/>
      <c r="AT188" s="122"/>
      <c r="AU188" s="122"/>
      <c r="AV188" s="123"/>
      <c r="AW188" s="123"/>
      <c r="AX188" s="122"/>
      <c r="AY188" s="123"/>
      <c r="AZ188" s="12"/>
      <c r="BA188" s="102"/>
      <c r="BB188" s="12"/>
    </row>
    <row r="189" spans="1:54" x14ac:dyDescent="0.3">
      <c r="A189" s="116"/>
      <c r="B189" s="126"/>
      <c r="C189" s="118"/>
      <c r="D189" s="119"/>
      <c r="E189" s="120"/>
      <c r="F189" s="126"/>
      <c r="G189" s="117"/>
      <c r="H189" s="120"/>
      <c r="I189" s="117"/>
      <c r="J189" s="117"/>
      <c r="K189" s="117"/>
      <c r="L189" s="117"/>
      <c r="M189" s="117"/>
      <c r="N189" s="117"/>
      <c r="O189" s="117"/>
      <c r="P189" s="117"/>
      <c r="Q189" s="124"/>
      <c r="AT189" s="122"/>
      <c r="AU189" s="122"/>
      <c r="AV189" s="123"/>
      <c r="AW189" s="123"/>
      <c r="AX189" s="122"/>
      <c r="AY189" s="123"/>
      <c r="AZ189" s="12"/>
      <c r="BA189" s="102"/>
      <c r="BB189" s="12"/>
    </row>
    <row r="190" spans="1:54" x14ac:dyDescent="0.3">
      <c r="A190" s="116"/>
      <c r="B190" s="126"/>
      <c r="C190" s="118"/>
      <c r="D190" s="119"/>
      <c r="E190" s="120"/>
      <c r="F190" s="126"/>
      <c r="G190" s="117"/>
      <c r="H190" s="120"/>
      <c r="I190" s="117"/>
      <c r="J190" s="117"/>
      <c r="K190" s="117"/>
      <c r="L190" s="117"/>
      <c r="M190" s="117"/>
      <c r="N190" s="117"/>
      <c r="O190" s="117"/>
      <c r="P190" s="117"/>
      <c r="Q190" s="124"/>
      <c r="AT190" s="122"/>
      <c r="AU190" s="122"/>
      <c r="AV190" s="123"/>
      <c r="AW190" s="123"/>
      <c r="AX190" s="122"/>
      <c r="AY190" s="123"/>
      <c r="AZ190" s="12"/>
      <c r="BA190" s="102"/>
      <c r="BB190" s="12"/>
    </row>
    <row r="191" spans="1:54" x14ac:dyDescent="0.3">
      <c r="A191" s="116"/>
      <c r="B191" s="126"/>
      <c r="C191" s="118"/>
      <c r="D191" s="119"/>
      <c r="E191" s="120"/>
      <c r="F191" s="126"/>
      <c r="G191" s="117"/>
      <c r="H191" s="120"/>
      <c r="I191" s="117"/>
      <c r="J191" s="117"/>
      <c r="K191" s="117"/>
      <c r="L191" s="117"/>
      <c r="M191" s="117"/>
      <c r="N191" s="117"/>
      <c r="O191" s="117"/>
      <c r="P191" s="117"/>
      <c r="Q191" s="124"/>
      <c r="AT191" s="122"/>
      <c r="AU191" s="122"/>
      <c r="AV191" s="123"/>
      <c r="AW191" s="123"/>
      <c r="AX191" s="122"/>
      <c r="AY191" s="123"/>
      <c r="AZ191" s="12"/>
      <c r="BA191" s="102"/>
      <c r="BB191" s="12"/>
    </row>
    <row r="192" spans="1:54" x14ac:dyDescent="0.3">
      <c r="A192" s="116" t="s">
        <v>30</v>
      </c>
      <c r="B192" s="126" t="s">
        <v>336</v>
      </c>
      <c r="C192" s="127" t="s">
        <v>8</v>
      </c>
      <c r="D192" s="128" t="s">
        <v>71</v>
      </c>
      <c r="E192" s="129">
        <v>9.9999999999999995E-8</v>
      </c>
      <c r="F192" s="126">
        <v>2500</v>
      </c>
      <c r="G192" s="126">
        <v>0.05</v>
      </c>
      <c r="H192" s="129">
        <f>E192*F192*G192</f>
        <v>1.2500000000000001E-5</v>
      </c>
      <c r="I192" s="126">
        <v>122.7</v>
      </c>
      <c r="J192" s="126"/>
      <c r="K192" s="126"/>
      <c r="L192" s="126"/>
      <c r="M192" s="126"/>
      <c r="N192" s="126"/>
      <c r="O192" s="126"/>
      <c r="P192" s="126">
        <f>I192</f>
        <v>122.7</v>
      </c>
      <c r="Q192" s="130"/>
      <c r="R192" t="str">
        <f t="shared" ref="R192:R246" si="109">A192</f>
        <v>С73</v>
      </c>
      <c r="S192" t="str">
        <f t="shared" ref="S192:S246" si="110">B192</f>
        <v>Продуктопровод «Линия приема ст. бензина с ГФУ в емкости СГП»</v>
      </c>
      <c r="T192" t="str">
        <f t="shared" ref="T192:T246" si="111">D192</f>
        <v>Полное-пожар</v>
      </c>
      <c r="U192">
        <v>16</v>
      </c>
      <c r="V192">
        <v>22</v>
      </c>
      <c r="W192">
        <v>32</v>
      </c>
      <c r="X192">
        <v>58</v>
      </c>
      <c r="Y192" t="s">
        <v>110</v>
      </c>
      <c r="Z192" t="s">
        <v>110</v>
      </c>
      <c r="AA192" t="s">
        <v>110</v>
      </c>
      <c r="AB192" t="s">
        <v>110</v>
      </c>
      <c r="AC192" t="s">
        <v>110</v>
      </c>
      <c r="AD192" t="s">
        <v>110</v>
      </c>
      <c r="AE192" t="s">
        <v>110</v>
      </c>
      <c r="AF192" t="s">
        <v>110</v>
      </c>
      <c r="AG192" t="s">
        <v>110</v>
      </c>
      <c r="AH192" t="s">
        <v>110</v>
      </c>
      <c r="AI192" t="s">
        <v>110</v>
      </c>
      <c r="AJ192" t="s">
        <v>110</v>
      </c>
      <c r="AK192" t="s">
        <v>110</v>
      </c>
      <c r="AL192" t="s">
        <v>110</v>
      </c>
      <c r="AM192" s="10">
        <v>1</v>
      </c>
      <c r="AN192" s="10">
        <v>1</v>
      </c>
      <c r="AO192">
        <v>0.15</v>
      </c>
      <c r="AP192">
        <v>0.02</v>
      </c>
      <c r="AQ192">
        <v>10</v>
      </c>
      <c r="AT192" s="122">
        <f t="shared" ref="AT192:AT255" si="112">AP192*P192+AO192</f>
        <v>2.6040000000000001</v>
      </c>
      <c r="AU192" s="122">
        <f>0.1*AT192</f>
        <v>0.26040000000000002</v>
      </c>
      <c r="AV192" s="123">
        <f t="shared" ref="AV192:AV200" si="113">AM192*1.72+115*0.012*AN192</f>
        <v>3.1</v>
      </c>
      <c r="AW192" s="123">
        <f>AQ192*0.1</f>
        <v>1</v>
      </c>
      <c r="AX192" s="122">
        <f>10068.2*P192*POWER(10,-6)+0.0012*Q192</f>
        <v>1.2353681400000001</v>
      </c>
      <c r="AY192" s="123">
        <f t="shared" ref="AY192:AY239" si="114">AX192+AW192+AV192+AU192+AT192</f>
        <v>8.1997681399999998</v>
      </c>
      <c r="AZ192" s="12">
        <f t="shared" ref="AZ192:AZ248" si="115">AM192*H192</f>
        <v>1.2500000000000001E-5</v>
      </c>
      <c r="BA192" s="102">
        <f t="shared" ref="BA192:BA248" si="116">AN192*H192</f>
        <v>1.2500000000000001E-5</v>
      </c>
      <c r="BB192" s="12">
        <f t="shared" ref="BB192:BB247" si="117">H192*AY192</f>
        <v>1.0249710175E-4</v>
      </c>
    </row>
    <row r="193" spans="1:54" x14ac:dyDescent="0.3">
      <c r="A193" s="116" t="s">
        <v>31</v>
      </c>
      <c r="B193" s="126" t="s">
        <v>336</v>
      </c>
      <c r="C193" s="118" t="s">
        <v>329</v>
      </c>
      <c r="D193" s="119" t="s">
        <v>74</v>
      </c>
      <c r="E193" s="129">
        <v>9.9999999999999995E-8</v>
      </c>
      <c r="F193" s="126">
        <v>2500</v>
      </c>
      <c r="G193" s="117">
        <v>0.19</v>
      </c>
      <c r="H193" s="120">
        <f t="shared" ref="H193:H198" si="118">E193*F193*G193</f>
        <v>4.7500000000000003E-5</v>
      </c>
      <c r="I193" s="126">
        <v>122.7</v>
      </c>
      <c r="J193" s="126"/>
      <c r="K193" s="126"/>
      <c r="L193" s="126"/>
      <c r="M193" s="126"/>
      <c r="N193" s="126"/>
      <c r="O193" s="126"/>
      <c r="P193" s="131">
        <f>I193*0.1*0.5</f>
        <v>6.1350000000000007</v>
      </c>
      <c r="Q193" s="130"/>
      <c r="R193" t="str">
        <f t="shared" si="109"/>
        <v>С74</v>
      </c>
      <c r="S193" t="str">
        <f t="shared" si="110"/>
        <v>Продуктопровод «Линия приема ст. бензина с ГФУ в емкости СГП»</v>
      </c>
      <c r="T193" t="str">
        <f t="shared" si="111"/>
        <v>Полное-взрыв</v>
      </c>
      <c r="U193" t="s">
        <v>110</v>
      </c>
      <c r="V193" t="s">
        <v>110</v>
      </c>
      <c r="W193" t="s">
        <v>110</v>
      </c>
      <c r="X193" t="s">
        <v>110</v>
      </c>
      <c r="Y193">
        <v>84</v>
      </c>
      <c r="Z193">
        <v>170</v>
      </c>
      <c r="AA193">
        <v>464</v>
      </c>
      <c r="AB193">
        <v>796</v>
      </c>
      <c r="AC193" t="s">
        <v>110</v>
      </c>
      <c r="AD193" t="s">
        <v>110</v>
      </c>
      <c r="AE193" t="s">
        <v>110</v>
      </c>
      <c r="AF193" t="s">
        <v>110</v>
      </c>
      <c r="AG193" t="s">
        <v>110</v>
      </c>
      <c r="AH193" t="s">
        <v>110</v>
      </c>
      <c r="AI193" t="s">
        <v>110</v>
      </c>
      <c r="AJ193" t="s">
        <v>110</v>
      </c>
      <c r="AK193" t="s">
        <v>110</v>
      </c>
      <c r="AL193" t="s">
        <v>110</v>
      </c>
      <c r="AM193" s="10">
        <v>1</v>
      </c>
      <c r="AN193" s="10">
        <v>1</v>
      </c>
      <c r="AO193">
        <v>0.15</v>
      </c>
      <c r="AP193">
        <v>0.02</v>
      </c>
      <c r="AQ193">
        <v>10</v>
      </c>
      <c r="AT193" s="122">
        <f t="shared" ref="AT193:AT256" si="119">AP193*I193+AO193</f>
        <v>2.6040000000000001</v>
      </c>
      <c r="AU193" s="122">
        <f t="shared" ref="AU193:AU256" si="120">0.1*AT193</f>
        <v>0.26040000000000002</v>
      </c>
      <c r="AV193" s="123">
        <f t="shared" si="113"/>
        <v>3.1</v>
      </c>
      <c r="AW193" s="123">
        <f t="shared" ref="AW193:AW200" si="121">AQ193*0.1</f>
        <v>1</v>
      </c>
      <c r="AX193" s="122">
        <f>10068.2*P193*POWER(10,-6)*10+0.0012*Q192</f>
        <v>0.61768407000000014</v>
      </c>
      <c r="AY193" s="123">
        <f t="shared" si="114"/>
        <v>7.5820840700000005</v>
      </c>
      <c r="AZ193" s="12">
        <f t="shared" si="115"/>
        <v>4.7500000000000003E-5</v>
      </c>
      <c r="BA193" s="102">
        <f t="shared" si="116"/>
        <v>4.7500000000000003E-5</v>
      </c>
      <c r="BB193" s="12">
        <f t="shared" si="117"/>
        <v>3.6014899332500002E-4</v>
      </c>
    </row>
    <row r="194" spans="1:54" x14ac:dyDescent="0.3">
      <c r="A194" s="116" t="s">
        <v>32</v>
      </c>
      <c r="B194" s="126" t="s">
        <v>336</v>
      </c>
      <c r="C194" s="118" t="s">
        <v>330</v>
      </c>
      <c r="D194" s="119" t="s">
        <v>72</v>
      </c>
      <c r="E194" s="129">
        <v>9.9999999999999995E-8</v>
      </c>
      <c r="F194" s="126">
        <v>2500</v>
      </c>
      <c r="G194" s="117">
        <v>0.76</v>
      </c>
      <c r="H194" s="120">
        <f t="shared" si="118"/>
        <v>1.9000000000000001E-4</v>
      </c>
      <c r="I194" s="126">
        <v>122.7</v>
      </c>
      <c r="J194" s="126"/>
      <c r="K194" s="126"/>
      <c r="L194" s="126"/>
      <c r="M194" s="126"/>
      <c r="N194" s="126"/>
      <c r="O194" s="126"/>
      <c r="P194" s="117">
        <v>0</v>
      </c>
      <c r="Q194" s="132"/>
      <c r="R194" t="str">
        <f t="shared" si="109"/>
        <v>С75</v>
      </c>
      <c r="S194" t="str">
        <f t="shared" si="110"/>
        <v>Продуктопровод «Линия приема ст. бензина с ГФУ в емкости СГП»</v>
      </c>
      <c r="T194" t="str">
        <f t="shared" si="111"/>
        <v>Полное-ликвидация</v>
      </c>
      <c r="U194" t="s">
        <v>110</v>
      </c>
      <c r="V194" t="s">
        <v>110</v>
      </c>
      <c r="W194" t="s">
        <v>110</v>
      </c>
      <c r="X194" t="s">
        <v>110</v>
      </c>
      <c r="Y194" t="s">
        <v>110</v>
      </c>
      <c r="Z194" t="s">
        <v>110</v>
      </c>
      <c r="AA194" t="s">
        <v>110</v>
      </c>
      <c r="AB194" t="s">
        <v>110</v>
      </c>
      <c r="AC194" t="s">
        <v>110</v>
      </c>
      <c r="AD194" t="s">
        <v>110</v>
      </c>
      <c r="AE194" t="s">
        <v>110</v>
      </c>
      <c r="AF194" t="s">
        <v>110</v>
      </c>
      <c r="AG194" t="s">
        <v>110</v>
      </c>
      <c r="AH194" t="s">
        <v>110</v>
      </c>
      <c r="AI194" t="s">
        <v>110</v>
      </c>
      <c r="AJ194" t="s">
        <v>110</v>
      </c>
      <c r="AK194" t="s">
        <v>110</v>
      </c>
      <c r="AL194" t="s">
        <v>110</v>
      </c>
      <c r="AM194">
        <v>0</v>
      </c>
      <c r="AN194">
        <v>0</v>
      </c>
      <c r="AO194">
        <v>0.15</v>
      </c>
      <c r="AP194">
        <v>0.02</v>
      </c>
      <c r="AQ194">
        <v>10</v>
      </c>
      <c r="AT194" s="122">
        <f t="shared" ref="AT194" si="122">AP194*P194+AO194</f>
        <v>0.15</v>
      </c>
      <c r="AU194" s="122">
        <f t="shared" si="120"/>
        <v>1.4999999999999999E-2</v>
      </c>
      <c r="AV194" s="123">
        <f t="shared" si="113"/>
        <v>0</v>
      </c>
      <c r="AW194" s="123">
        <f t="shared" si="121"/>
        <v>1</v>
      </c>
      <c r="AX194" s="122">
        <f>1333*P194*POWER(10,-6)+0.0012*Q192</f>
        <v>0</v>
      </c>
      <c r="AY194" s="123">
        <f t="shared" si="114"/>
        <v>1.1649999999999998</v>
      </c>
      <c r="AZ194" s="12">
        <f t="shared" si="115"/>
        <v>0</v>
      </c>
      <c r="BA194" s="102">
        <f t="shared" si="116"/>
        <v>0</v>
      </c>
      <c r="BB194" s="12">
        <f t="shared" si="117"/>
        <v>2.2134999999999999E-4</v>
      </c>
    </row>
    <row r="195" spans="1:54" x14ac:dyDescent="0.3">
      <c r="A195" s="116" t="s">
        <v>33</v>
      </c>
      <c r="B195" s="126" t="s">
        <v>336</v>
      </c>
      <c r="C195" s="118" t="s">
        <v>12</v>
      </c>
      <c r="D195" s="119" t="s">
        <v>75</v>
      </c>
      <c r="E195" s="120">
        <v>4.9999999999999998E-7</v>
      </c>
      <c r="F195" s="126">
        <v>2500</v>
      </c>
      <c r="G195" s="117">
        <v>4.0000000000000008E-2</v>
      </c>
      <c r="H195" s="120">
        <f t="shared" si="118"/>
        <v>5.0000000000000009E-5</v>
      </c>
      <c r="I195" s="117">
        <f>Q195*300/1000</f>
        <v>0</v>
      </c>
      <c r="J195" s="117"/>
      <c r="K195" s="117"/>
      <c r="L195" s="117"/>
      <c r="M195" s="117"/>
      <c r="N195" s="117"/>
      <c r="O195" s="117"/>
      <c r="P195" s="117">
        <f>I195</f>
        <v>0</v>
      </c>
      <c r="Q195" s="130"/>
      <c r="R195" t="str">
        <f t="shared" si="109"/>
        <v>С76</v>
      </c>
      <c r="S195" t="str">
        <f t="shared" si="110"/>
        <v>Продуктопровод «Линия приема ст. бензина с ГФУ в емкости СГП»</v>
      </c>
      <c r="T195" t="str">
        <f t="shared" si="111"/>
        <v>Частичное-жидкостной факел</v>
      </c>
      <c r="U195" t="s">
        <v>110</v>
      </c>
      <c r="V195" t="s">
        <v>110</v>
      </c>
      <c r="W195" t="s">
        <v>110</v>
      </c>
      <c r="X195" t="s">
        <v>110</v>
      </c>
      <c r="Y195" t="s">
        <v>110</v>
      </c>
      <c r="Z195" t="s">
        <v>110</v>
      </c>
      <c r="AA195" t="s">
        <v>110</v>
      </c>
      <c r="AB195" t="s">
        <v>110</v>
      </c>
      <c r="AC195">
        <v>26</v>
      </c>
      <c r="AD195">
        <v>4</v>
      </c>
      <c r="AE195" t="s">
        <v>110</v>
      </c>
      <c r="AF195" t="s">
        <v>110</v>
      </c>
      <c r="AG195" t="s">
        <v>110</v>
      </c>
      <c r="AH195" t="s">
        <v>110</v>
      </c>
      <c r="AI195" t="s">
        <v>110</v>
      </c>
      <c r="AJ195" t="s">
        <v>110</v>
      </c>
      <c r="AK195" t="s">
        <v>110</v>
      </c>
      <c r="AL195" t="s">
        <v>110</v>
      </c>
      <c r="AM195">
        <v>1</v>
      </c>
      <c r="AN195">
        <v>1</v>
      </c>
      <c r="AO195">
        <f>0.1*AO194</f>
        <v>1.4999999999999999E-2</v>
      </c>
      <c r="AP195">
        <v>0.02</v>
      </c>
      <c r="AQ195">
        <v>10</v>
      </c>
      <c r="AT195" s="122">
        <f t="shared" ref="AT195:AT231" si="123">AP195*P195+AO195</f>
        <v>1.4999999999999999E-2</v>
      </c>
      <c r="AU195" s="122">
        <f t="shared" si="120"/>
        <v>1.5E-3</v>
      </c>
      <c r="AV195" s="123">
        <f t="shared" si="113"/>
        <v>3.1</v>
      </c>
      <c r="AW195" s="123">
        <f t="shared" si="121"/>
        <v>1</v>
      </c>
      <c r="AX195" s="122">
        <f>10068.2*P195*POWER(10,-6)+0.0012*P195*20</f>
        <v>0</v>
      </c>
      <c r="AY195" s="123">
        <f t="shared" si="114"/>
        <v>4.1164999999999994</v>
      </c>
      <c r="AZ195" s="12">
        <f t="shared" si="115"/>
        <v>5.0000000000000009E-5</v>
      </c>
      <c r="BA195" s="102">
        <f t="shared" si="116"/>
        <v>5.0000000000000009E-5</v>
      </c>
      <c r="BB195" s="12">
        <f t="shared" si="117"/>
        <v>2.05825E-4</v>
      </c>
    </row>
    <row r="196" spans="1:54" x14ac:dyDescent="0.3">
      <c r="A196" s="116" t="s">
        <v>34</v>
      </c>
      <c r="B196" s="126" t="s">
        <v>336</v>
      </c>
      <c r="C196" s="118" t="s">
        <v>326</v>
      </c>
      <c r="D196" s="119" t="s">
        <v>73</v>
      </c>
      <c r="E196" s="120">
        <v>4.9999999999999998E-7</v>
      </c>
      <c r="F196" s="126">
        <v>2500</v>
      </c>
      <c r="G196" s="117">
        <v>0.16000000000000003</v>
      </c>
      <c r="H196" s="120">
        <f t="shared" si="118"/>
        <v>2.0000000000000004E-4</v>
      </c>
      <c r="I196" s="117">
        <f>Q195*300/1000</f>
        <v>0</v>
      </c>
      <c r="J196" s="117"/>
      <c r="K196" s="117"/>
      <c r="L196" s="117"/>
      <c r="M196" s="117"/>
      <c r="N196" s="117"/>
      <c r="O196" s="117"/>
      <c r="P196" s="117">
        <v>0</v>
      </c>
      <c r="Q196" s="132"/>
      <c r="R196" t="str">
        <f t="shared" si="109"/>
        <v>С77</v>
      </c>
      <c r="S196" t="str">
        <f t="shared" si="110"/>
        <v>Продуктопровод «Линия приема ст. бензина с ГФУ в емкости СГП»</v>
      </c>
      <c r="T196" t="str">
        <f t="shared" si="111"/>
        <v>Частичное-ликвидация</v>
      </c>
      <c r="U196" t="s">
        <v>110</v>
      </c>
      <c r="V196" t="s">
        <v>110</v>
      </c>
      <c r="W196" t="s">
        <v>110</v>
      </c>
      <c r="X196" t="s">
        <v>110</v>
      </c>
      <c r="Y196" t="s">
        <v>110</v>
      </c>
      <c r="Z196" t="s">
        <v>110</v>
      </c>
      <c r="AA196" t="s">
        <v>110</v>
      </c>
      <c r="AB196" t="s">
        <v>110</v>
      </c>
      <c r="AC196" t="s">
        <v>110</v>
      </c>
      <c r="AD196" t="s">
        <v>110</v>
      </c>
      <c r="AE196" t="s">
        <v>110</v>
      </c>
      <c r="AF196" t="s">
        <v>110</v>
      </c>
      <c r="AG196" t="s">
        <v>110</v>
      </c>
      <c r="AH196" t="s">
        <v>110</v>
      </c>
      <c r="AI196" t="s">
        <v>110</v>
      </c>
      <c r="AJ196" t="s">
        <v>110</v>
      </c>
      <c r="AK196" t="s">
        <v>110</v>
      </c>
      <c r="AL196" t="s">
        <v>110</v>
      </c>
      <c r="AM196">
        <v>0</v>
      </c>
      <c r="AN196">
        <v>0</v>
      </c>
      <c r="AO196">
        <f>0.1*AO194</f>
        <v>1.4999999999999999E-2</v>
      </c>
      <c r="AP196">
        <v>0.02</v>
      </c>
      <c r="AQ196">
        <v>3</v>
      </c>
      <c r="AT196" s="122">
        <f t="shared" ref="AT196:AT259" si="124">AP196*I196+AO196</f>
        <v>1.4999999999999999E-2</v>
      </c>
      <c r="AU196" s="122">
        <f t="shared" si="120"/>
        <v>1.5E-3</v>
      </c>
      <c r="AV196" s="123">
        <f t="shared" si="113"/>
        <v>0</v>
      </c>
      <c r="AW196" s="123">
        <f t="shared" si="121"/>
        <v>0.30000000000000004</v>
      </c>
      <c r="AX196" s="122">
        <f>1333*I196*POWER(10,-6)+0.0012*I196*20</f>
        <v>0</v>
      </c>
      <c r="AY196" s="123">
        <f t="shared" si="114"/>
        <v>0.31650000000000006</v>
      </c>
      <c r="AZ196" s="12">
        <f t="shared" si="115"/>
        <v>0</v>
      </c>
      <c r="BA196" s="102">
        <f t="shared" si="116"/>
        <v>0</v>
      </c>
      <c r="BB196" s="12">
        <f t="shared" si="117"/>
        <v>6.3300000000000021E-5</v>
      </c>
    </row>
    <row r="197" spans="1:54" x14ac:dyDescent="0.3">
      <c r="A197" s="116" t="s">
        <v>35</v>
      </c>
      <c r="B197" s="126" t="s">
        <v>336</v>
      </c>
      <c r="C197" s="118" t="s">
        <v>15</v>
      </c>
      <c r="D197" s="119" t="s">
        <v>76</v>
      </c>
      <c r="E197" s="120">
        <v>4.9999999999999998E-7</v>
      </c>
      <c r="F197" s="126">
        <v>2500</v>
      </c>
      <c r="G197" s="117">
        <v>4.0000000000000008E-2</v>
      </c>
      <c r="H197" s="120">
        <f t="shared" si="118"/>
        <v>5.0000000000000009E-5</v>
      </c>
      <c r="I197" s="117">
        <f>Q197*1800/1000</f>
        <v>0</v>
      </c>
      <c r="J197" s="117"/>
      <c r="K197" s="117"/>
      <c r="L197" s="117"/>
      <c r="M197" s="117"/>
      <c r="N197" s="117"/>
      <c r="O197" s="117"/>
      <c r="P197" s="117">
        <f>I197</f>
        <v>0</v>
      </c>
      <c r="Q197" s="130"/>
      <c r="R197" t="str">
        <f t="shared" si="109"/>
        <v>С78</v>
      </c>
      <c r="S197" t="str">
        <f t="shared" si="110"/>
        <v>Продуктопровод «Линия приема ст. бензина с ГФУ в емкости СГП»</v>
      </c>
      <c r="T197" t="str">
        <f t="shared" si="111"/>
        <v>Частичное-газ факел</v>
      </c>
      <c r="U197" t="s">
        <v>110</v>
      </c>
      <c r="V197" t="s">
        <v>110</v>
      </c>
      <c r="W197" t="s">
        <v>110</v>
      </c>
      <c r="X197" t="s">
        <v>110</v>
      </c>
      <c r="Y197" t="s">
        <v>110</v>
      </c>
      <c r="Z197" t="s">
        <v>110</v>
      </c>
      <c r="AA197" t="s">
        <v>110</v>
      </c>
      <c r="AB197" t="s">
        <v>110</v>
      </c>
      <c r="AC197">
        <v>8</v>
      </c>
      <c r="AD197">
        <v>2</v>
      </c>
      <c r="AE197" t="s">
        <v>110</v>
      </c>
      <c r="AF197" t="s">
        <v>110</v>
      </c>
      <c r="AG197" t="s">
        <v>110</v>
      </c>
      <c r="AH197" t="s">
        <v>110</v>
      </c>
      <c r="AI197" t="s">
        <v>110</v>
      </c>
      <c r="AJ197" t="s">
        <v>110</v>
      </c>
      <c r="AK197" t="s">
        <v>110</v>
      </c>
      <c r="AL197" t="s">
        <v>110</v>
      </c>
      <c r="AM197">
        <v>1</v>
      </c>
      <c r="AN197">
        <v>1</v>
      </c>
      <c r="AO197">
        <f>0.1*AO194</f>
        <v>1.4999999999999999E-2</v>
      </c>
      <c r="AP197">
        <v>0.02</v>
      </c>
      <c r="AQ197">
        <v>3</v>
      </c>
      <c r="AT197" s="122">
        <f t="shared" ref="AT197:AT251" si="125">AP197*P197+AO197</f>
        <v>1.4999999999999999E-2</v>
      </c>
      <c r="AU197" s="122">
        <f t="shared" si="120"/>
        <v>1.5E-3</v>
      </c>
      <c r="AV197" s="123">
        <f t="shared" si="113"/>
        <v>3.1</v>
      </c>
      <c r="AW197" s="123">
        <f t="shared" si="121"/>
        <v>0.30000000000000004</v>
      </c>
      <c r="AX197" s="122">
        <f>10068.2*P197*POWER(10,-6)</f>
        <v>0</v>
      </c>
      <c r="AY197" s="123">
        <f t="shared" si="114"/>
        <v>3.4165000000000005</v>
      </c>
      <c r="AZ197" s="12">
        <f t="shared" si="115"/>
        <v>5.0000000000000009E-5</v>
      </c>
      <c r="BA197" s="102">
        <f t="shared" si="116"/>
        <v>5.0000000000000009E-5</v>
      </c>
      <c r="BB197" s="12">
        <f t="shared" si="117"/>
        <v>1.7082500000000005E-4</v>
      </c>
    </row>
    <row r="198" spans="1:54" x14ac:dyDescent="0.3">
      <c r="A198" s="116" t="s">
        <v>80</v>
      </c>
      <c r="B198" s="126" t="s">
        <v>336</v>
      </c>
      <c r="C198" s="118" t="s">
        <v>327</v>
      </c>
      <c r="D198" s="119" t="s">
        <v>77</v>
      </c>
      <c r="E198" s="120">
        <v>4.9999999999999998E-7</v>
      </c>
      <c r="F198" s="126">
        <v>2500</v>
      </c>
      <c r="G198" s="117">
        <v>0.15200000000000002</v>
      </c>
      <c r="H198" s="120">
        <f t="shared" si="118"/>
        <v>1.9000000000000004E-4</v>
      </c>
      <c r="I198" s="117">
        <f>Q197*1800/1000</f>
        <v>0</v>
      </c>
      <c r="J198" s="117"/>
      <c r="K198" s="117"/>
      <c r="L198" s="117"/>
      <c r="M198" s="117"/>
      <c r="N198" s="117"/>
      <c r="O198" s="117"/>
      <c r="P198" s="117">
        <f>I198</f>
        <v>0</v>
      </c>
      <c r="Q198" s="132"/>
      <c r="R198" t="str">
        <f t="shared" si="109"/>
        <v>С79</v>
      </c>
      <c r="S198" t="str">
        <f t="shared" si="110"/>
        <v>Продуктопровод «Линия приема ст. бензина с ГФУ в емкости СГП»</v>
      </c>
      <c r="T198" t="str">
        <f t="shared" si="111"/>
        <v>Частичное-вспышка</v>
      </c>
      <c r="U198" t="s">
        <v>110</v>
      </c>
      <c r="V198" t="s">
        <v>110</v>
      </c>
      <c r="W198" t="s">
        <v>110</v>
      </c>
      <c r="X198" t="s">
        <v>110</v>
      </c>
      <c r="Y198" t="s">
        <v>110</v>
      </c>
      <c r="Z198" t="s">
        <v>110</v>
      </c>
      <c r="AA198" t="s">
        <v>110</v>
      </c>
      <c r="AB198" t="s">
        <v>110</v>
      </c>
      <c r="AC198" t="s">
        <v>110</v>
      </c>
      <c r="AD198" t="s">
        <v>110</v>
      </c>
      <c r="AE198">
        <v>27</v>
      </c>
      <c r="AF198">
        <v>32</v>
      </c>
      <c r="AG198" t="s">
        <v>110</v>
      </c>
      <c r="AH198" t="s">
        <v>110</v>
      </c>
      <c r="AI198" t="s">
        <v>110</v>
      </c>
      <c r="AJ198" t="s">
        <v>110</v>
      </c>
      <c r="AK198" t="s">
        <v>110</v>
      </c>
      <c r="AL198" t="s">
        <v>110</v>
      </c>
      <c r="AM198">
        <v>1</v>
      </c>
      <c r="AN198">
        <v>1</v>
      </c>
      <c r="AO198">
        <f>0.1*AO194</f>
        <v>1.4999999999999999E-2</v>
      </c>
      <c r="AP198">
        <v>0.02</v>
      </c>
      <c r="AQ198">
        <v>3</v>
      </c>
      <c r="AT198" s="122">
        <f t="shared" si="125"/>
        <v>1.4999999999999999E-2</v>
      </c>
      <c r="AU198" s="122">
        <f t="shared" si="120"/>
        <v>1.5E-3</v>
      </c>
      <c r="AV198" s="123">
        <f t="shared" si="113"/>
        <v>3.1</v>
      </c>
      <c r="AW198" s="123">
        <f t="shared" si="121"/>
        <v>0.30000000000000004</v>
      </c>
      <c r="AX198" s="122">
        <f>10068.2*P198*POWER(10,-6)</f>
        <v>0</v>
      </c>
      <c r="AY198" s="123">
        <f t="shared" si="114"/>
        <v>3.4165000000000005</v>
      </c>
      <c r="AZ198" s="12">
        <f t="shared" si="115"/>
        <v>1.9000000000000004E-4</v>
      </c>
      <c r="BA198" s="102">
        <f t="shared" si="116"/>
        <v>1.9000000000000004E-4</v>
      </c>
      <c r="BB198" s="12">
        <f t="shared" si="117"/>
        <v>6.4913500000000023E-4</v>
      </c>
    </row>
    <row r="199" spans="1:54" x14ac:dyDescent="0.3">
      <c r="A199" s="116" t="s">
        <v>81</v>
      </c>
      <c r="B199" s="126" t="s">
        <v>336</v>
      </c>
      <c r="C199" s="118" t="s">
        <v>328</v>
      </c>
      <c r="D199" s="119" t="s">
        <v>73</v>
      </c>
      <c r="E199" s="120">
        <v>4.9999999999999998E-7</v>
      </c>
      <c r="F199" s="126">
        <v>2500</v>
      </c>
      <c r="G199" s="117">
        <v>0.6080000000000001</v>
      </c>
      <c r="H199" s="120">
        <f>E199*F199*G199</f>
        <v>7.6000000000000015E-4</v>
      </c>
      <c r="I199" s="117">
        <f>Q197*1800/1000</f>
        <v>0</v>
      </c>
      <c r="J199" s="117"/>
      <c r="K199" s="117"/>
      <c r="L199" s="117"/>
      <c r="M199" s="117"/>
      <c r="N199" s="117"/>
      <c r="O199" s="117"/>
      <c r="P199" s="117">
        <v>0</v>
      </c>
      <c r="Q199" s="132"/>
      <c r="R199" t="str">
        <f t="shared" si="109"/>
        <v>С80</v>
      </c>
      <c r="S199" t="str">
        <f t="shared" si="110"/>
        <v>Продуктопровод «Линия приема ст. бензина с ГФУ в емкости СГП»</v>
      </c>
      <c r="T199" t="str">
        <f t="shared" si="111"/>
        <v>Частичное-ликвидация</v>
      </c>
      <c r="U199" t="s">
        <v>110</v>
      </c>
      <c r="V199" t="s">
        <v>110</v>
      </c>
      <c r="W199" t="s">
        <v>110</v>
      </c>
      <c r="X199" t="s">
        <v>110</v>
      </c>
      <c r="Y199" t="s">
        <v>110</v>
      </c>
      <c r="Z199" t="s">
        <v>110</v>
      </c>
      <c r="AA199" t="s">
        <v>110</v>
      </c>
      <c r="AB199" t="s">
        <v>110</v>
      </c>
      <c r="AC199" t="s">
        <v>110</v>
      </c>
      <c r="AD199" t="s">
        <v>110</v>
      </c>
      <c r="AE199" t="s">
        <v>110</v>
      </c>
      <c r="AF199" t="s">
        <v>110</v>
      </c>
      <c r="AG199" t="s">
        <v>110</v>
      </c>
      <c r="AH199" t="s">
        <v>110</v>
      </c>
      <c r="AI199" t="s">
        <v>110</v>
      </c>
      <c r="AJ199" t="s">
        <v>110</v>
      </c>
      <c r="AK199" t="s">
        <v>110</v>
      </c>
      <c r="AL199" t="s">
        <v>110</v>
      </c>
      <c r="AM199">
        <v>0</v>
      </c>
      <c r="AN199">
        <v>0</v>
      </c>
      <c r="AO199">
        <f>0.1*AO194</f>
        <v>1.4999999999999999E-2</v>
      </c>
      <c r="AP199">
        <v>0.02</v>
      </c>
      <c r="AQ199">
        <v>3</v>
      </c>
      <c r="AT199" s="122">
        <f t="shared" ref="AT199:AT262" si="126">AP199*I199+AO199</f>
        <v>1.4999999999999999E-2</v>
      </c>
      <c r="AU199" s="122">
        <f t="shared" si="120"/>
        <v>1.5E-3</v>
      </c>
      <c r="AV199" s="123">
        <f t="shared" si="113"/>
        <v>0</v>
      </c>
      <c r="AW199" s="123">
        <f t="shared" si="121"/>
        <v>0.30000000000000004</v>
      </c>
      <c r="AX199" s="122">
        <f>1333*I199*POWER(10,-6)</f>
        <v>0</v>
      </c>
      <c r="AY199" s="123">
        <f t="shared" si="114"/>
        <v>0.31650000000000006</v>
      </c>
      <c r="AZ199" s="12">
        <f t="shared" si="115"/>
        <v>0</v>
      </c>
      <c r="BA199" s="102">
        <f t="shared" si="116"/>
        <v>0</v>
      </c>
      <c r="BB199" s="12">
        <f t="shared" si="117"/>
        <v>2.4054000000000011E-4</v>
      </c>
    </row>
    <row r="200" spans="1:54" x14ac:dyDescent="0.3">
      <c r="A200" s="116" t="s">
        <v>82</v>
      </c>
      <c r="B200" s="126" t="s">
        <v>336</v>
      </c>
      <c r="C200" s="118" t="s">
        <v>78</v>
      </c>
      <c r="D200" s="119" t="s">
        <v>79</v>
      </c>
      <c r="E200" s="120">
        <v>2.5000000000000001E-5</v>
      </c>
      <c r="F200" s="126">
        <v>1</v>
      </c>
      <c r="G200" s="117">
        <v>1</v>
      </c>
      <c r="H200" s="120">
        <f>E200*F200*G200</f>
        <v>2.5000000000000001E-5</v>
      </c>
      <c r="I200" s="117">
        <v>122.7</v>
      </c>
      <c r="J200" s="117"/>
      <c r="K200" s="117"/>
      <c r="L200" s="117"/>
      <c r="M200" s="117"/>
      <c r="N200" s="117"/>
      <c r="O200" s="117"/>
      <c r="P200" s="131">
        <f>0.6*I200*0.3</f>
        <v>22.086000000000002</v>
      </c>
      <c r="Q200" s="132"/>
      <c r="R200" t="str">
        <f t="shared" si="109"/>
        <v>С81</v>
      </c>
      <c r="S200" t="str">
        <f t="shared" si="110"/>
        <v>Продуктопровод «Линия приема ст. бензина с ГФУ в емкости СГП»</v>
      </c>
      <c r="T200" t="str">
        <f t="shared" si="111"/>
        <v>Полное-огненный шар</v>
      </c>
      <c r="U200" t="s">
        <v>110</v>
      </c>
      <c r="V200" t="s">
        <v>110</v>
      </c>
      <c r="W200" t="s">
        <v>110</v>
      </c>
      <c r="X200" t="s">
        <v>110</v>
      </c>
      <c r="Y200" t="s">
        <v>110</v>
      </c>
      <c r="Z200" t="s">
        <v>110</v>
      </c>
      <c r="AA200" t="s">
        <v>110</v>
      </c>
      <c r="AB200" t="s">
        <v>110</v>
      </c>
      <c r="AC200" t="s">
        <v>110</v>
      </c>
      <c r="AD200" t="s">
        <v>110</v>
      </c>
      <c r="AE200" t="s">
        <v>110</v>
      </c>
      <c r="AF200" t="s">
        <v>110</v>
      </c>
      <c r="AG200" t="s">
        <v>110</v>
      </c>
      <c r="AH200" t="s">
        <v>110</v>
      </c>
      <c r="AI200">
        <v>155</v>
      </c>
      <c r="AJ200">
        <v>213</v>
      </c>
      <c r="AK200">
        <v>250</v>
      </c>
      <c r="AL200">
        <v>316</v>
      </c>
      <c r="AM200">
        <v>1</v>
      </c>
      <c r="AN200">
        <v>1</v>
      </c>
      <c r="AO200">
        <f>AO192</f>
        <v>0.15</v>
      </c>
      <c r="AP200">
        <v>0.02</v>
      </c>
      <c r="AQ200">
        <v>10</v>
      </c>
      <c r="AT200" s="122">
        <f t="shared" ref="AT200:AT263" si="127">AP200*P200+AO200</f>
        <v>0.59172000000000002</v>
      </c>
      <c r="AU200" s="122">
        <f t="shared" si="120"/>
        <v>5.9172000000000002E-2</v>
      </c>
      <c r="AV200" s="123">
        <f t="shared" si="113"/>
        <v>3.1</v>
      </c>
      <c r="AW200" s="123">
        <f t="shared" si="121"/>
        <v>1</v>
      </c>
      <c r="AX200" s="122">
        <f t="shared" ref="AX200" si="128">10068.2*P200*POWER(10,-6)</f>
        <v>0.22236626520000002</v>
      </c>
      <c r="AY200" s="123">
        <f t="shared" si="114"/>
        <v>4.9732582652000001</v>
      </c>
      <c r="AZ200" s="12">
        <f t="shared" si="115"/>
        <v>2.5000000000000001E-5</v>
      </c>
      <c r="BA200" s="102">
        <f t="shared" si="116"/>
        <v>2.5000000000000001E-5</v>
      </c>
      <c r="BB200" s="12">
        <f t="shared" si="117"/>
        <v>1.2433145663000002E-4</v>
      </c>
    </row>
    <row r="201" spans="1:54" x14ac:dyDescent="0.3">
      <c r="A201" s="116" t="s">
        <v>86</v>
      </c>
      <c r="B201" s="126" t="s">
        <v>337</v>
      </c>
      <c r="C201" s="127" t="s">
        <v>8</v>
      </c>
      <c r="D201" s="128" t="s">
        <v>71</v>
      </c>
      <c r="E201" s="129">
        <v>9.9999999999999995E-8</v>
      </c>
      <c r="F201" s="126">
        <v>1500</v>
      </c>
      <c r="G201" s="126">
        <v>0.05</v>
      </c>
      <c r="H201" s="129">
        <f>E201*F201*G201</f>
        <v>7.4999999999999993E-6</v>
      </c>
      <c r="I201" s="126">
        <v>61.9</v>
      </c>
      <c r="J201" s="126"/>
      <c r="K201" s="126"/>
      <c r="L201" s="126"/>
      <c r="M201" s="126"/>
      <c r="N201" s="126"/>
      <c r="O201" s="126"/>
      <c r="P201" s="126">
        <f>I201</f>
        <v>61.9</v>
      </c>
      <c r="Q201" s="121"/>
      <c r="R201" t="str">
        <f t="shared" si="109"/>
        <v>С82</v>
      </c>
      <c r="S201" t="str">
        <f t="shared" si="110"/>
        <v>Продуктопровод, «Линия нормального бутана из Е37-48 на прием насосов»</v>
      </c>
      <c r="T201" t="str">
        <f t="shared" si="111"/>
        <v>Полное-пожар</v>
      </c>
      <c r="U201">
        <v>15</v>
      </c>
      <c r="V201">
        <v>20</v>
      </c>
      <c r="W201">
        <v>28</v>
      </c>
      <c r="X201">
        <v>51</v>
      </c>
      <c r="Y201" t="s">
        <v>110</v>
      </c>
      <c r="Z201" t="s">
        <v>110</v>
      </c>
      <c r="AA201" t="s">
        <v>110</v>
      </c>
      <c r="AB201" t="s">
        <v>110</v>
      </c>
      <c r="AC201" t="s">
        <v>110</v>
      </c>
      <c r="AD201" t="s">
        <v>110</v>
      </c>
      <c r="AE201" t="s">
        <v>110</v>
      </c>
      <c r="AF201" t="s">
        <v>110</v>
      </c>
      <c r="AG201" t="s">
        <v>110</v>
      </c>
      <c r="AH201" t="s">
        <v>110</v>
      </c>
      <c r="AI201" t="s">
        <v>110</v>
      </c>
      <c r="AJ201" t="s">
        <v>110</v>
      </c>
      <c r="AK201" t="s">
        <v>110</v>
      </c>
      <c r="AL201" t="s">
        <v>110</v>
      </c>
      <c r="AM201" s="10">
        <v>1</v>
      </c>
      <c r="AN201" s="10">
        <v>1</v>
      </c>
      <c r="AO201">
        <v>0.8</v>
      </c>
      <c r="AP201">
        <v>0.02</v>
      </c>
      <c r="AQ201">
        <v>10</v>
      </c>
      <c r="AT201" s="122">
        <f t="shared" si="112"/>
        <v>2.0380000000000003</v>
      </c>
      <c r="AU201" s="122">
        <f>0.1*AT201</f>
        <v>0.20380000000000004</v>
      </c>
      <c r="AV201" s="123">
        <f t="shared" ref="AV201:AV209" si="129">AM201*1.72+115*0.012*AN201</f>
        <v>3.1</v>
      </c>
      <c r="AW201" s="123">
        <f>AQ201*0.1</f>
        <v>1</v>
      </c>
      <c r="AX201" s="122">
        <f>10068.2*P201*POWER(10,-6)+0.0012*Q201</f>
        <v>0.62322158000000005</v>
      </c>
      <c r="AY201" s="123">
        <f t="shared" si="114"/>
        <v>6.965021580000001</v>
      </c>
      <c r="AZ201" s="12">
        <f t="shared" si="115"/>
        <v>7.4999999999999993E-6</v>
      </c>
      <c r="BA201" s="102">
        <f t="shared" si="116"/>
        <v>7.4999999999999993E-6</v>
      </c>
      <c r="BB201" s="12">
        <f t="shared" si="117"/>
        <v>5.2237661850000005E-5</v>
      </c>
    </row>
    <row r="202" spans="1:54" x14ac:dyDescent="0.3">
      <c r="A202" s="116" t="s">
        <v>87</v>
      </c>
      <c r="B202" s="126" t="s">
        <v>337</v>
      </c>
      <c r="C202" s="118" t="s">
        <v>329</v>
      </c>
      <c r="D202" s="119" t="s">
        <v>74</v>
      </c>
      <c r="E202" s="120">
        <v>9.9999999999999995E-8</v>
      </c>
      <c r="F202" s="126">
        <v>1500</v>
      </c>
      <c r="G202" s="117">
        <v>0.19</v>
      </c>
      <c r="H202" s="120">
        <f t="shared" ref="H202:H207" si="130">E202*F202*G202</f>
        <v>2.8499999999999998E-5</v>
      </c>
      <c r="I202" s="126">
        <v>61.9</v>
      </c>
      <c r="J202" s="126"/>
      <c r="K202" s="126"/>
      <c r="L202" s="126"/>
      <c r="M202" s="126"/>
      <c r="N202" s="126"/>
      <c r="O202" s="126"/>
      <c r="P202" s="117">
        <f>I202*0.1</f>
        <v>6.19</v>
      </c>
      <c r="Q202" s="121"/>
      <c r="R202" t="str">
        <f t="shared" si="109"/>
        <v>С83</v>
      </c>
      <c r="S202" t="str">
        <f t="shared" si="110"/>
        <v>Продуктопровод, «Линия нормального бутана из Е37-48 на прием насосов»</v>
      </c>
      <c r="T202" t="str">
        <f t="shared" si="111"/>
        <v>Полное-взрыв</v>
      </c>
      <c r="U202" t="s">
        <v>110</v>
      </c>
      <c r="V202" t="s">
        <v>110</v>
      </c>
      <c r="W202" t="s">
        <v>110</v>
      </c>
      <c r="X202" t="s">
        <v>110</v>
      </c>
      <c r="Y202">
        <v>84</v>
      </c>
      <c r="Z202">
        <v>171</v>
      </c>
      <c r="AA202">
        <v>466</v>
      </c>
      <c r="AB202">
        <v>798</v>
      </c>
      <c r="AC202" t="s">
        <v>110</v>
      </c>
      <c r="AD202" t="s">
        <v>110</v>
      </c>
      <c r="AE202" t="s">
        <v>110</v>
      </c>
      <c r="AF202" t="s">
        <v>110</v>
      </c>
      <c r="AG202" t="s">
        <v>110</v>
      </c>
      <c r="AH202" t="s">
        <v>110</v>
      </c>
      <c r="AI202" t="s">
        <v>110</v>
      </c>
      <c r="AJ202" t="s">
        <v>110</v>
      </c>
      <c r="AK202" t="s">
        <v>110</v>
      </c>
      <c r="AL202" t="s">
        <v>110</v>
      </c>
      <c r="AM202" s="10">
        <v>1</v>
      </c>
      <c r="AN202" s="10">
        <v>1</v>
      </c>
      <c r="AO202">
        <v>0.8</v>
      </c>
      <c r="AP202">
        <v>0.02</v>
      </c>
      <c r="AQ202">
        <v>10</v>
      </c>
      <c r="AT202" s="122">
        <f t="shared" si="119"/>
        <v>2.0380000000000003</v>
      </c>
      <c r="AU202" s="122">
        <f t="shared" si="120"/>
        <v>0.20380000000000004</v>
      </c>
      <c r="AV202" s="123">
        <f t="shared" si="129"/>
        <v>3.1</v>
      </c>
      <c r="AW202" s="123">
        <f t="shared" ref="AW202:AW209" si="131">AQ202*0.1</f>
        <v>1</v>
      </c>
      <c r="AX202" s="122">
        <f>10068.2*P202*POWER(10,-6)*10+0.0012*Q201</f>
        <v>0.62322158000000005</v>
      </c>
      <c r="AY202" s="123">
        <f t="shared" si="114"/>
        <v>6.965021580000001</v>
      </c>
      <c r="AZ202" s="12">
        <f t="shared" si="115"/>
        <v>2.8499999999999998E-5</v>
      </c>
      <c r="BA202" s="102">
        <f t="shared" si="116"/>
        <v>2.8499999999999998E-5</v>
      </c>
      <c r="BB202" s="12">
        <f t="shared" si="117"/>
        <v>1.9850311503E-4</v>
      </c>
    </row>
    <row r="203" spans="1:54" x14ac:dyDescent="0.3">
      <c r="A203" s="116" t="s">
        <v>88</v>
      </c>
      <c r="B203" s="126" t="s">
        <v>337</v>
      </c>
      <c r="C203" s="118" t="s">
        <v>330</v>
      </c>
      <c r="D203" s="119" t="s">
        <v>72</v>
      </c>
      <c r="E203" s="120">
        <v>9.9999999999999995E-8</v>
      </c>
      <c r="F203" s="126">
        <v>1500</v>
      </c>
      <c r="G203" s="117">
        <v>0.76</v>
      </c>
      <c r="H203" s="120">
        <f t="shared" si="130"/>
        <v>1.1399999999999999E-4</v>
      </c>
      <c r="I203" s="126">
        <v>61.9</v>
      </c>
      <c r="J203" s="126"/>
      <c r="K203" s="126"/>
      <c r="L203" s="126"/>
      <c r="M203" s="126"/>
      <c r="N203" s="126"/>
      <c r="O203" s="126"/>
      <c r="P203" s="117">
        <v>0</v>
      </c>
      <c r="Q203" s="124"/>
      <c r="R203" t="str">
        <f t="shared" si="109"/>
        <v>С84</v>
      </c>
      <c r="S203" t="str">
        <f t="shared" si="110"/>
        <v>Продуктопровод, «Линия нормального бутана из Е37-48 на прием насосов»</v>
      </c>
      <c r="T203" t="str">
        <f t="shared" si="111"/>
        <v>Полное-ликвидация</v>
      </c>
      <c r="U203" t="s">
        <v>110</v>
      </c>
      <c r="V203" t="s">
        <v>110</v>
      </c>
      <c r="W203" t="s">
        <v>110</v>
      </c>
      <c r="X203" t="s">
        <v>110</v>
      </c>
      <c r="Y203" t="s">
        <v>110</v>
      </c>
      <c r="Z203" t="s">
        <v>110</v>
      </c>
      <c r="AA203" t="s">
        <v>110</v>
      </c>
      <c r="AB203" t="s">
        <v>110</v>
      </c>
      <c r="AC203" t="s">
        <v>110</v>
      </c>
      <c r="AD203" t="s">
        <v>110</v>
      </c>
      <c r="AE203" t="s">
        <v>110</v>
      </c>
      <c r="AF203" t="s">
        <v>110</v>
      </c>
      <c r="AG203" t="s">
        <v>110</v>
      </c>
      <c r="AH203" t="s">
        <v>110</v>
      </c>
      <c r="AI203" t="s">
        <v>110</v>
      </c>
      <c r="AJ203" t="s">
        <v>110</v>
      </c>
      <c r="AK203" t="s">
        <v>110</v>
      </c>
      <c r="AL203" t="s">
        <v>110</v>
      </c>
      <c r="AM203">
        <v>0</v>
      </c>
      <c r="AN203">
        <v>0</v>
      </c>
      <c r="AO203">
        <v>0.8</v>
      </c>
      <c r="AP203">
        <v>0.02</v>
      </c>
      <c r="AQ203">
        <v>10</v>
      </c>
      <c r="AT203" s="122">
        <f t="shared" ref="AT203" si="132">AP203*P203+AO203</f>
        <v>0.8</v>
      </c>
      <c r="AU203" s="122">
        <f t="shared" si="120"/>
        <v>8.0000000000000016E-2</v>
      </c>
      <c r="AV203" s="123">
        <f t="shared" si="129"/>
        <v>0</v>
      </c>
      <c r="AW203" s="123">
        <f t="shared" si="131"/>
        <v>1</v>
      </c>
      <c r="AX203" s="122">
        <f>1333*P203*POWER(10,-6)+0.0012*Q201</f>
        <v>0</v>
      </c>
      <c r="AY203" s="123">
        <f t="shared" si="114"/>
        <v>1.8800000000000001</v>
      </c>
      <c r="AZ203" s="12">
        <f t="shared" si="115"/>
        <v>0</v>
      </c>
      <c r="BA203" s="102">
        <f t="shared" si="116"/>
        <v>0</v>
      </c>
      <c r="BB203" s="12">
        <f t="shared" si="117"/>
        <v>2.1431999999999999E-4</v>
      </c>
    </row>
    <row r="204" spans="1:54" x14ac:dyDescent="0.3">
      <c r="A204" s="116" t="s">
        <v>89</v>
      </c>
      <c r="B204" s="126" t="s">
        <v>337</v>
      </c>
      <c r="C204" s="118" t="s">
        <v>12</v>
      </c>
      <c r="D204" s="119" t="s">
        <v>75</v>
      </c>
      <c r="E204" s="120">
        <v>4.9999999999999998E-7</v>
      </c>
      <c r="F204" s="126">
        <v>1500</v>
      </c>
      <c r="G204" s="117">
        <v>4.0000000000000008E-2</v>
      </c>
      <c r="H204" s="120">
        <f t="shared" si="130"/>
        <v>3.0000000000000008E-5</v>
      </c>
      <c r="I204" s="117">
        <f>Q204*300/1000</f>
        <v>0</v>
      </c>
      <c r="J204" s="117"/>
      <c r="K204" s="117"/>
      <c r="L204" s="117"/>
      <c r="M204" s="117"/>
      <c r="N204" s="117"/>
      <c r="O204" s="117"/>
      <c r="P204" s="117">
        <f>I204</f>
        <v>0</v>
      </c>
      <c r="Q204" s="121"/>
      <c r="R204" t="str">
        <f t="shared" si="109"/>
        <v>С85</v>
      </c>
      <c r="S204" t="str">
        <f t="shared" si="110"/>
        <v>Продуктопровод, «Линия нормального бутана из Е37-48 на прием насосов»</v>
      </c>
      <c r="T204" t="str">
        <f t="shared" si="111"/>
        <v>Частичное-жидкостной факел</v>
      </c>
      <c r="U204" t="s">
        <v>110</v>
      </c>
      <c r="V204" t="s">
        <v>110</v>
      </c>
      <c r="W204" t="s">
        <v>110</v>
      </c>
      <c r="X204" t="s">
        <v>110</v>
      </c>
      <c r="Y204" t="s">
        <v>110</v>
      </c>
      <c r="Z204" t="s">
        <v>110</v>
      </c>
      <c r="AA204" t="s">
        <v>110</v>
      </c>
      <c r="AB204" t="s">
        <v>110</v>
      </c>
      <c r="AC204">
        <v>30</v>
      </c>
      <c r="AD204">
        <v>5</v>
      </c>
      <c r="AE204" t="s">
        <v>110</v>
      </c>
      <c r="AF204" t="s">
        <v>110</v>
      </c>
      <c r="AG204" t="s">
        <v>110</v>
      </c>
      <c r="AH204" t="s">
        <v>110</v>
      </c>
      <c r="AI204" t="s">
        <v>110</v>
      </c>
      <c r="AJ204" t="s">
        <v>110</v>
      </c>
      <c r="AK204" t="s">
        <v>110</v>
      </c>
      <c r="AL204" t="s">
        <v>110</v>
      </c>
      <c r="AM204">
        <v>1</v>
      </c>
      <c r="AN204">
        <v>1</v>
      </c>
      <c r="AO204">
        <f>0.1*AO203</f>
        <v>8.0000000000000016E-2</v>
      </c>
      <c r="AP204">
        <v>0.02</v>
      </c>
      <c r="AQ204">
        <v>10</v>
      </c>
      <c r="AT204" s="122">
        <f t="shared" si="123"/>
        <v>8.0000000000000016E-2</v>
      </c>
      <c r="AU204" s="122">
        <f t="shared" si="120"/>
        <v>8.0000000000000019E-3</v>
      </c>
      <c r="AV204" s="123">
        <f t="shared" si="129"/>
        <v>3.1</v>
      </c>
      <c r="AW204" s="123">
        <f t="shared" si="131"/>
        <v>1</v>
      </c>
      <c r="AX204" s="122">
        <f>10068.2*P204*POWER(10,-6)+0.0012*P204*20</f>
        <v>0</v>
      </c>
      <c r="AY204" s="123">
        <f t="shared" si="114"/>
        <v>4.1879999999999997</v>
      </c>
      <c r="AZ204" s="12">
        <f t="shared" si="115"/>
        <v>3.0000000000000008E-5</v>
      </c>
      <c r="BA204" s="102">
        <f t="shared" si="116"/>
        <v>3.0000000000000008E-5</v>
      </c>
      <c r="BB204" s="12">
        <f t="shared" si="117"/>
        <v>1.2564000000000002E-4</v>
      </c>
    </row>
    <row r="205" spans="1:54" x14ac:dyDescent="0.3">
      <c r="A205" s="116" t="s">
        <v>90</v>
      </c>
      <c r="B205" s="126" t="s">
        <v>337</v>
      </c>
      <c r="C205" s="118" t="s">
        <v>326</v>
      </c>
      <c r="D205" s="119" t="s">
        <v>73</v>
      </c>
      <c r="E205" s="120">
        <v>4.9999999999999998E-7</v>
      </c>
      <c r="F205" s="126">
        <v>1500</v>
      </c>
      <c r="G205" s="117">
        <v>0.16000000000000003</v>
      </c>
      <c r="H205" s="120">
        <f t="shared" si="130"/>
        <v>1.2000000000000003E-4</v>
      </c>
      <c r="I205" s="117">
        <f>Q204*300/1000</f>
        <v>0</v>
      </c>
      <c r="J205" s="117"/>
      <c r="K205" s="117"/>
      <c r="L205" s="117"/>
      <c r="M205" s="117"/>
      <c r="N205" s="117"/>
      <c r="O205" s="117"/>
      <c r="P205" s="117">
        <v>0</v>
      </c>
      <c r="Q205" s="124"/>
      <c r="R205" t="str">
        <f t="shared" si="109"/>
        <v>С86</v>
      </c>
      <c r="S205" t="str">
        <f t="shared" si="110"/>
        <v>Продуктопровод, «Линия нормального бутана из Е37-48 на прием насосов»</v>
      </c>
      <c r="T205" t="str">
        <f t="shared" si="111"/>
        <v>Частичное-ликвидация</v>
      </c>
      <c r="U205" t="s">
        <v>110</v>
      </c>
      <c r="V205" t="s">
        <v>110</v>
      </c>
      <c r="W205" t="s">
        <v>110</v>
      </c>
      <c r="X205" t="s">
        <v>110</v>
      </c>
      <c r="Y205" t="s">
        <v>110</v>
      </c>
      <c r="Z205" t="s">
        <v>110</v>
      </c>
      <c r="AA205" t="s">
        <v>110</v>
      </c>
      <c r="AB205" t="s">
        <v>110</v>
      </c>
      <c r="AC205" t="s">
        <v>110</v>
      </c>
      <c r="AD205" t="s">
        <v>110</v>
      </c>
      <c r="AE205" t="s">
        <v>110</v>
      </c>
      <c r="AF205" t="s">
        <v>110</v>
      </c>
      <c r="AG205" t="s">
        <v>110</v>
      </c>
      <c r="AH205" t="s">
        <v>110</v>
      </c>
      <c r="AI205" t="s">
        <v>110</v>
      </c>
      <c r="AJ205" t="s">
        <v>110</v>
      </c>
      <c r="AK205" t="s">
        <v>110</v>
      </c>
      <c r="AL205" t="s">
        <v>110</v>
      </c>
      <c r="AM205">
        <v>0</v>
      </c>
      <c r="AN205">
        <v>0</v>
      </c>
      <c r="AO205">
        <f>0.1*AO203</f>
        <v>8.0000000000000016E-2</v>
      </c>
      <c r="AP205">
        <v>0.02</v>
      </c>
      <c r="AQ205">
        <v>3</v>
      </c>
      <c r="AT205" s="122">
        <f t="shared" si="124"/>
        <v>8.0000000000000016E-2</v>
      </c>
      <c r="AU205" s="122">
        <f t="shared" si="120"/>
        <v>8.0000000000000019E-3</v>
      </c>
      <c r="AV205" s="123">
        <f t="shared" si="129"/>
        <v>0</v>
      </c>
      <c r="AW205" s="123">
        <f t="shared" si="131"/>
        <v>0.30000000000000004</v>
      </c>
      <c r="AX205" s="122">
        <f>1333*I205*POWER(10,-6)+0.0012*I205*20</f>
        <v>0</v>
      </c>
      <c r="AY205" s="123">
        <f t="shared" si="114"/>
        <v>0.38800000000000007</v>
      </c>
      <c r="AZ205" s="12">
        <f t="shared" si="115"/>
        <v>0</v>
      </c>
      <c r="BA205" s="102">
        <f t="shared" si="116"/>
        <v>0</v>
      </c>
      <c r="BB205" s="12">
        <f t="shared" si="117"/>
        <v>4.6560000000000022E-5</v>
      </c>
    </row>
    <row r="206" spans="1:54" x14ac:dyDescent="0.3">
      <c r="A206" s="116" t="s">
        <v>91</v>
      </c>
      <c r="B206" s="126" t="s">
        <v>337</v>
      </c>
      <c r="C206" s="118" t="s">
        <v>15</v>
      </c>
      <c r="D206" s="119" t="s">
        <v>76</v>
      </c>
      <c r="E206" s="120">
        <v>4.9999999999999998E-7</v>
      </c>
      <c r="F206" s="126">
        <v>1500</v>
      </c>
      <c r="G206" s="117">
        <v>4.0000000000000008E-2</v>
      </c>
      <c r="H206" s="120">
        <f t="shared" si="130"/>
        <v>3.0000000000000008E-5</v>
      </c>
      <c r="I206" s="117">
        <f>Q206*1800/1000</f>
        <v>0</v>
      </c>
      <c r="J206" s="117"/>
      <c r="K206" s="117"/>
      <c r="L206" s="117"/>
      <c r="M206" s="117"/>
      <c r="N206" s="117"/>
      <c r="O206" s="117"/>
      <c r="P206" s="117">
        <f>I206</f>
        <v>0</v>
      </c>
      <c r="Q206" s="121"/>
      <c r="R206" t="str">
        <f t="shared" si="109"/>
        <v>С87</v>
      </c>
      <c r="S206" t="str">
        <f t="shared" si="110"/>
        <v>Продуктопровод, «Линия нормального бутана из Е37-48 на прием насосов»</v>
      </c>
      <c r="T206" t="str">
        <f t="shared" si="111"/>
        <v>Частичное-газ факел</v>
      </c>
      <c r="U206" t="s">
        <v>110</v>
      </c>
      <c r="V206" t="s">
        <v>110</v>
      </c>
      <c r="W206" t="s">
        <v>110</v>
      </c>
      <c r="X206" t="s">
        <v>110</v>
      </c>
      <c r="Y206" t="s">
        <v>110</v>
      </c>
      <c r="Z206" t="s">
        <v>110</v>
      </c>
      <c r="AA206" t="s">
        <v>110</v>
      </c>
      <c r="AB206" t="s">
        <v>110</v>
      </c>
      <c r="AC206">
        <v>8</v>
      </c>
      <c r="AD206">
        <v>2</v>
      </c>
      <c r="AE206" t="s">
        <v>110</v>
      </c>
      <c r="AF206" t="s">
        <v>110</v>
      </c>
      <c r="AG206" t="s">
        <v>110</v>
      </c>
      <c r="AH206" t="s">
        <v>110</v>
      </c>
      <c r="AI206" t="s">
        <v>110</v>
      </c>
      <c r="AJ206" t="s">
        <v>110</v>
      </c>
      <c r="AK206" t="s">
        <v>110</v>
      </c>
      <c r="AL206" t="s">
        <v>110</v>
      </c>
      <c r="AM206">
        <v>1</v>
      </c>
      <c r="AN206">
        <v>1</v>
      </c>
      <c r="AO206">
        <f>0.1*AO203</f>
        <v>8.0000000000000016E-2</v>
      </c>
      <c r="AP206">
        <v>0.02</v>
      </c>
      <c r="AQ206">
        <v>3</v>
      </c>
      <c r="AT206" s="122">
        <f t="shared" si="125"/>
        <v>8.0000000000000016E-2</v>
      </c>
      <c r="AU206" s="122">
        <f t="shared" si="120"/>
        <v>8.0000000000000019E-3</v>
      </c>
      <c r="AV206" s="123">
        <f t="shared" si="129"/>
        <v>3.1</v>
      </c>
      <c r="AW206" s="123">
        <f t="shared" si="131"/>
        <v>0.30000000000000004</v>
      </c>
      <c r="AX206" s="122">
        <f>10068.2*P206*POWER(10,-6)</f>
        <v>0</v>
      </c>
      <c r="AY206" s="123">
        <f t="shared" si="114"/>
        <v>3.4880000000000004</v>
      </c>
      <c r="AZ206" s="12">
        <f t="shared" si="115"/>
        <v>3.0000000000000008E-5</v>
      </c>
      <c r="BA206" s="102">
        <f t="shared" si="116"/>
        <v>3.0000000000000008E-5</v>
      </c>
      <c r="BB206" s="12">
        <f t="shared" si="117"/>
        <v>1.0464000000000004E-4</v>
      </c>
    </row>
    <row r="207" spans="1:54" x14ac:dyDescent="0.3">
      <c r="A207" s="116" t="s">
        <v>111</v>
      </c>
      <c r="B207" s="126" t="s">
        <v>337</v>
      </c>
      <c r="C207" s="118" t="s">
        <v>327</v>
      </c>
      <c r="D207" s="119" t="s">
        <v>77</v>
      </c>
      <c r="E207" s="120">
        <v>4.9999999999999998E-7</v>
      </c>
      <c r="F207" s="126">
        <v>1500</v>
      </c>
      <c r="G207" s="117">
        <v>0.15200000000000002</v>
      </c>
      <c r="H207" s="120">
        <f t="shared" si="130"/>
        <v>1.1400000000000002E-4</v>
      </c>
      <c r="I207" s="117">
        <f>Q206*1800/1000</f>
        <v>0</v>
      </c>
      <c r="J207" s="117"/>
      <c r="K207" s="117"/>
      <c r="L207" s="117"/>
      <c r="M207" s="117"/>
      <c r="N207" s="117"/>
      <c r="O207" s="117"/>
      <c r="P207" s="117">
        <f>I207</f>
        <v>0</v>
      </c>
      <c r="Q207" s="124"/>
      <c r="R207" t="str">
        <f t="shared" si="109"/>
        <v>С88</v>
      </c>
      <c r="S207" t="str">
        <f t="shared" si="110"/>
        <v>Продуктопровод, «Линия нормального бутана из Е37-48 на прием насосов»</v>
      </c>
      <c r="T207" t="str">
        <f t="shared" si="111"/>
        <v>Частичное-вспышка</v>
      </c>
      <c r="U207" t="s">
        <v>110</v>
      </c>
      <c r="V207" t="s">
        <v>110</v>
      </c>
      <c r="W207" t="s">
        <v>110</v>
      </c>
      <c r="X207" t="s">
        <v>110</v>
      </c>
      <c r="Y207" t="s">
        <v>110</v>
      </c>
      <c r="Z207" t="s">
        <v>110</v>
      </c>
      <c r="AA207" t="s">
        <v>110</v>
      </c>
      <c r="AB207" t="s">
        <v>110</v>
      </c>
      <c r="AC207" t="s">
        <v>110</v>
      </c>
      <c r="AD207" t="s">
        <v>110</v>
      </c>
      <c r="AE207">
        <v>29</v>
      </c>
      <c r="AF207">
        <v>34</v>
      </c>
      <c r="AG207" t="s">
        <v>110</v>
      </c>
      <c r="AH207" t="s">
        <v>110</v>
      </c>
      <c r="AI207" t="s">
        <v>110</v>
      </c>
      <c r="AJ207" t="s">
        <v>110</v>
      </c>
      <c r="AK207" t="s">
        <v>110</v>
      </c>
      <c r="AL207" t="s">
        <v>110</v>
      </c>
      <c r="AM207">
        <v>1</v>
      </c>
      <c r="AN207">
        <v>1</v>
      </c>
      <c r="AO207">
        <f>0.1*AO203</f>
        <v>8.0000000000000016E-2</v>
      </c>
      <c r="AP207">
        <v>0.02</v>
      </c>
      <c r="AQ207">
        <v>3</v>
      </c>
      <c r="AT207" s="122">
        <f t="shared" si="125"/>
        <v>8.0000000000000016E-2</v>
      </c>
      <c r="AU207" s="122">
        <f t="shared" si="120"/>
        <v>8.0000000000000019E-3</v>
      </c>
      <c r="AV207" s="123">
        <f t="shared" si="129"/>
        <v>3.1</v>
      </c>
      <c r="AW207" s="123">
        <f t="shared" si="131"/>
        <v>0.30000000000000004</v>
      </c>
      <c r="AX207" s="122">
        <f>10068.2*P207*POWER(10,-6)</f>
        <v>0</v>
      </c>
      <c r="AY207" s="123">
        <f t="shared" si="114"/>
        <v>3.4880000000000004</v>
      </c>
      <c r="AZ207" s="12">
        <f t="shared" si="115"/>
        <v>1.1400000000000002E-4</v>
      </c>
      <c r="BA207" s="102">
        <f t="shared" si="116"/>
        <v>1.1400000000000002E-4</v>
      </c>
      <c r="BB207" s="12">
        <f t="shared" si="117"/>
        <v>3.9763200000000014E-4</v>
      </c>
    </row>
    <row r="208" spans="1:54" x14ac:dyDescent="0.3">
      <c r="A208" s="116" t="s">
        <v>112</v>
      </c>
      <c r="B208" s="126" t="s">
        <v>337</v>
      </c>
      <c r="C208" s="118" t="s">
        <v>328</v>
      </c>
      <c r="D208" s="119" t="s">
        <v>73</v>
      </c>
      <c r="E208" s="120">
        <v>4.9999999999999998E-7</v>
      </c>
      <c r="F208" s="126">
        <v>1500</v>
      </c>
      <c r="G208" s="117">
        <v>0.6080000000000001</v>
      </c>
      <c r="H208" s="120">
        <f>E208*F208*G208</f>
        <v>4.5600000000000008E-4</v>
      </c>
      <c r="I208" s="117">
        <f>Q206*1800/1000</f>
        <v>0</v>
      </c>
      <c r="J208" s="117"/>
      <c r="K208" s="117"/>
      <c r="L208" s="117"/>
      <c r="M208" s="117"/>
      <c r="N208" s="117"/>
      <c r="O208" s="117"/>
      <c r="P208" s="117">
        <v>0</v>
      </c>
      <c r="Q208" s="124"/>
      <c r="R208" t="str">
        <f t="shared" si="109"/>
        <v>С89</v>
      </c>
      <c r="S208" t="str">
        <f t="shared" si="110"/>
        <v>Продуктопровод, «Линия нормального бутана из Е37-48 на прием насосов»</v>
      </c>
      <c r="T208" t="str">
        <f t="shared" si="111"/>
        <v>Частичное-ликвидация</v>
      </c>
      <c r="U208" t="s">
        <v>110</v>
      </c>
      <c r="V208" t="s">
        <v>110</v>
      </c>
      <c r="W208" t="s">
        <v>110</v>
      </c>
      <c r="X208" t="s">
        <v>110</v>
      </c>
      <c r="Y208" t="s">
        <v>110</v>
      </c>
      <c r="Z208" t="s">
        <v>110</v>
      </c>
      <c r="AA208" t="s">
        <v>110</v>
      </c>
      <c r="AB208" t="s">
        <v>110</v>
      </c>
      <c r="AC208" t="s">
        <v>110</v>
      </c>
      <c r="AD208" t="s">
        <v>110</v>
      </c>
      <c r="AE208" t="s">
        <v>110</v>
      </c>
      <c r="AF208" t="s">
        <v>110</v>
      </c>
      <c r="AG208" t="s">
        <v>110</v>
      </c>
      <c r="AH208" t="s">
        <v>110</v>
      </c>
      <c r="AI208" t="s">
        <v>110</v>
      </c>
      <c r="AJ208" t="s">
        <v>110</v>
      </c>
      <c r="AK208" t="s">
        <v>110</v>
      </c>
      <c r="AL208" t="s">
        <v>110</v>
      </c>
      <c r="AM208">
        <v>0</v>
      </c>
      <c r="AN208">
        <v>0</v>
      </c>
      <c r="AO208">
        <f>0.1*AO203</f>
        <v>8.0000000000000016E-2</v>
      </c>
      <c r="AP208">
        <v>0.02</v>
      </c>
      <c r="AQ208">
        <v>3</v>
      </c>
      <c r="AT208" s="122">
        <f t="shared" si="126"/>
        <v>8.0000000000000016E-2</v>
      </c>
      <c r="AU208" s="122">
        <f t="shared" si="120"/>
        <v>8.0000000000000019E-3</v>
      </c>
      <c r="AV208" s="123">
        <f t="shared" si="129"/>
        <v>0</v>
      </c>
      <c r="AW208" s="123">
        <f t="shared" si="131"/>
        <v>0.30000000000000004</v>
      </c>
      <c r="AX208" s="122">
        <f>1333*I208*POWER(10,-6)</f>
        <v>0</v>
      </c>
      <c r="AY208" s="123">
        <f t="shared" si="114"/>
        <v>0.38800000000000007</v>
      </c>
      <c r="AZ208" s="12">
        <f t="shared" si="115"/>
        <v>0</v>
      </c>
      <c r="BA208" s="102">
        <f t="shared" si="116"/>
        <v>0</v>
      </c>
      <c r="BB208" s="12">
        <f t="shared" si="117"/>
        <v>1.7692800000000005E-4</v>
      </c>
    </row>
    <row r="209" spans="1:54" x14ac:dyDescent="0.3">
      <c r="A209" s="116" t="s">
        <v>113</v>
      </c>
      <c r="B209" s="126" t="s">
        <v>337</v>
      </c>
      <c r="C209" s="118" t="s">
        <v>78</v>
      </c>
      <c r="D209" s="119" t="s">
        <v>79</v>
      </c>
      <c r="E209" s="120">
        <v>2.5000000000000001E-5</v>
      </c>
      <c r="F209" s="126">
        <v>1</v>
      </c>
      <c r="G209" s="117">
        <v>1</v>
      </c>
      <c r="H209" s="120">
        <f>E209*F209*G209</f>
        <v>2.5000000000000001E-5</v>
      </c>
      <c r="I209" s="117">
        <v>61.9</v>
      </c>
      <c r="J209" s="117"/>
      <c r="K209" s="117"/>
      <c r="L209" s="117"/>
      <c r="M209" s="117"/>
      <c r="N209" s="117"/>
      <c r="O209" s="117"/>
      <c r="P209" s="131">
        <f>0.6*I209*0.3</f>
        <v>11.141999999999999</v>
      </c>
      <c r="Q209" s="124"/>
      <c r="R209" t="str">
        <f t="shared" si="109"/>
        <v>С90</v>
      </c>
      <c r="S209" t="str">
        <f t="shared" si="110"/>
        <v>Продуктопровод, «Линия нормального бутана из Е37-48 на прием насосов»</v>
      </c>
      <c r="T209" t="str">
        <f t="shared" si="111"/>
        <v>Полное-огненный шар</v>
      </c>
      <c r="U209" t="s">
        <v>110</v>
      </c>
      <c r="V209" t="s">
        <v>110</v>
      </c>
      <c r="W209" t="s">
        <v>110</v>
      </c>
      <c r="X209" t="s">
        <v>110</v>
      </c>
      <c r="Y209" t="s">
        <v>110</v>
      </c>
      <c r="Z209" t="s">
        <v>110</v>
      </c>
      <c r="AA209" t="s">
        <v>110</v>
      </c>
      <c r="AB209" t="s">
        <v>110</v>
      </c>
      <c r="AC209" t="s">
        <v>110</v>
      </c>
      <c r="AD209" t="s">
        <v>110</v>
      </c>
      <c r="AE209" t="s">
        <v>110</v>
      </c>
      <c r="AF209" t="s">
        <v>110</v>
      </c>
      <c r="AG209" t="s">
        <v>110</v>
      </c>
      <c r="AH209" t="s">
        <v>110</v>
      </c>
      <c r="AI209">
        <v>110</v>
      </c>
      <c r="AJ209">
        <v>156</v>
      </c>
      <c r="AK209">
        <v>185</v>
      </c>
      <c r="AL209">
        <v>237</v>
      </c>
      <c r="AM209">
        <v>1</v>
      </c>
      <c r="AN209">
        <v>1</v>
      </c>
      <c r="AO209">
        <f>AO201</f>
        <v>0.8</v>
      </c>
      <c r="AP209">
        <v>0.02</v>
      </c>
      <c r="AQ209">
        <v>10</v>
      </c>
      <c r="AT209" s="122">
        <f t="shared" si="127"/>
        <v>1.02284</v>
      </c>
      <c r="AU209" s="122">
        <f t="shared" si="120"/>
        <v>0.102284</v>
      </c>
      <c r="AV209" s="123">
        <f t="shared" si="129"/>
        <v>3.1</v>
      </c>
      <c r="AW209" s="123">
        <f t="shared" si="131"/>
        <v>1</v>
      </c>
      <c r="AX209" s="122">
        <f t="shared" ref="AX209" si="133">10068.2*P209*POWER(10,-6)</f>
        <v>0.1121798844</v>
      </c>
      <c r="AY209" s="123">
        <f t="shared" si="114"/>
        <v>5.3373038844000007</v>
      </c>
      <c r="AZ209" s="12">
        <f t="shared" si="115"/>
        <v>2.5000000000000001E-5</v>
      </c>
      <c r="BA209" s="102">
        <f t="shared" si="116"/>
        <v>2.5000000000000001E-5</v>
      </c>
      <c r="BB209" s="12">
        <f t="shared" si="117"/>
        <v>1.3343259711000001E-4</v>
      </c>
    </row>
    <row r="210" spans="1:54" x14ac:dyDescent="0.3">
      <c r="A210" s="116" t="s">
        <v>114</v>
      </c>
      <c r="B210" s="126" t="s">
        <v>338</v>
      </c>
      <c r="C210" s="127" t="s">
        <v>8</v>
      </c>
      <c r="D210" s="128" t="s">
        <v>71</v>
      </c>
      <c r="E210" s="129">
        <v>9.9999999999999995E-8</v>
      </c>
      <c r="F210" s="126">
        <v>1600</v>
      </c>
      <c r="G210" s="126">
        <v>0.05</v>
      </c>
      <c r="H210" s="129">
        <f>E210*F210*G210</f>
        <v>7.9999999999999996E-6</v>
      </c>
      <c r="I210" s="126">
        <v>63.2</v>
      </c>
      <c r="J210" s="126"/>
      <c r="K210" s="126"/>
      <c r="L210" s="126"/>
      <c r="M210" s="126"/>
      <c r="N210" s="126"/>
      <c r="O210" s="126"/>
      <c r="P210" s="126">
        <v>63.2</v>
      </c>
      <c r="Q210" s="121"/>
      <c r="R210" t="str">
        <f t="shared" si="109"/>
        <v>С91</v>
      </c>
      <c r="S210" t="str">
        <f t="shared" si="110"/>
        <v>Продуктопровод, «Линия изобутана от емкостей Е49-52 на прием насосов»</v>
      </c>
      <c r="T210" t="str">
        <f t="shared" si="111"/>
        <v>Полное-пожар</v>
      </c>
      <c r="U210">
        <v>15</v>
      </c>
      <c r="V210">
        <v>20</v>
      </c>
      <c r="W210">
        <v>28</v>
      </c>
      <c r="X210">
        <v>51</v>
      </c>
      <c r="Y210" t="s">
        <v>110</v>
      </c>
      <c r="Z210" t="s">
        <v>110</v>
      </c>
      <c r="AA210" t="s">
        <v>110</v>
      </c>
      <c r="AB210" t="s">
        <v>110</v>
      </c>
      <c r="AC210" t="s">
        <v>110</v>
      </c>
      <c r="AD210" t="s">
        <v>110</v>
      </c>
      <c r="AE210" t="s">
        <v>110</v>
      </c>
      <c r="AF210" t="s">
        <v>110</v>
      </c>
      <c r="AG210" t="s">
        <v>110</v>
      </c>
      <c r="AH210" t="s">
        <v>110</v>
      </c>
      <c r="AI210" t="s">
        <v>110</v>
      </c>
      <c r="AJ210" t="s">
        <v>110</v>
      </c>
      <c r="AK210" t="s">
        <v>110</v>
      </c>
      <c r="AL210" t="s">
        <v>110</v>
      </c>
      <c r="AM210" s="10">
        <v>1</v>
      </c>
      <c r="AN210" s="10">
        <v>1</v>
      </c>
      <c r="AO210">
        <v>0.26</v>
      </c>
      <c r="AP210">
        <v>0.02</v>
      </c>
      <c r="AQ210">
        <v>10</v>
      </c>
      <c r="AT210" s="122">
        <f t="shared" si="112"/>
        <v>1.524</v>
      </c>
      <c r="AU210" s="122">
        <f>0.1*AT210</f>
        <v>0.15240000000000001</v>
      </c>
      <c r="AV210" s="123">
        <f t="shared" ref="AV210:AV218" si="134">AM210*1.72+115*0.012*AN210</f>
        <v>3.1</v>
      </c>
      <c r="AW210" s="123">
        <f>AQ210*0.1</f>
        <v>1</v>
      </c>
      <c r="AX210" s="122">
        <f>10068.2*P210*POWER(10,-6)+0.0012*Q210</f>
        <v>0.63631024000000003</v>
      </c>
      <c r="AY210" s="123">
        <f t="shared" si="114"/>
        <v>6.41271024</v>
      </c>
      <c r="AZ210" s="12">
        <f t="shared" si="115"/>
        <v>7.9999999999999996E-6</v>
      </c>
      <c r="BA210" s="102">
        <f t="shared" si="116"/>
        <v>7.9999999999999996E-6</v>
      </c>
      <c r="BB210" s="12">
        <f t="shared" si="117"/>
        <v>5.1301681919999996E-5</v>
      </c>
    </row>
    <row r="211" spans="1:54" x14ac:dyDescent="0.3">
      <c r="A211" s="116" t="s">
        <v>115</v>
      </c>
      <c r="B211" s="126" t="s">
        <v>338</v>
      </c>
      <c r="C211" s="118" t="s">
        <v>329</v>
      </c>
      <c r="D211" s="119" t="s">
        <v>74</v>
      </c>
      <c r="E211" s="120">
        <v>9.9999999999999995E-8</v>
      </c>
      <c r="F211" s="126">
        <v>1600</v>
      </c>
      <c r="G211" s="117">
        <v>0.19</v>
      </c>
      <c r="H211" s="120">
        <f t="shared" ref="H211:H216" si="135">E211*F211*G211</f>
        <v>3.0399999999999997E-5</v>
      </c>
      <c r="I211" s="126">
        <v>63.2</v>
      </c>
      <c r="J211" s="126"/>
      <c r="K211" s="126"/>
      <c r="L211" s="126"/>
      <c r="M211" s="126"/>
      <c r="N211" s="126"/>
      <c r="O211" s="126"/>
      <c r="P211" s="117">
        <f>I211*0.1</f>
        <v>6.32</v>
      </c>
      <c r="Q211" s="121"/>
      <c r="R211" t="str">
        <f t="shared" si="109"/>
        <v>С92</v>
      </c>
      <c r="S211" t="str">
        <f t="shared" si="110"/>
        <v>Продуктопровод, «Линия изобутана от емкостей Е49-52 на прием насосов»</v>
      </c>
      <c r="T211" t="str">
        <f t="shared" si="111"/>
        <v>Полное-взрыв</v>
      </c>
      <c r="U211" t="s">
        <v>110</v>
      </c>
      <c r="V211" t="s">
        <v>110</v>
      </c>
      <c r="W211" t="s">
        <v>110</v>
      </c>
      <c r="X211" t="s">
        <v>110</v>
      </c>
      <c r="Y211">
        <v>85</v>
      </c>
      <c r="Z211">
        <v>172</v>
      </c>
      <c r="AA211">
        <v>469</v>
      </c>
      <c r="AB211">
        <v>804</v>
      </c>
      <c r="AC211" t="s">
        <v>110</v>
      </c>
      <c r="AD211" t="s">
        <v>110</v>
      </c>
      <c r="AE211" t="s">
        <v>110</v>
      </c>
      <c r="AF211" t="s">
        <v>110</v>
      </c>
      <c r="AG211" t="s">
        <v>110</v>
      </c>
      <c r="AH211" t="s">
        <v>110</v>
      </c>
      <c r="AI211" t="s">
        <v>110</v>
      </c>
      <c r="AJ211" t="s">
        <v>110</v>
      </c>
      <c r="AK211" t="s">
        <v>110</v>
      </c>
      <c r="AL211" t="s">
        <v>110</v>
      </c>
      <c r="AM211" s="10">
        <v>1</v>
      </c>
      <c r="AN211" s="10">
        <v>1</v>
      </c>
      <c r="AO211">
        <v>0.26</v>
      </c>
      <c r="AP211">
        <v>0.02</v>
      </c>
      <c r="AQ211">
        <v>10</v>
      </c>
      <c r="AT211" s="122">
        <f t="shared" si="119"/>
        <v>1.524</v>
      </c>
      <c r="AU211" s="122">
        <f t="shared" si="120"/>
        <v>0.15240000000000001</v>
      </c>
      <c r="AV211" s="123">
        <f t="shared" si="134"/>
        <v>3.1</v>
      </c>
      <c r="AW211" s="123">
        <f t="shared" ref="AW211:AW218" si="136">AQ211*0.1</f>
        <v>1</v>
      </c>
      <c r="AX211" s="122">
        <f>10068.2*P211*POWER(10,-6)*10+0.0012*Q210</f>
        <v>0.63631024000000003</v>
      </c>
      <c r="AY211" s="123">
        <f t="shared" si="114"/>
        <v>6.41271024</v>
      </c>
      <c r="AZ211" s="12">
        <f t="shared" si="115"/>
        <v>3.0399999999999997E-5</v>
      </c>
      <c r="BA211" s="102">
        <f t="shared" si="116"/>
        <v>3.0399999999999997E-5</v>
      </c>
      <c r="BB211" s="12">
        <f t="shared" si="117"/>
        <v>1.9494639129599998E-4</v>
      </c>
    </row>
    <row r="212" spans="1:54" x14ac:dyDescent="0.3">
      <c r="A212" s="116" t="s">
        <v>116</v>
      </c>
      <c r="B212" s="126" t="s">
        <v>338</v>
      </c>
      <c r="C212" s="118" t="s">
        <v>330</v>
      </c>
      <c r="D212" s="119" t="s">
        <v>72</v>
      </c>
      <c r="E212" s="120">
        <v>9.9999999999999995E-8</v>
      </c>
      <c r="F212" s="126">
        <v>1600</v>
      </c>
      <c r="G212" s="117">
        <v>0.76</v>
      </c>
      <c r="H212" s="120">
        <f t="shared" si="135"/>
        <v>1.2159999999999999E-4</v>
      </c>
      <c r="I212" s="126">
        <v>63.2</v>
      </c>
      <c r="J212" s="126"/>
      <c r="K212" s="126"/>
      <c r="L212" s="126"/>
      <c r="M212" s="126"/>
      <c r="N212" s="126"/>
      <c r="O212" s="126"/>
      <c r="P212" s="117">
        <v>0</v>
      </c>
      <c r="Q212" s="124"/>
      <c r="R212" t="str">
        <f t="shared" si="109"/>
        <v>С93</v>
      </c>
      <c r="S212" t="str">
        <f t="shared" si="110"/>
        <v>Продуктопровод, «Линия изобутана от емкостей Е49-52 на прием насосов»</v>
      </c>
      <c r="T212" t="str">
        <f t="shared" si="111"/>
        <v>Полное-ликвидация</v>
      </c>
      <c r="U212" t="s">
        <v>110</v>
      </c>
      <c r="V212" t="s">
        <v>110</v>
      </c>
      <c r="W212" t="s">
        <v>110</v>
      </c>
      <c r="X212" t="s">
        <v>110</v>
      </c>
      <c r="Y212" t="s">
        <v>110</v>
      </c>
      <c r="Z212" t="s">
        <v>110</v>
      </c>
      <c r="AA212" t="s">
        <v>110</v>
      </c>
      <c r="AB212" t="s">
        <v>110</v>
      </c>
      <c r="AC212" t="s">
        <v>110</v>
      </c>
      <c r="AD212" t="s">
        <v>110</v>
      </c>
      <c r="AE212" t="s">
        <v>110</v>
      </c>
      <c r="AF212" t="s">
        <v>110</v>
      </c>
      <c r="AG212" t="s">
        <v>110</v>
      </c>
      <c r="AH212" t="s">
        <v>110</v>
      </c>
      <c r="AI212" t="s">
        <v>110</v>
      </c>
      <c r="AJ212" t="s">
        <v>110</v>
      </c>
      <c r="AK212" t="s">
        <v>110</v>
      </c>
      <c r="AL212" t="s">
        <v>110</v>
      </c>
      <c r="AM212">
        <v>0</v>
      </c>
      <c r="AN212">
        <v>0</v>
      </c>
      <c r="AO212">
        <v>0.26</v>
      </c>
      <c r="AP212">
        <v>0.02</v>
      </c>
      <c r="AQ212">
        <v>10</v>
      </c>
      <c r="AT212" s="122">
        <f t="shared" ref="AT212" si="137">AP212*P212+AO212</f>
        <v>0.26</v>
      </c>
      <c r="AU212" s="122">
        <f t="shared" si="120"/>
        <v>2.6000000000000002E-2</v>
      </c>
      <c r="AV212" s="123">
        <f t="shared" si="134"/>
        <v>0</v>
      </c>
      <c r="AW212" s="123">
        <f t="shared" si="136"/>
        <v>1</v>
      </c>
      <c r="AX212" s="122">
        <f>1333*P212*POWER(10,-6)+0.0012*Q210</f>
        <v>0</v>
      </c>
      <c r="AY212" s="123">
        <f t="shared" si="114"/>
        <v>1.286</v>
      </c>
      <c r="AZ212" s="12">
        <f t="shared" si="115"/>
        <v>0</v>
      </c>
      <c r="BA212" s="102">
        <f t="shared" si="116"/>
        <v>0</v>
      </c>
      <c r="BB212" s="12">
        <f t="shared" si="117"/>
        <v>1.5637759999999998E-4</v>
      </c>
    </row>
    <row r="213" spans="1:54" x14ac:dyDescent="0.3">
      <c r="A213" s="116" t="s">
        <v>117</v>
      </c>
      <c r="B213" s="126" t="s">
        <v>338</v>
      </c>
      <c r="C213" s="118" t="s">
        <v>12</v>
      </c>
      <c r="D213" s="119" t="s">
        <v>75</v>
      </c>
      <c r="E213" s="120">
        <v>4.9999999999999998E-7</v>
      </c>
      <c r="F213" s="126">
        <v>1600</v>
      </c>
      <c r="G213" s="117">
        <v>4.0000000000000008E-2</v>
      </c>
      <c r="H213" s="120">
        <f t="shared" si="135"/>
        <v>3.2000000000000005E-5</v>
      </c>
      <c r="I213" s="117">
        <v>1.71</v>
      </c>
      <c r="J213" s="117"/>
      <c r="K213" s="117"/>
      <c r="L213" s="117"/>
      <c r="M213" s="117"/>
      <c r="N213" s="117"/>
      <c r="O213" s="117"/>
      <c r="P213" s="117">
        <v>1.71</v>
      </c>
      <c r="Q213" s="121"/>
      <c r="R213" t="str">
        <f t="shared" si="109"/>
        <v>С94</v>
      </c>
      <c r="S213" t="str">
        <f t="shared" si="110"/>
        <v>Продуктопровод, «Линия изобутана от емкостей Е49-52 на прием насосов»</v>
      </c>
      <c r="T213" t="str">
        <f t="shared" si="111"/>
        <v>Частичное-жидкостной факел</v>
      </c>
      <c r="U213" t="s">
        <v>110</v>
      </c>
      <c r="V213" t="s">
        <v>110</v>
      </c>
      <c r="W213" t="s">
        <v>110</v>
      </c>
      <c r="X213" t="s">
        <v>110</v>
      </c>
      <c r="Y213" t="s">
        <v>110</v>
      </c>
      <c r="Z213" t="s">
        <v>110</v>
      </c>
      <c r="AA213" t="s">
        <v>110</v>
      </c>
      <c r="AB213" t="s">
        <v>110</v>
      </c>
      <c r="AC213">
        <v>30</v>
      </c>
      <c r="AD213">
        <v>5</v>
      </c>
      <c r="AE213" t="s">
        <v>110</v>
      </c>
      <c r="AF213" t="s">
        <v>110</v>
      </c>
      <c r="AG213" t="s">
        <v>110</v>
      </c>
      <c r="AH213" t="s">
        <v>110</v>
      </c>
      <c r="AI213" t="s">
        <v>110</v>
      </c>
      <c r="AJ213" t="s">
        <v>110</v>
      </c>
      <c r="AK213" t="s">
        <v>110</v>
      </c>
      <c r="AL213" t="s">
        <v>110</v>
      </c>
      <c r="AM213">
        <v>1</v>
      </c>
      <c r="AN213">
        <v>1</v>
      </c>
      <c r="AO213">
        <f>0.1*AO212</f>
        <v>2.6000000000000002E-2</v>
      </c>
      <c r="AP213">
        <v>0.02</v>
      </c>
      <c r="AQ213">
        <v>10</v>
      </c>
      <c r="AT213" s="122">
        <f t="shared" si="123"/>
        <v>6.0200000000000004E-2</v>
      </c>
      <c r="AU213" s="122">
        <f t="shared" si="120"/>
        <v>6.020000000000001E-3</v>
      </c>
      <c r="AV213" s="123">
        <f t="shared" si="134"/>
        <v>3.1</v>
      </c>
      <c r="AW213" s="123">
        <f t="shared" si="136"/>
        <v>1</v>
      </c>
      <c r="AX213" s="122">
        <f>10068.2*P213*POWER(10,-6)+0.0012*P213*20</f>
        <v>5.8256621999999994E-2</v>
      </c>
      <c r="AY213" s="123">
        <f t="shared" si="114"/>
        <v>4.2244766220000001</v>
      </c>
      <c r="AZ213" s="12">
        <f t="shared" si="115"/>
        <v>3.2000000000000005E-5</v>
      </c>
      <c r="BA213" s="102">
        <f t="shared" si="116"/>
        <v>3.2000000000000005E-5</v>
      </c>
      <c r="BB213" s="12">
        <f t="shared" si="117"/>
        <v>1.3518325190400003E-4</v>
      </c>
    </row>
    <row r="214" spans="1:54" x14ac:dyDescent="0.3">
      <c r="A214" s="116" t="s">
        <v>118</v>
      </c>
      <c r="B214" s="126" t="s">
        <v>338</v>
      </c>
      <c r="C214" s="118" t="s">
        <v>326</v>
      </c>
      <c r="D214" s="119" t="s">
        <v>73</v>
      </c>
      <c r="E214" s="120">
        <v>4.9999999999999998E-7</v>
      </c>
      <c r="F214" s="126">
        <v>1600</v>
      </c>
      <c r="G214" s="117">
        <v>0.16000000000000003</v>
      </c>
      <c r="H214" s="120">
        <f t="shared" si="135"/>
        <v>1.2800000000000002E-4</v>
      </c>
      <c r="I214" s="117">
        <v>1.71</v>
      </c>
      <c r="J214" s="117"/>
      <c r="K214" s="117"/>
      <c r="L214" s="117"/>
      <c r="M214" s="117"/>
      <c r="N214" s="117"/>
      <c r="O214" s="117"/>
      <c r="P214" s="117">
        <v>0</v>
      </c>
      <c r="Q214" s="124"/>
      <c r="R214" t="str">
        <f t="shared" si="109"/>
        <v>С95</v>
      </c>
      <c r="S214" t="str">
        <f t="shared" si="110"/>
        <v>Продуктопровод, «Линия изобутана от емкостей Е49-52 на прием насосов»</v>
      </c>
      <c r="T214" t="str">
        <f t="shared" si="111"/>
        <v>Частичное-ликвидация</v>
      </c>
      <c r="U214" t="s">
        <v>110</v>
      </c>
      <c r="V214" t="s">
        <v>110</v>
      </c>
      <c r="W214" t="s">
        <v>110</v>
      </c>
      <c r="X214" t="s">
        <v>110</v>
      </c>
      <c r="Y214" t="s">
        <v>110</v>
      </c>
      <c r="Z214" t="s">
        <v>110</v>
      </c>
      <c r="AA214" t="s">
        <v>110</v>
      </c>
      <c r="AB214" t="s">
        <v>110</v>
      </c>
      <c r="AC214" t="s">
        <v>110</v>
      </c>
      <c r="AD214" t="s">
        <v>110</v>
      </c>
      <c r="AE214" t="s">
        <v>110</v>
      </c>
      <c r="AF214" t="s">
        <v>110</v>
      </c>
      <c r="AG214" t="s">
        <v>110</v>
      </c>
      <c r="AH214" t="s">
        <v>110</v>
      </c>
      <c r="AI214" t="s">
        <v>110</v>
      </c>
      <c r="AJ214" t="s">
        <v>110</v>
      </c>
      <c r="AK214" t="s">
        <v>110</v>
      </c>
      <c r="AL214" t="s">
        <v>110</v>
      </c>
      <c r="AM214">
        <v>0</v>
      </c>
      <c r="AN214">
        <v>0</v>
      </c>
      <c r="AO214">
        <f>0.1*AO212</f>
        <v>2.6000000000000002E-2</v>
      </c>
      <c r="AP214">
        <v>0.02</v>
      </c>
      <c r="AQ214">
        <v>3</v>
      </c>
      <c r="AT214" s="122">
        <f t="shared" si="124"/>
        <v>6.0200000000000004E-2</v>
      </c>
      <c r="AU214" s="122">
        <f t="shared" si="120"/>
        <v>6.020000000000001E-3</v>
      </c>
      <c r="AV214" s="123">
        <f t="shared" si="134"/>
        <v>0</v>
      </c>
      <c r="AW214" s="123">
        <f t="shared" si="136"/>
        <v>0.30000000000000004</v>
      </c>
      <c r="AX214" s="122">
        <f>1333*I214*POWER(10,-6)+0.0012*I214*20</f>
        <v>4.3319429999999992E-2</v>
      </c>
      <c r="AY214" s="123">
        <f t="shared" si="114"/>
        <v>0.40953943000000004</v>
      </c>
      <c r="AZ214" s="12">
        <f t="shared" si="115"/>
        <v>0</v>
      </c>
      <c r="BA214" s="102">
        <f t="shared" si="116"/>
        <v>0</v>
      </c>
      <c r="BB214" s="12">
        <f t="shared" si="117"/>
        <v>5.2421047040000013E-5</v>
      </c>
    </row>
    <row r="215" spans="1:54" x14ac:dyDescent="0.3">
      <c r="A215" s="116" t="s">
        <v>119</v>
      </c>
      <c r="B215" s="126" t="s">
        <v>338</v>
      </c>
      <c r="C215" s="118" t="s">
        <v>15</v>
      </c>
      <c r="D215" s="119" t="s">
        <v>76</v>
      </c>
      <c r="E215" s="120">
        <v>4.9999999999999998E-7</v>
      </c>
      <c r="F215" s="126">
        <v>1600</v>
      </c>
      <c r="G215" s="117">
        <v>4.0000000000000008E-2</v>
      </c>
      <c r="H215" s="120">
        <f t="shared" si="135"/>
        <v>3.2000000000000005E-5</v>
      </c>
      <c r="I215" s="117">
        <v>0.72</v>
      </c>
      <c r="J215" s="117"/>
      <c r="K215" s="117"/>
      <c r="L215" s="117"/>
      <c r="M215" s="117"/>
      <c r="N215" s="117"/>
      <c r="O215" s="117"/>
      <c r="P215" s="117">
        <v>0.72</v>
      </c>
      <c r="Q215" s="121"/>
      <c r="R215" t="str">
        <f t="shared" si="109"/>
        <v>С96</v>
      </c>
      <c r="S215" t="str">
        <f t="shared" si="110"/>
        <v>Продуктопровод, «Линия изобутана от емкостей Е49-52 на прием насосов»</v>
      </c>
      <c r="T215" t="str">
        <f t="shared" si="111"/>
        <v>Частичное-газ факел</v>
      </c>
      <c r="U215" t="s">
        <v>110</v>
      </c>
      <c r="V215" t="s">
        <v>110</v>
      </c>
      <c r="W215" t="s">
        <v>110</v>
      </c>
      <c r="X215" t="s">
        <v>110</v>
      </c>
      <c r="Y215" t="s">
        <v>110</v>
      </c>
      <c r="Z215" t="s">
        <v>110</v>
      </c>
      <c r="AA215" t="s">
        <v>110</v>
      </c>
      <c r="AB215" t="s">
        <v>110</v>
      </c>
      <c r="AC215">
        <v>8</v>
      </c>
      <c r="AD215">
        <v>2</v>
      </c>
      <c r="AE215" t="s">
        <v>110</v>
      </c>
      <c r="AF215" t="s">
        <v>110</v>
      </c>
      <c r="AG215" t="s">
        <v>110</v>
      </c>
      <c r="AH215" t="s">
        <v>110</v>
      </c>
      <c r="AI215" t="s">
        <v>110</v>
      </c>
      <c r="AJ215" t="s">
        <v>110</v>
      </c>
      <c r="AK215" t="s">
        <v>110</v>
      </c>
      <c r="AL215" t="s">
        <v>110</v>
      </c>
      <c r="AM215">
        <v>1</v>
      </c>
      <c r="AN215">
        <v>1</v>
      </c>
      <c r="AO215">
        <f>0.1*AO212</f>
        <v>2.6000000000000002E-2</v>
      </c>
      <c r="AP215">
        <v>0.02</v>
      </c>
      <c r="AQ215">
        <v>3</v>
      </c>
      <c r="AT215" s="122">
        <f t="shared" si="125"/>
        <v>4.0400000000000005E-2</v>
      </c>
      <c r="AU215" s="122">
        <f t="shared" si="120"/>
        <v>4.0400000000000011E-3</v>
      </c>
      <c r="AV215" s="123">
        <f t="shared" si="134"/>
        <v>3.1</v>
      </c>
      <c r="AW215" s="123">
        <f t="shared" si="136"/>
        <v>0.30000000000000004</v>
      </c>
      <c r="AX215" s="122">
        <f>10068.2*P215*POWER(10,-6)</f>
        <v>7.2491040000000001E-3</v>
      </c>
      <c r="AY215" s="123">
        <f t="shared" si="114"/>
        <v>3.4516891039999997</v>
      </c>
      <c r="AZ215" s="12">
        <f t="shared" si="115"/>
        <v>3.2000000000000005E-5</v>
      </c>
      <c r="BA215" s="102">
        <f t="shared" si="116"/>
        <v>3.2000000000000005E-5</v>
      </c>
      <c r="BB215" s="12">
        <f t="shared" si="117"/>
        <v>1.1045405132800001E-4</v>
      </c>
    </row>
    <row r="216" spans="1:54" x14ac:dyDescent="0.3">
      <c r="A216" s="116" t="s">
        <v>120</v>
      </c>
      <c r="B216" s="126" t="s">
        <v>338</v>
      </c>
      <c r="C216" s="118" t="s">
        <v>327</v>
      </c>
      <c r="D216" s="119" t="s">
        <v>77</v>
      </c>
      <c r="E216" s="120">
        <v>4.9999999999999998E-7</v>
      </c>
      <c r="F216" s="126">
        <v>1600</v>
      </c>
      <c r="G216" s="117">
        <v>0.15200000000000002</v>
      </c>
      <c r="H216" s="120">
        <f t="shared" si="135"/>
        <v>1.2160000000000001E-4</v>
      </c>
      <c r="I216" s="117">
        <v>0.72</v>
      </c>
      <c r="J216" s="117"/>
      <c r="K216" s="117"/>
      <c r="L216" s="117"/>
      <c r="M216" s="117"/>
      <c r="N216" s="117"/>
      <c r="O216" s="117"/>
      <c r="P216" s="117">
        <v>0.72</v>
      </c>
      <c r="Q216" s="124"/>
      <c r="R216" t="str">
        <f t="shared" si="109"/>
        <v>С97</v>
      </c>
      <c r="S216" t="str">
        <f t="shared" si="110"/>
        <v>Продуктопровод, «Линия изобутана от емкостей Е49-52 на прием насосов»</v>
      </c>
      <c r="T216" t="str">
        <f t="shared" si="111"/>
        <v>Частичное-вспышка</v>
      </c>
      <c r="U216" t="s">
        <v>110</v>
      </c>
      <c r="V216" t="s">
        <v>110</v>
      </c>
      <c r="W216" t="s">
        <v>110</v>
      </c>
      <c r="X216" t="s">
        <v>110</v>
      </c>
      <c r="Y216" t="s">
        <v>110</v>
      </c>
      <c r="Z216" t="s">
        <v>110</v>
      </c>
      <c r="AA216" t="s">
        <v>110</v>
      </c>
      <c r="AB216" t="s">
        <v>110</v>
      </c>
      <c r="AC216" t="s">
        <v>110</v>
      </c>
      <c r="AD216" t="s">
        <v>110</v>
      </c>
      <c r="AE216">
        <v>29</v>
      </c>
      <c r="AF216">
        <v>34</v>
      </c>
      <c r="AG216" t="s">
        <v>110</v>
      </c>
      <c r="AH216" t="s">
        <v>110</v>
      </c>
      <c r="AI216" t="s">
        <v>110</v>
      </c>
      <c r="AJ216" t="s">
        <v>110</v>
      </c>
      <c r="AK216" t="s">
        <v>110</v>
      </c>
      <c r="AL216" t="s">
        <v>110</v>
      </c>
      <c r="AM216">
        <v>1</v>
      </c>
      <c r="AN216">
        <v>1</v>
      </c>
      <c r="AO216">
        <f>0.1*AO212</f>
        <v>2.6000000000000002E-2</v>
      </c>
      <c r="AP216">
        <v>0.02</v>
      </c>
      <c r="AQ216">
        <v>3</v>
      </c>
      <c r="AT216" s="122">
        <f t="shared" si="125"/>
        <v>4.0400000000000005E-2</v>
      </c>
      <c r="AU216" s="122">
        <f t="shared" si="120"/>
        <v>4.0400000000000011E-3</v>
      </c>
      <c r="AV216" s="123">
        <f t="shared" si="134"/>
        <v>3.1</v>
      </c>
      <c r="AW216" s="123">
        <f t="shared" si="136"/>
        <v>0.30000000000000004</v>
      </c>
      <c r="AX216" s="122">
        <f>10068.2*P216*POWER(10,-6)</f>
        <v>7.2491040000000001E-3</v>
      </c>
      <c r="AY216" s="123">
        <f t="shared" si="114"/>
        <v>3.4516891039999997</v>
      </c>
      <c r="AZ216" s="12">
        <f t="shared" si="115"/>
        <v>1.2160000000000001E-4</v>
      </c>
      <c r="BA216" s="102">
        <f t="shared" si="116"/>
        <v>1.2160000000000001E-4</v>
      </c>
      <c r="BB216" s="12">
        <f t="shared" si="117"/>
        <v>4.1972539504640002E-4</v>
      </c>
    </row>
    <row r="217" spans="1:54" x14ac:dyDescent="0.3">
      <c r="A217" s="116" t="s">
        <v>121</v>
      </c>
      <c r="B217" s="126" t="s">
        <v>338</v>
      </c>
      <c r="C217" s="118" t="s">
        <v>328</v>
      </c>
      <c r="D217" s="119" t="s">
        <v>73</v>
      </c>
      <c r="E217" s="120">
        <v>4.9999999999999998E-7</v>
      </c>
      <c r="F217" s="126">
        <v>1600</v>
      </c>
      <c r="G217" s="117">
        <v>0.6080000000000001</v>
      </c>
      <c r="H217" s="120">
        <f>E217*F217*G217</f>
        <v>4.8640000000000006E-4</v>
      </c>
      <c r="I217" s="117">
        <v>0.72</v>
      </c>
      <c r="J217" s="117"/>
      <c r="K217" s="117"/>
      <c r="L217" s="117"/>
      <c r="M217" s="117"/>
      <c r="N217" s="117"/>
      <c r="O217" s="117"/>
      <c r="P217" s="117">
        <v>0</v>
      </c>
      <c r="Q217" s="124"/>
      <c r="R217" t="str">
        <f t="shared" si="109"/>
        <v>С98</v>
      </c>
      <c r="S217" t="str">
        <f t="shared" si="110"/>
        <v>Продуктопровод, «Линия изобутана от емкостей Е49-52 на прием насосов»</v>
      </c>
      <c r="T217" t="str">
        <f t="shared" si="111"/>
        <v>Частичное-ликвидация</v>
      </c>
      <c r="U217" t="s">
        <v>110</v>
      </c>
      <c r="V217" t="s">
        <v>110</v>
      </c>
      <c r="W217" t="s">
        <v>110</v>
      </c>
      <c r="X217" t="s">
        <v>110</v>
      </c>
      <c r="Y217" t="s">
        <v>110</v>
      </c>
      <c r="Z217" t="s">
        <v>110</v>
      </c>
      <c r="AA217" t="s">
        <v>110</v>
      </c>
      <c r="AB217" t="s">
        <v>110</v>
      </c>
      <c r="AC217" t="s">
        <v>110</v>
      </c>
      <c r="AD217" t="s">
        <v>110</v>
      </c>
      <c r="AE217" t="s">
        <v>110</v>
      </c>
      <c r="AF217" t="s">
        <v>110</v>
      </c>
      <c r="AG217" t="s">
        <v>110</v>
      </c>
      <c r="AH217" t="s">
        <v>110</v>
      </c>
      <c r="AI217" t="s">
        <v>110</v>
      </c>
      <c r="AJ217" t="s">
        <v>110</v>
      </c>
      <c r="AK217" t="s">
        <v>110</v>
      </c>
      <c r="AL217" t="s">
        <v>110</v>
      </c>
      <c r="AM217">
        <v>0</v>
      </c>
      <c r="AN217">
        <v>0</v>
      </c>
      <c r="AO217">
        <f>0.1*AO212</f>
        <v>2.6000000000000002E-2</v>
      </c>
      <c r="AP217">
        <v>0.02</v>
      </c>
      <c r="AQ217">
        <v>3</v>
      </c>
      <c r="AT217" s="122">
        <f t="shared" si="126"/>
        <v>4.0400000000000005E-2</v>
      </c>
      <c r="AU217" s="122">
        <f t="shared" si="120"/>
        <v>4.0400000000000011E-3</v>
      </c>
      <c r="AV217" s="123">
        <f t="shared" si="134"/>
        <v>0</v>
      </c>
      <c r="AW217" s="123">
        <f t="shared" si="136"/>
        <v>0.30000000000000004</v>
      </c>
      <c r="AX217" s="122">
        <f>1333*I217*POWER(10,-6)</f>
        <v>9.5975999999999993E-4</v>
      </c>
      <c r="AY217" s="123">
        <f t="shared" si="114"/>
        <v>0.34539976</v>
      </c>
      <c r="AZ217" s="12">
        <f t="shared" si="115"/>
        <v>0</v>
      </c>
      <c r="BA217" s="102">
        <f t="shared" si="116"/>
        <v>0</v>
      </c>
      <c r="BB217" s="12">
        <f t="shared" si="117"/>
        <v>1.6800244326400002E-4</v>
      </c>
    </row>
    <row r="218" spans="1:54" x14ac:dyDescent="0.3">
      <c r="A218" s="116" t="s">
        <v>122</v>
      </c>
      <c r="B218" s="126" t="s">
        <v>338</v>
      </c>
      <c r="C218" s="118" t="s">
        <v>78</v>
      </c>
      <c r="D218" s="119" t="s">
        <v>79</v>
      </c>
      <c r="E218" s="120">
        <v>2.5000000000000001E-5</v>
      </c>
      <c r="F218" s="126">
        <v>1</v>
      </c>
      <c r="G218" s="117">
        <v>1</v>
      </c>
      <c r="H218" s="120">
        <f>E218*F218*G218</f>
        <v>2.5000000000000001E-5</v>
      </c>
      <c r="I218" s="117">
        <v>63.2</v>
      </c>
      <c r="J218" s="117"/>
      <c r="K218" s="117"/>
      <c r="L218" s="117"/>
      <c r="M218" s="117"/>
      <c r="N218" s="117"/>
      <c r="O218" s="117"/>
      <c r="P218" s="131">
        <f>I218*0.6*0.3</f>
        <v>11.375999999999999</v>
      </c>
      <c r="Q218" s="124"/>
      <c r="R218" t="str">
        <f t="shared" si="109"/>
        <v>С99</v>
      </c>
      <c r="S218" t="str">
        <f t="shared" si="110"/>
        <v>Продуктопровод, «Линия изобутана от емкостей Е49-52 на прием насосов»</v>
      </c>
      <c r="T218" t="str">
        <f t="shared" si="111"/>
        <v>Полное-огненный шар</v>
      </c>
      <c r="U218" t="s">
        <v>110</v>
      </c>
      <c r="V218" t="s">
        <v>110</v>
      </c>
      <c r="W218" t="s">
        <v>110</v>
      </c>
      <c r="X218" t="s">
        <v>110</v>
      </c>
      <c r="Y218" t="s">
        <v>110</v>
      </c>
      <c r="Z218" t="s">
        <v>110</v>
      </c>
      <c r="AA218" t="s">
        <v>110</v>
      </c>
      <c r="AB218" t="s">
        <v>110</v>
      </c>
      <c r="AC218" t="s">
        <v>110</v>
      </c>
      <c r="AD218" t="s">
        <v>110</v>
      </c>
      <c r="AE218" t="s">
        <v>110</v>
      </c>
      <c r="AF218" t="s">
        <v>110</v>
      </c>
      <c r="AG218" t="s">
        <v>110</v>
      </c>
      <c r="AH218" t="s">
        <v>110</v>
      </c>
      <c r="AI218">
        <v>112</v>
      </c>
      <c r="AJ218">
        <v>158</v>
      </c>
      <c r="AK218">
        <v>187</v>
      </c>
      <c r="AL218">
        <v>239</v>
      </c>
      <c r="AM218">
        <v>1</v>
      </c>
      <c r="AN218">
        <v>1</v>
      </c>
      <c r="AO218">
        <f>AO210</f>
        <v>0.26</v>
      </c>
      <c r="AP218">
        <v>0.02</v>
      </c>
      <c r="AQ218">
        <v>10</v>
      </c>
      <c r="AT218" s="122">
        <f t="shared" si="127"/>
        <v>0.48752000000000001</v>
      </c>
      <c r="AU218" s="122">
        <f t="shared" si="120"/>
        <v>4.8752000000000004E-2</v>
      </c>
      <c r="AV218" s="123">
        <f t="shared" si="134"/>
        <v>3.1</v>
      </c>
      <c r="AW218" s="123">
        <f t="shared" si="136"/>
        <v>1</v>
      </c>
      <c r="AX218" s="122">
        <f t="shared" ref="AX218" si="138">10068.2*P218*POWER(10,-6)</f>
        <v>0.1145358432</v>
      </c>
      <c r="AY218" s="123">
        <f t="shared" si="114"/>
        <v>4.7508078432000005</v>
      </c>
      <c r="AZ218" s="12">
        <f t="shared" si="115"/>
        <v>2.5000000000000001E-5</v>
      </c>
      <c r="BA218" s="102">
        <f t="shared" si="116"/>
        <v>2.5000000000000001E-5</v>
      </c>
      <c r="BB218" s="12">
        <f t="shared" si="117"/>
        <v>1.1877019608000002E-4</v>
      </c>
    </row>
    <row r="219" spans="1:54" x14ac:dyDescent="0.3">
      <c r="A219" s="116" t="s">
        <v>123</v>
      </c>
      <c r="B219" s="126" t="s">
        <v>339</v>
      </c>
      <c r="C219" s="127" t="s">
        <v>8</v>
      </c>
      <c r="D219" s="128" t="s">
        <v>71</v>
      </c>
      <c r="E219" s="129">
        <v>9.9999999999999995E-8</v>
      </c>
      <c r="F219" s="126">
        <v>1400</v>
      </c>
      <c r="G219" s="126">
        <v>0.05</v>
      </c>
      <c r="H219" s="129">
        <f>E219*F219*G219</f>
        <v>6.9999999999999999E-6</v>
      </c>
      <c r="I219" s="126">
        <v>60.7</v>
      </c>
      <c r="J219" s="126"/>
      <c r="K219" s="126"/>
      <c r="L219" s="126"/>
      <c r="M219" s="126"/>
      <c r="N219" s="126"/>
      <c r="O219" s="126"/>
      <c r="P219" s="126">
        <v>60.7</v>
      </c>
      <c r="Q219" s="121"/>
      <c r="R219" t="str">
        <f t="shared" si="109"/>
        <v>С100</v>
      </c>
      <c r="S219" t="str">
        <f t="shared" si="110"/>
        <v>Продуктопровод,  «Пропан от емкостей Е1-24 на прием насосов»</v>
      </c>
      <c r="T219" t="str">
        <f t="shared" si="111"/>
        <v>Полное-пожар</v>
      </c>
      <c r="U219">
        <v>15</v>
      </c>
      <c r="V219">
        <v>20</v>
      </c>
      <c r="W219">
        <v>28</v>
      </c>
      <c r="X219">
        <v>51</v>
      </c>
      <c r="Y219" t="s">
        <v>110</v>
      </c>
      <c r="Z219" t="s">
        <v>110</v>
      </c>
      <c r="AA219" t="s">
        <v>110</v>
      </c>
      <c r="AB219" t="s">
        <v>110</v>
      </c>
      <c r="AC219" t="s">
        <v>110</v>
      </c>
      <c r="AD219" t="s">
        <v>110</v>
      </c>
      <c r="AE219" t="s">
        <v>110</v>
      </c>
      <c r="AF219" t="s">
        <v>110</v>
      </c>
      <c r="AG219" t="s">
        <v>110</v>
      </c>
      <c r="AH219" t="s">
        <v>110</v>
      </c>
      <c r="AI219" t="s">
        <v>110</v>
      </c>
      <c r="AJ219" t="s">
        <v>110</v>
      </c>
      <c r="AK219" t="s">
        <v>110</v>
      </c>
      <c r="AL219" t="s">
        <v>110</v>
      </c>
      <c r="AM219" s="10">
        <v>1</v>
      </c>
      <c r="AN219" s="10">
        <v>1</v>
      </c>
      <c r="AO219">
        <v>0.33</v>
      </c>
      <c r="AP219">
        <v>0.02</v>
      </c>
      <c r="AQ219">
        <v>10</v>
      </c>
      <c r="AT219" s="122">
        <f t="shared" si="112"/>
        <v>1.5440000000000003</v>
      </c>
      <c r="AU219" s="122">
        <f>0.1*AT219</f>
        <v>0.15440000000000004</v>
      </c>
      <c r="AV219" s="123">
        <f t="shared" ref="AV219:AV227" si="139">AM219*1.72+115*0.012*AN219</f>
        <v>3.1</v>
      </c>
      <c r="AW219" s="123">
        <f>AQ219*0.1</f>
        <v>1</v>
      </c>
      <c r="AX219" s="122">
        <f>10068.2*P219*POWER(10,-6)+0.0012*Q219</f>
        <v>0.61113974000000004</v>
      </c>
      <c r="AY219" s="123">
        <f t="shared" si="114"/>
        <v>6.4095397400000005</v>
      </c>
      <c r="AZ219" s="12">
        <f t="shared" si="115"/>
        <v>6.9999999999999999E-6</v>
      </c>
      <c r="BA219" s="102">
        <f t="shared" si="116"/>
        <v>6.9999999999999999E-6</v>
      </c>
      <c r="BB219" s="12">
        <f t="shared" si="117"/>
        <v>4.4866778180000006E-5</v>
      </c>
    </row>
    <row r="220" spans="1:54" x14ac:dyDescent="0.3">
      <c r="A220" s="116" t="s">
        <v>124</v>
      </c>
      <c r="B220" s="126" t="s">
        <v>339</v>
      </c>
      <c r="C220" s="118" t="s">
        <v>329</v>
      </c>
      <c r="D220" s="119" t="s">
        <v>74</v>
      </c>
      <c r="E220" s="120">
        <v>9.9999999999999995E-8</v>
      </c>
      <c r="F220" s="126">
        <v>1400</v>
      </c>
      <c r="G220" s="117">
        <v>0.19</v>
      </c>
      <c r="H220" s="120">
        <f t="shared" ref="H220:H225" si="140">E220*F220*G220</f>
        <v>2.6599999999999999E-5</v>
      </c>
      <c r="I220" s="126">
        <v>60.7</v>
      </c>
      <c r="J220" s="126"/>
      <c r="K220" s="126"/>
      <c r="L220" s="126"/>
      <c r="M220" s="126"/>
      <c r="N220" s="126"/>
      <c r="O220" s="126"/>
      <c r="P220" s="117">
        <f>I220*0.1</f>
        <v>6.07</v>
      </c>
      <c r="Q220" s="121"/>
      <c r="R220" t="str">
        <f t="shared" si="109"/>
        <v>С101</v>
      </c>
      <c r="S220" t="str">
        <f t="shared" si="110"/>
        <v>Продуктопровод,  «Пропан от емкостей Е1-24 на прием насосов»</v>
      </c>
      <c r="T220" t="str">
        <f t="shared" si="111"/>
        <v>Полное-взрыв</v>
      </c>
      <c r="U220" t="s">
        <v>110</v>
      </c>
      <c r="V220" t="s">
        <v>110</v>
      </c>
      <c r="W220" t="s">
        <v>110</v>
      </c>
      <c r="X220" t="s">
        <v>110</v>
      </c>
      <c r="Y220">
        <v>84</v>
      </c>
      <c r="Z220">
        <v>170</v>
      </c>
      <c r="AA220">
        <v>463</v>
      </c>
      <c r="AB220">
        <v>793</v>
      </c>
      <c r="AC220" t="s">
        <v>110</v>
      </c>
      <c r="AD220" t="s">
        <v>110</v>
      </c>
      <c r="AE220" t="s">
        <v>110</v>
      </c>
      <c r="AF220" t="s">
        <v>110</v>
      </c>
      <c r="AG220" t="s">
        <v>110</v>
      </c>
      <c r="AH220" t="s">
        <v>110</v>
      </c>
      <c r="AI220" t="s">
        <v>110</v>
      </c>
      <c r="AJ220" t="s">
        <v>110</v>
      </c>
      <c r="AK220" t="s">
        <v>110</v>
      </c>
      <c r="AL220" t="s">
        <v>110</v>
      </c>
      <c r="AM220" s="10">
        <v>1</v>
      </c>
      <c r="AN220" s="10">
        <v>1</v>
      </c>
      <c r="AO220">
        <v>0.33</v>
      </c>
      <c r="AP220">
        <v>0.02</v>
      </c>
      <c r="AQ220">
        <v>10</v>
      </c>
      <c r="AT220" s="122">
        <f t="shared" si="119"/>
        <v>1.5440000000000003</v>
      </c>
      <c r="AU220" s="122">
        <f t="shared" si="120"/>
        <v>0.15440000000000004</v>
      </c>
      <c r="AV220" s="123">
        <f t="shared" si="139"/>
        <v>3.1</v>
      </c>
      <c r="AW220" s="123">
        <f t="shared" ref="AW220:AW227" si="141">AQ220*0.1</f>
        <v>1</v>
      </c>
      <c r="AX220" s="122">
        <f>10068.2*P220*POWER(10,-6)*10+0.0012*Q219</f>
        <v>0.61113974000000004</v>
      </c>
      <c r="AY220" s="123">
        <f t="shared" si="114"/>
        <v>6.4095397400000005</v>
      </c>
      <c r="AZ220" s="12">
        <f t="shared" si="115"/>
        <v>2.6599999999999999E-5</v>
      </c>
      <c r="BA220" s="102">
        <f t="shared" si="116"/>
        <v>2.6599999999999999E-5</v>
      </c>
      <c r="BB220" s="12">
        <f t="shared" si="117"/>
        <v>1.7049375708400001E-4</v>
      </c>
    </row>
    <row r="221" spans="1:54" x14ac:dyDescent="0.3">
      <c r="A221" s="116" t="s">
        <v>125</v>
      </c>
      <c r="B221" s="126" t="s">
        <v>339</v>
      </c>
      <c r="C221" s="118" t="s">
        <v>330</v>
      </c>
      <c r="D221" s="119" t="s">
        <v>72</v>
      </c>
      <c r="E221" s="120">
        <v>9.9999999999999995E-8</v>
      </c>
      <c r="F221" s="126">
        <v>1400</v>
      </c>
      <c r="G221" s="117">
        <v>0.76</v>
      </c>
      <c r="H221" s="120">
        <f t="shared" si="140"/>
        <v>1.064E-4</v>
      </c>
      <c r="I221" s="126">
        <v>60.7</v>
      </c>
      <c r="J221" s="126"/>
      <c r="K221" s="126"/>
      <c r="L221" s="126"/>
      <c r="M221" s="126"/>
      <c r="N221" s="126"/>
      <c r="O221" s="126"/>
      <c r="P221" s="117">
        <v>0</v>
      </c>
      <c r="Q221" s="124"/>
      <c r="R221" t="str">
        <f t="shared" si="109"/>
        <v>С102</v>
      </c>
      <c r="S221" t="str">
        <f t="shared" si="110"/>
        <v>Продуктопровод,  «Пропан от емкостей Е1-24 на прием насосов»</v>
      </c>
      <c r="T221" t="str">
        <f t="shared" si="111"/>
        <v>Полное-ликвидация</v>
      </c>
      <c r="U221" t="s">
        <v>110</v>
      </c>
      <c r="V221" t="s">
        <v>110</v>
      </c>
      <c r="W221" t="s">
        <v>110</v>
      </c>
      <c r="X221" t="s">
        <v>110</v>
      </c>
      <c r="Y221" t="s">
        <v>110</v>
      </c>
      <c r="Z221" t="s">
        <v>110</v>
      </c>
      <c r="AA221" t="s">
        <v>110</v>
      </c>
      <c r="AB221" t="s">
        <v>110</v>
      </c>
      <c r="AC221" t="s">
        <v>110</v>
      </c>
      <c r="AD221" t="s">
        <v>110</v>
      </c>
      <c r="AE221" t="s">
        <v>110</v>
      </c>
      <c r="AF221" t="s">
        <v>110</v>
      </c>
      <c r="AG221" t="s">
        <v>110</v>
      </c>
      <c r="AH221" t="s">
        <v>110</v>
      </c>
      <c r="AI221" t="s">
        <v>110</v>
      </c>
      <c r="AJ221" t="s">
        <v>110</v>
      </c>
      <c r="AK221" t="s">
        <v>110</v>
      </c>
      <c r="AL221" t="s">
        <v>110</v>
      </c>
      <c r="AM221">
        <v>0</v>
      </c>
      <c r="AN221">
        <v>0</v>
      </c>
      <c r="AO221">
        <v>0.33</v>
      </c>
      <c r="AP221">
        <v>0.02</v>
      </c>
      <c r="AQ221">
        <v>10</v>
      </c>
      <c r="AT221" s="122">
        <f t="shared" ref="AT221" si="142">AP221*P221+AO221</f>
        <v>0.33</v>
      </c>
      <c r="AU221" s="122">
        <f t="shared" si="120"/>
        <v>3.3000000000000002E-2</v>
      </c>
      <c r="AV221" s="123">
        <f t="shared" si="139"/>
        <v>0</v>
      </c>
      <c r="AW221" s="123">
        <f t="shared" si="141"/>
        <v>1</v>
      </c>
      <c r="AX221" s="122">
        <f>1333*P221*POWER(10,-6)+0.0012*Q219</f>
        <v>0</v>
      </c>
      <c r="AY221" s="123">
        <f t="shared" si="114"/>
        <v>1.363</v>
      </c>
      <c r="AZ221" s="12">
        <f t="shared" si="115"/>
        <v>0</v>
      </c>
      <c r="BA221" s="102">
        <f t="shared" si="116"/>
        <v>0</v>
      </c>
      <c r="BB221" s="12">
        <f t="shared" si="117"/>
        <v>1.450232E-4</v>
      </c>
    </row>
    <row r="222" spans="1:54" x14ac:dyDescent="0.3">
      <c r="A222" s="116" t="s">
        <v>126</v>
      </c>
      <c r="B222" s="126" t="s">
        <v>339</v>
      </c>
      <c r="C222" s="118" t="s">
        <v>12</v>
      </c>
      <c r="D222" s="119" t="s">
        <v>75</v>
      </c>
      <c r="E222" s="120">
        <v>4.9999999999999998E-7</v>
      </c>
      <c r="F222" s="126">
        <v>1400</v>
      </c>
      <c r="G222" s="117">
        <v>4.0000000000000008E-2</v>
      </c>
      <c r="H222" s="120">
        <f t="shared" si="140"/>
        <v>2.8000000000000006E-5</v>
      </c>
      <c r="I222" s="117">
        <f>Q222*300/1000</f>
        <v>0</v>
      </c>
      <c r="J222" s="117"/>
      <c r="K222" s="117"/>
      <c r="L222" s="117"/>
      <c r="M222" s="117"/>
      <c r="N222" s="117"/>
      <c r="O222" s="117"/>
      <c r="P222" s="117">
        <f>I222</f>
        <v>0</v>
      </c>
      <c r="Q222" s="121"/>
      <c r="R222" t="str">
        <f t="shared" si="109"/>
        <v>С103</v>
      </c>
      <c r="S222" t="str">
        <f t="shared" si="110"/>
        <v>Продуктопровод,  «Пропан от емкостей Е1-24 на прием насосов»</v>
      </c>
      <c r="T222" t="str">
        <f t="shared" si="111"/>
        <v>Частичное-жидкостной факел</v>
      </c>
      <c r="U222" t="s">
        <v>110</v>
      </c>
      <c r="V222" t="s">
        <v>110</v>
      </c>
      <c r="W222" t="s">
        <v>110</v>
      </c>
      <c r="X222" t="s">
        <v>110</v>
      </c>
      <c r="Y222" t="s">
        <v>110</v>
      </c>
      <c r="Z222" t="s">
        <v>110</v>
      </c>
      <c r="AA222" t="s">
        <v>110</v>
      </c>
      <c r="AB222" t="s">
        <v>110</v>
      </c>
      <c r="AC222">
        <v>34</v>
      </c>
      <c r="AD222">
        <v>6</v>
      </c>
      <c r="AE222" t="s">
        <v>110</v>
      </c>
      <c r="AF222" t="s">
        <v>110</v>
      </c>
      <c r="AG222" t="s">
        <v>110</v>
      </c>
      <c r="AH222" t="s">
        <v>110</v>
      </c>
      <c r="AI222" t="s">
        <v>110</v>
      </c>
      <c r="AJ222" t="s">
        <v>110</v>
      </c>
      <c r="AK222" t="s">
        <v>110</v>
      </c>
      <c r="AL222" t="s">
        <v>110</v>
      </c>
      <c r="AM222">
        <v>1</v>
      </c>
      <c r="AN222">
        <v>1</v>
      </c>
      <c r="AO222">
        <f>0.1*AO221</f>
        <v>3.3000000000000002E-2</v>
      </c>
      <c r="AP222">
        <v>0.02</v>
      </c>
      <c r="AQ222">
        <v>10</v>
      </c>
      <c r="AT222" s="122">
        <f t="shared" si="123"/>
        <v>3.3000000000000002E-2</v>
      </c>
      <c r="AU222" s="122">
        <f t="shared" si="120"/>
        <v>3.3000000000000004E-3</v>
      </c>
      <c r="AV222" s="123">
        <f t="shared" si="139"/>
        <v>3.1</v>
      </c>
      <c r="AW222" s="123">
        <f t="shared" si="141"/>
        <v>1</v>
      </c>
      <c r="AX222" s="122">
        <f>10068.2*P222*POWER(10,-6)+0.0012*P222*20</f>
        <v>0</v>
      </c>
      <c r="AY222" s="123">
        <f t="shared" si="114"/>
        <v>4.1363000000000003</v>
      </c>
      <c r="AZ222" s="12">
        <f t="shared" si="115"/>
        <v>2.8000000000000006E-5</v>
      </c>
      <c r="BA222" s="102">
        <f t="shared" si="116"/>
        <v>2.8000000000000006E-5</v>
      </c>
      <c r="BB222" s="12">
        <f t="shared" si="117"/>
        <v>1.1581640000000003E-4</v>
      </c>
    </row>
    <row r="223" spans="1:54" x14ac:dyDescent="0.3">
      <c r="A223" s="116" t="s">
        <v>127</v>
      </c>
      <c r="B223" s="126" t="s">
        <v>339</v>
      </c>
      <c r="C223" s="118" t="s">
        <v>326</v>
      </c>
      <c r="D223" s="119" t="s">
        <v>73</v>
      </c>
      <c r="E223" s="120">
        <v>4.9999999999999998E-7</v>
      </c>
      <c r="F223" s="126">
        <v>1400</v>
      </c>
      <c r="G223" s="117">
        <v>0.16000000000000003</v>
      </c>
      <c r="H223" s="120">
        <f t="shared" si="140"/>
        <v>1.1200000000000003E-4</v>
      </c>
      <c r="I223" s="117">
        <f>Q222*300/1000</f>
        <v>0</v>
      </c>
      <c r="J223" s="117"/>
      <c r="K223" s="117"/>
      <c r="L223" s="117"/>
      <c r="M223" s="117"/>
      <c r="N223" s="117"/>
      <c r="O223" s="117"/>
      <c r="P223" s="117">
        <v>0</v>
      </c>
      <c r="Q223" s="124"/>
      <c r="R223" t="str">
        <f t="shared" si="109"/>
        <v>С104</v>
      </c>
      <c r="S223" t="str">
        <f t="shared" si="110"/>
        <v>Продуктопровод,  «Пропан от емкостей Е1-24 на прием насосов»</v>
      </c>
      <c r="T223" t="str">
        <f t="shared" si="111"/>
        <v>Частичное-ликвидация</v>
      </c>
      <c r="U223" t="s">
        <v>110</v>
      </c>
      <c r="V223" t="s">
        <v>110</v>
      </c>
      <c r="W223" t="s">
        <v>110</v>
      </c>
      <c r="X223" t="s">
        <v>110</v>
      </c>
      <c r="Y223" t="s">
        <v>110</v>
      </c>
      <c r="Z223" t="s">
        <v>110</v>
      </c>
      <c r="AA223" t="s">
        <v>110</v>
      </c>
      <c r="AB223" t="s">
        <v>110</v>
      </c>
      <c r="AC223" t="s">
        <v>110</v>
      </c>
      <c r="AD223" t="s">
        <v>110</v>
      </c>
      <c r="AE223" t="s">
        <v>110</v>
      </c>
      <c r="AF223" t="s">
        <v>110</v>
      </c>
      <c r="AG223" t="s">
        <v>110</v>
      </c>
      <c r="AH223" t="s">
        <v>110</v>
      </c>
      <c r="AI223" t="s">
        <v>110</v>
      </c>
      <c r="AJ223" t="s">
        <v>110</v>
      </c>
      <c r="AK223" t="s">
        <v>110</v>
      </c>
      <c r="AL223" t="s">
        <v>110</v>
      </c>
      <c r="AM223">
        <v>0</v>
      </c>
      <c r="AN223">
        <v>0</v>
      </c>
      <c r="AO223">
        <f>0.1*AO221</f>
        <v>3.3000000000000002E-2</v>
      </c>
      <c r="AP223">
        <v>0.02</v>
      </c>
      <c r="AQ223">
        <v>3</v>
      </c>
      <c r="AT223" s="122">
        <f t="shared" si="124"/>
        <v>3.3000000000000002E-2</v>
      </c>
      <c r="AU223" s="122">
        <f t="shared" si="120"/>
        <v>3.3000000000000004E-3</v>
      </c>
      <c r="AV223" s="123">
        <f t="shared" si="139"/>
        <v>0</v>
      </c>
      <c r="AW223" s="123">
        <f t="shared" si="141"/>
        <v>0.30000000000000004</v>
      </c>
      <c r="AX223" s="122">
        <f>1333*I223*POWER(10,-6)+0.0012*I223*20</f>
        <v>0</v>
      </c>
      <c r="AY223" s="123">
        <f t="shared" si="114"/>
        <v>0.33630000000000004</v>
      </c>
      <c r="AZ223" s="12">
        <f t="shared" si="115"/>
        <v>0</v>
      </c>
      <c r="BA223" s="102">
        <f t="shared" si="116"/>
        <v>0</v>
      </c>
      <c r="BB223" s="12">
        <f t="shared" si="117"/>
        <v>3.7665600000000014E-5</v>
      </c>
    </row>
    <row r="224" spans="1:54" x14ac:dyDescent="0.3">
      <c r="A224" s="116" t="s">
        <v>128</v>
      </c>
      <c r="B224" s="126" t="s">
        <v>339</v>
      </c>
      <c r="C224" s="118" t="s">
        <v>15</v>
      </c>
      <c r="D224" s="119" t="s">
        <v>76</v>
      </c>
      <c r="E224" s="120">
        <v>4.9999999999999998E-7</v>
      </c>
      <c r="F224" s="126">
        <v>1400</v>
      </c>
      <c r="G224" s="117">
        <v>4.0000000000000008E-2</v>
      </c>
      <c r="H224" s="120">
        <f t="shared" si="140"/>
        <v>2.8000000000000006E-5</v>
      </c>
      <c r="I224" s="117">
        <f>Q224*1800/1000</f>
        <v>0</v>
      </c>
      <c r="J224" s="117"/>
      <c r="K224" s="117"/>
      <c r="L224" s="117"/>
      <c r="M224" s="117"/>
      <c r="N224" s="117"/>
      <c r="O224" s="117"/>
      <c r="P224" s="117">
        <f>I224</f>
        <v>0</v>
      </c>
      <c r="Q224" s="121"/>
      <c r="R224" t="str">
        <f t="shared" si="109"/>
        <v>С105</v>
      </c>
      <c r="S224" t="str">
        <f t="shared" si="110"/>
        <v>Продуктопровод,  «Пропан от емкостей Е1-24 на прием насосов»</v>
      </c>
      <c r="T224" t="str">
        <f t="shared" si="111"/>
        <v>Частичное-газ факел</v>
      </c>
      <c r="U224" t="s">
        <v>110</v>
      </c>
      <c r="V224" t="s">
        <v>110</v>
      </c>
      <c r="W224" t="s">
        <v>110</v>
      </c>
      <c r="X224" t="s">
        <v>110</v>
      </c>
      <c r="Y224" t="s">
        <v>110</v>
      </c>
      <c r="Z224" t="s">
        <v>110</v>
      </c>
      <c r="AA224" t="s">
        <v>110</v>
      </c>
      <c r="AB224" t="s">
        <v>110</v>
      </c>
      <c r="AC224">
        <v>11</v>
      </c>
      <c r="AD224">
        <v>2</v>
      </c>
      <c r="AE224" t="s">
        <v>110</v>
      </c>
      <c r="AF224" t="s">
        <v>110</v>
      </c>
      <c r="AG224" t="s">
        <v>110</v>
      </c>
      <c r="AH224" t="s">
        <v>110</v>
      </c>
      <c r="AI224" t="s">
        <v>110</v>
      </c>
      <c r="AJ224" t="s">
        <v>110</v>
      </c>
      <c r="AK224" t="s">
        <v>110</v>
      </c>
      <c r="AL224" t="s">
        <v>110</v>
      </c>
      <c r="AM224">
        <v>1</v>
      </c>
      <c r="AN224">
        <v>1</v>
      </c>
      <c r="AO224">
        <f>0.1*AO221</f>
        <v>3.3000000000000002E-2</v>
      </c>
      <c r="AP224">
        <v>0.02</v>
      </c>
      <c r="AQ224">
        <v>3</v>
      </c>
      <c r="AT224" s="122">
        <f t="shared" si="125"/>
        <v>3.3000000000000002E-2</v>
      </c>
      <c r="AU224" s="122">
        <f t="shared" si="120"/>
        <v>3.3000000000000004E-3</v>
      </c>
      <c r="AV224" s="123">
        <f t="shared" si="139"/>
        <v>3.1</v>
      </c>
      <c r="AW224" s="123">
        <f t="shared" si="141"/>
        <v>0.30000000000000004</v>
      </c>
      <c r="AX224" s="122">
        <f>10068.2*P224*POWER(10,-6)</f>
        <v>0</v>
      </c>
      <c r="AY224" s="123">
        <f t="shared" si="114"/>
        <v>3.4363000000000001</v>
      </c>
      <c r="AZ224" s="12">
        <f t="shared" si="115"/>
        <v>2.8000000000000006E-5</v>
      </c>
      <c r="BA224" s="102">
        <f t="shared" si="116"/>
        <v>2.8000000000000006E-5</v>
      </c>
      <c r="BB224" s="12">
        <f t="shared" si="117"/>
        <v>9.621640000000003E-5</v>
      </c>
    </row>
    <row r="225" spans="1:54" x14ac:dyDescent="0.3">
      <c r="A225" s="116" t="s">
        <v>129</v>
      </c>
      <c r="B225" s="126" t="s">
        <v>339</v>
      </c>
      <c r="C225" s="118" t="s">
        <v>327</v>
      </c>
      <c r="D225" s="119" t="s">
        <v>77</v>
      </c>
      <c r="E225" s="120">
        <v>4.9999999999999998E-7</v>
      </c>
      <c r="F225" s="126">
        <v>1400</v>
      </c>
      <c r="G225" s="117">
        <v>0.15200000000000002</v>
      </c>
      <c r="H225" s="120">
        <f t="shared" si="140"/>
        <v>1.0640000000000001E-4</v>
      </c>
      <c r="I225" s="117">
        <f>Q224*1800/1000</f>
        <v>0</v>
      </c>
      <c r="J225" s="117"/>
      <c r="K225" s="117"/>
      <c r="L225" s="117"/>
      <c r="M225" s="117"/>
      <c r="N225" s="117"/>
      <c r="O225" s="117"/>
      <c r="P225" s="117">
        <f>I225</f>
        <v>0</v>
      </c>
      <c r="Q225" s="124"/>
      <c r="R225" t="str">
        <f t="shared" si="109"/>
        <v>С106</v>
      </c>
      <c r="S225" t="str">
        <f t="shared" si="110"/>
        <v>Продуктопровод,  «Пропан от емкостей Е1-24 на прием насосов»</v>
      </c>
      <c r="T225" t="str">
        <f t="shared" si="111"/>
        <v>Частичное-вспышка</v>
      </c>
      <c r="U225" t="s">
        <v>110</v>
      </c>
      <c r="V225" t="s">
        <v>110</v>
      </c>
      <c r="W225" t="s">
        <v>110</v>
      </c>
      <c r="X225" t="s">
        <v>110</v>
      </c>
      <c r="Y225" t="s">
        <v>110</v>
      </c>
      <c r="Z225" t="s">
        <v>110</v>
      </c>
      <c r="AA225" t="s">
        <v>110</v>
      </c>
      <c r="AB225" t="s">
        <v>110</v>
      </c>
      <c r="AC225" t="s">
        <v>110</v>
      </c>
      <c r="AD225" t="s">
        <v>110</v>
      </c>
      <c r="AE225">
        <v>36</v>
      </c>
      <c r="AF225">
        <v>43</v>
      </c>
      <c r="AG225" t="s">
        <v>110</v>
      </c>
      <c r="AH225" t="s">
        <v>110</v>
      </c>
      <c r="AI225" t="s">
        <v>110</v>
      </c>
      <c r="AJ225" t="s">
        <v>110</v>
      </c>
      <c r="AK225" t="s">
        <v>110</v>
      </c>
      <c r="AL225" t="s">
        <v>110</v>
      </c>
      <c r="AM225">
        <v>1</v>
      </c>
      <c r="AN225">
        <v>1</v>
      </c>
      <c r="AO225">
        <f>0.1*AO221</f>
        <v>3.3000000000000002E-2</v>
      </c>
      <c r="AP225">
        <v>0.02</v>
      </c>
      <c r="AQ225">
        <v>3</v>
      </c>
      <c r="AT225" s="122">
        <f t="shared" si="125"/>
        <v>3.3000000000000002E-2</v>
      </c>
      <c r="AU225" s="122">
        <f t="shared" si="120"/>
        <v>3.3000000000000004E-3</v>
      </c>
      <c r="AV225" s="123">
        <f t="shared" si="139"/>
        <v>3.1</v>
      </c>
      <c r="AW225" s="123">
        <f t="shared" si="141"/>
        <v>0.30000000000000004</v>
      </c>
      <c r="AX225" s="122">
        <f>10068.2*P225*POWER(10,-6)</f>
        <v>0</v>
      </c>
      <c r="AY225" s="123">
        <f t="shared" si="114"/>
        <v>3.4363000000000001</v>
      </c>
      <c r="AZ225" s="12">
        <f t="shared" si="115"/>
        <v>1.0640000000000001E-4</v>
      </c>
      <c r="BA225" s="102">
        <f t="shared" si="116"/>
        <v>1.0640000000000001E-4</v>
      </c>
      <c r="BB225" s="12">
        <f t="shared" si="117"/>
        <v>3.6562232000000004E-4</v>
      </c>
    </row>
    <row r="226" spans="1:54" x14ac:dyDescent="0.3">
      <c r="A226" s="116" t="s">
        <v>130</v>
      </c>
      <c r="B226" s="126" t="s">
        <v>339</v>
      </c>
      <c r="C226" s="118" t="s">
        <v>328</v>
      </c>
      <c r="D226" s="119" t="s">
        <v>73</v>
      </c>
      <c r="E226" s="120">
        <v>4.9999999999999998E-7</v>
      </c>
      <c r="F226" s="126">
        <v>1400</v>
      </c>
      <c r="G226" s="117">
        <v>0.6080000000000001</v>
      </c>
      <c r="H226" s="120">
        <f>E226*F226*G226</f>
        <v>4.2560000000000005E-4</v>
      </c>
      <c r="I226" s="117">
        <f>Q224*1800/1000</f>
        <v>0</v>
      </c>
      <c r="J226" s="117"/>
      <c r="K226" s="117"/>
      <c r="L226" s="117"/>
      <c r="M226" s="117"/>
      <c r="N226" s="117"/>
      <c r="O226" s="117"/>
      <c r="P226" s="117">
        <v>0</v>
      </c>
      <c r="Q226" s="124"/>
      <c r="R226" t="str">
        <f t="shared" si="109"/>
        <v>С107</v>
      </c>
      <c r="S226" t="str">
        <f t="shared" si="110"/>
        <v>Продуктопровод,  «Пропан от емкостей Е1-24 на прием насосов»</v>
      </c>
      <c r="T226" t="str">
        <f t="shared" si="111"/>
        <v>Частичное-ликвидация</v>
      </c>
      <c r="U226" t="s">
        <v>110</v>
      </c>
      <c r="V226" t="s">
        <v>110</v>
      </c>
      <c r="W226" t="s">
        <v>110</v>
      </c>
      <c r="X226" t="s">
        <v>110</v>
      </c>
      <c r="Y226" t="s">
        <v>110</v>
      </c>
      <c r="Z226" t="s">
        <v>110</v>
      </c>
      <c r="AA226" t="s">
        <v>110</v>
      </c>
      <c r="AB226" t="s">
        <v>110</v>
      </c>
      <c r="AC226" t="s">
        <v>110</v>
      </c>
      <c r="AD226" t="s">
        <v>110</v>
      </c>
      <c r="AE226" t="s">
        <v>110</v>
      </c>
      <c r="AF226" t="s">
        <v>110</v>
      </c>
      <c r="AG226" t="s">
        <v>110</v>
      </c>
      <c r="AH226" t="s">
        <v>110</v>
      </c>
      <c r="AI226" t="s">
        <v>110</v>
      </c>
      <c r="AJ226" t="s">
        <v>110</v>
      </c>
      <c r="AK226" t="s">
        <v>110</v>
      </c>
      <c r="AL226" t="s">
        <v>110</v>
      </c>
      <c r="AM226">
        <v>0</v>
      </c>
      <c r="AN226">
        <v>0</v>
      </c>
      <c r="AO226">
        <f>0.1*AO221</f>
        <v>3.3000000000000002E-2</v>
      </c>
      <c r="AP226">
        <v>0.02</v>
      </c>
      <c r="AQ226">
        <v>3</v>
      </c>
      <c r="AT226" s="122">
        <f t="shared" si="126"/>
        <v>3.3000000000000002E-2</v>
      </c>
      <c r="AU226" s="122">
        <f t="shared" si="120"/>
        <v>3.3000000000000004E-3</v>
      </c>
      <c r="AV226" s="123">
        <f t="shared" si="139"/>
        <v>0</v>
      </c>
      <c r="AW226" s="123">
        <f t="shared" si="141"/>
        <v>0.30000000000000004</v>
      </c>
      <c r="AX226" s="122">
        <f>1333*I226*POWER(10,-6)</f>
        <v>0</v>
      </c>
      <c r="AY226" s="123">
        <f t="shared" si="114"/>
        <v>0.33630000000000004</v>
      </c>
      <c r="AZ226" s="12">
        <f t="shared" si="115"/>
        <v>0</v>
      </c>
      <c r="BA226" s="102">
        <f t="shared" si="116"/>
        <v>0</v>
      </c>
      <c r="BB226" s="12">
        <f t="shared" si="117"/>
        <v>1.4312928000000002E-4</v>
      </c>
    </row>
    <row r="227" spans="1:54" ht="15" thickBot="1" x14ac:dyDescent="0.35">
      <c r="A227" s="116" t="s">
        <v>131</v>
      </c>
      <c r="B227" s="126" t="s">
        <v>339</v>
      </c>
      <c r="C227" s="133" t="s">
        <v>78</v>
      </c>
      <c r="D227" s="134" t="s">
        <v>79</v>
      </c>
      <c r="E227" s="135">
        <v>2.5000000000000001E-5</v>
      </c>
      <c r="F227" s="126">
        <v>1</v>
      </c>
      <c r="G227" s="136">
        <v>1</v>
      </c>
      <c r="H227" s="135">
        <f>E227*F227*G227</f>
        <v>2.5000000000000001E-5</v>
      </c>
      <c r="I227" s="136">
        <v>60.7</v>
      </c>
      <c r="J227" s="136"/>
      <c r="K227" s="136"/>
      <c r="L227" s="136"/>
      <c r="M227" s="136"/>
      <c r="N227" s="136"/>
      <c r="O227" s="136"/>
      <c r="P227" s="137">
        <f>I227*0.6*0.3</f>
        <v>10.926</v>
      </c>
      <c r="Q227" s="138"/>
      <c r="R227" t="str">
        <f t="shared" si="109"/>
        <v>С108</v>
      </c>
      <c r="S227" t="str">
        <f t="shared" si="110"/>
        <v>Продуктопровод,  «Пропан от емкостей Е1-24 на прием насосов»</v>
      </c>
      <c r="T227" t="str">
        <f t="shared" si="111"/>
        <v>Полное-огненный шар</v>
      </c>
      <c r="U227" t="s">
        <v>110</v>
      </c>
      <c r="V227" t="s">
        <v>110</v>
      </c>
      <c r="W227" t="s">
        <v>110</v>
      </c>
      <c r="X227" t="s">
        <v>110</v>
      </c>
      <c r="Y227" t="s">
        <v>110</v>
      </c>
      <c r="Z227" t="s">
        <v>110</v>
      </c>
      <c r="AA227" t="s">
        <v>110</v>
      </c>
      <c r="AB227" t="s">
        <v>110</v>
      </c>
      <c r="AC227" t="s">
        <v>110</v>
      </c>
      <c r="AD227" t="s">
        <v>110</v>
      </c>
      <c r="AE227" t="s">
        <v>110</v>
      </c>
      <c r="AF227" t="s">
        <v>110</v>
      </c>
      <c r="AG227" t="s">
        <v>110</v>
      </c>
      <c r="AH227" t="s">
        <v>110</v>
      </c>
      <c r="AI227">
        <v>109</v>
      </c>
      <c r="AJ227">
        <v>155</v>
      </c>
      <c r="AK227">
        <v>183</v>
      </c>
      <c r="AL227">
        <v>235</v>
      </c>
      <c r="AM227">
        <v>1</v>
      </c>
      <c r="AN227">
        <v>1</v>
      </c>
      <c r="AO227">
        <f>AO219</f>
        <v>0.33</v>
      </c>
      <c r="AP227">
        <v>0.02</v>
      </c>
      <c r="AQ227">
        <v>10</v>
      </c>
      <c r="AT227" s="122">
        <f t="shared" si="127"/>
        <v>0.54852000000000001</v>
      </c>
      <c r="AU227" s="122">
        <f t="shared" si="120"/>
        <v>5.4852000000000005E-2</v>
      </c>
      <c r="AV227" s="123">
        <f t="shared" si="139"/>
        <v>3.1</v>
      </c>
      <c r="AW227" s="123">
        <f t="shared" si="141"/>
        <v>1</v>
      </c>
      <c r="AX227" s="122">
        <f t="shared" ref="AX227" si="143">10068.2*P227*POWER(10,-6)</f>
        <v>0.11000515320000001</v>
      </c>
      <c r="AY227" s="123">
        <f t="shared" si="114"/>
        <v>4.8133771532000003</v>
      </c>
      <c r="AZ227" s="12">
        <f t="shared" si="115"/>
        <v>2.5000000000000001E-5</v>
      </c>
      <c r="BA227" s="102">
        <f t="shared" si="116"/>
        <v>2.5000000000000001E-5</v>
      </c>
      <c r="BB227" s="12">
        <f t="shared" si="117"/>
        <v>1.2033442883000001E-4</v>
      </c>
    </row>
    <row r="228" spans="1:54" ht="15" thickTop="1" x14ac:dyDescent="0.3">
      <c r="A228" s="116" t="s">
        <v>132</v>
      </c>
      <c r="B228" s="126" t="s">
        <v>340</v>
      </c>
      <c r="C228" s="127" t="s">
        <v>8</v>
      </c>
      <c r="D228" s="128" t="s">
        <v>71</v>
      </c>
      <c r="E228" s="129">
        <v>9.9999999999999995E-8</v>
      </c>
      <c r="F228" s="126">
        <v>1700</v>
      </c>
      <c r="G228" s="126">
        <v>0.05</v>
      </c>
      <c r="H228" s="129">
        <f>E228*F228*G228</f>
        <v>8.4999999999999999E-6</v>
      </c>
      <c r="I228" s="126">
        <v>37.200000000000003</v>
      </c>
      <c r="J228" s="126"/>
      <c r="K228" s="126"/>
      <c r="L228" s="126"/>
      <c r="M228" s="126"/>
      <c r="N228" s="126"/>
      <c r="O228" s="126"/>
      <c r="P228" s="126">
        <f>I228</f>
        <v>37.200000000000003</v>
      </c>
      <c r="Q228" s="121"/>
      <c r="R228" t="str">
        <f t="shared" si="109"/>
        <v>С109</v>
      </c>
      <c r="S228" t="str">
        <f t="shared" si="110"/>
        <v xml:space="preserve">Продуктопровод, «Нестабильный бензин со склада №2 через ЦУП на СГП» </v>
      </c>
      <c r="T228" t="str">
        <f t="shared" si="111"/>
        <v>Полное-пожар</v>
      </c>
      <c r="U228">
        <v>14</v>
      </c>
      <c r="V228">
        <v>18</v>
      </c>
      <c r="W228">
        <v>25</v>
      </c>
      <c r="X228">
        <v>45</v>
      </c>
      <c r="Y228" t="s">
        <v>110</v>
      </c>
      <c r="Z228" t="s">
        <v>110</v>
      </c>
      <c r="AA228" t="s">
        <v>110</v>
      </c>
      <c r="AB228" t="s">
        <v>110</v>
      </c>
      <c r="AC228" t="s">
        <v>110</v>
      </c>
      <c r="AD228" t="s">
        <v>110</v>
      </c>
      <c r="AE228" t="s">
        <v>110</v>
      </c>
      <c r="AF228" t="s">
        <v>110</v>
      </c>
      <c r="AG228" t="s">
        <v>110</v>
      </c>
      <c r="AH228" t="s">
        <v>110</v>
      </c>
      <c r="AI228" t="s">
        <v>110</v>
      </c>
      <c r="AJ228" t="s">
        <v>110</v>
      </c>
      <c r="AK228" t="s">
        <v>110</v>
      </c>
      <c r="AL228" t="s">
        <v>110</v>
      </c>
      <c r="AM228" s="10">
        <v>1</v>
      </c>
      <c r="AN228" s="10">
        <v>1</v>
      </c>
      <c r="AO228">
        <v>0.26</v>
      </c>
      <c r="AP228">
        <v>0.02</v>
      </c>
      <c r="AQ228">
        <v>10</v>
      </c>
      <c r="AT228" s="122">
        <f t="shared" si="112"/>
        <v>1.004</v>
      </c>
      <c r="AU228" s="122">
        <f>0.1*AT228</f>
        <v>0.1004</v>
      </c>
      <c r="AV228" s="123">
        <f t="shared" ref="AV228:AV236" si="144">AM228*1.72+115*0.012*AN228</f>
        <v>3.1</v>
      </c>
      <c r="AW228" s="123">
        <f>AQ228*0.1</f>
        <v>1</v>
      </c>
      <c r="AX228" s="122">
        <f>10068.2*P228*POWER(10,-6)+0.0012*Q228</f>
        <v>0.37453704000000004</v>
      </c>
      <c r="AY228" s="123">
        <f t="shared" si="114"/>
        <v>5.5789370399999996</v>
      </c>
      <c r="AZ228" s="12">
        <f t="shared" si="115"/>
        <v>8.4999999999999999E-6</v>
      </c>
      <c r="BA228" s="102">
        <f t="shared" si="116"/>
        <v>8.4999999999999999E-6</v>
      </c>
      <c r="BB228" s="12">
        <f t="shared" si="117"/>
        <v>4.7420964839999999E-5</v>
      </c>
    </row>
    <row r="229" spans="1:54" x14ac:dyDescent="0.3">
      <c r="A229" s="116" t="s">
        <v>133</v>
      </c>
      <c r="B229" s="126" t="s">
        <v>340</v>
      </c>
      <c r="C229" s="118" t="s">
        <v>329</v>
      </c>
      <c r="D229" s="119" t="s">
        <v>74</v>
      </c>
      <c r="E229" s="120">
        <v>9.9999999999999995E-8</v>
      </c>
      <c r="F229" s="126">
        <v>1700</v>
      </c>
      <c r="G229" s="117">
        <v>0.19</v>
      </c>
      <c r="H229" s="120">
        <f t="shared" ref="H229:H234" si="145">E229*F229*G229</f>
        <v>3.2299999999999999E-5</v>
      </c>
      <c r="I229" s="117">
        <v>37.200000000000003</v>
      </c>
      <c r="J229" s="117"/>
      <c r="K229" s="117"/>
      <c r="L229" s="117"/>
      <c r="M229" s="117"/>
      <c r="N229" s="117"/>
      <c r="O229" s="117"/>
      <c r="P229" s="117">
        <f>I229*0.1</f>
        <v>3.7200000000000006</v>
      </c>
      <c r="Q229" s="121"/>
      <c r="R229" t="str">
        <f t="shared" si="109"/>
        <v>С110</v>
      </c>
      <c r="S229" t="str">
        <f t="shared" si="110"/>
        <v xml:space="preserve">Продуктопровод, «Нестабильный бензин со склада №2 через ЦУП на СГП» </v>
      </c>
      <c r="T229" t="str">
        <f t="shared" si="111"/>
        <v>Полное-взрыв</v>
      </c>
      <c r="U229" t="s">
        <v>110</v>
      </c>
      <c r="V229" t="s">
        <v>110</v>
      </c>
      <c r="W229" t="s">
        <v>110</v>
      </c>
      <c r="X229" t="s">
        <v>110</v>
      </c>
      <c r="Y229">
        <v>71</v>
      </c>
      <c r="Z229">
        <v>144</v>
      </c>
      <c r="AA229">
        <v>393</v>
      </c>
      <c r="AB229">
        <v>674</v>
      </c>
      <c r="AC229" t="s">
        <v>110</v>
      </c>
      <c r="AD229" t="s">
        <v>110</v>
      </c>
      <c r="AE229" t="s">
        <v>110</v>
      </c>
      <c r="AF229" t="s">
        <v>110</v>
      </c>
      <c r="AG229" t="s">
        <v>110</v>
      </c>
      <c r="AH229" t="s">
        <v>110</v>
      </c>
      <c r="AI229" t="s">
        <v>110</v>
      </c>
      <c r="AJ229" t="s">
        <v>110</v>
      </c>
      <c r="AK229" t="s">
        <v>110</v>
      </c>
      <c r="AL229" t="s">
        <v>110</v>
      </c>
      <c r="AM229" s="10">
        <v>1</v>
      </c>
      <c r="AN229" s="10">
        <v>1</v>
      </c>
      <c r="AO229">
        <v>0.26</v>
      </c>
      <c r="AP229">
        <v>0.02</v>
      </c>
      <c r="AQ229">
        <v>10</v>
      </c>
      <c r="AT229" s="122">
        <f t="shared" si="119"/>
        <v>1.004</v>
      </c>
      <c r="AU229" s="122">
        <f t="shared" si="120"/>
        <v>0.1004</v>
      </c>
      <c r="AV229" s="123">
        <f t="shared" si="144"/>
        <v>3.1</v>
      </c>
      <c r="AW229" s="123">
        <f t="shared" ref="AW229:AW236" si="146">AQ229*0.1</f>
        <v>1</v>
      </c>
      <c r="AX229" s="122">
        <f>10068.2*P229*POWER(10,-6)*10+0.0012*Q228</f>
        <v>0.3745370400000001</v>
      </c>
      <c r="AY229" s="123">
        <f t="shared" si="114"/>
        <v>5.5789370399999996</v>
      </c>
      <c r="AZ229" s="12">
        <f t="shared" si="115"/>
        <v>3.2299999999999999E-5</v>
      </c>
      <c r="BA229" s="102">
        <f t="shared" si="116"/>
        <v>3.2299999999999999E-5</v>
      </c>
      <c r="BB229" s="12">
        <f t="shared" si="117"/>
        <v>1.8019966639199999E-4</v>
      </c>
    </row>
    <row r="230" spans="1:54" x14ac:dyDescent="0.3">
      <c r="A230" s="116" t="s">
        <v>134</v>
      </c>
      <c r="B230" s="126" t="s">
        <v>340</v>
      </c>
      <c r="C230" s="118" t="s">
        <v>330</v>
      </c>
      <c r="D230" s="119" t="s">
        <v>72</v>
      </c>
      <c r="E230" s="120">
        <v>9.9999999999999995E-8</v>
      </c>
      <c r="F230" s="126">
        <v>1700</v>
      </c>
      <c r="G230" s="117">
        <v>0.76</v>
      </c>
      <c r="H230" s="120">
        <f t="shared" si="145"/>
        <v>1.292E-4</v>
      </c>
      <c r="I230" s="117">
        <v>37.200000000000003</v>
      </c>
      <c r="J230" s="117"/>
      <c r="K230" s="117"/>
      <c r="L230" s="117"/>
      <c r="M230" s="117"/>
      <c r="N230" s="117"/>
      <c r="O230" s="117"/>
      <c r="P230" s="117">
        <v>0</v>
      </c>
      <c r="Q230" s="124"/>
      <c r="R230" t="str">
        <f t="shared" si="109"/>
        <v>С111</v>
      </c>
      <c r="S230" t="str">
        <f t="shared" si="110"/>
        <v xml:space="preserve">Продуктопровод, «Нестабильный бензин со склада №2 через ЦУП на СГП» </v>
      </c>
      <c r="T230" t="str">
        <f t="shared" si="111"/>
        <v>Полное-ликвидация</v>
      </c>
      <c r="U230" t="s">
        <v>110</v>
      </c>
      <c r="V230" t="s">
        <v>110</v>
      </c>
      <c r="W230" t="s">
        <v>110</v>
      </c>
      <c r="X230" t="s">
        <v>110</v>
      </c>
      <c r="Y230" t="s">
        <v>110</v>
      </c>
      <c r="Z230" t="s">
        <v>110</v>
      </c>
      <c r="AA230" t="s">
        <v>110</v>
      </c>
      <c r="AB230" t="s">
        <v>110</v>
      </c>
      <c r="AC230" t="s">
        <v>110</v>
      </c>
      <c r="AD230" t="s">
        <v>110</v>
      </c>
      <c r="AE230" t="s">
        <v>110</v>
      </c>
      <c r="AF230" t="s">
        <v>110</v>
      </c>
      <c r="AG230" t="s">
        <v>110</v>
      </c>
      <c r="AH230" t="s">
        <v>110</v>
      </c>
      <c r="AI230" t="s">
        <v>110</v>
      </c>
      <c r="AJ230" t="s">
        <v>110</v>
      </c>
      <c r="AK230" t="s">
        <v>110</v>
      </c>
      <c r="AL230" t="s">
        <v>110</v>
      </c>
      <c r="AM230">
        <v>0</v>
      </c>
      <c r="AN230">
        <v>0</v>
      </c>
      <c r="AO230">
        <v>0.26</v>
      </c>
      <c r="AP230">
        <v>0.02</v>
      </c>
      <c r="AQ230">
        <v>10</v>
      </c>
      <c r="AT230" s="122">
        <f t="shared" ref="AT230" si="147">AP230*P230+AO230</f>
        <v>0.26</v>
      </c>
      <c r="AU230" s="122">
        <f t="shared" si="120"/>
        <v>2.6000000000000002E-2</v>
      </c>
      <c r="AV230" s="123">
        <f t="shared" si="144"/>
        <v>0</v>
      </c>
      <c r="AW230" s="123">
        <f t="shared" si="146"/>
        <v>1</v>
      </c>
      <c r="AX230" s="122">
        <f>1333*P230*POWER(10,-6)+0.0012*Q228</f>
        <v>0</v>
      </c>
      <c r="AY230" s="123">
        <f t="shared" si="114"/>
        <v>1.286</v>
      </c>
      <c r="AZ230" s="12">
        <f t="shared" si="115"/>
        <v>0</v>
      </c>
      <c r="BA230" s="102">
        <f t="shared" si="116"/>
        <v>0</v>
      </c>
      <c r="BB230" s="12">
        <f t="shared" si="117"/>
        <v>1.661512E-4</v>
      </c>
    </row>
    <row r="231" spans="1:54" x14ac:dyDescent="0.3">
      <c r="A231" s="116" t="s">
        <v>135</v>
      </c>
      <c r="B231" s="126" t="s">
        <v>340</v>
      </c>
      <c r="C231" s="118" t="s">
        <v>12</v>
      </c>
      <c r="D231" s="119" t="s">
        <v>75</v>
      </c>
      <c r="E231" s="120">
        <v>4.9999999999999998E-7</v>
      </c>
      <c r="F231" s="126">
        <v>1700</v>
      </c>
      <c r="G231" s="117">
        <v>4.0000000000000008E-2</v>
      </c>
      <c r="H231" s="120">
        <f t="shared" si="145"/>
        <v>3.4000000000000007E-5</v>
      </c>
      <c r="I231" s="117">
        <f>Q231*300/1000</f>
        <v>0</v>
      </c>
      <c r="J231" s="117"/>
      <c r="K231" s="117"/>
      <c r="L231" s="117"/>
      <c r="M231" s="117"/>
      <c r="N231" s="117"/>
      <c r="O231" s="117"/>
      <c r="P231" s="117">
        <f>I231</f>
        <v>0</v>
      </c>
      <c r="Q231" s="121"/>
      <c r="R231" t="str">
        <f t="shared" si="109"/>
        <v>С112</v>
      </c>
      <c r="S231" t="str">
        <f t="shared" si="110"/>
        <v xml:space="preserve">Продуктопровод, «Нестабильный бензин со склада №2 через ЦУП на СГП» </v>
      </c>
      <c r="T231" t="str">
        <f t="shared" si="111"/>
        <v>Частичное-жидкостной факел</v>
      </c>
      <c r="U231" t="s">
        <v>110</v>
      </c>
      <c r="V231" t="s">
        <v>110</v>
      </c>
      <c r="W231" t="s">
        <v>110</v>
      </c>
      <c r="X231" t="s">
        <v>110</v>
      </c>
      <c r="Y231" t="s">
        <v>110</v>
      </c>
      <c r="Z231" t="s">
        <v>110</v>
      </c>
      <c r="AA231" t="s">
        <v>110</v>
      </c>
      <c r="AB231" t="s">
        <v>110</v>
      </c>
      <c r="AC231">
        <v>34</v>
      </c>
      <c r="AD231">
        <v>6</v>
      </c>
      <c r="AE231" t="s">
        <v>110</v>
      </c>
      <c r="AF231" t="s">
        <v>110</v>
      </c>
      <c r="AG231" t="s">
        <v>110</v>
      </c>
      <c r="AH231" t="s">
        <v>110</v>
      </c>
      <c r="AI231" t="s">
        <v>110</v>
      </c>
      <c r="AJ231" t="s">
        <v>110</v>
      </c>
      <c r="AK231" t="s">
        <v>110</v>
      </c>
      <c r="AL231" t="s">
        <v>110</v>
      </c>
      <c r="AM231">
        <v>1</v>
      </c>
      <c r="AN231">
        <v>1</v>
      </c>
      <c r="AO231">
        <f>0.1*AO230</f>
        <v>2.6000000000000002E-2</v>
      </c>
      <c r="AP231">
        <v>0.02</v>
      </c>
      <c r="AQ231">
        <v>10</v>
      </c>
      <c r="AT231" s="122">
        <f t="shared" si="123"/>
        <v>2.6000000000000002E-2</v>
      </c>
      <c r="AU231" s="122">
        <f t="shared" si="120"/>
        <v>2.6000000000000003E-3</v>
      </c>
      <c r="AV231" s="123">
        <f t="shared" si="144"/>
        <v>3.1</v>
      </c>
      <c r="AW231" s="123">
        <f t="shared" si="146"/>
        <v>1</v>
      </c>
      <c r="AX231" s="122">
        <f>10068.2*P231*POWER(10,-6)+0.0012*P231*20</f>
        <v>0</v>
      </c>
      <c r="AY231" s="123">
        <f t="shared" si="114"/>
        <v>4.1285999999999996</v>
      </c>
      <c r="AZ231" s="12">
        <f t="shared" si="115"/>
        <v>3.4000000000000007E-5</v>
      </c>
      <c r="BA231" s="102">
        <f t="shared" si="116"/>
        <v>3.4000000000000007E-5</v>
      </c>
      <c r="BB231" s="12">
        <f t="shared" si="117"/>
        <v>1.4037240000000002E-4</v>
      </c>
    </row>
    <row r="232" spans="1:54" x14ac:dyDescent="0.3">
      <c r="A232" s="116" t="s">
        <v>136</v>
      </c>
      <c r="B232" s="126" t="s">
        <v>340</v>
      </c>
      <c r="C232" s="118" t="s">
        <v>326</v>
      </c>
      <c r="D232" s="119" t="s">
        <v>73</v>
      </c>
      <c r="E232" s="120">
        <v>4.9999999999999998E-7</v>
      </c>
      <c r="F232" s="126">
        <v>1700</v>
      </c>
      <c r="G232" s="117">
        <v>0.16000000000000003</v>
      </c>
      <c r="H232" s="120">
        <f t="shared" si="145"/>
        <v>1.3600000000000003E-4</v>
      </c>
      <c r="I232" s="117">
        <f>Q231*300/1000</f>
        <v>0</v>
      </c>
      <c r="J232" s="117"/>
      <c r="K232" s="117"/>
      <c r="L232" s="117"/>
      <c r="M232" s="117"/>
      <c r="N232" s="117"/>
      <c r="O232" s="117"/>
      <c r="P232" s="117">
        <v>0</v>
      </c>
      <c r="Q232" s="124"/>
      <c r="R232" t="str">
        <f t="shared" si="109"/>
        <v>С113</v>
      </c>
      <c r="S232" t="str">
        <f t="shared" si="110"/>
        <v xml:space="preserve">Продуктопровод, «Нестабильный бензин со склада №2 через ЦУП на СГП» </v>
      </c>
      <c r="T232" t="str">
        <f t="shared" si="111"/>
        <v>Частичное-ликвидация</v>
      </c>
      <c r="U232" t="s">
        <v>110</v>
      </c>
      <c r="V232" t="s">
        <v>110</v>
      </c>
      <c r="W232" t="s">
        <v>110</v>
      </c>
      <c r="X232" t="s">
        <v>110</v>
      </c>
      <c r="Y232" t="s">
        <v>110</v>
      </c>
      <c r="Z232" t="s">
        <v>110</v>
      </c>
      <c r="AA232" t="s">
        <v>110</v>
      </c>
      <c r="AB232" t="s">
        <v>110</v>
      </c>
      <c r="AC232" t="s">
        <v>110</v>
      </c>
      <c r="AD232" t="s">
        <v>110</v>
      </c>
      <c r="AE232" t="s">
        <v>110</v>
      </c>
      <c r="AF232" t="s">
        <v>110</v>
      </c>
      <c r="AG232" t="s">
        <v>110</v>
      </c>
      <c r="AH232" t="s">
        <v>110</v>
      </c>
      <c r="AI232" t="s">
        <v>110</v>
      </c>
      <c r="AJ232" t="s">
        <v>110</v>
      </c>
      <c r="AK232" t="s">
        <v>110</v>
      </c>
      <c r="AL232" t="s">
        <v>110</v>
      </c>
      <c r="AM232">
        <v>0</v>
      </c>
      <c r="AN232">
        <v>0</v>
      </c>
      <c r="AO232">
        <f>0.1*AO230</f>
        <v>2.6000000000000002E-2</v>
      </c>
      <c r="AP232">
        <v>0.02</v>
      </c>
      <c r="AQ232">
        <v>3</v>
      </c>
      <c r="AT232" s="122">
        <f t="shared" si="124"/>
        <v>2.6000000000000002E-2</v>
      </c>
      <c r="AU232" s="122">
        <f t="shared" si="120"/>
        <v>2.6000000000000003E-3</v>
      </c>
      <c r="AV232" s="123">
        <f t="shared" si="144"/>
        <v>0</v>
      </c>
      <c r="AW232" s="123">
        <f t="shared" si="146"/>
        <v>0.30000000000000004</v>
      </c>
      <c r="AX232" s="122">
        <f>1333*I232*POWER(10,-6)+0.0012*I232*20</f>
        <v>0</v>
      </c>
      <c r="AY232" s="123">
        <f t="shared" si="114"/>
        <v>0.32860000000000006</v>
      </c>
      <c r="AZ232" s="12">
        <f t="shared" si="115"/>
        <v>0</v>
      </c>
      <c r="BA232" s="102">
        <f t="shared" si="116"/>
        <v>0</v>
      </c>
      <c r="BB232" s="12">
        <f t="shared" si="117"/>
        <v>4.4689600000000013E-5</v>
      </c>
    </row>
    <row r="233" spans="1:54" x14ac:dyDescent="0.3">
      <c r="A233" s="116" t="s">
        <v>137</v>
      </c>
      <c r="B233" s="126" t="s">
        <v>340</v>
      </c>
      <c r="C233" s="118" t="s">
        <v>15</v>
      </c>
      <c r="D233" s="119" t="s">
        <v>76</v>
      </c>
      <c r="E233" s="120">
        <v>4.9999999999999998E-7</v>
      </c>
      <c r="F233" s="126">
        <v>1700</v>
      </c>
      <c r="G233" s="117">
        <v>4.0000000000000008E-2</v>
      </c>
      <c r="H233" s="120">
        <f t="shared" si="145"/>
        <v>3.4000000000000007E-5</v>
      </c>
      <c r="I233" s="117">
        <f>Q233*1800/1000</f>
        <v>0</v>
      </c>
      <c r="J233" s="117"/>
      <c r="K233" s="117"/>
      <c r="L233" s="117"/>
      <c r="M233" s="117"/>
      <c r="N233" s="117"/>
      <c r="O233" s="117"/>
      <c r="P233" s="117">
        <f>I233</f>
        <v>0</v>
      </c>
      <c r="Q233" s="121"/>
      <c r="R233" t="str">
        <f t="shared" si="109"/>
        <v>С114</v>
      </c>
      <c r="S233" t="str">
        <f t="shared" si="110"/>
        <v xml:space="preserve">Продуктопровод, «Нестабильный бензин со склада №2 через ЦУП на СГП» </v>
      </c>
      <c r="T233" t="str">
        <f t="shared" si="111"/>
        <v>Частичное-газ факел</v>
      </c>
      <c r="U233" t="s">
        <v>110</v>
      </c>
      <c r="V233" t="s">
        <v>110</v>
      </c>
      <c r="W233" t="s">
        <v>110</v>
      </c>
      <c r="X233" t="s">
        <v>110</v>
      </c>
      <c r="Y233" t="s">
        <v>110</v>
      </c>
      <c r="Z233" t="s">
        <v>110</v>
      </c>
      <c r="AA233" t="s">
        <v>110</v>
      </c>
      <c r="AB233" t="s">
        <v>110</v>
      </c>
      <c r="AC233">
        <v>8</v>
      </c>
      <c r="AD233">
        <v>2</v>
      </c>
      <c r="AE233" t="s">
        <v>110</v>
      </c>
      <c r="AF233" t="s">
        <v>110</v>
      </c>
      <c r="AG233" t="s">
        <v>110</v>
      </c>
      <c r="AH233" t="s">
        <v>110</v>
      </c>
      <c r="AI233" t="s">
        <v>110</v>
      </c>
      <c r="AJ233" t="s">
        <v>110</v>
      </c>
      <c r="AK233" t="s">
        <v>110</v>
      </c>
      <c r="AL233" t="s">
        <v>110</v>
      </c>
      <c r="AM233">
        <v>1</v>
      </c>
      <c r="AN233">
        <v>1</v>
      </c>
      <c r="AO233">
        <f>0.1*AO230</f>
        <v>2.6000000000000002E-2</v>
      </c>
      <c r="AP233">
        <v>0.02</v>
      </c>
      <c r="AQ233">
        <v>3</v>
      </c>
      <c r="AT233" s="122">
        <f t="shared" si="125"/>
        <v>2.6000000000000002E-2</v>
      </c>
      <c r="AU233" s="122">
        <f t="shared" si="120"/>
        <v>2.6000000000000003E-3</v>
      </c>
      <c r="AV233" s="123">
        <f t="shared" si="144"/>
        <v>3.1</v>
      </c>
      <c r="AW233" s="123">
        <f t="shared" si="146"/>
        <v>0.30000000000000004</v>
      </c>
      <c r="AX233" s="122">
        <f>10068.2*P233*POWER(10,-6)</f>
        <v>0</v>
      </c>
      <c r="AY233" s="123">
        <f t="shared" si="114"/>
        <v>3.4286000000000003</v>
      </c>
      <c r="AZ233" s="12">
        <f t="shared" si="115"/>
        <v>3.4000000000000007E-5</v>
      </c>
      <c r="BA233" s="102">
        <f t="shared" si="116"/>
        <v>3.4000000000000007E-5</v>
      </c>
      <c r="BB233" s="12">
        <f t="shared" si="117"/>
        <v>1.1657240000000004E-4</v>
      </c>
    </row>
    <row r="234" spans="1:54" x14ac:dyDescent="0.3">
      <c r="A234" s="116" t="s">
        <v>138</v>
      </c>
      <c r="B234" s="126" t="s">
        <v>340</v>
      </c>
      <c r="C234" s="118" t="s">
        <v>327</v>
      </c>
      <c r="D234" s="119" t="s">
        <v>77</v>
      </c>
      <c r="E234" s="120">
        <v>4.9999999999999998E-7</v>
      </c>
      <c r="F234" s="126">
        <v>1700</v>
      </c>
      <c r="G234" s="117">
        <v>0.15200000000000002</v>
      </c>
      <c r="H234" s="120">
        <f t="shared" si="145"/>
        <v>1.2920000000000002E-4</v>
      </c>
      <c r="I234" s="117">
        <f>Q233*1800/1000</f>
        <v>0</v>
      </c>
      <c r="J234" s="117"/>
      <c r="K234" s="117"/>
      <c r="L234" s="117"/>
      <c r="M234" s="117"/>
      <c r="N234" s="117"/>
      <c r="O234" s="117"/>
      <c r="P234" s="117">
        <f>I234</f>
        <v>0</v>
      </c>
      <c r="Q234" s="124"/>
      <c r="R234" t="str">
        <f t="shared" si="109"/>
        <v>С115</v>
      </c>
      <c r="S234" t="str">
        <f t="shared" si="110"/>
        <v xml:space="preserve">Продуктопровод, «Нестабильный бензин со склада №2 через ЦУП на СГП» </v>
      </c>
      <c r="T234" t="str">
        <f t="shared" si="111"/>
        <v>Частичное-вспышка</v>
      </c>
      <c r="U234" t="s">
        <v>110</v>
      </c>
      <c r="V234" t="s">
        <v>110</v>
      </c>
      <c r="W234" t="s">
        <v>110</v>
      </c>
      <c r="X234" t="s">
        <v>110</v>
      </c>
      <c r="Y234" t="s">
        <v>110</v>
      </c>
      <c r="Z234" t="s">
        <v>110</v>
      </c>
      <c r="AA234" t="s">
        <v>110</v>
      </c>
      <c r="AB234" t="s">
        <v>110</v>
      </c>
      <c r="AC234" t="s">
        <v>110</v>
      </c>
      <c r="AD234" t="s">
        <v>110</v>
      </c>
      <c r="AE234">
        <v>29</v>
      </c>
      <c r="AF234">
        <v>34</v>
      </c>
      <c r="AG234" t="s">
        <v>110</v>
      </c>
      <c r="AH234" t="s">
        <v>110</v>
      </c>
      <c r="AI234" t="s">
        <v>110</v>
      </c>
      <c r="AJ234" t="s">
        <v>110</v>
      </c>
      <c r="AK234" t="s">
        <v>110</v>
      </c>
      <c r="AL234" t="s">
        <v>110</v>
      </c>
      <c r="AM234">
        <v>1</v>
      </c>
      <c r="AN234">
        <v>1</v>
      </c>
      <c r="AO234">
        <f>0.1*AO230</f>
        <v>2.6000000000000002E-2</v>
      </c>
      <c r="AP234">
        <v>0.02</v>
      </c>
      <c r="AQ234">
        <v>3</v>
      </c>
      <c r="AT234" s="122">
        <f t="shared" si="125"/>
        <v>2.6000000000000002E-2</v>
      </c>
      <c r="AU234" s="122">
        <f t="shared" si="120"/>
        <v>2.6000000000000003E-3</v>
      </c>
      <c r="AV234" s="123">
        <f t="shared" si="144"/>
        <v>3.1</v>
      </c>
      <c r="AW234" s="123">
        <f t="shared" si="146"/>
        <v>0.30000000000000004</v>
      </c>
      <c r="AX234" s="122">
        <f>10068.2*P234*POWER(10,-6)</f>
        <v>0</v>
      </c>
      <c r="AY234" s="123">
        <f t="shared" si="114"/>
        <v>3.4286000000000003</v>
      </c>
      <c r="AZ234" s="12">
        <f t="shared" si="115"/>
        <v>1.2920000000000002E-4</v>
      </c>
      <c r="BA234" s="102">
        <f t="shared" si="116"/>
        <v>1.2920000000000002E-4</v>
      </c>
      <c r="BB234" s="12">
        <f t="shared" si="117"/>
        <v>4.4297512000000014E-4</v>
      </c>
    </row>
    <row r="235" spans="1:54" x14ac:dyDescent="0.3">
      <c r="A235" s="116" t="s">
        <v>139</v>
      </c>
      <c r="B235" s="126" t="s">
        <v>340</v>
      </c>
      <c r="C235" s="118" t="s">
        <v>328</v>
      </c>
      <c r="D235" s="119" t="s">
        <v>73</v>
      </c>
      <c r="E235" s="120">
        <v>4.9999999999999998E-7</v>
      </c>
      <c r="F235" s="126">
        <v>1700</v>
      </c>
      <c r="G235" s="117">
        <v>0.6080000000000001</v>
      </c>
      <c r="H235" s="120">
        <f>E235*F235*G235</f>
        <v>5.1680000000000009E-4</v>
      </c>
      <c r="I235" s="117">
        <f>Q233*1800/1000</f>
        <v>0</v>
      </c>
      <c r="J235" s="117"/>
      <c r="K235" s="117"/>
      <c r="L235" s="117"/>
      <c r="M235" s="117"/>
      <c r="N235" s="117"/>
      <c r="O235" s="117"/>
      <c r="P235" s="117">
        <v>0</v>
      </c>
      <c r="Q235" s="124"/>
      <c r="R235" t="str">
        <f t="shared" si="109"/>
        <v>С116</v>
      </c>
      <c r="S235" t="str">
        <f t="shared" si="110"/>
        <v xml:space="preserve">Продуктопровод, «Нестабильный бензин со склада №2 через ЦУП на СГП» </v>
      </c>
      <c r="T235" t="str">
        <f t="shared" si="111"/>
        <v>Частичное-ликвидация</v>
      </c>
      <c r="U235" t="s">
        <v>110</v>
      </c>
      <c r="V235" t="s">
        <v>110</v>
      </c>
      <c r="W235" t="s">
        <v>110</v>
      </c>
      <c r="X235" t="s">
        <v>110</v>
      </c>
      <c r="Y235" t="s">
        <v>110</v>
      </c>
      <c r="Z235" t="s">
        <v>110</v>
      </c>
      <c r="AA235" t="s">
        <v>110</v>
      </c>
      <c r="AB235" t="s">
        <v>110</v>
      </c>
      <c r="AC235" t="s">
        <v>110</v>
      </c>
      <c r="AD235" t="s">
        <v>110</v>
      </c>
      <c r="AE235" t="s">
        <v>110</v>
      </c>
      <c r="AF235" t="s">
        <v>110</v>
      </c>
      <c r="AG235" t="s">
        <v>110</v>
      </c>
      <c r="AH235" t="s">
        <v>110</v>
      </c>
      <c r="AI235" t="s">
        <v>110</v>
      </c>
      <c r="AJ235" t="s">
        <v>110</v>
      </c>
      <c r="AK235" t="s">
        <v>110</v>
      </c>
      <c r="AL235" t="s">
        <v>110</v>
      </c>
      <c r="AM235">
        <v>0</v>
      </c>
      <c r="AN235">
        <v>0</v>
      </c>
      <c r="AO235">
        <f>0.1*AO230</f>
        <v>2.6000000000000002E-2</v>
      </c>
      <c r="AP235">
        <v>0.02</v>
      </c>
      <c r="AQ235">
        <v>3</v>
      </c>
      <c r="AT235" s="122">
        <f t="shared" si="126"/>
        <v>2.6000000000000002E-2</v>
      </c>
      <c r="AU235" s="122">
        <f t="shared" si="120"/>
        <v>2.6000000000000003E-3</v>
      </c>
      <c r="AV235" s="123">
        <f t="shared" si="144"/>
        <v>0</v>
      </c>
      <c r="AW235" s="123">
        <f t="shared" si="146"/>
        <v>0.30000000000000004</v>
      </c>
      <c r="AX235" s="122">
        <f>1333*I235*POWER(10,-6)</f>
        <v>0</v>
      </c>
      <c r="AY235" s="123">
        <f t="shared" si="114"/>
        <v>0.32860000000000006</v>
      </c>
      <c r="AZ235" s="12">
        <f t="shared" si="115"/>
        <v>0</v>
      </c>
      <c r="BA235" s="102">
        <f t="shared" si="116"/>
        <v>0</v>
      </c>
      <c r="BB235" s="12">
        <f t="shared" si="117"/>
        <v>1.6982048000000006E-4</v>
      </c>
    </row>
    <row r="236" spans="1:54" x14ac:dyDescent="0.3">
      <c r="A236" s="116" t="s">
        <v>140</v>
      </c>
      <c r="B236" s="126" t="s">
        <v>340</v>
      </c>
      <c r="C236" s="118" t="s">
        <v>78</v>
      </c>
      <c r="D236" s="119" t="s">
        <v>79</v>
      </c>
      <c r="E236" s="120">
        <v>2.5000000000000001E-5</v>
      </c>
      <c r="F236" s="126">
        <v>1</v>
      </c>
      <c r="G236" s="117">
        <v>1</v>
      </c>
      <c r="H236" s="120">
        <f>E236*F236*G236</f>
        <v>2.5000000000000001E-5</v>
      </c>
      <c r="I236" s="117">
        <v>37.200000000000003</v>
      </c>
      <c r="J236" s="117"/>
      <c r="K236" s="117"/>
      <c r="L236" s="117"/>
      <c r="M236" s="117"/>
      <c r="N236" s="117"/>
      <c r="O236" s="117"/>
      <c r="P236" s="131">
        <f>I236*0.6*0.3</f>
        <v>6.6959999999999997</v>
      </c>
      <c r="Q236" s="124"/>
      <c r="R236" t="str">
        <f t="shared" si="109"/>
        <v>С117</v>
      </c>
      <c r="S236" t="str">
        <f t="shared" si="110"/>
        <v xml:space="preserve">Продуктопровод, «Нестабильный бензин со склада №2 через ЦУП на СГП» </v>
      </c>
      <c r="T236" t="str">
        <f t="shared" si="111"/>
        <v>Полное-огненный шар</v>
      </c>
      <c r="U236" t="s">
        <v>110</v>
      </c>
      <c r="V236" t="s">
        <v>110</v>
      </c>
      <c r="W236" t="s">
        <v>110</v>
      </c>
      <c r="X236" t="s">
        <v>110</v>
      </c>
      <c r="Y236" t="s">
        <v>110</v>
      </c>
      <c r="Z236" t="s">
        <v>110</v>
      </c>
      <c r="AA236" t="s">
        <v>110</v>
      </c>
      <c r="AB236" t="s">
        <v>110</v>
      </c>
      <c r="AC236" t="s">
        <v>110</v>
      </c>
      <c r="AD236" t="s">
        <v>110</v>
      </c>
      <c r="AE236" t="s">
        <v>110</v>
      </c>
      <c r="AF236" t="s">
        <v>110</v>
      </c>
      <c r="AG236" t="s">
        <v>110</v>
      </c>
      <c r="AH236" t="s">
        <v>110</v>
      </c>
      <c r="AI236">
        <v>84</v>
      </c>
      <c r="AJ236">
        <v>123</v>
      </c>
      <c r="AK236">
        <v>147</v>
      </c>
      <c r="AL236">
        <v>190</v>
      </c>
      <c r="AM236">
        <v>1</v>
      </c>
      <c r="AN236">
        <v>1</v>
      </c>
      <c r="AO236">
        <f>AO228</f>
        <v>0.26</v>
      </c>
      <c r="AP236">
        <v>0.02</v>
      </c>
      <c r="AQ236">
        <v>10</v>
      </c>
      <c r="AT236" s="122">
        <f t="shared" si="127"/>
        <v>0.39392000000000005</v>
      </c>
      <c r="AU236" s="122">
        <f t="shared" si="120"/>
        <v>3.939200000000001E-2</v>
      </c>
      <c r="AV236" s="123">
        <f t="shared" si="144"/>
        <v>3.1</v>
      </c>
      <c r="AW236" s="123">
        <f t="shared" si="146"/>
        <v>1</v>
      </c>
      <c r="AX236" s="122">
        <f t="shared" ref="AX236" si="148">10068.2*P236*POWER(10,-6)</f>
        <v>6.7416667199999988E-2</v>
      </c>
      <c r="AY236" s="123">
        <f t="shared" si="114"/>
        <v>4.6007286672000003</v>
      </c>
      <c r="AZ236" s="12">
        <f t="shared" si="115"/>
        <v>2.5000000000000001E-5</v>
      </c>
      <c r="BA236" s="102">
        <f t="shared" si="116"/>
        <v>2.5000000000000001E-5</v>
      </c>
      <c r="BB236" s="12">
        <f t="shared" si="117"/>
        <v>1.1501821668000001E-4</v>
      </c>
    </row>
    <row r="237" spans="1:54" x14ac:dyDescent="0.3">
      <c r="A237" s="116" t="s">
        <v>141</v>
      </c>
      <c r="B237" s="126" t="s">
        <v>341</v>
      </c>
      <c r="C237" s="127" t="s">
        <v>8</v>
      </c>
      <c r="D237" s="128" t="s">
        <v>71</v>
      </c>
      <c r="E237" s="129">
        <v>9.9999999999999995E-8</v>
      </c>
      <c r="F237" s="126">
        <v>1400</v>
      </c>
      <c r="G237" s="126">
        <v>0.05</v>
      </c>
      <c r="H237" s="129">
        <f>E237*F237*G237</f>
        <v>6.9999999999999999E-6</v>
      </c>
      <c r="I237" s="126">
        <v>60.1</v>
      </c>
      <c r="J237" s="126"/>
      <c r="K237" s="126"/>
      <c r="L237" s="126"/>
      <c r="M237" s="126"/>
      <c r="N237" s="126"/>
      <c r="O237" s="126"/>
      <c r="P237" s="126">
        <f>I237</f>
        <v>60.1</v>
      </c>
      <c r="Q237" s="121"/>
      <c r="R237" t="str">
        <f t="shared" si="109"/>
        <v>С118</v>
      </c>
      <c r="S237" t="str">
        <f t="shared" si="110"/>
        <v>Продуктопровод, «Подача  ШФЛУ в 3-й ряд  (Е-25-36)»</v>
      </c>
      <c r="T237" t="str">
        <f t="shared" si="111"/>
        <v>Полное-пожар</v>
      </c>
      <c r="U237">
        <v>15</v>
      </c>
      <c r="V237">
        <v>20</v>
      </c>
      <c r="W237">
        <v>28</v>
      </c>
      <c r="X237">
        <v>50</v>
      </c>
      <c r="Y237" t="s">
        <v>110</v>
      </c>
      <c r="Z237" t="s">
        <v>110</v>
      </c>
      <c r="AA237" t="s">
        <v>110</v>
      </c>
      <c r="AB237" t="s">
        <v>110</v>
      </c>
      <c r="AC237" t="s">
        <v>110</v>
      </c>
      <c r="AD237" t="s">
        <v>110</v>
      </c>
      <c r="AE237" t="s">
        <v>110</v>
      </c>
      <c r="AF237" t="s">
        <v>110</v>
      </c>
      <c r="AG237" t="s">
        <v>110</v>
      </c>
      <c r="AH237" t="s">
        <v>110</v>
      </c>
      <c r="AI237" t="s">
        <v>110</v>
      </c>
      <c r="AJ237" t="s">
        <v>110</v>
      </c>
      <c r="AK237" t="s">
        <v>110</v>
      </c>
      <c r="AL237" t="s">
        <v>110</v>
      </c>
      <c r="AM237" s="10">
        <v>1</v>
      </c>
      <c r="AN237" s="10">
        <v>1</v>
      </c>
      <c r="AO237">
        <v>0.45</v>
      </c>
      <c r="AP237">
        <v>0.02</v>
      </c>
      <c r="AQ237">
        <v>10</v>
      </c>
      <c r="AT237" s="122">
        <f t="shared" si="112"/>
        <v>1.6519999999999999</v>
      </c>
      <c r="AU237" s="122">
        <f>0.1*AT237</f>
        <v>0.16520000000000001</v>
      </c>
      <c r="AV237" s="123">
        <f t="shared" ref="AV237:AV245" si="149">AM237*1.72+115*0.012*AN237</f>
        <v>3.1</v>
      </c>
      <c r="AW237" s="123">
        <f>AQ237*0.1</f>
        <v>1</v>
      </c>
      <c r="AX237" s="122">
        <f>10068.2*P237*POWER(10,-6)+0.0012*Q237</f>
        <v>0.60509882000000004</v>
      </c>
      <c r="AY237" s="123">
        <f t="shared" si="114"/>
        <v>6.5222988200000005</v>
      </c>
      <c r="AZ237" s="12">
        <f t="shared" si="115"/>
        <v>6.9999999999999999E-6</v>
      </c>
      <c r="BA237" s="102">
        <f t="shared" si="116"/>
        <v>6.9999999999999999E-6</v>
      </c>
      <c r="BB237" s="12">
        <f t="shared" si="117"/>
        <v>4.5656091740000001E-5</v>
      </c>
    </row>
    <row r="238" spans="1:54" x14ac:dyDescent="0.3">
      <c r="A238" s="116" t="s">
        <v>142</v>
      </c>
      <c r="B238" s="126" t="s">
        <v>341</v>
      </c>
      <c r="C238" s="118" t="s">
        <v>329</v>
      </c>
      <c r="D238" s="119" t="s">
        <v>74</v>
      </c>
      <c r="E238" s="120">
        <v>9.9999999999999995E-8</v>
      </c>
      <c r="F238" s="126">
        <v>1400</v>
      </c>
      <c r="G238" s="117">
        <v>0.19</v>
      </c>
      <c r="H238" s="120">
        <f t="shared" ref="H238:H243" si="150">E238*F238*G238</f>
        <v>2.6599999999999999E-5</v>
      </c>
      <c r="I238" s="117">
        <v>60.1</v>
      </c>
      <c r="J238" s="117"/>
      <c r="K238" s="117"/>
      <c r="L238" s="117"/>
      <c r="M238" s="117"/>
      <c r="N238" s="117"/>
      <c r="O238" s="117"/>
      <c r="P238" s="117">
        <f>I238*0.1</f>
        <v>6.0100000000000007</v>
      </c>
      <c r="Q238" s="121"/>
      <c r="R238" t="str">
        <f t="shared" si="109"/>
        <v>С119</v>
      </c>
      <c r="S238" t="str">
        <f t="shared" si="110"/>
        <v>Продуктопровод, «Подача  ШФЛУ в 3-й ряд  (Е-25-36)»</v>
      </c>
      <c r="T238" t="str">
        <f t="shared" si="111"/>
        <v>Полное-взрыв</v>
      </c>
      <c r="U238" t="s">
        <v>110</v>
      </c>
      <c r="V238" t="s">
        <v>110</v>
      </c>
      <c r="W238" t="s">
        <v>110</v>
      </c>
      <c r="X238" t="s">
        <v>110</v>
      </c>
      <c r="Y238">
        <v>84</v>
      </c>
      <c r="Z238">
        <v>169</v>
      </c>
      <c r="AA238">
        <v>461</v>
      </c>
      <c r="AB238">
        <v>791</v>
      </c>
      <c r="AC238" t="s">
        <v>110</v>
      </c>
      <c r="AD238" t="s">
        <v>110</v>
      </c>
      <c r="AE238" t="s">
        <v>110</v>
      </c>
      <c r="AF238" t="s">
        <v>110</v>
      </c>
      <c r="AG238" t="s">
        <v>110</v>
      </c>
      <c r="AH238" t="s">
        <v>110</v>
      </c>
      <c r="AI238" t="s">
        <v>110</v>
      </c>
      <c r="AJ238" t="s">
        <v>110</v>
      </c>
      <c r="AK238" t="s">
        <v>110</v>
      </c>
      <c r="AL238" t="s">
        <v>110</v>
      </c>
      <c r="AM238" s="10">
        <v>1</v>
      </c>
      <c r="AN238" s="10">
        <v>1</v>
      </c>
      <c r="AO238">
        <v>0.45</v>
      </c>
      <c r="AP238">
        <v>0.02</v>
      </c>
      <c r="AQ238">
        <v>10</v>
      </c>
      <c r="AT238" s="122">
        <f t="shared" si="119"/>
        <v>1.6519999999999999</v>
      </c>
      <c r="AU238" s="122">
        <f t="shared" si="120"/>
        <v>0.16520000000000001</v>
      </c>
      <c r="AV238" s="123">
        <f t="shared" si="149"/>
        <v>3.1</v>
      </c>
      <c r="AW238" s="123">
        <f t="shared" ref="AW238:AW245" si="151">AQ238*0.1</f>
        <v>1</v>
      </c>
      <c r="AX238" s="122">
        <f>10068.2*P238*POWER(10,-6)*10+0.0012*Q237</f>
        <v>0.60509882000000004</v>
      </c>
      <c r="AY238" s="123">
        <f t="shared" si="114"/>
        <v>6.5222988200000005</v>
      </c>
      <c r="AZ238" s="12">
        <f t="shared" si="115"/>
        <v>2.6599999999999999E-5</v>
      </c>
      <c r="BA238" s="102">
        <f t="shared" si="116"/>
        <v>2.6599999999999999E-5</v>
      </c>
      <c r="BB238" s="12">
        <f t="shared" si="117"/>
        <v>1.73493148612E-4</v>
      </c>
    </row>
    <row r="239" spans="1:54" x14ac:dyDescent="0.3">
      <c r="A239" s="116" t="s">
        <v>143</v>
      </c>
      <c r="B239" s="126" t="s">
        <v>341</v>
      </c>
      <c r="C239" s="118" t="s">
        <v>330</v>
      </c>
      <c r="D239" s="119" t="s">
        <v>72</v>
      </c>
      <c r="E239" s="120">
        <v>9.9999999999999995E-8</v>
      </c>
      <c r="F239" s="126">
        <v>1400</v>
      </c>
      <c r="G239" s="117">
        <v>0.76</v>
      </c>
      <c r="H239" s="120">
        <f t="shared" si="150"/>
        <v>1.064E-4</v>
      </c>
      <c r="I239" s="117">
        <v>60.1</v>
      </c>
      <c r="J239" s="117"/>
      <c r="K239" s="117"/>
      <c r="L239" s="117"/>
      <c r="M239" s="117"/>
      <c r="N239" s="117"/>
      <c r="O239" s="117"/>
      <c r="P239" s="117">
        <v>0</v>
      </c>
      <c r="Q239" s="124"/>
      <c r="R239" t="str">
        <f t="shared" si="109"/>
        <v>С120</v>
      </c>
      <c r="S239" t="str">
        <f t="shared" si="110"/>
        <v>Продуктопровод, «Подача  ШФЛУ в 3-й ряд  (Е-25-36)»</v>
      </c>
      <c r="T239" t="str">
        <f t="shared" si="111"/>
        <v>Полное-ликвидация</v>
      </c>
      <c r="U239" t="s">
        <v>110</v>
      </c>
      <c r="V239" t="s">
        <v>110</v>
      </c>
      <c r="W239" t="s">
        <v>110</v>
      </c>
      <c r="X239" t="s">
        <v>110</v>
      </c>
      <c r="Y239" t="s">
        <v>110</v>
      </c>
      <c r="Z239" t="s">
        <v>110</v>
      </c>
      <c r="AA239" t="s">
        <v>110</v>
      </c>
      <c r="AB239" t="s">
        <v>110</v>
      </c>
      <c r="AC239" t="s">
        <v>110</v>
      </c>
      <c r="AD239" t="s">
        <v>110</v>
      </c>
      <c r="AE239" t="s">
        <v>110</v>
      </c>
      <c r="AF239" t="s">
        <v>110</v>
      </c>
      <c r="AG239" t="s">
        <v>110</v>
      </c>
      <c r="AH239" t="s">
        <v>110</v>
      </c>
      <c r="AI239" t="s">
        <v>110</v>
      </c>
      <c r="AJ239" t="s">
        <v>110</v>
      </c>
      <c r="AK239" t="s">
        <v>110</v>
      </c>
      <c r="AL239" t="s">
        <v>110</v>
      </c>
      <c r="AM239">
        <v>0</v>
      </c>
      <c r="AN239">
        <v>0</v>
      </c>
      <c r="AO239">
        <v>0.45</v>
      </c>
      <c r="AP239">
        <v>0.02</v>
      </c>
      <c r="AQ239">
        <v>10</v>
      </c>
      <c r="AT239" s="122">
        <f t="shared" ref="AT239:AT294" si="152">AP239*P239+AO239</f>
        <v>0.45</v>
      </c>
      <c r="AU239" s="122">
        <f t="shared" si="120"/>
        <v>4.5000000000000005E-2</v>
      </c>
      <c r="AV239" s="123">
        <f t="shared" si="149"/>
        <v>0</v>
      </c>
      <c r="AW239" s="123">
        <f t="shared" si="151"/>
        <v>1</v>
      </c>
      <c r="AX239" s="122">
        <f>1333*P239*POWER(10,-6)+0.0012*Q237</f>
        <v>0</v>
      </c>
      <c r="AY239" s="123">
        <f t="shared" si="114"/>
        <v>1.4949999999999999</v>
      </c>
      <c r="AZ239" s="12">
        <f t="shared" si="115"/>
        <v>0</v>
      </c>
      <c r="BA239" s="102">
        <f t="shared" si="116"/>
        <v>0</v>
      </c>
      <c r="BB239" s="12">
        <f t="shared" si="117"/>
        <v>1.5906799999999998E-4</v>
      </c>
    </row>
    <row r="240" spans="1:54" x14ac:dyDescent="0.3">
      <c r="A240" s="116" t="s">
        <v>144</v>
      </c>
      <c r="B240" s="126" t="s">
        <v>341</v>
      </c>
      <c r="C240" s="118" t="s">
        <v>12</v>
      </c>
      <c r="D240" s="119" t="s">
        <v>75</v>
      </c>
      <c r="E240" s="120">
        <v>4.9999999999999998E-7</v>
      </c>
      <c r="F240" s="126">
        <v>1400</v>
      </c>
      <c r="G240" s="117">
        <v>4.0000000000000008E-2</v>
      </c>
      <c r="H240" s="120">
        <f t="shared" si="150"/>
        <v>2.8000000000000006E-5</v>
      </c>
      <c r="I240" s="117">
        <f>Q240*300/1000</f>
        <v>0</v>
      </c>
      <c r="J240" s="117"/>
      <c r="K240" s="117"/>
      <c r="L240" s="117"/>
      <c r="M240" s="117"/>
      <c r="N240" s="117"/>
      <c r="O240" s="117"/>
      <c r="P240" s="117">
        <f>I240</f>
        <v>0</v>
      </c>
      <c r="Q240" s="121"/>
      <c r="R240" t="str">
        <f t="shared" si="109"/>
        <v>С121</v>
      </c>
      <c r="S240" t="str">
        <f t="shared" si="110"/>
        <v>Продуктопровод, «Подача  ШФЛУ в 3-й ряд  (Е-25-36)»</v>
      </c>
      <c r="T240" t="str">
        <f t="shared" si="111"/>
        <v>Частичное-жидкостной факел</v>
      </c>
      <c r="U240" t="s">
        <v>110</v>
      </c>
      <c r="V240" t="s">
        <v>110</v>
      </c>
      <c r="W240" t="s">
        <v>110</v>
      </c>
      <c r="X240" t="s">
        <v>110</v>
      </c>
      <c r="Y240" t="s">
        <v>110</v>
      </c>
      <c r="Z240" t="s">
        <v>110</v>
      </c>
      <c r="AA240" t="s">
        <v>110</v>
      </c>
      <c r="AB240" t="s">
        <v>110</v>
      </c>
      <c r="AC240">
        <v>34</v>
      </c>
      <c r="AD240">
        <v>6</v>
      </c>
      <c r="AE240" t="s">
        <v>110</v>
      </c>
      <c r="AF240" t="s">
        <v>110</v>
      </c>
      <c r="AG240" t="s">
        <v>110</v>
      </c>
      <c r="AH240" t="s">
        <v>110</v>
      </c>
      <c r="AI240" t="s">
        <v>110</v>
      </c>
      <c r="AJ240" t="s">
        <v>110</v>
      </c>
      <c r="AK240" t="s">
        <v>110</v>
      </c>
      <c r="AL240" t="s">
        <v>110</v>
      </c>
      <c r="AM240">
        <v>1</v>
      </c>
      <c r="AN240">
        <v>1</v>
      </c>
      <c r="AO240">
        <f>0.1*AO239</f>
        <v>4.5000000000000005E-2</v>
      </c>
      <c r="AP240">
        <v>0.02</v>
      </c>
      <c r="AQ240">
        <v>10</v>
      </c>
      <c r="AT240" s="122">
        <f t="shared" si="152"/>
        <v>4.5000000000000005E-2</v>
      </c>
      <c r="AU240" s="122">
        <f t="shared" si="120"/>
        <v>4.5000000000000005E-3</v>
      </c>
      <c r="AV240" s="123">
        <f t="shared" si="149"/>
        <v>3.1</v>
      </c>
      <c r="AW240" s="123">
        <f t="shared" si="151"/>
        <v>1</v>
      </c>
      <c r="AX240" s="122">
        <f>10068.2*P240*POWER(10,-6)+0.0012*P240*20</f>
        <v>0</v>
      </c>
      <c r="AY240" s="123">
        <f t="shared" ref="AY240:AY303" si="153">AX240+AW240+AV240+AU240+AT240</f>
        <v>4.1494999999999997</v>
      </c>
      <c r="AZ240" s="12">
        <f t="shared" si="115"/>
        <v>2.8000000000000006E-5</v>
      </c>
      <c r="BA240" s="102">
        <f t="shared" si="116"/>
        <v>2.8000000000000006E-5</v>
      </c>
      <c r="BB240" s="12">
        <f t="shared" si="117"/>
        <v>1.1618600000000002E-4</v>
      </c>
    </row>
    <row r="241" spans="1:54" x14ac:dyDescent="0.3">
      <c r="A241" s="116" t="s">
        <v>145</v>
      </c>
      <c r="B241" s="126" t="s">
        <v>341</v>
      </c>
      <c r="C241" s="118" t="s">
        <v>326</v>
      </c>
      <c r="D241" s="119" t="s">
        <v>73</v>
      </c>
      <c r="E241" s="120">
        <v>4.9999999999999998E-7</v>
      </c>
      <c r="F241" s="126">
        <v>1400</v>
      </c>
      <c r="G241" s="117">
        <v>0.16000000000000003</v>
      </c>
      <c r="H241" s="120">
        <f t="shared" si="150"/>
        <v>1.1200000000000003E-4</v>
      </c>
      <c r="I241" s="117">
        <f>Q240*300/1000</f>
        <v>0</v>
      </c>
      <c r="J241" s="117"/>
      <c r="K241" s="117"/>
      <c r="L241" s="117"/>
      <c r="M241" s="117"/>
      <c r="N241" s="117"/>
      <c r="O241" s="117"/>
      <c r="P241" s="117">
        <v>0</v>
      </c>
      <c r="Q241" s="124"/>
      <c r="R241" t="str">
        <f t="shared" si="109"/>
        <v>С122</v>
      </c>
      <c r="S241" t="str">
        <f t="shared" si="110"/>
        <v>Продуктопровод, «Подача  ШФЛУ в 3-й ряд  (Е-25-36)»</v>
      </c>
      <c r="T241" t="str">
        <f t="shared" si="111"/>
        <v>Частичное-ликвидация</v>
      </c>
      <c r="U241" t="s">
        <v>110</v>
      </c>
      <c r="V241" t="s">
        <v>110</v>
      </c>
      <c r="W241" t="s">
        <v>110</v>
      </c>
      <c r="X241" t="s">
        <v>110</v>
      </c>
      <c r="Y241" t="s">
        <v>110</v>
      </c>
      <c r="Z241" t="s">
        <v>110</v>
      </c>
      <c r="AA241" t="s">
        <v>110</v>
      </c>
      <c r="AB241" t="s">
        <v>110</v>
      </c>
      <c r="AC241" t="s">
        <v>110</v>
      </c>
      <c r="AD241" t="s">
        <v>110</v>
      </c>
      <c r="AE241" t="s">
        <v>110</v>
      </c>
      <c r="AF241" t="s">
        <v>110</v>
      </c>
      <c r="AG241" t="s">
        <v>110</v>
      </c>
      <c r="AH241" t="s">
        <v>110</v>
      </c>
      <c r="AI241" t="s">
        <v>110</v>
      </c>
      <c r="AJ241" t="s">
        <v>110</v>
      </c>
      <c r="AK241" t="s">
        <v>110</v>
      </c>
      <c r="AL241" t="s">
        <v>110</v>
      </c>
      <c r="AM241">
        <v>0</v>
      </c>
      <c r="AN241">
        <v>0</v>
      </c>
      <c r="AO241">
        <f>0.1*AO239</f>
        <v>4.5000000000000005E-2</v>
      </c>
      <c r="AP241">
        <v>0.02</v>
      </c>
      <c r="AQ241">
        <v>3</v>
      </c>
      <c r="AT241" s="122">
        <f t="shared" si="124"/>
        <v>4.5000000000000005E-2</v>
      </c>
      <c r="AU241" s="122">
        <f t="shared" si="120"/>
        <v>4.5000000000000005E-3</v>
      </c>
      <c r="AV241" s="123">
        <f t="shared" si="149"/>
        <v>0</v>
      </c>
      <c r="AW241" s="123">
        <f t="shared" si="151"/>
        <v>0.30000000000000004</v>
      </c>
      <c r="AX241" s="122">
        <f>1333*I241*POWER(10,-6)+0.0012*I241*20</f>
        <v>0</v>
      </c>
      <c r="AY241" s="123">
        <f t="shared" si="153"/>
        <v>0.34950000000000003</v>
      </c>
      <c r="AZ241" s="12">
        <f t="shared" si="115"/>
        <v>0</v>
      </c>
      <c r="BA241" s="102">
        <f t="shared" si="116"/>
        <v>0</v>
      </c>
      <c r="BB241" s="12">
        <f t="shared" si="117"/>
        <v>3.914400000000001E-5</v>
      </c>
    </row>
    <row r="242" spans="1:54" x14ac:dyDescent="0.3">
      <c r="A242" s="116" t="s">
        <v>146</v>
      </c>
      <c r="B242" s="126" t="s">
        <v>341</v>
      </c>
      <c r="C242" s="118" t="s">
        <v>15</v>
      </c>
      <c r="D242" s="119" t="s">
        <v>76</v>
      </c>
      <c r="E242" s="120">
        <v>4.9999999999999998E-7</v>
      </c>
      <c r="F242" s="126">
        <v>1400</v>
      </c>
      <c r="G242" s="117">
        <v>4.0000000000000008E-2</v>
      </c>
      <c r="H242" s="120">
        <f t="shared" si="150"/>
        <v>2.8000000000000006E-5</v>
      </c>
      <c r="I242" s="117">
        <f>Q242*1800/1000</f>
        <v>0</v>
      </c>
      <c r="J242" s="117"/>
      <c r="K242" s="117"/>
      <c r="L242" s="117"/>
      <c r="M242" s="117"/>
      <c r="N242" s="117"/>
      <c r="O242" s="117"/>
      <c r="P242" s="117">
        <f>I242</f>
        <v>0</v>
      </c>
      <c r="Q242" s="121"/>
      <c r="R242" t="str">
        <f t="shared" si="109"/>
        <v>С123</v>
      </c>
      <c r="S242" t="str">
        <f t="shared" si="110"/>
        <v>Продуктопровод, «Подача  ШФЛУ в 3-й ряд  (Е-25-36)»</v>
      </c>
      <c r="T242" t="str">
        <f t="shared" si="111"/>
        <v>Частичное-газ факел</v>
      </c>
      <c r="U242" t="s">
        <v>110</v>
      </c>
      <c r="V242" t="s">
        <v>110</v>
      </c>
      <c r="W242" t="s">
        <v>110</v>
      </c>
      <c r="X242" t="s">
        <v>110</v>
      </c>
      <c r="Y242" t="s">
        <v>110</v>
      </c>
      <c r="Z242" t="s">
        <v>110</v>
      </c>
      <c r="AA242" t="s">
        <v>110</v>
      </c>
      <c r="AB242" t="s">
        <v>110</v>
      </c>
      <c r="AC242">
        <v>8</v>
      </c>
      <c r="AD242">
        <v>2</v>
      </c>
      <c r="AE242" t="s">
        <v>110</v>
      </c>
      <c r="AF242" t="s">
        <v>110</v>
      </c>
      <c r="AG242" t="s">
        <v>110</v>
      </c>
      <c r="AH242" t="s">
        <v>110</v>
      </c>
      <c r="AI242" t="s">
        <v>110</v>
      </c>
      <c r="AJ242" t="s">
        <v>110</v>
      </c>
      <c r="AK242" t="s">
        <v>110</v>
      </c>
      <c r="AL242" t="s">
        <v>110</v>
      </c>
      <c r="AM242">
        <v>1</v>
      </c>
      <c r="AN242">
        <v>1</v>
      </c>
      <c r="AO242">
        <f>0.1*AO239</f>
        <v>4.5000000000000005E-2</v>
      </c>
      <c r="AP242">
        <v>0.02</v>
      </c>
      <c r="AQ242">
        <v>3</v>
      </c>
      <c r="AT242" s="122">
        <f t="shared" si="125"/>
        <v>4.5000000000000005E-2</v>
      </c>
      <c r="AU242" s="122">
        <f t="shared" si="120"/>
        <v>4.5000000000000005E-3</v>
      </c>
      <c r="AV242" s="123">
        <f t="shared" si="149"/>
        <v>3.1</v>
      </c>
      <c r="AW242" s="123">
        <f t="shared" si="151"/>
        <v>0.30000000000000004</v>
      </c>
      <c r="AX242" s="122">
        <f>10068.2*P242*POWER(10,-6)</f>
        <v>0</v>
      </c>
      <c r="AY242" s="123">
        <f t="shared" si="153"/>
        <v>3.4495000000000005</v>
      </c>
      <c r="AZ242" s="12">
        <f t="shared" si="115"/>
        <v>2.8000000000000006E-5</v>
      </c>
      <c r="BA242" s="102">
        <f t="shared" si="116"/>
        <v>2.8000000000000006E-5</v>
      </c>
      <c r="BB242" s="12">
        <f t="shared" si="117"/>
        <v>9.6586000000000041E-5</v>
      </c>
    </row>
    <row r="243" spans="1:54" x14ac:dyDescent="0.3">
      <c r="A243" s="116" t="s">
        <v>147</v>
      </c>
      <c r="B243" s="126" t="s">
        <v>341</v>
      </c>
      <c r="C243" s="118" t="s">
        <v>327</v>
      </c>
      <c r="D243" s="119" t="s">
        <v>77</v>
      </c>
      <c r="E243" s="120">
        <v>4.9999999999999998E-7</v>
      </c>
      <c r="F243" s="126">
        <v>1400</v>
      </c>
      <c r="G243" s="117">
        <v>0.15200000000000002</v>
      </c>
      <c r="H243" s="120">
        <f t="shared" si="150"/>
        <v>1.0640000000000001E-4</v>
      </c>
      <c r="I243" s="117">
        <f>Q242*1800/1000</f>
        <v>0</v>
      </c>
      <c r="J243" s="117"/>
      <c r="K243" s="117"/>
      <c r="L243" s="117"/>
      <c r="M243" s="117"/>
      <c r="N243" s="117"/>
      <c r="O243" s="117"/>
      <c r="P243" s="117">
        <f>I243</f>
        <v>0</v>
      </c>
      <c r="Q243" s="124"/>
      <c r="R243" t="str">
        <f t="shared" si="109"/>
        <v>С124</v>
      </c>
      <c r="S243" t="str">
        <f t="shared" si="110"/>
        <v>Продуктопровод, «Подача  ШФЛУ в 3-й ряд  (Е-25-36)»</v>
      </c>
      <c r="T243" t="str">
        <f t="shared" si="111"/>
        <v>Частичное-вспышка</v>
      </c>
      <c r="U243" t="s">
        <v>110</v>
      </c>
      <c r="V243" t="s">
        <v>110</v>
      </c>
      <c r="W243" t="s">
        <v>110</v>
      </c>
      <c r="X243" t="s">
        <v>110</v>
      </c>
      <c r="Y243" t="s">
        <v>110</v>
      </c>
      <c r="Z243" t="s">
        <v>110</v>
      </c>
      <c r="AA243" t="s">
        <v>110</v>
      </c>
      <c r="AB243" t="s">
        <v>110</v>
      </c>
      <c r="AC243" t="s">
        <v>110</v>
      </c>
      <c r="AD243" t="s">
        <v>110</v>
      </c>
      <c r="AE243">
        <v>29</v>
      </c>
      <c r="AF243">
        <v>34</v>
      </c>
      <c r="AG243" t="s">
        <v>110</v>
      </c>
      <c r="AH243" t="s">
        <v>110</v>
      </c>
      <c r="AI243" t="s">
        <v>110</v>
      </c>
      <c r="AJ243" t="s">
        <v>110</v>
      </c>
      <c r="AK243" t="s">
        <v>110</v>
      </c>
      <c r="AL243" t="s">
        <v>110</v>
      </c>
      <c r="AM243">
        <v>1</v>
      </c>
      <c r="AN243">
        <v>1</v>
      </c>
      <c r="AO243">
        <f>0.1*AO239</f>
        <v>4.5000000000000005E-2</v>
      </c>
      <c r="AP243">
        <v>0.02</v>
      </c>
      <c r="AQ243">
        <v>3</v>
      </c>
      <c r="AT243" s="122">
        <f t="shared" si="125"/>
        <v>4.5000000000000005E-2</v>
      </c>
      <c r="AU243" s="122">
        <f t="shared" si="120"/>
        <v>4.5000000000000005E-3</v>
      </c>
      <c r="AV243" s="123">
        <f t="shared" si="149"/>
        <v>3.1</v>
      </c>
      <c r="AW243" s="123">
        <f t="shared" si="151"/>
        <v>0.30000000000000004</v>
      </c>
      <c r="AX243" s="122">
        <f>10068.2*P243*POWER(10,-6)</f>
        <v>0</v>
      </c>
      <c r="AY243" s="123">
        <f t="shared" si="153"/>
        <v>3.4495000000000005</v>
      </c>
      <c r="AZ243" s="12">
        <f t="shared" si="115"/>
        <v>1.0640000000000001E-4</v>
      </c>
      <c r="BA243" s="102">
        <f t="shared" si="116"/>
        <v>1.0640000000000001E-4</v>
      </c>
      <c r="BB243" s="12">
        <f t="shared" si="117"/>
        <v>3.6702680000000006E-4</v>
      </c>
    </row>
    <row r="244" spans="1:54" x14ac:dyDescent="0.3">
      <c r="A244" s="116" t="s">
        <v>148</v>
      </c>
      <c r="B244" s="126" t="s">
        <v>341</v>
      </c>
      <c r="C244" s="118" t="s">
        <v>328</v>
      </c>
      <c r="D244" s="119" t="s">
        <v>73</v>
      </c>
      <c r="E244" s="120">
        <v>4.9999999999999998E-7</v>
      </c>
      <c r="F244" s="126">
        <v>1400</v>
      </c>
      <c r="G244" s="117">
        <v>0.6080000000000001</v>
      </c>
      <c r="H244" s="120">
        <f>E244*F244*G244</f>
        <v>4.2560000000000005E-4</v>
      </c>
      <c r="I244" s="117">
        <f>Q242*1800/1000</f>
        <v>0</v>
      </c>
      <c r="J244" s="117"/>
      <c r="K244" s="117"/>
      <c r="L244" s="117"/>
      <c r="M244" s="117"/>
      <c r="N244" s="117"/>
      <c r="O244" s="117"/>
      <c r="P244" s="117">
        <v>0</v>
      </c>
      <c r="Q244" s="124"/>
      <c r="R244" t="str">
        <f t="shared" si="109"/>
        <v>С125</v>
      </c>
      <c r="S244" t="str">
        <f t="shared" si="110"/>
        <v>Продуктопровод, «Подача  ШФЛУ в 3-й ряд  (Е-25-36)»</v>
      </c>
      <c r="T244" t="str">
        <f t="shared" si="111"/>
        <v>Частичное-ликвидация</v>
      </c>
      <c r="U244" t="s">
        <v>110</v>
      </c>
      <c r="V244" t="s">
        <v>110</v>
      </c>
      <c r="W244" t="s">
        <v>110</v>
      </c>
      <c r="X244" t="s">
        <v>110</v>
      </c>
      <c r="Y244" t="s">
        <v>110</v>
      </c>
      <c r="Z244" t="s">
        <v>110</v>
      </c>
      <c r="AA244" t="s">
        <v>110</v>
      </c>
      <c r="AB244" t="s">
        <v>110</v>
      </c>
      <c r="AC244" t="s">
        <v>110</v>
      </c>
      <c r="AD244" t="s">
        <v>110</v>
      </c>
      <c r="AE244" t="s">
        <v>110</v>
      </c>
      <c r="AF244" t="s">
        <v>110</v>
      </c>
      <c r="AG244" t="s">
        <v>110</v>
      </c>
      <c r="AH244" t="s">
        <v>110</v>
      </c>
      <c r="AI244" t="s">
        <v>110</v>
      </c>
      <c r="AJ244" t="s">
        <v>110</v>
      </c>
      <c r="AK244" t="s">
        <v>110</v>
      </c>
      <c r="AL244" t="s">
        <v>110</v>
      </c>
      <c r="AM244">
        <v>0</v>
      </c>
      <c r="AN244">
        <v>0</v>
      </c>
      <c r="AO244">
        <f>0.1*AO239</f>
        <v>4.5000000000000005E-2</v>
      </c>
      <c r="AP244">
        <v>0.02</v>
      </c>
      <c r="AQ244">
        <v>3</v>
      </c>
      <c r="AT244" s="122">
        <f t="shared" si="126"/>
        <v>4.5000000000000005E-2</v>
      </c>
      <c r="AU244" s="122">
        <f t="shared" si="120"/>
        <v>4.5000000000000005E-3</v>
      </c>
      <c r="AV244" s="123">
        <f t="shared" si="149"/>
        <v>0</v>
      </c>
      <c r="AW244" s="123">
        <f t="shared" si="151"/>
        <v>0.30000000000000004</v>
      </c>
      <c r="AX244" s="122">
        <f>1333*I244*POWER(10,-6)</f>
        <v>0</v>
      </c>
      <c r="AY244" s="123">
        <f t="shared" si="153"/>
        <v>0.34950000000000003</v>
      </c>
      <c r="AZ244" s="12">
        <f t="shared" si="115"/>
        <v>0</v>
      </c>
      <c r="BA244" s="102">
        <f t="shared" si="116"/>
        <v>0</v>
      </c>
      <c r="BB244" s="12">
        <f t="shared" si="117"/>
        <v>1.4874720000000003E-4</v>
      </c>
    </row>
    <row r="245" spans="1:54" x14ac:dyDescent="0.3">
      <c r="A245" s="116" t="s">
        <v>149</v>
      </c>
      <c r="B245" s="126" t="s">
        <v>341</v>
      </c>
      <c r="C245" s="118" t="s">
        <v>78</v>
      </c>
      <c r="D245" s="119" t="s">
        <v>79</v>
      </c>
      <c r="E245" s="120">
        <v>2.5000000000000001E-5</v>
      </c>
      <c r="F245" s="126">
        <v>1</v>
      </c>
      <c r="G245" s="117">
        <v>1</v>
      </c>
      <c r="H245" s="120">
        <f>E245*F245*G245</f>
        <v>2.5000000000000001E-5</v>
      </c>
      <c r="I245" s="117">
        <v>60.1</v>
      </c>
      <c r="J245" s="117"/>
      <c r="K245" s="117"/>
      <c r="L245" s="117"/>
      <c r="M245" s="117"/>
      <c r="N245" s="117"/>
      <c r="O245" s="117"/>
      <c r="P245" s="131">
        <f>I245*0.6*0.3</f>
        <v>10.818</v>
      </c>
      <c r="Q245" s="124"/>
      <c r="R245" t="str">
        <f t="shared" si="109"/>
        <v>С126</v>
      </c>
      <c r="S245" t="str">
        <f t="shared" si="110"/>
        <v>Продуктопровод, «Подача  ШФЛУ в 3-й ряд  (Е-25-36)»</v>
      </c>
      <c r="T245" t="str">
        <f t="shared" si="111"/>
        <v>Полное-огненный шар</v>
      </c>
      <c r="U245" t="s">
        <v>110</v>
      </c>
      <c r="V245" t="s">
        <v>110</v>
      </c>
      <c r="W245" t="s">
        <v>110</v>
      </c>
      <c r="X245" t="s">
        <v>110</v>
      </c>
      <c r="Y245" t="s">
        <v>110</v>
      </c>
      <c r="Z245" t="s">
        <v>110</v>
      </c>
      <c r="AA245" t="s">
        <v>110</v>
      </c>
      <c r="AB245" t="s">
        <v>110</v>
      </c>
      <c r="AC245" t="s">
        <v>110</v>
      </c>
      <c r="AD245" t="s">
        <v>110</v>
      </c>
      <c r="AE245" t="s">
        <v>110</v>
      </c>
      <c r="AF245" t="s">
        <v>110</v>
      </c>
      <c r="AG245" t="s">
        <v>110</v>
      </c>
      <c r="AH245" t="s">
        <v>110</v>
      </c>
      <c r="AI245">
        <v>109</v>
      </c>
      <c r="AJ245">
        <v>154</v>
      </c>
      <c r="AK245">
        <v>183</v>
      </c>
      <c r="AL245">
        <v>234</v>
      </c>
      <c r="AM245">
        <v>1</v>
      </c>
      <c r="AN245">
        <v>1</v>
      </c>
      <c r="AO245">
        <f>AO237</f>
        <v>0.45</v>
      </c>
      <c r="AP245">
        <v>0.02</v>
      </c>
      <c r="AQ245">
        <v>10</v>
      </c>
      <c r="AT245" s="122">
        <f t="shared" si="127"/>
        <v>0.66636000000000006</v>
      </c>
      <c r="AU245" s="122">
        <f t="shared" si="120"/>
        <v>6.6636000000000015E-2</v>
      </c>
      <c r="AV245" s="123">
        <f t="shared" si="149"/>
        <v>3.1</v>
      </c>
      <c r="AW245" s="123">
        <f t="shared" si="151"/>
        <v>1</v>
      </c>
      <c r="AX245" s="122">
        <f t="shared" ref="AX245" si="154">10068.2*P245*POWER(10,-6)</f>
        <v>0.10891778760000001</v>
      </c>
      <c r="AY245" s="123">
        <f t="shared" si="153"/>
        <v>4.9419137875999999</v>
      </c>
      <c r="AZ245" s="12">
        <f t="shared" si="115"/>
        <v>2.5000000000000001E-5</v>
      </c>
      <c r="BA245" s="102">
        <f t="shared" si="116"/>
        <v>2.5000000000000001E-5</v>
      </c>
      <c r="BB245" s="12">
        <f t="shared" si="117"/>
        <v>1.2354784468999999E-4</v>
      </c>
    </row>
    <row r="246" spans="1:54" x14ac:dyDescent="0.3">
      <c r="A246" s="116" t="s">
        <v>150</v>
      </c>
      <c r="B246" s="126" t="s">
        <v>342</v>
      </c>
      <c r="C246" s="127" t="s">
        <v>8</v>
      </c>
      <c r="D246" s="128" t="s">
        <v>71</v>
      </c>
      <c r="E246" s="129">
        <v>9.9999999999999995E-7</v>
      </c>
      <c r="F246" s="126">
        <v>1</v>
      </c>
      <c r="G246" s="126">
        <v>0.05</v>
      </c>
      <c r="H246" s="129">
        <f>E246*F246*G246</f>
        <v>4.9999999999999998E-8</v>
      </c>
      <c r="I246" s="126">
        <v>131.1</v>
      </c>
      <c r="J246" s="126"/>
      <c r="K246" s="126"/>
      <c r="L246" s="126"/>
      <c r="M246" s="126"/>
      <c r="N246" s="126"/>
      <c r="O246" s="126"/>
      <c r="P246" s="126">
        <f>I246</f>
        <v>131.1</v>
      </c>
      <c r="Q246" s="121"/>
      <c r="R246" t="str">
        <f t="shared" si="109"/>
        <v>С127</v>
      </c>
      <c r="S246" t="str">
        <f t="shared" si="110"/>
        <v>Емкость Е-3</v>
      </c>
      <c r="T246" t="str">
        <f t="shared" si="111"/>
        <v>Полное-пожар</v>
      </c>
      <c r="U246">
        <v>16</v>
      </c>
      <c r="V246">
        <v>23</v>
      </c>
      <c r="W246">
        <v>32</v>
      </c>
      <c r="X246">
        <v>59</v>
      </c>
      <c r="Y246" t="s">
        <v>110</v>
      </c>
      <c r="Z246" t="s">
        <v>110</v>
      </c>
      <c r="AA246" t="s">
        <v>110</v>
      </c>
      <c r="AB246" t="s">
        <v>110</v>
      </c>
      <c r="AC246" t="s">
        <v>110</v>
      </c>
      <c r="AD246" t="s">
        <v>110</v>
      </c>
      <c r="AE246" t="s">
        <v>110</v>
      </c>
      <c r="AF246" t="s">
        <v>110</v>
      </c>
      <c r="AG246" t="s">
        <v>110</v>
      </c>
      <c r="AH246" t="s">
        <v>110</v>
      </c>
      <c r="AI246" t="s">
        <v>110</v>
      </c>
      <c r="AJ246" t="s">
        <v>110</v>
      </c>
      <c r="AK246" t="s">
        <v>110</v>
      </c>
      <c r="AL246" t="s">
        <v>110</v>
      </c>
      <c r="AM246" s="10">
        <v>1</v>
      </c>
      <c r="AN246" s="10">
        <v>2</v>
      </c>
      <c r="AO246">
        <v>0.42</v>
      </c>
      <c r="AP246">
        <v>0.02</v>
      </c>
      <c r="AQ246">
        <v>10</v>
      </c>
      <c r="AT246" s="122">
        <f t="shared" si="112"/>
        <v>3.0419999999999998</v>
      </c>
      <c r="AU246" s="122">
        <f>0.1*AT246</f>
        <v>0.30420000000000003</v>
      </c>
      <c r="AV246" s="123">
        <f t="shared" ref="AV246:AV254" si="155">AM246*1.72+115*0.012*AN246</f>
        <v>4.4800000000000004</v>
      </c>
      <c r="AW246" s="123">
        <f>AQ246*0.1</f>
        <v>1</v>
      </c>
      <c r="AX246" s="122">
        <f>10068.2*P246*POWER(10,-6)+0.0012*Q246</f>
        <v>1.3199410199999999</v>
      </c>
      <c r="AY246" s="123">
        <f t="shared" si="153"/>
        <v>10.14614102</v>
      </c>
      <c r="AZ246" s="12">
        <f t="shared" si="115"/>
        <v>4.9999999999999998E-8</v>
      </c>
      <c r="BA246" s="102">
        <f t="shared" si="116"/>
        <v>9.9999999999999995E-8</v>
      </c>
      <c r="BB246" s="12">
        <f t="shared" si="117"/>
        <v>5.0730705099999995E-7</v>
      </c>
    </row>
    <row r="247" spans="1:54" x14ac:dyDescent="0.3">
      <c r="A247" s="116" t="s">
        <v>151</v>
      </c>
      <c r="B247" s="126" t="s">
        <v>342</v>
      </c>
      <c r="C247" s="118" t="s">
        <v>329</v>
      </c>
      <c r="D247" s="119" t="s">
        <v>74</v>
      </c>
      <c r="E247" s="120">
        <v>9.9999999999999995E-7</v>
      </c>
      <c r="F247" s="126">
        <v>1</v>
      </c>
      <c r="G247" s="117">
        <v>0.19</v>
      </c>
      <c r="H247" s="120">
        <f t="shared" ref="H247:H252" si="156">E247*F247*G247</f>
        <v>1.8999999999999998E-7</v>
      </c>
      <c r="I247" s="126">
        <v>131.1</v>
      </c>
      <c r="J247" s="126"/>
      <c r="K247" s="126"/>
      <c r="L247" s="126"/>
      <c r="M247" s="126"/>
      <c r="N247" s="126"/>
      <c r="O247" s="126"/>
      <c r="P247" s="117">
        <v>0.3</v>
      </c>
      <c r="Q247" s="121"/>
      <c r="R247" t="str">
        <f t="shared" ref="R247:R310" si="157">A247</f>
        <v>С128</v>
      </c>
      <c r="S247" t="str">
        <f t="shared" ref="S247:S310" si="158">B247</f>
        <v>Емкость Е-3</v>
      </c>
      <c r="T247" t="str">
        <f t="shared" ref="T247:T310" si="159">D247</f>
        <v>Полное-взрыв</v>
      </c>
      <c r="U247" t="s">
        <v>110</v>
      </c>
      <c r="V247" t="s">
        <v>110</v>
      </c>
      <c r="W247" t="s">
        <v>110</v>
      </c>
      <c r="X247" t="s">
        <v>110</v>
      </c>
      <c r="Y247">
        <v>30</v>
      </c>
      <c r="Z247">
        <v>62</v>
      </c>
      <c r="AA247">
        <v>170</v>
      </c>
      <c r="AB247">
        <v>291</v>
      </c>
      <c r="AC247" t="s">
        <v>110</v>
      </c>
      <c r="AD247" t="s">
        <v>110</v>
      </c>
      <c r="AE247" t="s">
        <v>110</v>
      </c>
      <c r="AF247" t="s">
        <v>110</v>
      </c>
      <c r="AG247" t="s">
        <v>110</v>
      </c>
      <c r="AH247" t="s">
        <v>110</v>
      </c>
      <c r="AI247" t="s">
        <v>110</v>
      </c>
      <c r="AJ247" t="s">
        <v>110</v>
      </c>
      <c r="AK247" t="s">
        <v>110</v>
      </c>
      <c r="AL247" t="s">
        <v>110</v>
      </c>
      <c r="AM247" s="10">
        <v>2</v>
      </c>
      <c r="AN247" s="10">
        <v>1</v>
      </c>
      <c r="AO247">
        <v>0.42</v>
      </c>
      <c r="AP247">
        <v>0.02</v>
      </c>
      <c r="AQ247">
        <v>10</v>
      </c>
      <c r="AT247" s="122">
        <f t="shared" si="119"/>
        <v>3.0419999999999998</v>
      </c>
      <c r="AU247" s="122">
        <f t="shared" si="120"/>
        <v>0.30420000000000003</v>
      </c>
      <c r="AV247" s="123">
        <f t="shared" si="155"/>
        <v>4.82</v>
      </c>
      <c r="AW247" s="123">
        <f t="shared" ref="AW247:AW254" si="160">AQ247*0.1</f>
        <v>1</v>
      </c>
      <c r="AX247" s="122">
        <f>10068.2*P247*POWER(10,-6)*10+0.0012*Q246</f>
        <v>3.0204599999999998E-2</v>
      </c>
      <c r="AY247" s="123">
        <f t="shared" si="153"/>
        <v>9.196404600000001</v>
      </c>
      <c r="AZ247" s="12">
        <f t="shared" si="115"/>
        <v>3.7999999999999996E-7</v>
      </c>
      <c r="BA247" s="102">
        <f t="shared" si="116"/>
        <v>1.8999999999999998E-7</v>
      </c>
      <c r="BB247" s="12">
        <f t="shared" si="117"/>
        <v>1.747316874E-6</v>
      </c>
    </row>
    <row r="248" spans="1:54" x14ac:dyDescent="0.3">
      <c r="A248" s="116" t="s">
        <v>152</v>
      </c>
      <c r="B248" s="126" t="s">
        <v>342</v>
      </c>
      <c r="C248" s="118" t="s">
        <v>330</v>
      </c>
      <c r="D248" s="119" t="s">
        <v>72</v>
      </c>
      <c r="E248" s="120">
        <v>9.9999999999999995E-7</v>
      </c>
      <c r="F248" s="126">
        <v>1</v>
      </c>
      <c r="G248" s="117">
        <v>0.76</v>
      </c>
      <c r="H248" s="120">
        <f t="shared" si="156"/>
        <v>7.5999999999999992E-7</v>
      </c>
      <c r="I248" s="126">
        <v>131.1</v>
      </c>
      <c r="J248" s="126"/>
      <c r="K248" s="126"/>
      <c r="L248" s="126"/>
      <c r="M248" s="126"/>
      <c r="N248" s="126"/>
      <c r="O248" s="126"/>
      <c r="P248" s="117">
        <v>0</v>
      </c>
      <c r="Q248" s="124"/>
      <c r="R248" t="str">
        <f t="shared" si="157"/>
        <v>С129</v>
      </c>
      <c r="S248" t="str">
        <f t="shared" si="158"/>
        <v>Емкость Е-3</v>
      </c>
      <c r="T248" t="str">
        <f t="shared" si="159"/>
        <v>Полное-ликвидация</v>
      </c>
      <c r="U248" t="s">
        <v>110</v>
      </c>
      <c r="V248" t="s">
        <v>110</v>
      </c>
      <c r="W248" t="s">
        <v>110</v>
      </c>
      <c r="X248" t="s">
        <v>110</v>
      </c>
      <c r="Y248" t="s">
        <v>110</v>
      </c>
      <c r="Z248" t="s">
        <v>110</v>
      </c>
      <c r="AA248" t="s">
        <v>110</v>
      </c>
      <c r="AB248" t="s">
        <v>110</v>
      </c>
      <c r="AC248" t="s">
        <v>110</v>
      </c>
      <c r="AD248" t="s">
        <v>110</v>
      </c>
      <c r="AE248" t="s">
        <v>110</v>
      </c>
      <c r="AF248" t="s">
        <v>110</v>
      </c>
      <c r="AG248" t="s">
        <v>110</v>
      </c>
      <c r="AH248" t="s">
        <v>110</v>
      </c>
      <c r="AI248" t="s">
        <v>110</v>
      </c>
      <c r="AJ248" t="s">
        <v>110</v>
      </c>
      <c r="AK248" t="s">
        <v>110</v>
      </c>
      <c r="AL248" t="s">
        <v>110</v>
      </c>
      <c r="AM248">
        <v>0</v>
      </c>
      <c r="AN248">
        <v>0</v>
      </c>
      <c r="AO248">
        <v>0.42</v>
      </c>
      <c r="AP248">
        <v>0.02</v>
      </c>
      <c r="AQ248">
        <v>10</v>
      </c>
      <c r="AT248" s="122">
        <f t="shared" ref="AT248" si="161">AP248*P248+AO248</f>
        <v>0.42</v>
      </c>
      <c r="AU248" s="122">
        <f t="shared" si="120"/>
        <v>4.2000000000000003E-2</v>
      </c>
      <c r="AV248" s="123">
        <f t="shared" si="155"/>
        <v>0</v>
      </c>
      <c r="AW248" s="123">
        <f t="shared" si="160"/>
        <v>1</v>
      </c>
      <c r="AX248" s="122">
        <f>1333*P248*POWER(10,-6)+0.0012*Q246</f>
        <v>0</v>
      </c>
      <c r="AY248" s="123">
        <f t="shared" si="153"/>
        <v>1.462</v>
      </c>
      <c r="AZ248" s="12">
        <f t="shared" si="115"/>
        <v>0</v>
      </c>
      <c r="BA248" s="102">
        <f t="shared" si="116"/>
        <v>0</v>
      </c>
      <c r="BB248" s="12">
        <f t="shared" ref="BB248:BB311" si="162">H248*AY248</f>
        <v>1.11112E-6</v>
      </c>
    </row>
    <row r="249" spans="1:54" x14ac:dyDescent="0.3">
      <c r="A249" s="116" t="s">
        <v>153</v>
      </c>
      <c r="B249" s="126" t="s">
        <v>342</v>
      </c>
      <c r="C249" s="118" t="s">
        <v>12</v>
      </c>
      <c r="D249" s="119" t="s">
        <v>75</v>
      </c>
      <c r="E249" s="120">
        <v>1.0000000000000001E-5</v>
      </c>
      <c r="F249" s="126">
        <v>1</v>
      </c>
      <c r="G249" s="117">
        <v>4.0000000000000008E-2</v>
      </c>
      <c r="H249" s="120">
        <f t="shared" si="156"/>
        <v>4.0000000000000009E-7</v>
      </c>
      <c r="I249" s="117">
        <f>Q249*300/1000</f>
        <v>0</v>
      </c>
      <c r="J249" s="117"/>
      <c r="K249" s="117"/>
      <c r="L249" s="117"/>
      <c r="M249" s="117"/>
      <c r="N249" s="117"/>
      <c r="O249" s="117"/>
      <c r="P249" s="117">
        <f>I249</f>
        <v>0</v>
      </c>
      <c r="Q249" s="121"/>
      <c r="R249" t="str">
        <f t="shared" si="157"/>
        <v>С130</v>
      </c>
      <c r="S249" t="str">
        <f t="shared" si="158"/>
        <v>Емкость Е-3</v>
      </c>
      <c r="T249" t="str">
        <f t="shared" si="159"/>
        <v>Частичное-жидкостной факел</v>
      </c>
      <c r="U249" t="s">
        <v>110</v>
      </c>
      <c r="V249" t="s">
        <v>110</v>
      </c>
      <c r="W249" t="s">
        <v>110</v>
      </c>
      <c r="X249" t="s">
        <v>110</v>
      </c>
      <c r="Y249" t="s">
        <v>110</v>
      </c>
      <c r="Z249" t="s">
        <v>110</v>
      </c>
      <c r="AA249" t="s">
        <v>110</v>
      </c>
      <c r="AB249" t="s">
        <v>110</v>
      </c>
      <c r="AC249">
        <v>27</v>
      </c>
      <c r="AD249">
        <v>5</v>
      </c>
      <c r="AE249" t="s">
        <v>110</v>
      </c>
      <c r="AF249" t="s">
        <v>110</v>
      </c>
      <c r="AG249" t="s">
        <v>110</v>
      </c>
      <c r="AH249" t="s">
        <v>110</v>
      </c>
      <c r="AI249" t="s">
        <v>110</v>
      </c>
      <c r="AJ249" t="s">
        <v>110</v>
      </c>
      <c r="AK249" t="s">
        <v>110</v>
      </c>
      <c r="AL249" t="s">
        <v>110</v>
      </c>
      <c r="AM249">
        <v>1</v>
      </c>
      <c r="AN249">
        <v>2</v>
      </c>
      <c r="AO249">
        <f>0.1*AO248</f>
        <v>4.2000000000000003E-2</v>
      </c>
      <c r="AP249">
        <v>0.02</v>
      </c>
      <c r="AQ249">
        <v>10</v>
      </c>
      <c r="AT249" s="122">
        <f t="shared" si="152"/>
        <v>4.2000000000000003E-2</v>
      </c>
      <c r="AU249" s="122">
        <f t="shared" si="120"/>
        <v>4.2000000000000006E-3</v>
      </c>
      <c r="AV249" s="123">
        <f t="shared" si="155"/>
        <v>4.4800000000000004</v>
      </c>
      <c r="AW249" s="123">
        <f t="shared" si="160"/>
        <v>1</v>
      </c>
      <c r="AX249" s="122">
        <f>10068.2*P249*POWER(10,-6)+0.0012*P249*20</f>
        <v>0</v>
      </c>
      <c r="AY249" s="123">
        <f t="shared" si="153"/>
        <v>5.5262000000000002</v>
      </c>
      <c r="AZ249" s="12">
        <f t="shared" ref="AZ249:AZ312" si="163">AM249*H249</f>
        <v>4.0000000000000009E-7</v>
      </c>
      <c r="BA249" s="102">
        <f t="shared" ref="BA249:BA312" si="164">AN249*H249</f>
        <v>8.0000000000000018E-7</v>
      </c>
      <c r="BB249" s="12">
        <f t="shared" si="162"/>
        <v>2.2104800000000006E-6</v>
      </c>
    </row>
    <row r="250" spans="1:54" x14ac:dyDescent="0.3">
      <c r="A250" s="116" t="s">
        <v>154</v>
      </c>
      <c r="B250" s="126" t="s">
        <v>342</v>
      </c>
      <c r="C250" s="118" t="s">
        <v>326</v>
      </c>
      <c r="D250" s="119" t="s">
        <v>73</v>
      </c>
      <c r="E250" s="120">
        <v>1.0000000000000001E-5</v>
      </c>
      <c r="F250" s="126">
        <v>1</v>
      </c>
      <c r="G250" s="117">
        <v>0.16000000000000003</v>
      </c>
      <c r="H250" s="120">
        <f t="shared" si="156"/>
        <v>1.6000000000000004E-6</v>
      </c>
      <c r="I250" s="117">
        <f>Q249*300/1000</f>
        <v>0</v>
      </c>
      <c r="J250" s="117"/>
      <c r="K250" s="117"/>
      <c r="L250" s="117"/>
      <c r="M250" s="117"/>
      <c r="N250" s="117"/>
      <c r="O250" s="117"/>
      <c r="P250" s="117">
        <v>0</v>
      </c>
      <c r="Q250" s="124"/>
      <c r="R250" t="str">
        <f t="shared" si="157"/>
        <v>С131</v>
      </c>
      <c r="S250" t="str">
        <f t="shared" si="158"/>
        <v>Емкость Е-3</v>
      </c>
      <c r="T250" t="str">
        <f t="shared" si="159"/>
        <v>Частичное-ликвидация</v>
      </c>
      <c r="U250" t="s">
        <v>110</v>
      </c>
      <c r="V250" t="s">
        <v>110</v>
      </c>
      <c r="W250" t="s">
        <v>110</v>
      </c>
      <c r="X250" t="s">
        <v>110</v>
      </c>
      <c r="Y250" t="s">
        <v>110</v>
      </c>
      <c r="Z250" t="s">
        <v>110</v>
      </c>
      <c r="AA250" t="s">
        <v>110</v>
      </c>
      <c r="AB250" t="s">
        <v>110</v>
      </c>
      <c r="AC250" t="s">
        <v>110</v>
      </c>
      <c r="AD250" t="s">
        <v>110</v>
      </c>
      <c r="AE250" t="s">
        <v>110</v>
      </c>
      <c r="AF250" t="s">
        <v>110</v>
      </c>
      <c r="AG250" t="s">
        <v>110</v>
      </c>
      <c r="AH250" t="s">
        <v>110</v>
      </c>
      <c r="AI250" t="s">
        <v>110</v>
      </c>
      <c r="AJ250" t="s">
        <v>110</v>
      </c>
      <c r="AK250" t="s">
        <v>110</v>
      </c>
      <c r="AL250" t="s">
        <v>110</v>
      </c>
      <c r="AM250">
        <v>0</v>
      </c>
      <c r="AN250">
        <v>0</v>
      </c>
      <c r="AO250">
        <f>0.1*AO248</f>
        <v>4.2000000000000003E-2</v>
      </c>
      <c r="AP250">
        <v>0.02</v>
      </c>
      <c r="AQ250">
        <v>3</v>
      </c>
      <c r="AT250" s="122">
        <f t="shared" si="124"/>
        <v>4.2000000000000003E-2</v>
      </c>
      <c r="AU250" s="122">
        <f t="shared" si="120"/>
        <v>4.2000000000000006E-3</v>
      </c>
      <c r="AV250" s="123">
        <f t="shared" si="155"/>
        <v>0</v>
      </c>
      <c r="AW250" s="123">
        <f t="shared" si="160"/>
        <v>0.30000000000000004</v>
      </c>
      <c r="AX250" s="122">
        <f>1333*I250*POWER(10,-6)+0.0012*I250*20</f>
        <v>0</v>
      </c>
      <c r="AY250" s="123">
        <f t="shared" si="153"/>
        <v>0.34620000000000001</v>
      </c>
      <c r="AZ250" s="12">
        <f t="shared" si="163"/>
        <v>0</v>
      </c>
      <c r="BA250" s="102">
        <f t="shared" si="164"/>
        <v>0</v>
      </c>
      <c r="BB250" s="12">
        <f t="shared" si="162"/>
        <v>5.5392000000000013E-7</v>
      </c>
    </row>
    <row r="251" spans="1:54" x14ac:dyDescent="0.3">
      <c r="A251" s="116" t="s">
        <v>155</v>
      </c>
      <c r="B251" s="126" t="s">
        <v>342</v>
      </c>
      <c r="C251" s="118" t="s">
        <v>15</v>
      </c>
      <c r="D251" s="119" t="s">
        <v>76</v>
      </c>
      <c r="E251" s="120">
        <v>1.0000000000000001E-5</v>
      </c>
      <c r="F251" s="126">
        <v>1</v>
      </c>
      <c r="G251" s="117">
        <v>4.0000000000000008E-2</v>
      </c>
      <c r="H251" s="120">
        <f t="shared" si="156"/>
        <v>4.0000000000000009E-7</v>
      </c>
      <c r="I251" s="117">
        <f>Q251*1800/1000</f>
        <v>0</v>
      </c>
      <c r="J251" s="117"/>
      <c r="K251" s="117"/>
      <c r="L251" s="117"/>
      <c r="M251" s="117"/>
      <c r="N251" s="117"/>
      <c r="O251" s="117"/>
      <c r="P251" s="117">
        <f>I251</f>
        <v>0</v>
      </c>
      <c r="Q251" s="121"/>
      <c r="R251" t="str">
        <f t="shared" si="157"/>
        <v>С132</v>
      </c>
      <c r="S251" t="str">
        <f t="shared" si="158"/>
        <v>Емкость Е-3</v>
      </c>
      <c r="T251" t="str">
        <f t="shared" si="159"/>
        <v>Частичное-газ факел</v>
      </c>
      <c r="U251" t="s">
        <v>110</v>
      </c>
      <c r="V251" t="s">
        <v>110</v>
      </c>
      <c r="W251" t="s">
        <v>110</v>
      </c>
      <c r="X251" t="s">
        <v>110</v>
      </c>
      <c r="Y251" t="s">
        <v>110</v>
      </c>
      <c r="Z251" t="s">
        <v>110</v>
      </c>
      <c r="AA251" t="s">
        <v>110</v>
      </c>
      <c r="AB251" t="s">
        <v>110</v>
      </c>
      <c r="AC251">
        <v>8</v>
      </c>
      <c r="AD251">
        <v>2</v>
      </c>
      <c r="AE251" t="s">
        <v>110</v>
      </c>
      <c r="AF251" t="s">
        <v>110</v>
      </c>
      <c r="AG251" t="s">
        <v>110</v>
      </c>
      <c r="AH251" t="s">
        <v>110</v>
      </c>
      <c r="AI251" t="s">
        <v>110</v>
      </c>
      <c r="AJ251" t="s">
        <v>110</v>
      </c>
      <c r="AK251" t="s">
        <v>110</v>
      </c>
      <c r="AL251" t="s">
        <v>110</v>
      </c>
      <c r="AM251">
        <v>1</v>
      </c>
      <c r="AN251">
        <v>2</v>
      </c>
      <c r="AO251">
        <f>0.1*AO248</f>
        <v>4.2000000000000003E-2</v>
      </c>
      <c r="AP251">
        <v>0.02</v>
      </c>
      <c r="AQ251">
        <v>3</v>
      </c>
      <c r="AT251" s="122">
        <f t="shared" si="125"/>
        <v>4.2000000000000003E-2</v>
      </c>
      <c r="AU251" s="122">
        <f t="shared" si="120"/>
        <v>4.2000000000000006E-3</v>
      </c>
      <c r="AV251" s="123">
        <f t="shared" si="155"/>
        <v>4.4800000000000004</v>
      </c>
      <c r="AW251" s="123">
        <f t="shared" si="160"/>
        <v>0.30000000000000004</v>
      </c>
      <c r="AX251" s="122">
        <f>10068.2*P251*POWER(10,-6)</f>
        <v>0</v>
      </c>
      <c r="AY251" s="123">
        <f t="shared" si="153"/>
        <v>4.8262</v>
      </c>
      <c r="AZ251" s="12">
        <f t="shared" si="163"/>
        <v>4.0000000000000009E-7</v>
      </c>
      <c r="BA251" s="102">
        <f t="shared" si="164"/>
        <v>8.0000000000000018E-7</v>
      </c>
      <c r="BB251" s="12">
        <f t="shared" si="162"/>
        <v>1.9304800000000003E-6</v>
      </c>
    </row>
    <row r="252" spans="1:54" x14ac:dyDescent="0.3">
      <c r="A252" s="116" t="s">
        <v>156</v>
      </c>
      <c r="B252" s="126" t="s">
        <v>342</v>
      </c>
      <c r="C252" s="118" t="s">
        <v>327</v>
      </c>
      <c r="D252" s="119" t="s">
        <v>77</v>
      </c>
      <c r="E252" s="120">
        <v>1.0000000000000001E-5</v>
      </c>
      <c r="F252" s="126">
        <v>1</v>
      </c>
      <c r="G252" s="117">
        <v>0.15200000000000002</v>
      </c>
      <c r="H252" s="120">
        <f t="shared" si="156"/>
        <v>1.5200000000000003E-6</v>
      </c>
      <c r="I252" s="117">
        <f>Q251*1800/1000</f>
        <v>0</v>
      </c>
      <c r="J252" s="117"/>
      <c r="K252" s="117"/>
      <c r="L252" s="117"/>
      <c r="M252" s="117"/>
      <c r="N252" s="117"/>
      <c r="O252" s="117"/>
      <c r="P252" s="117">
        <f>I252</f>
        <v>0</v>
      </c>
      <c r="Q252" s="124"/>
      <c r="R252" t="str">
        <f t="shared" si="157"/>
        <v>С133</v>
      </c>
      <c r="S252" t="str">
        <f t="shared" si="158"/>
        <v>Емкость Е-3</v>
      </c>
      <c r="T252" t="str">
        <f t="shared" si="159"/>
        <v>Частичное-вспышка</v>
      </c>
      <c r="U252" t="s">
        <v>110</v>
      </c>
      <c r="V252" t="s">
        <v>110</v>
      </c>
      <c r="W252" t="s">
        <v>110</v>
      </c>
      <c r="X252" t="s">
        <v>110</v>
      </c>
      <c r="Y252" t="s">
        <v>110</v>
      </c>
      <c r="Z252" t="s">
        <v>110</v>
      </c>
      <c r="AA252" t="s">
        <v>110</v>
      </c>
      <c r="AB252" t="s">
        <v>110</v>
      </c>
      <c r="AC252" t="s">
        <v>110</v>
      </c>
      <c r="AD252" t="s">
        <v>110</v>
      </c>
      <c r="AE252">
        <v>29</v>
      </c>
      <c r="AF252">
        <v>34</v>
      </c>
      <c r="AG252" t="s">
        <v>110</v>
      </c>
      <c r="AH252" t="s">
        <v>110</v>
      </c>
      <c r="AI252" t="s">
        <v>110</v>
      </c>
      <c r="AJ252" t="s">
        <v>110</v>
      </c>
      <c r="AK252" t="s">
        <v>110</v>
      </c>
      <c r="AL252" t="s">
        <v>110</v>
      </c>
      <c r="AM252">
        <v>1</v>
      </c>
      <c r="AN252">
        <v>2</v>
      </c>
      <c r="AO252">
        <f>0.1*AO248</f>
        <v>4.2000000000000003E-2</v>
      </c>
      <c r="AP252">
        <v>0.02</v>
      </c>
      <c r="AQ252">
        <v>3</v>
      </c>
      <c r="AT252" s="122">
        <f t="shared" ref="AT252:AT315" si="165">AP252*P252+AO252</f>
        <v>4.2000000000000003E-2</v>
      </c>
      <c r="AU252" s="122">
        <f t="shared" si="120"/>
        <v>4.2000000000000006E-3</v>
      </c>
      <c r="AV252" s="123">
        <f t="shared" si="155"/>
        <v>4.4800000000000004</v>
      </c>
      <c r="AW252" s="123">
        <f t="shared" si="160"/>
        <v>0.30000000000000004</v>
      </c>
      <c r="AX252" s="122">
        <f>10068.2*P252*POWER(10,-6)</f>
        <v>0</v>
      </c>
      <c r="AY252" s="123">
        <f t="shared" si="153"/>
        <v>4.8262</v>
      </c>
      <c r="AZ252" s="12">
        <f t="shared" si="163"/>
        <v>1.5200000000000003E-6</v>
      </c>
      <c r="BA252" s="102">
        <f t="shared" si="164"/>
        <v>3.0400000000000005E-6</v>
      </c>
      <c r="BB252" s="12">
        <f t="shared" si="162"/>
        <v>7.3358240000000016E-6</v>
      </c>
    </row>
    <row r="253" spans="1:54" x14ac:dyDescent="0.3">
      <c r="A253" s="116" t="s">
        <v>157</v>
      </c>
      <c r="B253" s="126" t="s">
        <v>342</v>
      </c>
      <c r="C253" s="118" t="s">
        <v>328</v>
      </c>
      <c r="D253" s="119" t="s">
        <v>73</v>
      </c>
      <c r="E253" s="120">
        <v>1.0000000000000001E-5</v>
      </c>
      <c r="F253" s="126">
        <v>1</v>
      </c>
      <c r="G253" s="117">
        <v>0.6080000000000001</v>
      </c>
      <c r="H253" s="120">
        <f>E253*F253*G253</f>
        <v>6.0800000000000011E-6</v>
      </c>
      <c r="I253" s="117">
        <f>Q251*1800/1000</f>
        <v>0</v>
      </c>
      <c r="J253" s="117"/>
      <c r="K253" s="117"/>
      <c r="L253" s="117"/>
      <c r="M253" s="117"/>
      <c r="N253" s="117"/>
      <c r="O253" s="117"/>
      <c r="P253" s="117">
        <v>0</v>
      </c>
      <c r="Q253" s="124"/>
      <c r="R253" t="str">
        <f t="shared" si="157"/>
        <v>С134</v>
      </c>
      <c r="S253" t="str">
        <f t="shared" si="158"/>
        <v>Емкость Е-3</v>
      </c>
      <c r="T253" t="str">
        <f t="shared" si="159"/>
        <v>Частичное-ликвидация</v>
      </c>
      <c r="U253" t="s">
        <v>110</v>
      </c>
      <c r="V253" t="s">
        <v>110</v>
      </c>
      <c r="W253" t="s">
        <v>110</v>
      </c>
      <c r="X253" t="s">
        <v>110</v>
      </c>
      <c r="Y253" t="s">
        <v>110</v>
      </c>
      <c r="Z253" t="s">
        <v>110</v>
      </c>
      <c r="AA253" t="s">
        <v>110</v>
      </c>
      <c r="AB253" t="s">
        <v>110</v>
      </c>
      <c r="AC253" t="s">
        <v>110</v>
      </c>
      <c r="AD253" t="s">
        <v>110</v>
      </c>
      <c r="AE253" t="s">
        <v>110</v>
      </c>
      <c r="AF253" t="s">
        <v>110</v>
      </c>
      <c r="AG253" t="s">
        <v>110</v>
      </c>
      <c r="AH253" t="s">
        <v>110</v>
      </c>
      <c r="AI253" t="s">
        <v>110</v>
      </c>
      <c r="AJ253" t="s">
        <v>110</v>
      </c>
      <c r="AK253" t="s">
        <v>110</v>
      </c>
      <c r="AL253" t="s">
        <v>110</v>
      </c>
      <c r="AM253">
        <v>0</v>
      </c>
      <c r="AN253">
        <v>0</v>
      </c>
      <c r="AO253">
        <f>0.1*AO248</f>
        <v>4.2000000000000003E-2</v>
      </c>
      <c r="AP253">
        <v>0.02</v>
      </c>
      <c r="AQ253">
        <v>3</v>
      </c>
      <c r="AT253" s="122">
        <f t="shared" si="126"/>
        <v>4.2000000000000003E-2</v>
      </c>
      <c r="AU253" s="122">
        <f t="shared" si="120"/>
        <v>4.2000000000000006E-3</v>
      </c>
      <c r="AV253" s="123">
        <f t="shared" si="155"/>
        <v>0</v>
      </c>
      <c r="AW253" s="123">
        <f t="shared" si="160"/>
        <v>0.30000000000000004</v>
      </c>
      <c r="AX253" s="122">
        <f>1333*I253*POWER(10,-6)</f>
        <v>0</v>
      </c>
      <c r="AY253" s="123">
        <f t="shared" si="153"/>
        <v>0.34620000000000001</v>
      </c>
      <c r="AZ253" s="12">
        <f t="shared" si="163"/>
        <v>0</v>
      </c>
      <c r="BA253" s="102">
        <f t="shared" si="164"/>
        <v>0</v>
      </c>
      <c r="BB253" s="12">
        <f t="shared" si="162"/>
        <v>2.1048960000000003E-6</v>
      </c>
    </row>
    <row r="254" spans="1:54" x14ac:dyDescent="0.3">
      <c r="A254" s="116" t="s">
        <v>158</v>
      </c>
      <c r="B254" s="126" t="s">
        <v>342</v>
      </c>
      <c r="C254" s="118" t="s">
        <v>78</v>
      </c>
      <c r="D254" s="119" t="s">
        <v>79</v>
      </c>
      <c r="E254" s="120">
        <v>2.5000000000000001E-5</v>
      </c>
      <c r="F254" s="126">
        <v>1</v>
      </c>
      <c r="G254" s="117">
        <v>1</v>
      </c>
      <c r="H254" s="120">
        <f>E254*F254*G254</f>
        <v>2.5000000000000001E-5</v>
      </c>
      <c r="I254" s="117">
        <v>131.1</v>
      </c>
      <c r="J254" s="117"/>
      <c r="K254" s="117"/>
      <c r="L254" s="117"/>
      <c r="M254" s="117"/>
      <c r="N254" s="117"/>
      <c r="O254" s="117"/>
      <c r="P254" s="117">
        <f>0.6*I254</f>
        <v>78.66</v>
      </c>
      <c r="Q254" s="124"/>
      <c r="R254" t="str">
        <f t="shared" si="157"/>
        <v>С135</v>
      </c>
      <c r="S254" t="str">
        <f t="shared" si="158"/>
        <v>Емкость Е-3</v>
      </c>
      <c r="T254" t="str">
        <f t="shared" si="159"/>
        <v>Полное-огненный шар</v>
      </c>
      <c r="U254" t="s">
        <v>110</v>
      </c>
      <c r="V254" t="s">
        <v>110</v>
      </c>
      <c r="W254" t="s">
        <v>110</v>
      </c>
      <c r="X254" t="s">
        <v>110</v>
      </c>
      <c r="Y254" t="s">
        <v>110</v>
      </c>
      <c r="Z254" t="s">
        <v>110</v>
      </c>
      <c r="AA254" t="s">
        <v>110</v>
      </c>
      <c r="AB254" t="s">
        <v>110</v>
      </c>
      <c r="AC254" t="s">
        <v>110</v>
      </c>
      <c r="AD254" t="s">
        <v>110</v>
      </c>
      <c r="AE254" t="s">
        <v>110</v>
      </c>
      <c r="AF254" t="s">
        <v>110</v>
      </c>
      <c r="AG254" t="s">
        <v>110</v>
      </c>
      <c r="AH254" t="s">
        <v>110</v>
      </c>
      <c r="AI254">
        <v>282</v>
      </c>
      <c r="AJ254">
        <v>370</v>
      </c>
      <c r="AK254">
        <v>427</v>
      </c>
      <c r="AL254">
        <v>530</v>
      </c>
      <c r="AM254">
        <v>1</v>
      </c>
      <c r="AN254">
        <v>1</v>
      </c>
      <c r="AO254">
        <f>AO246</f>
        <v>0.42</v>
      </c>
      <c r="AP254">
        <v>0.02</v>
      </c>
      <c r="AQ254">
        <v>10</v>
      </c>
      <c r="AT254" s="122">
        <f t="shared" si="127"/>
        <v>1.9931999999999999</v>
      </c>
      <c r="AU254" s="122">
        <f t="shared" si="120"/>
        <v>0.19932</v>
      </c>
      <c r="AV254" s="123">
        <f t="shared" si="155"/>
        <v>3.1</v>
      </c>
      <c r="AW254" s="123">
        <f t="shared" si="160"/>
        <v>1</v>
      </c>
      <c r="AX254" s="122">
        <f t="shared" ref="AX254" si="166">10068.2*P254*POWER(10,-6)</f>
        <v>0.79196461200000001</v>
      </c>
      <c r="AY254" s="123">
        <f t="shared" si="153"/>
        <v>7.0844846120000007</v>
      </c>
      <c r="AZ254" s="12">
        <f t="shared" si="163"/>
        <v>2.5000000000000001E-5</v>
      </c>
      <c r="BA254" s="102">
        <f t="shared" si="164"/>
        <v>2.5000000000000001E-5</v>
      </c>
      <c r="BB254" s="12">
        <f t="shared" si="162"/>
        <v>1.7711211530000004E-4</v>
      </c>
    </row>
    <row r="255" spans="1:54" x14ac:dyDescent="0.3">
      <c r="A255" s="116" t="s">
        <v>159</v>
      </c>
      <c r="B255" s="126" t="s">
        <v>343</v>
      </c>
      <c r="C255" s="127" t="s">
        <v>8</v>
      </c>
      <c r="D255" s="128" t="s">
        <v>71</v>
      </c>
      <c r="E255" s="129">
        <v>9.9999999999999995E-7</v>
      </c>
      <c r="F255" s="126">
        <v>1</v>
      </c>
      <c r="G255" s="126">
        <v>0.05</v>
      </c>
      <c r="H255" s="129">
        <f>E255*F255*G255</f>
        <v>4.9999999999999998E-8</v>
      </c>
      <c r="I255" s="126">
        <v>84.8</v>
      </c>
      <c r="J255" s="126"/>
      <c r="K255" s="126"/>
      <c r="L255" s="126"/>
      <c r="M255" s="126"/>
      <c r="N255" s="126"/>
      <c r="O255" s="126"/>
      <c r="P255" s="126">
        <f>I255</f>
        <v>84.8</v>
      </c>
      <c r="Q255" s="130"/>
      <c r="R255" t="str">
        <f t="shared" si="157"/>
        <v>С136</v>
      </c>
      <c r="S255" t="str">
        <f t="shared" si="158"/>
        <v>Емкость Е-4</v>
      </c>
      <c r="T255" t="str">
        <f t="shared" si="159"/>
        <v>Полное-пожар</v>
      </c>
      <c r="U255">
        <v>15</v>
      </c>
      <c r="V255">
        <v>21</v>
      </c>
      <c r="W255">
        <v>29</v>
      </c>
      <c r="X255">
        <v>54</v>
      </c>
      <c r="Y255" t="s">
        <v>110</v>
      </c>
      <c r="Z255" t="s">
        <v>110</v>
      </c>
      <c r="AA255" t="s">
        <v>110</v>
      </c>
      <c r="AB255" t="s">
        <v>110</v>
      </c>
      <c r="AC255" t="s">
        <v>110</v>
      </c>
      <c r="AD255" t="s">
        <v>110</v>
      </c>
      <c r="AE255" t="s">
        <v>110</v>
      </c>
      <c r="AF255" t="s">
        <v>110</v>
      </c>
      <c r="AG255" t="s">
        <v>110</v>
      </c>
      <c r="AH255" t="s">
        <v>110</v>
      </c>
      <c r="AI255" t="s">
        <v>110</v>
      </c>
      <c r="AJ255" t="s">
        <v>110</v>
      </c>
      <c r="AK255" t="s">
        <v>110</v>
      </c>
      <c r="AL255" t="s">
        <v>110</v>
      </c>
      <c r="AM255" s="10">
        <v>1</v>
      </c>
      <c r="AN255" s="10">
        <v>1</v>
      </c>
      <c r="AO255">
        <v>0.18</v>
      </c>
      <c r="AP255">
        <v>0.02</v>
      </c>
      <c r="AQ255">
        <v>10</v>
      </c>
      <c r="AT255" s="122">
        <f t="shared" si="112"/>
        <v>1.8759999999999999</v>
      </c>
      <c r="AU255" s="122">
        <f>0.1*AT255</f>
        <v>0.18759999999999999</v>
      </c>
      <c r="AV255" s="123">
        <f t="shared" ref="AV255:AV272" si="167">AM255*1.72+115*0.012*AN255</f>
        <v>3.1</v>
      </c>
      <c r="AW255" s="123">
        <f>AQ255*0.1</f>
        <v>1</v>
      </c>
      <c r="AX255" s="122">
        <f>10068.2*P255*POWER(10,-6)+0.0012*Q255</f>
        <v>0.85378335999999999</v>
      </c>
      <c r="AY255" s="123">
        <f t="shared" si="153"/>
        <v>7.0173833600000002</v>
      </c>
      <c r="AZ255" s="12">
        <f t="shared" si="163"/>
        <v>4.9999999999999998E-8</v>
      </c>
      <c r="BA255" s="102">
        <f t="shared" si="164"/>
        <v>4.9999999999999998E-8</v>
      </c>
      <c r="BB255" s="12">
        <f t="shared" si="162"/>
        <v>3.5086916800000002E-7</v>
      </c>
    </row>
    <row r="256" spans="1:54" x14ac:dyDescent="0.3">
      <c r="A256" s="116" t="s">
        <v>160</v>
      </c>
      <c r="B256" s="126" t="s">
        <v>343</v>
      </c>
      <c r="C256" s="118" t="s">
        <v>329</v>
      </c>
      <c r="D256" s="119" t="s">
        <v>74</v>
      </c>
      <c r="E256" s="120">
        <v>9.9999999999999995E-7</v>
      </c>
      <c r="F256" s="126">
        <v>1</v>
      </c>
      <c r="G256" s="117">
        <v>0.19</v>
      </c>
      <c r="H256" s="120">
        <f t="shared" ref="H256:H261" si="168">E256*F256*G256</f>
        <v>1.8999999999999998E-7</v>
      </c>
      <c r="I256" s="126">
        <v>84.8</v>
      </c>
      <c r="J256" s="126"/>
      <c r="K256" s="126"/>
      <c r="L256" s="126"/>
      <c r="M256" s="126"/>
      <c r="N256" s="126"/>
      <c r="O256" s="126"/>
      <c r="P256" s="117">
        <f>I256*0.1</f>
        <v>8.48</v>
      </c>
      <c r="Q256" s="130"/>
      <c r="R256" t="str">
        <f t="shared" si="157"/>
        <v>С137</v>
      </c>
      <c r="S256" t="str">
        <f t="shared" si="158"/>
        <v>Емкость Е-4</v>
      </c>
      <c r="T256" t="str">
        <f t="shared" si="159"/>
        <v>Полное-взрыв</v>
      </c>
      <c r="U256" t="s">
        <v>110</v>
      </c>
      <c r="V256" t="s">
        <v>110</v>
      </c>
      <c r="W256" t="s">
        <v>110</v>
      </c>
      <c r="X256" t="s">
        <v>110</v>
      </c>
      <c r="Y256">
        <v>94</v>
      </c>
      <c r="Z256">
        <v>190</v>
      </c>
      <c r="AA256">
        <v>517</v>
      </c>
      <c r="AB256">
        <v>887</v>
      </c>
      <c r="AC256" t="s">
        <v>110</v>
      </c>
      <c r="AD256" t="s">
        <v>110</v>
      </c>
      <c r="AE256" t="s">
        <v>110</v>
      </c>
      <c r="AF256" t="s">
        <v>110</v>
      </c>
      <c r="AG256" t="s">
        <v>110</v>
      </c>
      <c r="AH256" t="s">
        <v>110</v>
      </c>
      <c r="AI256" t="s">
        <v>110</v>
      </c>
      <c r="AJ256" t="s">
        <v>110</v>
      </c>
      <c r="AK256" t="s">
        <v>110</v>
      </c>
      <c r="AL256" t="s">
        <v>110</v>
      </c>
      <c r="AM256" s="10">
        <v>1</v>
      </c>
      <c r="AN256" s="10">
        <v>1</v>
      </c>
      <c r="AO256">
        <v>0.18</v>
      </c>
      <c r="AP256">
        <v>0.02</v>
      </c>
      <c r="AQ256">
        <v>10</v>
      </c>
      <c r="AT256" s="122">
        <f t="shared" si="119"/>
        <v>1.8759999999999999</v>
      </c>
      <c r="AU256" s="122">
        <f t="shared" si="120"/>
        <v>0.18759999999999999</v>
      </c>
      <c r="AV256" s="123">
        <f t="shared" si="167"/>
        <v>3.1</v>
      </c>
      <c r="AW256" s="123">
        <f t="shared" ref="AW256:AW263" si="169">AQ256*0.1</f>
        <v>1</v>
      </c>
      <c r="AX256" s="122">
        <f>10068.2*P256*POWER(10,-6)*10+0.0012*Q255</f>
        <v>0.8537833600000001</v>
      </c>
      <c r="AY256" s="123">
        <f t="shared" si="153"/>
        <v>7.0173833600000002</v>
      </c>
      <c r="AZ256" s="12">
        <f t="shared" si="163"/>
        <v>1.8999999999999998E-7</v>
      </c>
      <c r="BA256" s="102">
        <f t="shared" si="164"/>
        <v>1.8999999999999998E-7</v>
      </c>
      <c r="BB256" s="12">
        <f t="shared" si="162"/>
        <v>1.3333028383999998E-6</v>
      </c>
    </row>
    <row r="257" spans="1:54" x14ac:dyDescent="0.3">
      <c r="A257" s="116" t="s">
        <v>161</v>
      </c>
      <c r="B257" s="126" t="s">
        <v>343</v>
      </c>
      <c r="C257" s="118" t="s">
        <v>330</v>
      </c>
      <c r="D257" s="119" t="s">
        <v>72</v>
      </c>
      <c r="E257" s="120">
        <v>9.9999999999999995E-7</v>
      </c>
      <c r="F257" s="126">
        <v>1</v>
      </c>
      <c r="G257" s="117">
        <v>0.76</v>
      </c>
      <c r="H257" s="120">
        <f t="shared" si="168"/>
        <v>7.5999999999999992E-7</v>
      </c>
      <c r="I257" s="126">
        <v>84.8</v>
      </c>
      <c r="J257" s="126"/>
      <c r="K257" s="126"/>
      <c r="L257" s="126"/>
      <c r="M257" s="126"/>
      <c r="N257" s="126"/>
      <c r="O257" s="126"/>
      <c r="P257" s="117">
        <v>0</v>
      </c>
      <c r="Q257" s="132"/>
      <c r="R257" t="str">
        <f t="shared" si="157"/>
        <v>С138</v>
      </c>
      <c r="S257" t="str">
        <f t="shared" si="158"/>
        <v>Емкость Е-4</v>
      </c>
      <c r="T257" t="str">
        <f t="shared" si="159"/>
        <v>Полное-ликвидация</v>
      </c>
      <c r="U257" t="s">
        <v>110</v>
      </c>
      <c r="V257" t="s">
        <v>110</v>
      </c>
      <c r="W257" t="s">
        <v>110</v>
      </c>
      <c r="X257" t="s">
        <v>110</v>
      </c>
      <c r="Y257" t="s">
        <v>110</v>
      </c>
      <c r="Z257" t="s">
        <v>110</v>
      </c>
      <c r="AA257" t="s">
        <v>110</v>
      </c>
      <c r="AB257" t="s">
        <v>110</v>
      </c>
      <c r="AC257" t="s">
        <v>110</v>
      </c>
      <c r="AD257" t="s">
        <v>110</v>
      </c>
      <c r="AE257" t="s">
        <v>110</v>
      </c>
      <c r="AF257" t="s">
        <v>110</v>
      </c>
      <c r="AG257" t="s">
        <v>110</v>
      </c>
      <c r="AH257" t="s">
        <v>110</v>
      </c>
      <c r="AI257" t="s">
        <v>110</v>
      </c>
      <c r="AJ257" t="s">
        <v>110</v>
      </c>
      <c r="AK257" t="s">
        <v>110</v>
      </c>
      <c r="AL257" t="s">
        <v>110</v>
      </c>
      <c r="AM257">
        <v>0</v>
      </c>
      <c r="AN257">
        <v>0</v>
      </c>
      <c r="AO257">
        <v>0.18</v>
      </c>
      <c r="AP257">
        <v>0.02</v>
      </c>
      <c r="AQ257">
        <v>10</v>
      </c>
      <c r="AT257" s="122">
        <f t="shared" ref="AT257" si="170">AP257*P257+AO257</f>
        <v>0.18</v>
      </c>
      <c r="AU257" s="122">
        <f t="shared" ref="AU257:AU263" si="171">0.1*AT257</f>
        <v>1.7999999999999999E-2</v>
      </c>
      <c r="AV257" s="123">
        <f t="shared" si="167"/>
        <v>0</v>
      </c>
      <c r="AW257" s="123">
        <f t="shared" si="169"/>
        <v>1</v>
      </c>
      <c r="AX257" s="122">
        <f>1333*P257*POWER(10,-6)+0.0012*Q255</f>
        <v>0</v>
      </c>
      <c r="AY257" s="123">
        <f t="shared" si="153"/>
        <v>1.198</v>
      </c>
      <c r="AZ257" s="12">
        <f t="shared" si="163"/>
        <v>0</v>
      </c>
      <c r="BA257" s="102">
        <f t="shared" si="164"/>
        <v>0</v>
      </c>
      <c r="BB257" s="12">
        <f t="shared" si="162"/>
        <v>9.1047999999999988E-7</v>
      </c>
    </row>
    <row r="258" spans="1:54" x14ac:dyDescent="0.3">
      <c r="A258" s="116" t="s">
        <v>162</v>
      </c>
      <c r="B258" s="126" t="s">
        <v>343</v>
      </c>
      <c r="C258" s="118" t="s">
        <v>12</v>
      </c>
      <c r="D258" s="119" t="s">
        <v>75</v>
      </c>
      <c r="E258" s="120">
        <v>1.0000000000000001E-5</v>
      </c>
      <c r="F258" s="126">
        <v>1</v>
      </c>
      <c r="G258" s="117">
        <v>4.0000000000000008E-2</v>
      </c>
      <c r="H258" s="120">
        <f t="shared" si="168"/>
        <v>4.0000000000000009E-7</v>
      </c>
      <c r="I258" s="117">
        <f>Q258*300/1000</f>
        <v>0</v>
      </c>
      <c r="J258" s="117"/>
      <c r="K258" s="117"/>
      <c r="L258" s="117"/>
      <c r="M258" s="117"/>
      <c r="N258" s="117"/>
      <c r="O258" s="117"/>
      <c r="P258" s="117">
        <f>I258</f>
        <v>0</v>
      </c>
      <c r="Q258" s="130"/>
      <c r="R258" t="str">
        <f t="shared" si="157"/>
        <v>С139</v>
      </c>
      <c r="S258" t="str">
        <f t="shared" si="158"/>
        <v>Емкость Е-4</v>
      </c>
      <c r="T258" t="str">
        <f t="shared" si="159"/>
        <v>Частичное-жидкостной факел</v>
      </c>
      <c r="U258" t="s">
        <v>110</v>
      </c>
      <c r="V258" t="s">
        <v>110</v>
      </c>
      <c r="W258" t="s">
        <v>110</v>
      </c>
      <c r="X258" t="s">
        <v>110</v>
      </c>
      <c r="Y258" t="s">
        <v>110</v>
      </c>
      <c r="Z258" t="s">
        <v>110</v>
      </c>
      <c r="AA258" t="s">
        <v>110</v>
      </c>
      <c r="AB258" t="s">
        <v>110</v>
      </c>
      <c r="AC258">
        <v>34</v>
      </c>
      <c r="AD258">
        <v>6</v>
      </c>
      <c r="AE258" t="s">
        <v>110</v>
      </c>
      <c r="AF258" t="s">
        <v>110</v>
      </c>
      <c r="AG258" t="s">
        <v>110</v>
      </c>
      <c r="AH258" t="s">
        <v>110</v>
      </c>
      <c r="AI258" t="s">
        <v>110</v>
      </c>
      <c r="AJ258" t="s">
        <v>110</v>
      </c>
      <c r="AK258" t="s">
        <v>110</v>
      </c>
      <c r="AL258" t="s">
        <v>110</v>
      </c>
      <c r="AM258">
        <v>1</v>
      </c>
      <c r="AN258">
        <v>1</v>
      </c>
      <c r="AO258">
        <f>0.1*AO257</f>
        <v>1.7999999999999999E-2</v>
      </c>
      <c r="AP258">
        <v>0.02</v>
      </c>
      <c r="AQ258">
        <v>10</v>
      </c>
      <c r="AT258" s="122">
        <f t="shared" si="152"/>
        <v>1.7999999999999999E-2</v>
      </c>
      <c r="AU258" s="122">
        <f t="shared" si="171"/>
        <v>1.8E-3</v>
      </c>
      <c r="AV258" s="123">
        <f t="shared" si="167"/>
        <v>3.1</v>
      </c>
      <c r="AW258" s="123">
        <f t="shared" si="169"/>
        <v>1</v>
      </c>
      <c r="AX258" s="122">
        <f>10068.2*P258*POWER(10,-6)</f>
        <v>0</v>
      </c>
      <c r="AY258" s="123">
        <f t="shared" si="153"/>
        <v>4.1197999999999997</v>
      </c>
      <c r="AZ258" s="12">
        <f t="shared" si="163"/>
        <v>4.0000000000000009E-7</v>
      </c>
      <c r="BA258" s="102">
        <f t="shared" si="164"/>
        <v>4.0000000000000009E-7</v>
      </c>
      <c r="BB258" s="12">
        <f t="shared" si="162"/>
        <v>1.6479200000000003E-6</v>
      </c>
    </row>
    <row r="259" spans="1:54" x14ac:dyDescent="0.3">
      <c r="A259" s="116" t="s">
        <v>163</v>
      </c>
      <c r="B259" s="126" t="s">
        <v>343</v>
      </c>
      <c r="C259" s="118" t="s">
        <v>326</v>
      </c>
      <c r="D259" s="119" t="s">
        <v>73</v>
      </c>
      <c r="E259" s="120">
        <v>1.0000000000000001E-5</v>
      </c>
      <c r="F259" s="126">
        <v>1</v>
      </c>
      <c r="G259" s="117">
        <v>0.16000000000000003</v>
      </c>
      <c r="H259" s="120">
        <f t="shared" si="168"/>
        <v>1.6000000000000004E-6</v>
      </c>
      <c r="I259" s="117">
        <f>Q258*300/1000</f>
        <v>0</v>
      </c>
      <c r="J259" s="117"/>
      <c r="K259" s="117"/>
      <c r="L259" s="117"/>
      <c r="M259" s="117"/>
      <c r="N259" s="117"/>
      <c r="O259" s="117"/>
      <c r="P259" s="117">
        <v>0</v>
      </c>
      <c r="Q259" s="132"/>
      <c r="R259" t="str">
        <f t="shared" si="157"/>
        <v>С140</v>
      </c>
      <c r="S259" t="str">
        <f t="shared" si="158"/>
        <v>Емкость Е-4</v>
      </c>
      <c r="T259" t="str">
        <f t="shared" si="159"/>
        <v>Частичное-ликвидация</v>
      </c>
      <c r="U259" t="s">
        <v>110</v>
      </c>
      <c r="V259" t="s">
        <v>110</v>
      </c>
      <c r="W259" t="s">
        <v>110</v>
      </c>
      <c r="X259" t="s">
        <v>110</v>
      </c>
      <c r="Y259" t="s">
        <v>110</v>
      </c>
      <c r="Z259" t="s">
        <v>110</v>
      </c>
      <c r="AA259" t="s">
        <v>110</v>
      </c>
      <c r="AB259" t="s">
        <v>110</v>
      </c>
      <c r="AC259" t="s">
        <v>110</v>
      </c>
      <c r="AD259" t="s">
        <v>110</v>
      </c>
      <c r="AE259" t="s">
        <v>110</v>
      </c>
      <c r="AF259" t="s">
        <v>110</v>
      </c>
      <c r="AG259" t="s">
        <v>110</v>
      </c>
      <c r="AH259" t="s">
        <v>110</v>
      </c>
      <c r="AI259" t="s">
        <v>110</v>
      </c>
      <c r="AJ259" t="s">
        <v>110</v>
      </c>
      <c r="AK259" t="s">
        <v>110</v>
      </c>
      <c r="AL259" t="s">
        <v>110</v>
      </c>
      <c r="AM259">
        <v>0</v>
      </c>
      <c r="AN259">
        <v>0</v>
      </c>
      <c r="AO259">
        <f>0.1*AO257</f>
        <v>1.7999999999999999E-2</v>
      </c>
      <c r="AP259">
        <v>0.02</v>
      </c>
      <c r="AQ259">
        <v>3</v>
      </c>
      <c r="AT259" s="122">
        <f t="shared" si="124"/>
        <v>1.7999999999999999E-2</v>
      </c>
      <c r="AU259" s="122">
        <f t="shared" si="171"/>
        <v>1.8E-3</v>
      </c>
      <c r="AV259" s="123">
        <f t="shared" si="167"/>
        <v>0</v>
      </c>
      <c r="AW259" s="123">
        <f t="shared" si="169"/>
        <v>0.30000000000000004</v>
      </c>
      <c r="AX259" s="122">
        <f>1333*I259*POWER(10,-6)</f>
        <v>0</v>
      </c>
      <c r="AY259" s="123">
        <f t="shared" si="153"/>
        <v>0.31980000000000008</v>
      </c>
      <c r="AZ259" s="12">
        <f t="shared" si="163"/>
        <v>0</v>
      </c>
      <c r="BA259" s="102">
        <f t="shared" si="164"/>
        <v>0</v>
      </c>
      <c r="BB259" s="12">
        <f t="shared" si="162"/>
        <v>5.116800000000002E-7</v>
      </c>
    </row>
    <row r="260" spans="1:54" x14ac:dyDescent="0.3">
      <c r="A260" s="116" t="s">
        <v>164</v>
      </c>
      <c r="B260" s="126" t="s">
        <v>343</v>
      </c>
      <c r="C260" s="118" t="s">
        <v>15</v>
      </c>
      <c r="D260" s="119" t="s">
        <v>76</v>
      </c>
      <c r="E260" s="120">
        <v>1.0000000000000001E-5</v>
      </c>
      <c r="F260" s="126">
        <v>1</v>
      </c>
      <c r="G260" s="117">
        <v>4.0000000000000008E-2</v>
      </c>
      <c r="H260" s="120">
        <f t="shared" si="168"/>
        <v>4.0000000000000009E-7</v>
      </c>
      <c r="I260" s="117">
        <f>Q260*1800/1000</f>
        <v>0</v>
      </c>
      <c r="J260" s="117"/>
      <c r="K260" s="117"/>
      <c r="L260" s="117"/>
      <c r="M260" s="117"/>
      <c r="N260" s="117"/>
      <c r="O260" s="117"/>
      <c r="P260" s="117">
        <f>I260</f>
        <v>0</v>
      </c>
      <c r="Q260" s="130"/>
      <c r="R260" t="str">
        <f t="shared" si="157"/>
        <v>С141</v>
      </c>
      <c r="S260" t="str">
        <f t="shared" si="158"/>
        <v>Емкость Е-4</v>
      </c>
      <c r="T260" t="str">
        <f t="shared" si="159"/>
        <v>Частичное-газ факел</v>
      </c>
      <c r="U260" t="s">
        <v>110</v>
      </c>
      <c r="V260" t="s">
        <v>110</v>
      </c>
      <c r="W260" t="s">
        <v>110</v>
      </c>
      <c r="X260" t="s">
        <v>110</v>
      </c>
      <c r="Y260" t="s">
        <v>110</v>
      </c>
      <c r="Z260" t="s">
        <v>110</v>
      </c>
      <c r="AA260" t="s">
        <v>110</v>
      </c>
      <c r="AB260" t="s">
        <v>110</v>
      </c>
      <c r="AC260">
        <v>8</v>
      </c>
      <c r="AD260">
        <v>2</v>
      </c>
      <c r="AE260" t="s">
        <v>110</v>
      </c>
      <c r="AF260" t="s">
        <v>110</v>
      </c>
      <c r="AG260" t="s">
        <v>110</v>
      </c>
      <c r="AH260" t="s">
        <v>110</v>
      </c>
      <c r="AI260" t="s">
        <v>110</v>
      </c>
      <c r="AJ260" t="s">
        <v>110</v>
      </c>
      <c r="AK260" t="s">
        <v>110</v>
      </c>
      <c r="AL260" t="s">
        <v>110</v>
      </c>
      <c r="AM260">
        <v>1</v>
      </c>
      <c r="AN260">
        <v>1</v>
      </c>
      <c r="AO260">
        <f>0.1*AO257</f>
        <v>1.7999999999999999E-2</v>
      </c>
      <c r="AP260">
        <v>0.02</v>
      </c>
      <c r="AQ260">
        <v>3</v>
      </c>
      <c r="AT260" s="122">
        <f t="shared" si="165"/>
        <v>1.7999999999999999E-2</v>
      </c>
      <c r="AU260" s="122">
        <f t="shared" si="171"/>
        <v>1.8E-3</v>
      </c>
      <c r="AV260" s="123">
        <f t="shared" si="167"/>
        <v>3.1</v>
      </c>
      <c r="AW260" s="123">
        <f t="shared" si="169"/>
        <v>0.30000000000000004</v>
      </c>
      <c r="AX260" s="122">
        <f>10068.2*P260*POWER(10,-6)</f>
        <v>0</v>
      </c>
      <c r="AY260" s="123">
        <f t="shared" si="153"/>
        <v>3.4198</v>
      </c>
      <c r="AZ260" s="12">
        <f t="shared" si="163"/>
        <v>4.0000000000000009E-7</v>
      </c>
      <c r="BA260" s="102">
        <f t="shared" si="164"/>
        <v>4.0000000000000009E-7</v>
      </c>
      <c r="BB260" s="12">
        <f t="shared" si="162"/>
        <v>1.3679200000000002E-6</v>
      </c>
    </row>
    <row r="261" spans="1:54" x14ac:dyDescent="0.3">
      <c r="A261" s="116" t="s">
        <v>165</v>
      </c>
      <c r="B261" s="126" t="s">
        <v>343</v>
      </c>
      <c r="C261" s="118" t="s">
        <v>327</v>
      </c>
      <c r="D261" s="119" t="s">
        <v>77</v>
      </c>
      <c r="E261" s="120">
        <v>1.0000000000000001E-5</v>
      </c>
      <c r="F261" s="126">
        <v>1</v>
      </c>
      <c r="G261" s="117">
        <v>0.15200000000000002</v>
      </c>
      <c r="H261" s="120">
        <f t="shared" si="168"/>
        <v>1.5200000000000003E-6</v>
      </c>
      <c r="I261" s="117">
        <f>Q260*1800/1000</f>
        <v>0</v>
      </c>
      <c r="J261" s="117"/>
      <c r="K261" s="117"/>
      <c r="L261" s="117"/>
      <c r="M261" s="117"/>
      <c r="N261" s="117"/>
      <c r="O261" s="117"/>
      <c r="P261" s="117">
        <f>I261</f>
        <v>0</v>
      </c>
      <c r="Q261" s="132"/>
      <c r="R261" t="str">
        <f t="shared" si="157"/>
        <v>С142</v>
      </c>
      <c r="S261" t="str">
        <f t="shared" si="158"/>
        <v>Емкость Е-4</v>
      </c>
      <c r="T261" t="str">
        <f t="shared" si="159"/>
        <v>Частичное-вспышка</v>
      </c>
      <c r="U261" t="s">
        <v>110</v>
      </c>
      <c r="V261" t="s">
        <v>110</v>
      </c>
      <c r="W261" t="s">
        <v>110</v>
      </c>
      <c r="X261" t="s">
        <v>110</v>
      </c>
      <c r="Y261" t="s">
        <v>110</v>
      </c>
      <c r="Z261" t="s">
        <v>110</v>
      </c>
      <c r="AA261" t="s">
        <v>110</v>
      </c>
      <c r="AB261" t="s">
        <v>110</v>
      </c>
      <c r="AC261" t="s">
        <v>110</v>
      </c>
      <c r="AD261" t="s">
        <v>110</v>
      </c>
      <c r="AE261">
        <v>29</v>
      </c>
      <c r="AF261">
        <v>34</v>
      </c>
      <c r="AG261" t="s">
        <v>110</v>
      </c>
      <c r="AH261" t="s">
        <v>110</v>
      </c>
      <c r="AI261" t="s">
        <v>110</v>
      </c>
      <c r="AJ261" t="s">
        <v>110</v>
      </c>
      <c r="AK261" t="s">
        <v>110</v>
      </c>
      <c r="AL261" t="s">
        <v>110</v>
      </c>
      <c r="AM261">
        <v>1</v>
      </c>
      <c r="AN261">
        <v>1</v>
      </c>
      <c r="AO261">
        <f>0.1*AO257</f>
        <v>1.7999999999999999E-2</v>
      </c>
      <c r="AP261">
        <v>0.02</v>
      </c>
      <c r="AQ261">
        <v>3</v>
      </c>
      <c r="AT261" s="122">
        <f t="shared" si="165"/>
        <v>1.7999999999999999E-2</v>
      </c>
      <c r="AU261" s="122">
        <f t="shared" si="171"/>
        <v>1.8E-3</v>
      </c>
      <c r="AV261" s="123">
        <f t="shared" si="167"/>
        <v>3.1</v>
      </c>
      <c r="AW261" s="123">
        <f t="shared" si="169"/>
        <v>0.30000000000000004</v>
      </c>
      <c r="AX261" s="122">
        <f>10068.2*P261*POWER(10,-6)</f>
        <v>0</v>
      </c>
      <c r="AY261" s="123">
        <f t="shared" si="153"/>
        <v>3.4198</v>
      </c>
      <c r="AZ261" s="12">
        <f t="shared" si="163"/>
        <v>1.5200000000000003E-6</v>
      </c>
      <c r="BA261" s="102">
        <f t="shared" si="164"/>
        <v>1.5200000000000003E-6</v>
      </c>
      <c r="BB261" s="12">
        <f t="shared" si="162"/>
        <v>5.198096000000001E-6</v>
      </c>
    </row>
    <row r="262" spans="1:54" x14ac:dyDescent="0.3">
      <c r="A262" s="116" t="s">
        <v>166</v>
      </c>
      <c r="B262" s="126" t="s">
        <v>343</v>
      </c>
      <c r="C262" s="118" t="s">
        <v>328</v>
      </c>
      <c r="D262" s="119" t="s">
        <v>73</v>
      </c>
      <c r="E262" s="120">
        <v>1.0000000000000001E-5</v>
      </c>
      <c r="F262" s="126">
        <v>1</v>
      </c>
      <c r="G262" s="117">
        <v>0.6080000000000001</v>
      </c>
      <c r="H262" s="120">
        <f>E262*F262*G262</f>
        <v>6.0800000000000011E-6</v>
      </c>
      <c r="I262" s="117">
        <f>Q260*1800/1000</f>
        <v>0</v>
      </c>
      <c r="J262" s="117"/>
      <c r="K262" s="117"/>
      <c r="L262" s="117"/>
      <c r="M262" s="117"/>
      <c r="N262" s="117"/>
      <c r="O262" s="117"/>
      <c r="P262" s="117">
        <v>0</v>
      </c>
      <c r="Q262" s="132"/>
      <c r="R262" t="str">
        <f t="shared" si="157"/>
        <v>С143</v>
      </c>
      <c r="S262" t="str">
        <f t="shared" si="158"/>
        <v>Емкость Е-4</v>
      </c>
      <c r="T262" t="str">
        <f t="shared" si="159"/>
        <v>Частичное-ликвидация</v>
      </c>
      <c r="U262" t="s">
        <v>110</v>
      </c>
      <c r="V262" t="s">
        <v>110</v>
      </c>
      <c r="W262" t="s">
        <v>110</v>
      </c>
      <c r="X262" t="s">
        <v>110</v>
      </c>
      <c r="Y262" t="s">
        <v>110</v>
      </c>
      <c r="Z262" t="s">
        <v>110</v>
      </c>
      <c r="AA262" t="s">
        <v>110</v>
      </c>
      <c r="AB262" t="s">
        <v>110</v>
      </c>
      <c r="AC262" t="s">
        <v>110</v>
      </c>
      <c r="AD262" t="s">
        <v>110</v>
      </c>
      <c r="AE262" t="s">
        <v>110</v>
      </c>
      <c r="AF262" t="s">
        <v>110</v>
      </c>
      <c r="AG262" t="s">
        <v>110</v>
      </c>
      <c r="AH262" t="s">
        <v>110</v>
      </c>
      <c r="AI262" t="s">
        <v>110</v>
      </c>
      <c r="AJ262" t="s">
        <v>110</v>
      </c>
      <c r="AK262" t="s">
        <v>110</v>
      </c>
      <c r="AL262" t="s">
        <v>110</v>
      </c>
      <c r="AM262">
        <v>0</v>
      </c>
      <c r="AN262">
        <v>0</v>
      </c>
      <c r="AO262">
        <f>0.1*AO257</f>
        <v>1.7999999999999999E-2</v>
      </c>
      <c r="AP262">
        <v>0.02</v>
      </c>
      <c r="AQ262">
        <v>3</v>
      </c>
      <c r="AT262" s="122">
        <f t="shared" si="126"/>
        <v>1.7999999999999999E-2</v>
      </c>
      <c r="AU262" s="122">
        <f t="shared" si="171"/>
        <v>1.8E-3</v>
      </c>
      <c r="AV262" s="123">
        <f t="shared" si="167"/>
        <v>0</v>
      </c>
      <c r="AW262" s="123">
        <f t="shared" si="169"/>
        <v>0.30000000000000004</v>
      </c>
      <c r="AX262" s="122">
        <f>1333*I262*POWER(10,-6)</f>
        <v>0</v>
      </c>
      <c r="AY262" s="123">
        <f t="shared" si="153"/>
        <v>0.31980000000000008</v>
      </c>
      <c r="AZ262" s="12">
        <f t="shared" si="163"/>
        <v>0</v>
      </c>
      <c r="BA262" s="102">
        <f t="shared" si="164"/>
        <v>0</v>
      </c>
      <c r="BB262" s="12">
        <f t="shared" si="162"/>
        <v>1.9443840000000008E-6</v>
      </c>
    </row>
    <row r="263" spans="1:54" x14ac:dyDescent="0.3">
      <c r="A263" s="116" t="s">
        <v>167</v>
      </c>
      <c r="B263" s="126" t="s">
        <v>343</v>
      </c>
      <c r="C263" s="118" t="s">
        <v>78</v>
      </c>
      <c r="D263" s="119" t="s">
        <v>79</v>
      </c>
      <c r="E263" s="120">
        <v>2.5000000000000001E-5</v>
      </c>
      <c r="F263" s="126">
        <v>1</v>
      </c>
      <c r="G263" s="117">
        <v>1</v>
      </c>
      <c r="H263" s="120">
        <f>E263*F263*G263</f>
        <v>2.5000000000000001E-5</v>
      </c>
      <c r="I263" s="117">
        <v>84.8</v>
      </c>
      <c r="J263" s="117"/>
      <c r="K263" s="117"/>
      <c r="L263" s="117"/>
      <c r="M263" s="117"/>
      <c r="N263" s="117"/>
      <c r="O263" s="117"/>
      <c r="P263" s="117">
        <f>0.6*I263</f>
        <v>50.879999999999995</v>
      </c>
      <c r="Q263" s="132"/>
      <c r="R263" t="str">
        <f t="shared" si="157"/>
        <v>С144</v>
      </c>
      <c r="S263" t="str">
        <f t="shared" si="158"/>
        <v>Емкость Е-4</v>
      </c>
      <c r="T263" t="str">
        <f t="shared" si="159"/>
        <v>Полное-огненный шар</v>
      </c>
      <c r="U263" t="s">
        <v>110</v>
      </c>
      <c r="V263" t="s">
        <v>110</v>
      </c>
      <c r="W263" t="s">
        <v>110</v>
      </c>
      <c r="X263" t="s">
        <v>110</v>
      </c>
      <c r="Y263" t="s">
        <v>110</v>
      </c>
      <c r="Z263" t="s">
        <v>110</v>
      </c>
      <c r="AA263" t="s">
        <v>110</v>
      </c>
      <c r="AB263" t="s">
        <v>110</v>
      </c>
      <c r="AC263" t="s">
        <v>110</v>
      </c>
      <c r="AD263" t="s">
        <v>110</v>
      </c>
      <c r="AE263" t="s">
        <v>110</v>
      </c>
      <c r="AF263" t="s">
        <v>110</v>
      </c>
      <c r="AG263" t="s">
        <v>110</v>
      </c>
      <c r="AH263" t="s">
        <v>110</v>
      </c>
      <c r="AI263">
        <v>231</v>
      </c>
      <c r="AJ263">
        <v>307</v>
      </c>
      <c r="AK263">
        <v>357</v>
      </c>
      <c r="AL263">
        <v>445</v>
      </c>
      <c r="AM263">
        <v>1</v>
      </c>
      <c r="AN263">
        <v>1</v>
      </c>
      <c r="AO263">
        <f>AO255</f>
        <v>0.18</v>
      </c>
      <c r="AP263">
        <v>0.02</v>
      </c>
      <c r="AQ263">
        <v>10</v>
      </c>
      <c r="AT263" s="122">
        <f t="shared" si="127"/>
        <v>1.1975999999999998</v>
      </c>
      <c r="AU263" s="122">
        <f t="shared" si="171"/>
        <v>0.11975999999999998</v>
      </c>
      <c r="AV263" s="123">
        <f t="shared" si="167"/>
        <v>3.1</v>
      </c>
      <c r="AW263" s="123">
        <f t="shared" si="169"/>
        <v>1</v>
      </c>
      <c r="AX263" s="122">
        <f t="shared" ref="AX263" si="172">10068.2*P263*POWER(10,-6)</f>
        <v>0.51227001599999999</v>
      </c>
      <c r="AY263" s="123">
        <f t="shared" si="153"/>
        <v>5.9296300159999999</v>
      </c>
      <c r="AZ263" s="12">
        <f t="shared" si="163"/>
        <v>2.5000000000000001E-5</v>
      </c>
      <c r="BA263" s="102">
        <f t="shared" si="164"/>
        <v>2.5000000000000001E-5</v>
      </c>
      <c r="BB263" s="12">
        <f t="shared" si="162"/>
        <v>1.4824075040000001E-4</v>
      </c>
    </row>
    <row r="264" spans="1:54" x14ac:dyDescent="0.3">
      <c r="A264" s="116" t="s">
        <v>168</v>
      </c>
      <c r="B264" s="126" t="s">
        <v>344</v>
      </c>
      <c r="C264" s="127" t="s">
        <v>8</v>
      </c>
      <c r="D264" s="128" t="s">
        <v>71</v>
      </c>
      <c r="E264" s="129">
        <v>9.9999999999999995E-7</v>
      </c>
      <c r="F264" s="126">
        <v>2</v>
      </c>
      <c r="G264" s="126">
        <v>0.05</v>
      </c>
      <c r="H264" s="129">
        <f>E264*F264*G264</f>
        <v>9.9999999999999995E-8</v>
      </c>
      <c r="I264" s="126">
        <v>33.799999999999997</v>
      </c>
      <c r="J264" s="126"/>
      <c r="K264" s="126"/>
      <c r="L264" s="126"/>
      <c r="M264" s="126"/>
      <c r="N264" s="126"/>
      <c r="O264" s="126"/>
      <c r="P264" s="126">
        <f>I264</f>
        <v>33.799999999999997</v>
      </c>
      <c r="Q264" s="121"/>
      <c r="R264" t="str">
        <f t="shared" si="157"/>
        <v>С145</v>
      </c>
      <c r="S264" t="str">
        <f t="shared" si="158"/>
        <v>Емкость Е-5, Е-6</v>
      </c>
      <c r="T264" t="str">
        <f t="shared" si="159"/>
        <v>Полное-пожар</v>
      </c>
      <c r="U264">
        <v>13</v>
      </c>
      <c r="V264">
        <v>18</v>
      </c>
      <c r="W264">
        <v>24</v>
      </c>
      <c r="X264">
        <v>44</v>
      </c>
      <c r="Y264" t="s">
        <v>110</v>
      </c>
      <c r="Z264" t="s">
        <v>110</v>
      </c>
      <c r="AA264" t="s">
        <v>110</v>
      </c>
      <c r="AB264" t="s">
        <v>110</v>
      </c>
      <c r="AC264" t="s">
        <v>110</v>
      </c>
      <c r="AD264" t="s">
        <v>110</v>
      </c>
      <c r="AE264" t="s">
        <v>110</v>
      </c>
      <c r="AF264" t="s">
        <v>110</v>
      </c>
      <c r="AG264" t="s">
        <v>110</v>
      </c>
      <c r="AH264" t="s">
        <v>110</v>
      </c>
      <c r="AI264" t="s">
        <v>110</v>
      </c>
      <c r="AJ264" t="s">
        <v>110</v>
      </c>
      <c r="AK264" t="s">
        <v>110</v>
      </c>
      <c r="AL264" t="s">
        <v>110</v>
      </c>
      <c r="AM264" s="10">
        <v>1</v>
      </c>
      <c r="AN264" s="10">
        <v>2</v>
      </c>
      <c r="AO264">
        <v>0.38</v>
      </c>
      <c r="AP264">
        <v>0.02</v>
      </c>
      <c r="AQ264">
        <v>10</v>
      </c>
      <c r="AT264" s="122">
        <f t="shared" ref="AT264:AT318" si="173">AP264*P264+AO264</f>
        <v>1.056</v>
      </c>
      <c r="AU264" s="122">
        <f>0.1*AT264</f>
        <v>0.10560000000000001</v>
      </c>
      <c r="AV264" s="123">
        <f t="shared" si="167"/>
        <v>4.4800000000000004</v>
      </c>
      <c r="AW264" s="123">
        <f>AQ264*0.1</f>
        <v>1</v>
      </c>
      <c r="AX264" s="122">
        <f>10068.2*P264*POWER(10,-6)+0.0012*Q264</f>
        <v>0.34030515999999994</v>
      </c>
      <c r="AY264" s="123">
        <f t="shared" si="153"/>
        <v>6.9819051600000002</v>
      </c>
      <c r="AZ264" s="12">
        <f t="shared" si="163"/>
        <v>9.9999999999999995E-8</v>
      </c>
      <c r="BA264" s="102">
        <f t="shared" si="164"/>
        <v>1.9999999999999999E-7</v>
      </c>
      <c r="BB264" s="12">
        <f t="shared" si="162"/>
        <v>6.9819051599999995E-7</v>
      </c>
    </row>
    <row r="265" spans="1:54" x14ac:dyDescent="0.3">
      <c r="A265" s="116" t="s">
        <v>169</v>
      </c>
      <c r="B265" s="126" t="s">
        <v>344</v>
      </c>
      <c r="C265" s="118" t="s">
        <v>329</v>
      </c>
      <c r="D265" s="119" t="s">
        <v>74</v>
      </c>
      <c r="E265" s="120">
        <v>9.9999999999999995E-7</v>
      </c>
      <c r="F265" s="126">
        <v>2</v>
      </c>
      <c r="G265" s="117">
        <v>0.19</v>
      </c>
      <c r="H265" s="120">
        <f t="shared" ref="H265:H270" si="174">E265*F265*G265</f>
        <v>3.7999999999999996E-7</v>
      </c>
      <c r="I265" s="117">
        <v>33.799999999999997</v>
      </c>
      <c r="J265" s="117"/>
      <c r="K265" s="117"/>
      <c r="L265" s="117"/>
      <c r="M265" s="117"/>
      <c r="N265" s="117"/>
      <c r="O265" s="117"/>
      <c r="P265" s="117">
        <f>I265*0.5*0.1</f>
        <v>1.69</v>
      </c>
      <c r="Q265" s="121"/>
      <c r="R265" t="str">
        <f t="shared" si="157"/>
        <v>С146</v>
      </c>
      <c r="S265" t="str">
        <f t="shared" si="158"/>
        <v>Емкость Е-5, Е-6</v>
      </c>
      <c r="T265" t="str">
        <f t="shared" si="159"/>
        <v>Полное-взрыв</v>
      </c>
      <c r="U265" t="s">
        <v>110</v>
      </c>
      <c r="V265" t="s">
        <v>110</v>
      </c>
      <c r="W265" t="s">
        <v>110</v>
      </c>
      <c r="X265" t="s">
        <v>110</v>
      </c>
      <c r="Y265">
        <v>55</v>
      </c>
      <c r="Z265">
        <v>111</v>
      </c>
      <c r="AA265">
        <v>302</v>
      </c>
      <c r="AB265">
        <v>518</v>
      </c>
      <c r="AC265" t="s">
        <v>110</v>
      </c>
      <c r="AD265" t="s">
        <v>110</v>
      </c>
      <c r="AE265" t="s">
        <v>110</v>
      </c>
      <c r="AF265" t="s">
        <v>110</v>
      </c>
      <c r="AG265" t="s">
        <v>110</v>
      </c>
      <c r="AH265" t="s">
        <v>110</v>
      </c>
      <c r="AI265" t="s">
        <v>110</v>
      </c>
      <c r="AJ265" t="s">
        <v>110</v>
      </c>
      <c r="AK265" t="s">
        <v>110</v>
      </c>
      <c r="AL265" t="s">
        <v>110</v>
      </c>
      <c r="AM265" s="10">
        <v>2</v>
      </c>
      <c r="AN265" s="10">
        <v>1</v>
      </c>
      <c r="AO265">
        <v>0.38</v>
      </c>
      <c r="AP265">
        <v>0.02</v>
      </c>
      <c r="AQ265">
        <v>10</v>
      </c>
      <c r="AT265" s="122">
        <f t="shared" ref="AT265:AT319" si="175">AP265*I265+AO265</f>
        <v>1.056</v>
      </c>
      <c r="AU265" s="122">
        <f t="shared" ref="AU265:AU281" si="176">0.1*AT265</f>
        <v>0.10560000000000001</v>
      </c>
      <c r="AV265" s="123">
        <f t="shared" si="167"/>
        <v>4.82</v>
      </c>
      <c r="AW265" s="123">
        <f t="shared" ref="AW265:AW272" si="177">AQ265*0.1</f>
        <v>1</v>
      </c>
      <c r="AX265" s="122">
        <f>10068.2*P265*POWER(10,-6)*10+0.0012*Q264</f>
        <v>0.17015258000000003</v>
      </c>
      <c r="AY265" s="123">
        <f t="shared" si="153"/>
        <v>7.1517525800000001</v>
      </c>
      <c r="AZ265" s="12">
        <f t="shared" si="163"/>
        <v>7.5999999999999992E-7</v>
      </c>
      <c r="BA265" s="102">
        <f t="shared" si="164"/>
        <v>3.7999999999999996E-7</v>
      </c>
      <c r="BB265" s="12">
        <f t="shared" si="162"/>
        <v>2.7176659804E-6</v>
      </c>
    </row>
    <row r="266" spans="1:54" x14ac:dyDescent="0.3">
      <c r="A266" s="116" t="s">
        <v>170</v>
      </c>
      <c r="B266" s="126" t="s">
        <v>344</v>
      </c>
      <c r="C266" s="118" t="s">
        <v>361</v>
      </c>
      <c r="D266" s="119" t="s">
        <v>362</v>
      </c>
      <c r="E266" s="120">
        <v>9.9999999999999995E-7</v>
      </c>
      <c r="F266" s="126">
        <v>2</v>
      </c>
      <c r="G266" s="117">
        <v>0.76</v>
      </c>
      <c r="H266" s="120">
        <f t="shared" si="174"/>
        <v>1.5199999999999998E-6</v>
      </c>
      <c r="I266" s="117">
        <v>33.799999999999997</v>
      </c>
      <c r="J266" s="117"/>
      <c r="K266" s="117"/>
      <c r="L266" s="117"/>
      <c r="M266" s="117"/>
      <c r="N266" s="117"/>
      <c r="O266" s="117"/>
      <c r="P266" s="117">
        <v>0</v>
      </c>
      <c r="Q266" s="124"/>
      <c r="R266" t="str">
        <f t="shared" si="157"/>
        <v>С147</v>
      </c>
      <c r="S266" t="str">
        <f t="shared" si="158"/>
        <v>Емкость Е-5, Е-6</v>
      </c>
      <c r="T266" t="str">
        <f t="shared" si="159"/>
        <v>Полное-токси</v>
      </c>
      <c r="U266" t="s">
        <v>110</v>
      </c>
      <c r="V266" t="s">
        <v>110</v>
      </c>
      <c r="W266" t="s">
        <v>110</v>
      </c>
      <c r="X266" t="s">
        <v>110</v>
      </c>
      <c r="Y266" t="s">
        <v>110</v>
      </c>
      <c r="Z266" t="s">
        <v>110</v>
      </c>
      <c r="AA266" t="s">
        <v>110</v>
      </c>
      <c r="AB266" t="s">
        <v>110</v>
      </c>
      <c r="AC266" t="s">
        <v>110</v>
      </c>
      <c r="AD266" t="s">
        <v>110</v>
      </c>
      <c r="AE266" t="s">
        <v>110</v>
      </c>
      <c r="AF266" t="s">
        <v>110</v>
      </c>
      <c r="AG266">
        <v>25</v>
      </c>
      <c r="AH266">
        <v>84</v>
      </c>
      <c r="AI266" t="s">
        <v>110</v>
      </c>
      <c r="AJ266" t="s">
        <v>110</v>
      </c>
      <c r="AK266" t="s">
        <v>110</v>
      </c>
      <c r="AL266" t="s">
        <v>110</v>
      </c>
      <c r="AM266">
        <v>0</v>
      </c>
      <c r="AN266">
        <v>0</v>
      </c>
      <c r="AO266">
        <v>0.38</v>
      </c>
      <c r="AP266">
        <v>0.02</v>
      </c>
      <c r="AQ266">
        <v>10</v>
      </c>
      <c r="AT266" s="122">
        <f t="shared" ref="AT266" si="178">AP266*P266+AO266</f>
        <v>0.38</v>
      </c>
      <c r="AU266" s="122">
        <f t="shared" si="176"/>
        <v>3.8000000000000006E-2</v>
      </c>
      <c r="AV266" s="123">
        <f t="shared" si="167"/>
        <v>0</v>
      </c>
      <c r="AW266" s="123">
        <f t="shared" si="177"/>
        <v>1</v>
      </c>
      <c r="AX266" s="122">
        <f>1333*P266*POWER(10,-6)+0.0012*Q264</f>
        <v>0</v>
      </c>
      <c r="AY266" s="123">
        <f t="shared" si="153"/>
        <v>1.4180000000000001</v>
      </c>
      <c r="AZ266" s="12">
        <f t="shared" si="163"/>
        <v>0</v>
      </c>
      <c r="BA266" s="102">
        <f t="shared" si="164"/>
        <v>0</v>
      </c>
      <c r="BB266" s="12">
        <f t="shared" si="162"/>
        <v>2.1553599999999999E-6</v>
      </c>
    </row>
    <row r="267" spans="1:54" x14ac:dyDescent="0.3">
      <c r="A267" s="116" t="s">
        <v>171</v>
      </c>
      <c r="B267" s="126" t="s">
        <v>344</v>
      </c>
      <c r="C267" s="118" t="s">
        <v>12</v>
      </c>
      <c r="D267" s="119" t="s">
        <v>75</v>
      </c>
      <c r="E267" s="120">
        <v>1.0000000000000001E-5</v>
      </c>
      <c r="F267" s="126">
        <v>2</v>
      </c>
      <c r="G267" s="117">
        <v>4.0000000000000008E-2</v>
      </c>
      <c r="H267" s="120">
        <f t="shared" si="174"/>
        <v>8.0000000000000018E-7</v>
      </c>
      <c r="I267" s="117">
        <f>Q267*300/1000</f>
        <v>0</v>
      </c>
      <c r="J267" s="117"/>
      <c r="K267" s="117"/>
      <c r="L267" s="117"/>
      <c r="M267" s="117"/>
      <c r="N267" s="117"/>
      <c r="O267" s="117"/>
      <c r="P267" s="117">
        <f>I267</f>
        <v>0</v>
      </c>
      <c r="Q267" s="121"/>
      <c r="R267" t="str">
        <f t="shared" si="157"/>
        <v>С148</v>
      </c>
      <c r="S267" t="str">
        <f t="shared" si="158"/>
        <v>Емкость Е-5, Е-6</v>
      </c>
      <c r="T267" t="str">
        <f t="shared" si="159"/>
        <v>Частичное-жидкостной факел</v>
      </c>
      <c r="U267" t="s">
        <v>110</v>
      </c>
      <c r="V267" t="s">
        <v>110</v>
      </c>
      <c r="W267" t="s">
        <v>110</v>
      </c>
      <c r="X267" t="s">
        <v>110</v>
      </c>
      <c r="Y267" t="s">
        <v>110</v>
      </c>
      <c r="Z267" t="s">
        <v>110</v>
      </c>
      <c r="AA267" t="s">
        <v>110</v>
      </c>
      <c r="AB267" t="s">
        <v>110</v>
      </c>
      <c r="AC267">
        <v>19</v>
      </c>
      <c r="AD267">
        <v>3</v>
      </c>
      <c r="AE267" t="s">
        <v>110</v>
      </c>
      <c r="AF267" t="s">
        <v>110</v>
      </c>
      <c r="AG267" t="s">
        <v>110</v>
      </c>
      <c r="AH267" t="s">
        <v>110</v>
      </c>
      <c r="AI267" t="s">
        <v>110</v>
      </c>
      <c r="AJ267" t="s">
        <v>110</v>
      </c>
      <c r="AK267" t="s">
        <v>110</v>
      </c>
      <c r="AL267" t="s">
        <v>110</v>
      </c>
      <c r="AM267">
        <v>1</v>
      </c>
      <c r="AN267">
        <v>2</v>
      </c>
      <c r="AO267">
        <f>0.1*AO266</f>
        <v>3.8000000000000006E-2</v>
      </c>
      <c r="AP267">
        <v>0.02</v>
      </c>
      <c r="AQ267">
        <v>10</v>
      </c>
      <c r="AT267" s="122">
        <f t="shared" si="152"/>
        <v>3.8000000000000006E-2</v>
      </c>
      <c r="AU267" s="122">
        <f t="shared" si="176"/>
        <v>3.8000000000000009E-3</v>
      </c>
      <c r="AV267" s="123">
        <f t="shared" si="167"/>
        <v>4.4800000000000004</v>
      </c>
      <c r="AW267" s="123">
        <f t="shared" si="177"/>
        <v>1</v>
      </c>
      <c r="AX267" s="122">
        <f>10068.2*P267*POWER(10,-6)+0.0012*P267*20</f>
        <v>0</v>
      </c>
      <c r="AY267" s="123">
        <f t="shared" si="153"/>
        <v>5.5218000000000007</v>
      </c>
      <c r="AZ267" s="12">
        <f t="shared" si="163"/>
        <v>8.0000000000000018E-7</v>
      </c>
      <c r="BA267" s="102">
        <f t="shared" si="164"/>
        <v>1.6000000000000004E-6</v>
      </c>
      <c r="BB267" s="12">
        <f t="shared" si="162"/>
        <v>4.4174400000000014E-6</v>
      </c>
    </row>
    <row r="268" spans="1:54" x14ac:dyDescent="0.3">
      <c r="A268" s="116" t="s">
        <v>172</v>
      </c>
      <c r="B268" s="126" t="s">
        <v>344</v>
      </c>
      <c r="C268" s="118" t="s">
        <v>326</v>
      </c>
      <c r="D268" s="119" t="s">
        <v>73</v>
      </c>
      <c r="E268" s="120">
        <v>1.0000000000000001E-5</v>
      </c>
      <c r="F268" s="126">
        <v>2</v>
      </c>
      <c r="G268" s="117">
        <v>0.16000000000000003</v>
      </c>
      <c r="H268" s="120">
        <f t="shared" si="174"/>
        <v>3.2000000000000007E-6</v>
      </c>
      <c r="I268" s="117">
        <f>Q267*300/1000</f>
        <v>0</v>
      </c>
      <c r="J268" s="117"/>
      <c r="K268" s="117"/>
      <c r="L268" s="117"/>
      <c r="M268" s="117"/>
      <c r="N268" s="117"/>
      <c r="O268" s="117"/>
      <c r="P268" s="117">
        <v>0</v>
      </c>
      <c r="Q268" s="124"/>
      <c r="R268" t="str">
        <f t="shared" si="157"/>
        <v>С149</v>
      </c>
      <c r="S268" t="str">
        <f t="shared" si="158"/>
        <v>Емкость Е-5, Е-6</v>
      </c>
      <c r="T268" t="str">
        <f t="shared" si="159"/>
        <v>Частичное-ликвидация</v>
      </c>
      <c r="U268" t="s">
        <v>110</v>
      </c>
      <c r="V268" t="s">
        <v>110</v>
      </c>
      <c r="W268" t="s">
        <v>110</v>
      </c>
      <c r="X268" t="s">
        <v>110</v>
      </c>
      <c r="Y268" t="s">
        <v>110</v>
      </c>
      <c r="Z268" t="s">
        <v>110</v>
      </c>
      <c r="AA268" t="s">
        <v>110</v>
      </c>
      <c r="AB268" t="s">
        <v>110</v>
      </c>
      <c r="AC268" t="s">
        <v>110</v>
      </c>
      <c r="AD268" t="s">
        <v>110</v>
      </c>
      <c r="AE268" t="s">
        <v>110</v>
      </c>
      <c r="AF268" t="s">
        <v>110</v>
      </c>
      <c r="AG268" t="s">
        <v>110</v>
      </c>
      <c r="AH268" t="s">
        <v>110</v>
      </c>
      <c r="AI268" t="s">
        <v>110</v>
      </c>
      <c r="AJ268" t="s">
        <v>110</v>
      </c>
      <c r="AK268" t="s">
        <v>110</v>
      </c>
      <c r="AL268" t="s">
        <v>110</v>
      </c>
      <c r="AM268">
        <v>0</v>
      </c>
      <c r="AN268">
        <v>0</v>
      </c>
      <c r="AO268">
        <f>0.1*AO266</f>
        <v>3.8000000000000006E-2</v>
      </c>
      <c r="AP268">
        <v>0.02</v>
      </c>
      <c r="AQ268">
        <v>3</v>
      </c>
      <c r="AT268" s="122">
        <f t="shared" ref="AT268:AT322" si="179">AP268*I268+AO268</f>
        <v>3.8000000000000006E-2</v>
      </c>
      <c r="AU268" s="122">
        <f t="shared" si="176"/>
        <v>3.8000000000000009E-3</v>
      </c>
      <c r="AV268" s="123">
        <f t="shared" si="167"/>
        <v>0</v>
      </c>
      <c r="AW268" s="123">
        <f t="shared" si="177"/>
        <v>0.30000000000000004</v>
      </c>
      <c r="AX268" s="122">
        <f>1333*I268*POWER(10,-6)+0.0012*I268*20</f>
        <v>0</v>
      </c>
      <c r="AY268" s="123">
        <f t="shared" si="153"/>
        <v>0.3418000000000001</v>
      </c>
      <c r="AZ268" s="12">
        <f t="shared" si="163"/>
        <v>0</v>
      </c>
      <c r="BA268" s="102">
        <f t="shared" si="164"/>
        <v>0</v>
      </c>
      <c r="BB268" s="12">
        <f t="shared" si="162"/>
        <v>1.0937600000000006E-6</v>
      </c>
    </row>
    <row r="269" spans="1:54" x14ac:dyDescent="0.3">
      <c r="A269" s="116" t="s">
        <v>173</v>
      </c>
      <c r="B269" s="126" t="s">
        <v>344</v>
      </c>
      <c r="C269" s="118" t="s">
        <v>15</v>
      </c>
      <c r="D269" s="119" t="s">
        <v>76</v>
      </c>
      <c r="E269" s="120">
        <v>1.0000000000000001E-5</v>
      </c>
      <c r="F269" s="126">
        <v>2</v>
      </c>
      <c r="G269" s="117">
        <v>4.0000000000000008E-2</v>
      </c>
      <c r="H269" s="120">
        <f t="shared" si="174"/>
        <v>8.0000000000000018E-7</v>
      </c>
      <c r="I269" s="117">
        <f>Q269*1800/1000</f>
        <v>0</v>
      </c>
      <c r="J269" s="117"/>
      <c r="K269" s="117"/>
      <c r="L269" s="117"/>
      <c r="M269" s="117"/>
      <c r="N269" s="117"/>
      <c r="O269" s="117"/>
      <c r="P269" s="117">
        <f>I269</f>
        <v>0</v>
      </c>
      <c r="Q269" s="121"/>
      <c r="R269" t="str">
        <f t="shared" si="157"/>
        <v>С150</v>
      </c>
      <c r="S269" t="str">
        <f t="shared" si="158"/>
        <v>Емкость Е-5, Е-6</v>
      </c>
      <c r="T269" t="str">
        <f t="shared" si="159"/>
        <v>Частичное-газ факел</v>
      </c>
      <c r="U269" t="s">
        <v>110</v>
      </c>
      <c r="V269" t="s">
        <v>110</v>
      </c>
      <c r="W269" t="s">
        <v>110</v>
      </c>
      <c r="X269" t="s">
        <v>110</v>
      </c>
      <c r="Y269" t="s">
        <v>110</v>
      </c>
      <c r="Z269" t="s">
        <v>110</v>
      </c>
      <c r="AA269" t="s">
        <v>110</v>
      </c>
      <c r="AB269" t="s">
        <v>110</v>
      </c>
      <c r="AC269">
        <v>4</v>
      </c>
      <c r="AD269">
        <v>1</v>
      </c>
      <c r="AE269" t="s">
        <v>110</v>
      </c>
      <c r="AF269" t="s">
        <v>110</v>
      </c>
      <c r="AG269" t="s">
        <v>110</v>
      </c>
      <c r="AH269" t="s">
        <v>110</v>
      </c>
      <c r="AI269" t="s">
        <v>110</v>
      </c>
      <c r="AJ269" t="s">
        <v>110</v>
      </c>
      <c r="AK269" t="s">
        <v>110</v>
      </c>
      <c r="AL269" t="s">
        <v>110</v>
      </c>
      <c r="AM269">
        <v>1</v>
      </c>
      <c r="AN269">
        <v>2</v>
      </c>
      <c r="AO269">
        <f>0.1*AO266</f>
        <v>3.8000000000000006E-2</v>
      </c>
      <c r="AP269">
        <v>0.02</v>
      </c>
      <c r="AQ269">
        <v>3</v>
      </c>
      <c r="AT269" s="122">
        <f t="shared" si="165"/>
        <v>3.8000000000000006E-2</v>
      </c>
      <c r="AU269" s="122">
        <f t="shared" si="176"/>
        <v>3.8000000000000009E-3</v>
      </c>
      <c r="AV269" s="123">
        <f t="shared" si="167"/>
        <v>4.4800000000000004</v>
      </c>
      <c r="AW269" s="123">
        <f t="shared" si="177"/>
        <v>0.30000000000000004</v>
      </c>
      <c r="AX269" s="122">
        <f>10068.2*P269*POWER(10,-6)</f>
        <v>0</v>
      </c>
      <c r="AY269" s="123">
        <f t="shared" si="153"/>
        <v>4.8218000000000005</v>
      </c>
      <c r="AZ269" s="12">
        <f t="shared" si="163"/>
        <v>8.0000000000000018E-7</v>
      </c>
      <c r="BA269" s="102">
        <f t="shared" si="164"/>
        <v>1.6000000000000004E-6</v>
      </c>
      <c r="BB269" s="12">
        <f t="shared" si="162"/>
        <v>3.8574400000000016E-6</v>
      </c>
    </row>
    <row r="270" spans="1:54" x14ac:dyDescent="0.3">
      <c r="A270" s="116" t="s">
        <v>174</v>
      </c>
      <c r="B270" s="126" t="s">
        <v>344</v>
      </c>
      <c r="C270" s="118" t="s">
        <v>327</v>
      </c>
      <c r="D270" s="119" t="s">
        <v>77</v>
      </c>
      <c r="E270" s="120">
        <v>1.0000000000000001E-5</v>
      </c>
      <c r="F270" s="126">
        <v>2</v>
      </c>
      <c r="G270" s="117">
        <v>0.15200000000000002</v>
      </c>
      <c r="H270" s="120">
        <f t="shared" si="174"/>
        <v>3.0400000000000005E-6</v>
      </c>
      <c r="I270" s="117">
        <f>Q269*1800/1000</f>
        <v>0</v>
      </c>
      <c r="J270" s="117"/>
      <c r="K270" s="117"/>
      <c r="L270" s="117"/>
      <c r="M270" s="117"/>
      <c r="N270" s="117"/>
      <c r="O270" s="117"/>
      <c r="P270" s="117">
        <f>I270</f>
        <v>0</v>
      </c>
      <c r="Q270" s="124"/>
      <c r="R270" t="str">
        <f t="shared" si="157"/>
        <v>С151</v>
      </c>
      <c r="S270" t="str">
        <f t="shared" si="158"/>
        <v>Емкость Е-5, Е-6</v>
      </c>
      <c r="T270" t="str">
        <f t="shared" si="159"/>
        <v>Частичное-вспышка</v>
      </c>
      <c r="U270" t="s">
        <v>110</v>
      </c>
      <c r="V270" t="s">
        <v>110</v>
      </c>
      <c r="W270" t="s">
        <v>110</v>
      </c>
      <c r="X270" t="s">
        <v>110</v>
      </c>
      <c r="Y270" t="s">
        <v>110</v>
      </c>
      <c r="Z270" t="s">
        <v>110</v>
      </c>
      <c r="AA270" t="s">
        <v>110</v>
      </c>
      <c r="AB270" t="s">
        <v>110</v>
      </c>
      <c r="AC270" t="s">
        <v>110</v>
      </c>
      <c r="AD270" t="s">
        <v>110</v>
      </c>
      <c r="AE270">
        <v>17</v>
      </c>
      <c r="AF270">
        <v>20</v>
      </c>
      <c r="AG270" t="s">
        <v>110</v>
      </c>
      <c r="AH270" t="s">
        <v>110</v>
      </c>
      <c r="AI270" t="s">
        <v>110</v>
      </c>
      <c r="AJ270" t="s">
        <v>110</v>
      </c>
      <c r="AK270" t="s">
        <v>110</v>
      </c>
      <c r="AL270" t="s">
        <v>110</v>
      </c>
      <c r="AM270">
        <v>1</v>
      </c>
      <c r="AN270">
        <v>2</v>
      </c>
      <c r="AO270">
        <f>0.1*AO266</f>
        <v>3.8000000000000006E-2</v>
      </c>
      <c r="AP270">
        <v>0.02</v>
      </c>
      <c r="AQ270">
        <v>3</v>
      </c>
      <c r="AT270" s="122">
        <f t="shared" si="165"/>
        <v>3.8000000000000006E-2</v>
      </c>
      <c r="AU270" s="122">
        <f t="shared" si="176"/>
        <v>3.8000000000000009E-3</v>
      </c>
      <c r="AV270" s="123">
        <f t="shared" si="167"/>
        <v>4.4800000000000004</v>
      </c>
      <c r="AW270" s="123">
        <f t="shared" si="177"/>
        <v>0.30000000000000004</v>
      </c>
      <c r="AX270" s="122">
        <f>10068.2*P270*POWER(10,-6)</f>
        <v>0</v>
      </c>
      <c r="AY270" s="123">
        <f t="shared" si="153"/>
        <v>4.8218000000000005</v>
      </c>
      <c r="AZ270" s="12">
        <f t="shared" si="163"/>
        <v>3.0400000000000005E-6</v>
      </c>
      <c r="BA270" s="102">
        <f t="shared" si="164"/>
        <v>6.0800000000000011E-6</v>
      </c>
      <c r="BB270" s="12">
        <f t="shared" si="162"/>
        <v>1.4658272000000003E-5</v>
      </c>
    </row>
    <row r="271" spans="1:54" x14ac:dyDescent="0.3">
      <c r="A271" s="116" t="s">
        <v>175</v>
      </c>
      <c r="B271" s="126" t="s">
        <v>344</v>
      </c>
      <c r="C271" s="118" t="s">
        <v>359</v>
      </c>
      <c r="D271" s="119" t="s">
        <v>360</v>
      </c>
      <c r="E271" s="120">
        <v>1.0000000000000001E-5</v>
      </c>
      <c r="F271" s="126">
        <v>2</v>
      </c>
      <c r="G271" s="117">
        <v>0.6080000000000001</v>
      </c>
      <c r="H271" s="120">
        <f>E271*F271*G271</f>
        <v>1.2160000000000002E-5</v>
      </c>
      <c r="I271" s="117">
        <f>Q269*1800/1000</f>
        <v>0</v>
      </c>
      <c r="J271" s="117"/>
      <c r="K271" s="117"/>
      <c r="L271" s="117"/>
      <c r="M271" s="117"/>
      <c r="N271" s="117"/>
      <c r="O271" s="117"/>
      <c r="P271" s="117">
        <v>0</v>
      </c>
      <c r="Q271" s="124"/>
      <c r="R271" t="str">
        <f t="shared" si="157"/>
        <v>С152</v>
      </c>
      <c r="S271" t="str">
        <f t="shared" si="158"/>
        <v>Емкость Е-5, Е-6</v>
      </c>
      <c r="T271" t="str">
        <f t="shared" si="159"/>
        <v>Частичное-токси</v>
      </c>
      <c r="U271" t="s">
        <v>110</v>
      </c>
      <c r="V271" t="s">
        <v>110</v>
      </c>
      <c r="W271" t="s">
        <v>110</v>
      </c>
      <c r="X271" t="s">
        <v>110</v>
      </c>
      <c r="Y271" t="s">
        <v>110</v>
      </c>
      <c r="Z271" t="s">
        <v>110</v>
      </c>
      <c r="AA271" t="s">
        <v>110</v>
      </c>
      <c r="AB271" t="s">
        <v>110</v>
      </c>
      <c r="AC271" t="s">
        <v>110</v>
      </c>
      <c r="AD271" t="s">
        <v>110</v>
      </c>
      <c r="AE271" t="s">
        <v>110</v>
      </c>
      <c r="AF271" t="s">
        <v>110</v>
      </c>
      <c r="AG271">
        <v>12</v>
      </c>
      <c r="AH271">
        <v>37</v>
      </c>
      <c r="AI271" t="s">
        <v>110</v>
      </c>
      <c r="AJ271" t="s">
        <v>110</v>
      </c>
      <c r="AK271" t="s">
        <v>110</v>
      </c>
      <c r="AL271" t="s">
        <v>110</v>
      </c>
      <c r="AM271">
        <v>0</v>
      </c>
      <c r="AN271">
        <v>0</v>
      </c>
      <c r="AO271">
        <f>0.1*AO266</f>
        <v>3.8000000000000006E-2</v>
      </c>
      <c r="AP271">
        <v>0.02</v>
      </c>
      <c r="AQ271">
        <v>3</v>
      </c>
      <c r="AT271" s="122">
        <f t="shared" ref="AT271:AT325" si="180">AP271*I271+AO271</f>
        <v>3.8000000000000006E-2</v>
      </c>
      <c r="AU271" s="122">
        <f t="shared" si="176"/>
        <v>3.8000000000000009E-3</v>
      </c>
      <c r="AV271" s="123">
        <f t="shared" si="167"/>
        <v>0</v>
      </c>
      <c r="AW271" s="123">
        <f t="shared" si="177"/>
        <v>0.30000000000000004</v>
      </c>
      <c r="AX271" s="122">
        <f>1333*I271*POWER(10,-6)</f>
        <v>0</v>
      </c>
      <c r="AY271" s="123">
        <f t="shared" si="153"/>
        <v>0.3418000000000001</v>
      </c>
      <c r="AZ271" s="12">
        <f t="shared" si="163"/>
        <v>0</v>
      </c>
      <c r="BA271" s="102">
        <f t="shared" si="164"/>
        <v>0</v>
      </c>
      <c r="BB271" s="12">
        <f t="shared" si="162"/>
        <v>4.1562880000000017E-6</v>
      </c>
    </row>
    <row r="272" spans="1:54" x14ac:dyDescent="0.3">
      <c r="A272" s="116" t="s">
        <v>176</v>
      </c>
      <c r="B272" s="126" t="s">
        <v>344</v>
      </c>
      <c r="C272" s="118" t="s">
        <v>78</v>
      </c>
      <c r="D272" s="119" t="s">
        <v>79</v>
      </c>
      <c r="E272" s="120">
        <v>2.5000000000000001E-5</v>
      </c>
      <c r="F272" s="126">
        <v>2</v>
      </c>
      <c r="G272" s="117">
        <v>1</v>
      </c>
      <c r="H272" s="120">
        <f>E272*F272*G272</f>
        <v>5.0000000000000002E-5</v>
      </c>
      <c r="I272" s="117">
        <v>33.799999999999997</v>
      </c>
      <c r="J272" s="117"/>
      <c r="K272" s="117"/>
      <c r="L272" s="117"/>
      <c r="M272" s="117"/>
      <c r="N272" s="117"/>
      <c r="O272" s="117"/>
      <c r="P272" s="117">
        <f>0.6*I272</f>
        <v>20.279999999999998</v>
      </c>
      <c r="Q272" s="124"/>
      <c r="R272" t="str">
        <f t="shared" si="157"/>
        <v>С153</v>
      </c>
      <c r="S272" t="str">
        <f t="shared" si="158"/>
        <v>Емкость Е-5, Е-6</v>
      </c>
      <c r="T272" t="str">
        <f t="shared" si="159"/>
        <v>Полное-огненный шар</v>
      </c>
      <c r="U272" t="s">
        <v>110</v>
      </c>
      <c r="V272" t="s">
        <v>110</v>
      </c>
      <c r="W272" t="s">
        <v>110</v>
      </c>
      <c r="X272" t="s">
        <v>110</v>
      </c>
      <c r="Y272" t="s">
        <v>110</v>
      </c>
      <c r="Z272" t="s">
        <v>110</v>
      </c>
      <c r="AA272" t="s">
        <v>110</v>
      </c>
      <c r="AB272" t="s">
        <v>110</v>
      </c>
      <c r="AC272" t="s">
        <v>110</v>
      </c>
      <c r="AD272" t="s">
        <v>110</v>
      </c>
      <c r="AE272" t="s">
        <v>110</v>
      </c>
      <c r="AF272" t="s">
        <v>110</v>
      </c>
      <c r="AG272" t="s">
        <v>110</v>
      </c>
      <c r="AH272" t="s">
        <v>110</v>
      </c>
      <c r="AI272">
        <v>149</v>
      </c>
      <c r="AJ272">
        <v>205</v>
      </c>
      <c r="AK272">
        <v>241</v>
      </c>
      <c r="AL272">
        <v>305</v>
      </c>
      <c r="AM272">
        <v>1</v>
      </c>
      <c r="AN272">
        <v>1</v>
      </c>
      <c r="AO272">
        <f>AO264</f>
        <v>0.38</v>
      </c>
      <c r="AP272">
        <v>0.02</v>
      </c>
      <c r="AQ272">
        <v>10</v>
      </c>
      <c r="AT272" s="122">
        <f t="shared" ref="AT272:AT327" si="181">AP272*P272+AO272</f>
        <v>0.78559999999999997</v>
      </c>
      <c r="AU272" s="122">
        <f t="shared" si="176"/>
        <v>7.8560000000000005E-2</v>
      </c>
      <c r="AV272" s="123">
        <f t="shared" si="167"/>
        <v>3.1</v>
      </c>
      <c r="AW272" s="123">
        <f t="shared" si="177"/>
        <v>1</v>
      </c>
      <c r="AX272" s="122">
        <f t="shared" ref="AX272" si="182">10068.2*P272*POWER(10,-6)</f>
        <v>0.20418309599999998</v>
      </c>
      <c r="AY272" s="123">
        <f t="shared" si="153"/>
        <v>5.1683430960000001</v>
      </c>
      <c r="AZ272" s="12">
        <f t="shared" si="163"/>
        <v>5.0000000000000002E-5</v>
      </c>
      <c r="BA272" s="102">
        <f t="shared" si="164"/>
        <v>5.0000000000000002E-5</v>
      </c>
      <c r="BB272" s="12">
        <f t="shared" si="162"/>
        <v>2.5841715480000001E-4</v>
      </c>
    </row>
    <row r="273" spans="1:54" x14ac:dyDescent="0.3">
      <c r="A273" s="116" t="s">
        <v>177</v>
      </c>
      <c r="B273" s="126" t="s">
        <v>345</v>
      </c>
      <c r="C273" s="127" t="s">
        <v>8</v>
      </c>
      <c r="D273" s="128" t="s">
        <v>71</v>
      </c>
      <c r="E273" s="129">
        <v>9.9999999999999995E-7</v>
      </c>
      <c r="F273" s="126">
        <v>1</v>
      </c>
      <c r="G273" s="126">
        <v>0.05</v>
      </c>
      <c r="H273" s="129">
        <f>E273*F273*G273</f>
        <v>4.9999999999999998E-8</v>
      </c>
      <c r="I273" s="126">
        <v>55.2</v>
      </c>
      <c r="J273" s="126"/>
      <c r="K273" s="126"/>
      <c r="L273" s="126"/>
      <c r="M273" s="126"/>
      <c r="N273" s="126"/>
      <c r="O273" s="126"/>
      <c r="P273" s="126">
        <f>I273</f>
        <v>55.2</v>
      </c>
      <c r="Q273" s="130"/>
      <c r="R273" t="str">
        <f t="shared" si="157"/>
        <v>С154</v>
      </c>
      <c r="S273" t="str">
        <f t="shared" si="158"/>
        <v>Емкость Е-9</v>
      </c>
      <c r="T273" t="str">
        <f t="shared" si="159"/>
        <v>Полное-пожар</v>
      </c>
      <c r="U273">
        <v>15</v>
      </c>
      <c r="V273">
        <v>20</v>
      </c>
      <c r="W273">
        <v>27</v>
      </c>
      <c r="X273">
        <v>50</v>
      </c>
      <c r="Y273" t="s">
        <v>110</v>
      </c>
      <c r="Z273" t="s">
        <v>110</v>
      </c>
      <c r="AA273" t="s">
        <v>110</v>
      </c>
      <c r="AB273" t="s">
        <v>110</v>
      </c>
      <c r="AC273" t="s">
        <v>110</v>
      </c>
      <c r="AD273" t="s">
        <v>110</v>
      </c>
      <c r="AE273" t="s">
        <v>110</v>
      </c>
      <c r="AF273" t="s">
        <v>110</v>
      </c>
      <c r="AG273" t="s">
        <v>110</v>
      </c>
      <c r="AH273" t="s">
        <v>110</v>
      </c>
      <c r="AI273" t="s">
        <v>110</v>
      </c>
      <c r="AJ273" t="s">
        <v>110</v>
      </c>
      <c r="AK273" t="s">
        <v>110</v>
      </c>
      <c r="AL273" t="s">
        <v>110</v>
      </c>
      <c r="AM273" s="10">
        <v>1</v>
      </c>
      <c r="AN273" s="10">
        <v>2</v>
      </c>
      <c r="AO273">
        <v>0.57999999999999996</v>
      </c>
      <c r="AP273">
        <v>0.02</v>
      </c>
      <c r="AQ273">
        <v>10</v>
      </c>
      <c r="AT273" s="122">
        <f t="shared" si="173"/>
        <v>1.6840000000000002</v>
      </c>
      <c r="AU273" s="122">
        <f>0.1*AT273</f>
        <v>0.16840000000000002</v>
      </c>
      <c r="AV273" s="123">
        <f t="shared" ref="AV273:AV290" si="183">AM273*1.72+115*0.012*AN273</f>
        <v>4.4800000000000004</v>
      </c>
      <c r="AW273" s="123">
        <f>AQ273*0.1</f>
        <v>1</v>
      </c>
      <c r="AX273" s="122">
        <f>10068.2*P273*POWER(10,-6)+0.0012*Q273</f>
        <v>0.55576464000000003</v>
      </c>
      <c r="AY273" s="123">
        <f t="shared" si="153"/>
        <v>7.8881646400000003</v>
      </c>
      <c r="AZ273" s="12">
        <f t="shared" si="163"/>
        <v>4.9999999999999998E-8</v>
      </c>
      <c r="BA273" s="102">
        <f t="shared" si="164"/>
        <v>9.9999999999999995E-8</v>
      </c>
      <c r="BB273" s="12">
        <f t="shared" si="162"/>
        <v>3.9440823199999999E-7</v>
      </c>
    </row>
    <row r="274" spans="1:54" x14ac:dyDescent="0.3">
      <c r="A274" s="116" t="s">
        <v>178</v>
      </c>
      <c r="B274" s="126" t="s">
        <v>345</v>
      </c>
      <c r="C274" s="118" t="s">
        <v>329</v>
      </c>
      <c r="D274" s="119" t="s">
        <v>74</v>
      </c>
      <c r="E274" s="120">
        <v>9.9999999999999995E-7</v>
      </c>
      <c r="F274" s="126">
        <v>1</v>
      </c>
      <c r="G274" s="117">
        <v>0.19</v>
      </c>
      <c r="H274" s="120">
        <f t="shared" ref="H274:H279" si="184">E274*F274*G274</f>
        <v>1.8999999999999998E-7</v>
      </c>
      <c r="I274" s="117">
        <v>55.2</v>
      </c>
      <c r="J274" s="117"/>
      <c r="K274" s="117"/>
      <c r="L274" s="117"/>
      <c r="M274" s="117"/>
      <c r="N274" s="117"/>
      <c r="O274" s="117"/>
      <c r="P274" s="117">
        <f>I274*0.1</f>
        <v>5.5200000000000005</v>
      </c>
      <c r="Q274" s="130"/>
      <c r="R274" t="str">
        <f t="shared" si="157"/>
        <v>С155</v>
      </c>
      <c r="S274" t="str">
        <f t="shared" si="158"/>
        <v>Емкость Е-9</v>
      </c>
      <c r="T274" t="str">
        <f t="shared" si="159"/>
        <v>Полное-взрыв</v>
      </c>
      <c r="U274" t="s">
        <v>110</v>
      </c>
      <c r="V274" t="s">
        <v>110</v>
      </c>
      <c r="W274" t="s">
        <v>110</v>
      </c>
      <c r="X274" t="s">
        <v>110</v>
      </c>
      <c r="Y274">
        <v>81</v>
      </c>
      <c r="Z274">
        <v>164</v>
      </c>
      <c r="AA274">
        <v>448</v>
      </c>
      <c r="AB274">
        <v>769</v>
      </c>
      <c r="AC274" t="s">
        <v>110</v>
      </c>
      <c r="AD274" t="s">
        <v>110</v>
      </c>
      <c r="AE274" t="s">
        <v>110</v>
      </c>
      <c r="AF274" t="s">
        <v>110</v>
      </c>
      <c r="AG274" t="s">
        <v>110</v>
      </c>
      <c r="AH274" t="s">
        <v>110</v>
      </c>
      <c r="AI274" t="s">
        <v>110</v>
      </c>
      <c r="AJ274" t="s">
        <v>110</v>
      </c>
      <c r="AK274" t="s">
        <v>110</v>
      </c>
      <c r="AL274" t="s">
        <v>110</v>
      </c>
      <c r="AM274" s="10">
        <v>2</v>
      </c>
      <c r="AN274" s="10">
        <v>1</v>
      </c>
      <c r="AO274">
        <v>0.57999999999999996</v>
      </c>
      <c r="AP274">
        <v>0.02</v>
      </c>
      <c r="AQ274">
        <v>10</v>
      </c>
      <c r="AT274" s="122">
        <f t="shared" si="175"/>
        <v>1.6840000000000002</v>
      </c>
      <c r="AU274" s="122">
        <f t="shared" si="176"/>
        <v>0.16840000000000002</v>
      </c>
      <c r="AV274" s="123">
        <f t="shared" si="183"/>
        <v>4.82</v>
      </c>
      <c r="AW274" s="123">
        <f t="shared" ref="AW274:AW281" si="185">AQ274*0.1</f>
        <v>1</v>
      </c>
      <c r="AX274" s="122">
        <f>10068.2*P274*POWER(10,-6)*10+0.0012*Q273</f>
        <v>0.55576464000000003</v>
      </c>
      <c r="AY274" s="123">
        <f t="shared" si="153"/>
        <v>8.2281646399999993</v>
      </c>
      <c r="AZ274" s="12">
        <f t="shared" si="163"/>
        <v>3.7999999999999996E-7</v>
      </c>
      <c r="BA274" s="102">
        <f t="shared" si="164"/>
        <v>1.8999999999999998E-7</v>
      </c>
      <c r="BB274" s="12">
        <f t="shared" si="162"/>
        <v>1.5633512815999997E-6</v>
      </c>
    </row>
    <row r="275" spans="1:54" x14ac:dyDescent="0.3">
      <c r="A275" s="116" t="s">
        <v>179</v>
      </c>
      <c r="B275" s="126" t="s">
        <v>345</v>
      </c>
      <c r="C275" s="118" t="s">
        <v>330</v>
      </c>
      <c r="D275" s="119" t="s">
        <v>72</v>
      </c>
      <c r="E275" s="120">
        <v>9.9999999999999995E-7</v>
      </c>
      <c r="F275" s="126">
        <v>1</v>
      </c>
      <c r="G275" s="117">
        <v>0.76</v>
      </c>
      <c r="H275" s="120">
        <f t="shared" si="184"/>
        <v>7.5999999999999992E-7</v>
      </c>
      <c r="I275" s="117">
        <v>55.2</v>
      </c>
      <c r="J275" s="117"/>
      <c r="K275" s="117"/>
      <c r="L275" s="117"/>
      <c r="M275" s="117"/>
      <c r="N275" s="117"/>
      <c r="O275" s="117"/>
      <c r="P275" s="117">
        <v>0</v>
      </c>
      <c r="Q275" s="132"/>
      <c r="R275" t="str">
        <f t="shared" si="157"/>
        <v>С156</v>
      </c>
      <c r="S275" t="str">
        <f t="shared" si="158"/>
        <v>Емкость Е-9</v>
      </c>
      <c r="T275" t="str">
        <f t="shared" si="159"/>
        <v>Полное-ликвидация</v>
      </c>
      <c r="U275" t="s">
        <v>110</v>
      </c>
      <c r="V275" t="s">
        <v>110</v>
      </c>
      <c r="W275" t="s">
        <v>110</v>
      </c>
      <c r="X275" t="s">
        <v>110</v>
      </c>
      <c r="Y275" t="s">
        <v>110</v>
      </c>
      <c r="Z275" t="s">
        <v>110</v>
      </c>
      <c r="AA275" t="s">
        <v>110</v>
      </c>
      <c r="AB275" t="s">
        <v>110</v>
      </c>
      <c r="AC275" t="s">
        <v>110</v>
      </c>
      <c r="AD275" t="s">
        <v>110</v>
      </c>
      <c r="AE275" t="s">
        <v>110</v>
      </c>
      <c r="AF275" t="s">
        <v>110</v>
      </c>
      <c r="AG275" t="s">
        <v>110</v>
      </c>
      <c r="AH275" t="s">
        <v>110</v>
      </c>
      <c r="AI275" t="s">
        <v>110</v>
      </c>
      <c r="AJ275" t="s">
        <v>110</v>
      </c>
      <c r="AK275" t="s">
        <v>110</v>
      </c>
      <c r="AL275" t="s">
        <v>110</v>
      </c>
      <c r="AM275">
        <v>0</v>
      </c>
      <c r="AN275">
        <v>0</v>
      </c>
      <c r="AO275">
        <v>0.57999999999999996</v>
      </c>
      <c r="AP275">
        <v>0.02</v>
      </c>
      <c r="AQ275">
        <v>10</v>
      </c>
      <c r="AT275" s="122">
        <f t="shared" ref="AT275" si="186">AP275*P275+AO275</f>
        <v>0.57999999999999996</v>
      </c>
      <c r="AU275" s="122">
        <f t="shared" si="176"/>
        <v>5.7999999999999996E-2</v>
      </c>
      <c r="AV275" s="123">
        <f t="shared" si="183"/>
        <v>0</v>
      </c>
      <c r="AW275" s="123">
        <f t="shared" si="185"/>
        <v>1</v>
      </c>
      <c r="AX275" s="122">
        <f>1333*P275*POWER(10,-6)+0.0012*Q273</f>
        <v>0</v>
      </c>
      <c r="AY275" s="123">
        <f t="shared" si="153"/>
        <v>1.6379999999999999</v>
      </c>
      <c r="AZ275" s="12">
        <f t="shared" si="163"/>
        <v>0</v>
      </c>
      <c r="BA275" s="102">
        <f t="shared" si="164"/>
        <v>0</v>
      </c>
      <c r="BB275" s="12">
        <f t="shared" si="162"/>
        <v>1.2448799999999998E-6</v>
      </c>
    </row>
    <row r="276" spans="1:54" x14ac:dyDescent="0.3">
      <c r="A276" s="116" t="s">
        <v>180</v>
      </c>
      <c r="B276" s="126" t="s">
        <v>345</v>
      </c>
      <c r="C276" s="118" t="s">
        <v>12</v>
      </c>
      <c r="D276" s="119" t="s">
        <v>75</v>
      </c>
      <c r="E276" s="120">
        <v>1.0000000000000001E-5</v>
      </c>
      <c r="F276" s="126">
        <v>1</v>
      </c>
      <c r="G276" s="117">
        <v>4.0000000000000008E-2</v>
      </c>
      <c r="H276" s="120">
        <f t="shared" si="184"/>
        <v>4.0000000000000009E-7</v>
      </c>
      <c r="I276" s="117">
        <f>Q276*300/1000</f>
        <v>0</v>
      </c>
      <c r="J276" s="117"/>
      <c r="K276" s="117"/>
      <c r="L276" s="117"/>
      <c r="M276" s="117"/>
      <c r="N276" s="117"/>
      <c r="O276" s="117"/>
      <c r="P276" s="117">
        <f>I276</f>
        <v>0</v>
      </c>
      <c r="Q276" s="130"/>
      <c r="R276" t="str">
        <f t="shared" si="157"/>
        <v>С157</v>
      </c>
      <c r="S276" t="str">
        <f t="shared" si="158"/>
        <v>Емкость Е-9</v>
      </c>
      <c r="T276" t="str">
        <f t="shared" si="159"/>
        <v>Частичное-жидкостной факел</v>
      </c>
      <c r="U276" t="s">
        <v>110</v>
      </c>
      <c r="V276" t="s">
        <v>110</v>
      </c>
      <c r="W276" t="s">
        <v>110</v>
      </c>
      <c r="X276" t="s">
        <v>110</v>
      </c>
      <c r="Y276" t="s">
        <v>110</v>
      </c>
      <c r="Z276" t="s">
        <v>110</v>
      </c>
      <c r="AA276" t="s">
        <v>110</v>
      </c>
      <c r="AB276" t="s">
        <v>110</v>
      </c>
      <c r="AC276">
        <v>34</v>
      </c>
      <c r="AD276">
        <v>6</v>
      </c>
      <c r="AE276" t="s">
        <v>110</v>
      </c>
      <c r="AF276" t="s">
        <v>110</v>
      </c>
      <c r="AG276" t="s">
        <v>110</v>
      </c>
      <c r="AH276" t="s">
        <v>110</v>
      </c>
      <c r="AI276" t="s">
        <v>110</v>
      </c>
      <c r="AJ276" t="s">
        <v>110</v>
      </c>
      <c r="AK276" t="s">
        <v>110</v>
      </c>
      <c r="AL276" t="s">
        <v>110</v>
      </c>
      <c r="AM276">
        <v>1</v>
      </c>
      <c r="AN276">
        <v>2</v>
      </c>
      <c r="AO276">
        <f>0.1*AO275</f>
        <v>5.7999999999999996E-2</v>
      </c>
      <c r="AP276">
        <v>0.02</v>
      </c>
      <c r="AQ276">
        <v>10</v>
      </c>
      <c r="AT276" s="122">
        <f t="shared" si="152"/>
        <v>5.7999999999999996E-2</v>
      </c>
      <c r="AU276" s="122">
        <f t="shared" si="176"/>
        <v>5.7999999999999996E-3</v>
      </c>
      <c r="AV276" s="123">
        <f t="shared" si="183"/>
        <v>4.4800000000000004</v>
      </c>
      <c r="AW276" s="123">
        <f t="shared" si="185"/>
        <v>1</v>
      </c>
      <c r="AX276" s="122">
        <f>10068.2*P276*POWER(10,-6)+0.0012*P276*20</f>
        <v>0</v>
      </c>
      <c r="AY276" s="123">
        <f t="shared" si="153"/>
        <v>5.5438000000000001</v>
      </c>
      <c r="AZ276" s="12">
        <f t="shared" si="163"/>
        <v>4.0000000000000009E-7</v>
      </c>
      <c r="BA276" s="102">
        <f t="shared" si="164"/>
        <v>8.0000000000000018E-7</v>
      </c>
      <c r="BB276" s="12">
        <f t="shared" si="162"/>
        <v>2.2175200000000005E-6</v>
      </c>
    </row>
    <row r="277" spans="1:54" x14ac:dyDescent="0.3">
      <c r="A277" s="116" t="s">
        <v>181</v>
      </c>
      <c r="B277" s="126" t="s">
        <v>345</v>
      </c>
      <c r="C277" s="118" t="s">
        <v>326</v>
      </c>
      <c r="D277" s="119" t="s">
        <v>73</v>
      </c>
      <c r="E277" s="120">
        <v>1.0000000000000001E-5</v>
      </c>
      <c r="F277" s="126">
        <v>1</v>
      </c>
      <c r="G277" s="117">
        <v>0.16000000000000003</v>
      </c>
      <c r="H277" s="120">
        <f t="shared" si="184"/>
        <v>1.6000000000000004E-6</v>
      </c>
      <c r="I277" s="117">
        <f>Q276*300/1000</f>
        <v>0</v>
      </c>
      <c r="J277" s="117"/>
      <c r="K277" s="117"/>
      <c r="L277" s="117"/>
      <c r="M277" s="117"/>
      <c r="N277" s="117"/>
      <c r="O277" s="117"/>
      <c r="P277" s="117">
        <v>0</v>
      </c>
      <c r="Q277" s="132"/>
      <c r="R277" t="str">
        <f t="shared" si="157"/>
        <v>С158</v>
      </c>
      <c r="S277" t="str">
        <f t="shared" si="158"/>
        <v>Емкость Е-9</v>
      </c>
      <c r="T277" t="str">
        <f t="shared" si="159"/>
        <v>Частичное-ликвидация</v>
      </c>
      <c r="U277" t="s">
        <v>110</v>
      </c>
      <c r="V277" t="s">
        <v>110</v>
      </c>
      <c r="W277" t="s">
        <v>110</v>
      </c>
      <c r="X277" t="s">
        <v>110</v>
      </c>
      <c r="Y277" t="s">
        <v>110</v>
      </c>
      <c r="Z277" t="s">
        <v>110</v>
      </c>
      <c r="AA277" t="s">
        <v>110</v>
      </c>
      <c r="AB277" t="s">
        <v>110</v>
      </c>
      <c r="AC277" t="s">
        <v>110</v>
      </c>
      <c r="AD277" t="s">
        <v>110</v>
      </c>
      <c r="AE277" t="s">
        <v>110</v>
      </c>
      <c r="AF277" t="s">
        <v>110</v>
      </c>
      <c r="AG277" t="s">
        <v>110</v>
      </c>
      <c r="AH277" t="s">
        <v>110</v>
      </c>
      <c r="AI277" t="s">
        <v>110</v>
      </c>
      <c r="AJ277" t="s">
        <v>110</v>
      </c>
      <c r="AK277" t="s">
        <v>110</v>
      </c>
      <c r="AL277" t="s">
        <v>110</v>
      </c>
      <c r="AM277">
        <v>0</v>
      </c>
      <c r="AN277">
        <v>0</v>
      </c>
      <c r="AO277">
        <f>0.1*AO275</f>
        <v>5.7999999999999996E-2</v>
      </c>
      <c r="AP277">
        <v>0.02</v>
      </c>
      <c r="AQ277">
        <v>3</v>
      </c>
      <c r="AT277" s="122">
        <f t="shared" si="179"/>
        <v>5.7999999999999996E-2</v>
      </c>
      <c r="AU277" s="122">
        <f t="shared" si="176"/>
        <v>5.7999999999999996E-3</v>
      </c>
      <c r="AV277" s="123">
        <f t="shared" si="183"/>
        <v>0</v>
      </c>
      <c r="AW277" s="123">
        <f t="shared" si="185"/>
        <v>0.30000000000000004</v>
      </c>
      <c r="AX277" s="122">
        <f>1333*I277*POWER(10,-6)+0.0012*I277*20</f>
        <v>0</v>
      </c>
      <c r="AY277" s="123">
        <f t="shared" si="153"/>
        <v>0.36380000000000007</v>
      </c>
      <c r="AZ277" s="12">
        <f t="shared" si="163"/>
        <v>0</v>
      </c>
      <c r="BA277" s="102">
        <f t="shared" si="164"/>
        <v>0</v>
      </c>
      <c r="BB277" s="12">
        <f t="shared" si="162"/>
        <v>5.8208000000000019E-7</v>
      </c>
    </row>
    <row r="278" spans="1:54" x14ac:dyDescent="0.3">
      <c r="A278" s="116" t="s">
        <v>182</v>
      </c>
      <c r="B278" s="126" t="s">
        <v>345</v>
      </c>
      <c r="C278" s="118" t="s">
        <v>15</v>
      </c>
      <c r="D278" s="119" t="s">
        <v>76</v>
      </c>
      <c r="E278" s="120">
        <v>1.0000000000000001E-5</v>
      </c>
      <c r="F278" s="126">
        <v>1</v>
      </c>
      <c r="G278" s="117">
        <v>4.0000000000000008E-2</v>
      </c>
      <c r="H278" s="120">
        <f t="shared" si="184"/>
        <v>4.0000000000000009E-7</v>
      </c>
      <c r="I278" s="117">
        <f>Q278*1800/1000</f>
        <v>0</v>
      </c>
      <c r="J278" s="117"/>
      <c r="K278" s="117"/>
      <c r="L278" s="117"/>
      <c r="M278" s="117"/>
      <c r="N278" s="117"/>
      <c r="O278" s="117"/>
      <c r="P278" s="117">
        <f>I278</f>
        <v>0</v>
      </c>
      <c r="Q278" s="130"/>
      <c r="R278" t="str">
        <f t="shared" si="157"/>
        <v>С159</v>
      </c>
      <c r="S278" t="str">
        <f t="shared" si="158"/>
        <v>Емкость Е-9</v>
      </c>
      <c r="T278" t="str">
        <f t="shared" si="159"/>
        <v>Частичное-газ факел</v>
      </c>
      <c r="U278" t="s">
        <v>110</v>
      </c>
      <c r="V278" t="s">
        <v>110</v>
      </c>
      <c r="W278" t="s">
        <v>110</v>
      </c>
      <c r="X278" t="s">
        <v>110</v>
      </c>
      <c r="Y278" t="s">
        <v>110</v>
      </c>
      <c r="Z278" t="s">
        <v>110</v>
      </c>
      <c r="AA278" t="s">
        <v>110</v>
      </c>
      <c r="AB278" t="s">
        <v>110</v>
      </c>
      <c r="AC278">
        <v>8</v>
      </c>
      <c r="AD278">
        <v>2</v>
      </c>
      <c r="AE278" t="s">
        <v>110</v>
      </c>
      <c r="AF278" t="s">
        <v>110</v>
      </c>
      <c r="AG278" t="s">
        <v>110</v>
      </c>
      <c r="AH278" t="s">
        <v>110</v>
      </c>
      <c r="AI278" t="s">
        <v>110</v>
      </c>
      <c r="AJ278" t="s">
        <v>110</v>
      </c>
      <c r="AK278" t="s">
        <v>110</v>
      </c>
      <c r="AL278" t="s">
        <v>110</v>
      </c>
      <c r="AM278">
        <v>1</v>
      </c>
      <c r="AN278">
        <v>2</v>
      </c>
      <c r="AO278">
        <f>0.1*AO275</f>
        <v>5.7999999999999996E-2</v>
      </c>
      <c r="AP278">
        <v>0.02</v>
      </c>
      <c r="AQ278">
        <v>3</v>
      </c>
      <c r="AT278" s="122">
        <f t="shared" si="165"/>
        <v>5.7999999999999996E-2</v>
      </c>
      <c r="AU278" s="122">
        <f t="shared" si="176"/>
        <v>5.7999999999999996E-3</v>
      </c>
      <c r="AV278" s="123">
        <f t="shared" si="183"/>
        <v>4.4800000000000004</v>
      </c>
      <c r="AW278" s="123">
        <f t="shared" si="185"/>
        <v>0.30000000000000004</v>
      </c>
      <c r="AX278" s="122">
        <f>10068.2*P278*POWER(10,-6)</f>
        <v>0</v>
      </c>
      <c r="AY278" s="123">
        <f t="shared" si="153"/>
        <v>4.8437999999999999</v>
      </c>
      <c r="AZ278" s="12">
        <f t="shared" si="163"/>
        <v>4.0000000000000009E-7</v>
      </c>
      <c r="BA278" s="102">
        <f t="shared" si="164"/>
        <v>8.0000000000000018E-7</v>
      </c>
      <c r="BB278" s="12">
        <f t="shared" si="162"/>
        <v>1.9375200000000002E-6</v>
      </c>
    </row>
    <row r="279" spans="1:54" x14ac:dyDescent="0.3">
      <c r="A279" s="116" t="s">
        <v>183</v>
      </c>
      <c r="B279" s="126" t="s">
        <v>345</v>
      </c>
      <c r="C279" s="118" t="s">
        <v>327</v>
      </c>
      <c r="D279" s="119" t="s">
        <v>77</v>
      </c>
      <c r="E279" s="120">
        <v>1.0000000000000001E-5</v>
      </c>
      <c r="F279" s="126">
        <v>1</v>
      </c>
      <c r="G279" s="117">
        <v>0.15200000000000002</v>
      </c>
      <c r="H279" s="120">
        <f t="shared" si="184"/>
        <v>1.5200000000000003E-6</v>
      </c>
      <c r="I279" s="117">
        <f>Q278*1800/1000</f>
        <v>0</v>
      </c>
      <c r="J279" s="117"/>
      <c r="K279" s="117"/>
      <c r="L279" s="117"/>
      <c r="M279" s="117"/>
      <c r="N279" s="117"/>
      <c r="O279" s="117"/>
      <c r="P279" s="117">
        <f>I279</f>
        <v>0</v>
      </c>
      <c r="Q279" s="132"/>
      <c r="R279" t="str">
        <f t="shared" si="157"/>
        <v>С160</v>
      </c>
      <c r="S279" t="str">
        <f t="shared" si="158"/>
        <v>Емкость Е-9</v>
      </c>
      <c r="T279" t="str">
        <f t="shared" si="159"/>
        <v>Частичное-вспышка</v>
      </c>
      <c r="U279" t="s">
        <v>110</v>
      </c>
      <c r="V279" t="s">
        <v>110</v>
      </c>
      <c r="W279" t="s">
        <v>110</v>
      </c>
      <c r="X279" t="s">
        <v>110</v>
      </c>
      <c r="Y279" t="s">
        <v>110</v>
      </c>
      <c r="Z279" t="s">
        <v>110</v>
      </c>
      <c r="AA279" t="s">
        <v>110</v>
      </c>
      <c r="AB279" t="s">
        <v>110</v>
      </c>
      <c r="AC279" t="s">
        <v>110</v>
      </c>
      <c r="AD279" t="s">
        <v>110</v>
      </c>
      <c r="AE279">
        <v>29</v>
      </c>
      <c r="AF279">
        <v>34</v>
      </c>
      <c r="AG279" t="s">
        <v>110</v>
      </c>
      <c r="AH279" t="s">
        <v>110</v>
      </c>
      <c r="AI279" t="s">
        <v>110</v>
      </c>
      <c r="AJ279" t="s">
        <v>110</v>
      </c>
      <c r="AK279" t="s">
        <v>110</v>
      </c>
      <c r="AL279" t="s">
        <v>110</v>
      </c>
      <c r="AM279">
        <v>1</v>
      </c>
      <c r="AN279">
        <v>2</v>
      </c>
      <c r="AO279">
        <f>0.1*AO275</f>
        <v>5.7999999999999996E-2</v>
      </c>
      <c r="AP279">
        <v>0.02</v>
      </c>
      <c r="AQ279">
        <v>3</v>
      </c>
      <c r="AT279" s="122">
        <f t="shared" si="165"/>
        <v>5.7999999999999996E-2</v>
      </c>
      <c r="AU279" s="122">
        <f t="shared" si="176"/>
        <v>5.7999999999999996E-3</v>
      </c>
      <c r="AV279" s="123">
        <f t="shared" si="183"/>
        <v>4.4800000000000004</v>
      </c>
      <c r="AW279" s="123">
        <f t="shared" si="185"/>
        <v>0.30000000000000004</v>
      </c>
      <c r="AX279" s="122">
        <f>10068.2*P279*POWER(10,-6)</f>
        <v>0</v>
      </c>
      <c r="AY279" s="123">
        <f t="shared" si="153"/>
        <v>4.8437999999999999</v>
      </c>
      <c r="AZ279" s="12">
        <f t="shared" si="163"/>
        <v>1.5200000000000003E-6</v>
      </c>
      <c r="BA279" s="102">
        <f t="shared" si="164"/>
        <v>3.0400000000000005E-6</v>
      </c>
      <c r="BB279" s="12">
        <f t="shared" si="162"/>
        <v>7.3625760000000015E-6</v>
      </c>
    </row>
    <row r="280" spans="1:54" x14ac:dyDescent="0.3">
      <c r="A280" s="116" t="s">
        <v>184</v>
      </c>
      <c r="B280" s="126" t="s">
        <v>345</v>
      </c>
      <c r="C280" s="118" t="s">
        <v>328</v>
      </c>
      <c r="D280" s="119" t="s">
        <v>73</v>
      </c>
      <c r="E280" s="120">
        <v>1.0000000000000001E-5</v>
      </c>
      <c r="F280" s="126">
        <v>1</v>
      </c>
      <c r="G280" s="117">
        <v>0.6080000000000001</v>
      </c>
      <c r="H280" s="120">
        <f>E280*F280*G280</f>
        <v>6.0800000000000011E-6</v>
      </c>
      <c r="I280" s="117">
        <f>Q278*1800/1000</f>
        <v>0</v>
      </c>
      <c r="J280" s="117"/>
      <c r="K280" s="117"/>
      <c r="L280" s="117"/>
      <c r="M280" s="117"/>
      <c r="N280" s="117"/>
      <c r="O280" s="117"/>
      <c r="P280" s="117">
        <v>0</v>
      </c>
      <c r="Q280" s="132"/>
      <c r="R280" t="str">
        <f t="shared" si="157"/>
        <v>С161</v>
      </c>
      <c r="S280" t="str">
        <f t="shared" si="158"/>
        <v>Емкость Е-9</v>
      </c>
      <c r="T280" t="str">
        <f t="shared" si="159"/>
        <v>Частичное-ликвидация</v>
      </c>
      <c r="U280" t="s">
        <v>110</v>
      </c>
      <c r="V280" t="s">
        <v>110</v>
      </c>
      <c r="W280" t="s">
        <v>110</v>
      </c>
      <c r="X280" t="s">
        <v>110</v>
      </c>
      <c r="Y280" t="s">
        <v>110</v>
      </c>
      <c r="Z280" t="s">
        <v>110</v>
      </c>
      <c r="AA280" t="s">
        <v>110</v>
      </c>
      <c r="AB280" t="s">
        <v>110</v>
      </c>
      <c r="AC280" t="s">
        <v>110</v>
      </c>
      <c r="AD280" t="s">
        <v>110</v>
      </c>
      <c r="AE280" t="s">
        <v>110</v>
      </c>
      <c r="AF280" t="s">
        <v>110</v>
      </c>
      <c r="AG280" t="s">
        <v>110</v>
      </c>
      <c r="AH280" t="s">
        <v>110</v>
      </c>
      <c r="AI280" t="s">
        <v>110</v>
      </c>
      <c r="AJ280" t="s">
        <v>110</v>
      </c>
      <c r="AK280" t="s">
        <v>110</v>
      </c>
      <c r="AL280" t="s">
        <v>110</v>
      </c>
      <c r="AM280">
        <v>0</v>
      </c>
      <c r="AN280">
        <v>0</v>
      </c>
      <c r="AO280">
        <f>0.1*AO275</f>
        <v>5.7999999999999996E-2</v>
      </c>
      <c r="AP280">
        <v>0.02</v>
      </c>
      <c r="AQ280">
        <v>3</v>
      </c>
      <c r="AT280" s="122">
        <f t="shared" si="180"/>
        <v>5.7999999999999996E-2</v>
      </c>
      <c r="AU280" s="122">
        <f t="shared" si="176"/>
        <v>5.7999999999999996E-3</v>
      </c>
      <c r="AV280" s="123">
        <f t="shared" si="183"/>
        <v>0</v>
      </c>
      <c r="AW280" s="123">
        <f t="shared" si="185"/>
        <v>0.30000000000000004</v>
      </c>
      <c r="AX280" s="122">
        <f>1333*I280*POWER(10,-6)</f>
        <v>0</v>
      </c>
      <c r="AY280" s="123">
        <f t="shared" si="153"/>
        <v>0.36380000000000007</v>
      </c>
      <c r="AZ280" s="12">
        <f t="shared" si="163"/>
        <v>0</v>
      </c>
      <c r="BA280" s="102">
        <f t="shared" si="164"/>
        <v>0</v>
      </c>
      <c r="BB280" s="12">
        <f t="shared" si="162"/>
        <v>2.2119040000000009E-6</v>
      </c>
    </row>
    <row r="281" spans="1:54" ht="15" thickBot="1" x14ac:dyDescent="0.35">
      <c r="A281" s="116" t="s">
        <v>185</v>
      </c>
      <c r="B281" s="126" t="s">
        <v>345</v>
      </c>
      <c r="C281" s="133" t="s">
        <v>78</v>
      </c>
      <c r="D281" s="134" t="s">
        <v>79</v>
      </c>
      <c r="E281" s="135">
        <v>2.5000000000000001E-5</v>
      </c>
      <c r="F281" s="139">
        <v>1</v>
      </c>
      <c r="G281" s="136">
        <v>1</v>
      </c>
      <c r="H281" s="135">
        <f>E281*F281*G281</f>
        <v>2.5000000000000001E-5</v>
      </c>
      <c r="I281" s="136">
        <v>55.2</v>
      </c>
      <c r="J281" s="136"/>
      <c r="K281" s="136"/>
      <c r="L281" s="136"/>
      <c r="M281" s="136"/>
      <c r="N281" s="136"/>
      <c r="O281" s="136"/>
      <c r="P281" s="136">
        <f>0.6*I281</f>
        <v>33.119999999999997</v>
      </c>
      <c r="Q281" s="140"/>
      <c r="R281" t="str">
        <f t="shared" si="157"/>
        <v>С162</v>
      </c>
      <c r="S281" t="str">
        <f t="shared" si="158"/>
        <v>Емкость Е-9</v>
      </c>
      <c r="T281" t="str">
        <f t="shared" si="159"/>
        <v>Полное-огненный шар</v>
      </c>
      <c r="U281" t="s">
        <v>110</v>
      </c>
      <c r="V281" t="s">
        <v>110</v>
      </c>
      <c r="W281" t="s">
        <v>110</v>
      </c>
      <c r="X281" t="s">
        <v>110</v>
      </c>
      <c r="Y281" t="s">
        <v>110</v>
      </c>
      <c r="Z281" t="s">
        <v>110</v>
      </c>
      <c r="AA281" t="s">
        <v>110</v>
      </c>
      <c r="AB281" t="s">
        <v>110</v>
      </c>
      <c r="AC281" t="s">
        <v>110</v>
      </c>
      <c r="AD281" t="s">
        <v>110</v>
      </c>
      <c r="AE281" t="s">
        <v>110</v>
      </c>
      <c r="AF281" t="s">
        <v>110</v>
      </c>
      <c r="AG281" t="s">
        <v>110</v>
      </c>
      <c r="AH281" t="s">
        <v>110</v>
      </c>
      <c r="AI281">
        <v>189</v>
      </c>
      <c r="AJ281">
        <v>255</v>
      </c>
      <c r="AK281">
        <v>297</v>
      </c>
      <c r="AL281">
        <v>374</v>
      </c>
      <c r="AM281">
        <v>1</v>
      </c>
      <c r="AN281">
        <v>1</v>
      </c>
      <c r="AO281">
        <f>AO273</f>
        <v>0.57999999999999996</v>
      </c>
      <c r="AP281">
        <v>0.02</v>
      </c>
      <c r="AQ281">
        <v>10</v>
      </c>
      <c r="AT281" s="122">
        <f t="shared" si="181"/>
        <v>1.2423999999999999</v>
      </c>
      <c r="AU281" s="122">
        <f t="shared" si="176"/>
        <v>0.12424</v>
      </c>
      <c r="AV281" s="123">
        <f t="shared" si="183"/>
        <v>3.1</v>
      </c>
      <c r="AW281" s="123">
        <f t="shared" si="185"/>
        <v>1</v>
      </c>
      <c r="AX281" s="122">
        <f t="shared" ref="AX281" si="187">10068.2*P281*POWER(10,-6)</f>
        <v>0.33345878399999995</v>
      </c>
      <c r="AY281" s="123">
        <f t="shared" si="153"/>
        <v>5.8000987840000002</v>
      </c>
      <c r="AZ281" s="12">
        <f t="shared" si="163"/>
        <v>2.5000000000000001E-5</v>
      </c>
      <c r="BA281" s="102">
        <f t="shared" si="164"/>
        <v>2.5000000000000001E-5</v>
      </c>
      <c r="BB281" s="12">
        <f t="shared" si="162"/>
        <v>1.450024696E-4</v>
      </c>
    </row>
    <row r="282" spans="1:54" ht="15" thickTop="1" x14ac:dyDescent="0.3">
      <c r="A282" s="116" t="s">
        <v>186</v>
      </c>
      <c r="B282" s="126" t="s">
        <v>346</v>
      </c>
      <c r="C282" s="127" t="s">
        <v>8</v>
      </c>
      <c r="D282" s="128" t="s">
        <v>71</v>
      </c>
      <c r="E282" s="129">
        <v>9.9999999999999995E-8</v>
      </c>
      <c r="F282" s="126">
        <v>1300</v>
      </c>
      <c r="G282" s="126">
        <v>0.05</v>
      </c>
      <c r="H282" s="129">
        <f>E282*F282*G282</f>
        <v>6.4999999999999996E-6</v>
      </c>
      <c r="I282" s="126">
        <v>60.5</v>
      </c>
      <c r="J282" s="126"/>
      <c r="K282" s="126"/>
      <c r="L282" s="126"/>
      <c r="M282" s="126"/>
      <c r="N282" s="126"/>
      <c r="O282" s="126"/>
      <c r="P282" s="126">
        <f>I282</f>
        <v>60.5</v>
      </c>
      <c r="Q282" s="121"/>
      <c r="R282" t="str">
        <f t="shared" si="157"/>
        <v>С163</v>
      </c>
      <c r="S282" t="str">
        <f t="shared" si="158"/>
        <v>Трубопровод нормального бутана от насосов на эстакаду</v>
      </c>
      <c r="T282" t="str">
        <f t="shared" si="159"/>
        <v>Полное-пожар</v>
      </c>
      <c r="U282">
        <v>15</v>
      </c>
      <c r="V282">
        <v>20</v>
      </c>
      <c r="W282">
        <v>28</v>
      </c>
      <c r="X282">
        <v>51</v>
      </c>
      <c r="Y282" t="s">
        <v>110</v>
      </c>
      <c r="Z282" t="s">
        <v>110</v>
      </c>
      <c r="AA282" t="s">
        <v>110</v>
      </c>
      <c r="AB282" t="s">
        <v>110</v>
      </c>
      <c r="AC282" t="s">
        <v>110</v>
      </c>
      <c r="AD282" t="s">
        <v>110</v>
      </c>
      <c r="AE282" t="s">
        <v>110</v>
      </c>
      <c r="AF282" t="s">
        <v>110</v>
      </c>
      <c r="AG282" t="s">
        <v>110</v>
      </c>
      <c r="AH282" t="s">
        <v>110</v>
      </c>
      <c r="AI282" t="s">
        <v>110</v>
      </c>
      <c r="AJ282" t="s">
        <v>110</v>
      </c>
      <c r="AK282" t="s">
        <v>110</v>
      </c>
      <c r="AL282" t="s">
        <v>110</v>
      </c>
      <c r="AM282" s="10">
        <v>1</v>
      </c>
      <c r="AN282" s="10">
        <v>1</v>
      </c>
      <c r="AO282">
        <v>0.19</v>
      </c>
      <c r="AP282">
        <v>0.02</v>
      </c>
      <c r="AQ282">
        <v>10</v>
      </c>
      <c r="AT282" s="122">
        <f t="shared" si="173"/>
        <v>1.4</v>
      </c>
      <c r="AU282" s="122">
        <f>0.1*AT282</f>
        <v>0.13999999999999999</v>
      </c>
      <c r="AV282" s="123">
        <f t="shared" si="183"/>
        <v>3.1</v>
      </c>
      <c r="AW282" s="123">
        <f>AQ282*0.1</f>
        <v>1</v>
      </c>
      <c r="AX282" s="122">
        <f>10068.2*P282*POWER(10,-6)+0.0012*Q282</f>
        <v>0.60912610000000011</v>
      </c>
      <c r="AY282" s="123">
        <f t="shared" si="153"/>
        <v>6.2491260999999998</v>
      </c>
      <c r="AZ282" s="12">
        <f t="shared" si="163"/>
        <v>6.4999999999999996E-6</v>
      </c>
      <c r="BA282" s="102">
        <f t="shared" si="164"/>
        <v>6.4999999999999996E-6</v>
      </c>
      <c r="BB282" s="12">
        <f t="shared" si="162"/>
        <v>4.0619319649999997E-5</v>
      </c>
    </row>
    <row r="283" spans="1:54" x14ac:dyDescent="0.3">
      <c r="A283" s="116" t="s">
        <v>187</v>
      </c>
      <c r="B283" s="126" t="s">
        <v>346</v>
      </c>
      <c r="C283" s="118" t="s">
        <v>329</v>
      </c>
      <c r="D283" s="119" t="s">
        <v>74</v>
      </c>
      <c r="E283" s="120">
        <v>9.9999999999999995E-8</v>
      </c>
      <c r="F283" s="126">
        <v>1300</v>
      </c>
      <c r="G283" s="117">
        <v>0.19</v>
      </c>
      <c r="H283" s="120">
        <f t="shared" ref="H283:H288" si="188">E283*F283*G283</f>
        <v>2.4699999999999997E-5</v>
      </c>
      <c r="I283" s="126">
        <v>60.5</v>
      </c>
      <c r="J283" s="126"/>
      <c r="K283" s="126"/>
      <c r="L283" s="126"/>
      <c r="M283" s="126"/>
      <c r="N283" s="126"/>
      <c r="O283" s="126"/>
      <c r="P283" s="117">
        <f>I283*0.1</f>
        <v>6.0500000000000007</v>
      </c>
      <c r="Q283" s="121"/>
      <c r="R283" t="str">
        <f t="shared" si="157"/>
        <v>С164</v>
      </c>
      <c r="S283" t="str">
        <f t="shared" si="158"/>
        <v>Трубопровод нормального бутана от насосов на эстакаду</v>
      </c>
      <c r="T283" t="str">
        <f t="shared" si="159"/>
        <v>Полное-взрыв</v>
      </c>
      <c r="U283" t="s">
        <v>110</v>
      </c>
      <c r="V283" t="s">
        <v>110</v>
      </c>
      <c r="W283" t="s">
        <v>110</v>
      </c>
      <c r="X283" t="s">
        <v>110</v>
      </c>
      <c r="Y283">
        <v>84</v>
      </c>
      <c r="Z283">
        <v>170</v>
      </c>
      <c r="AA283">
        <v>462</v>
      </c>
      <c r="AB283">
        <v>792</v>
      </c>
      <c r="AC283" t="s">
        <v>110</v>
      </c>
      <c r="AD283" t="s">
        <v>110</v>
      </c>
      <c r="AE283" t="s">
        <v>110</v>
      </c>
      <c r="AF283" t="s">
        <v>110</v>
      </c>
      <c r="AG283" t="s">
        <v>110</v>
      </c>
      <c r="AH283" t="s">
        <v>110</v>
      </c>
      <c r="AI283" t="s">
        <v>110</v>
      </c>
      <c r="AJ283" t="s">
        <v>110</v>
      </c>
      <c r="AK283" t="s">
        <v>110</v>
      </c>
      <c r="AL283" t="s">
        <v>110</v>
      </c>
      <c r="AM283" s="10">
        <v>1</v>
      </c>
      <c r="AN283" s="10">
        <v>1</v>
      </c>
      <c r="AO283">
        <v>0.19</v>
      </c>
      <c r="AP283">
        <v>0.02</v>
      </c>
      <c r="AQ283">
        <v>10</v>
      </c>
      <c r="AT283" s="122">
        <f t="shared" si="175"/>
        <v>1.4</v>
      </c>
      <c r="AU283" s="122">
        <f t="shared" ref="AU283:AU308" si="189">0.1*AT283</f>
        <v>0.13999999999999999</v>
      </c>
      <c r="AV283" s="123">
        <f t="shared" si="183"/>
        <v>3.1</v>
      </c>
      <c r="AW283" s="123">
        <f t="shared" ref="AW283:AW290" si="190">AQ283*0.1</f>
        <v>1</v>
      </c>
      <c r="AX283" s="122">
        <f>10068.2*P283*POWER(10,-6)*10+0.0012*Q282</f>
        <v>0.60912610000000011</v>
      </c>
      <c r="AY283" s="123">
        <f t="shared" si="153"/>
        <v>6.2491260999999998</v>
      </c>
      <c r="AZ283" s="12">
        <f t="shared" si="163"/>
        <v>2.4699999999999997E-5</v>
      </c>
      <c r="BA283" s="102">
        <f t="shared" si="164"/>
        <v>2.4699999999999997E-5</v>
      </c>
      <c r="BB283" s="12">
        <f t="shared" si="162"/>
        <v>1.5435341466999997E-4</v>
      </c>
    </row>
    <row r="284" spans="1:54" x14ac:dyDescent="0.3">
      <c r="A284" s="116" t="s">
        <v>188</v>
      </c>
      <c r="B284" s="126" t="s">
        <v>346</v>
      </c>
      <c r="C284" s="118" t="s">
        <v>330</v>
      </c>
      <c r="D284" s="119" t="s">
        <v>257</v>
      </c>
      <c r="E284" s="120">
        <v>9.9999999999999995E-8</v>
      </c>
      <c r="F284" s="126">
        <v>1300</v>
      </c>
      <c r="G284" s="117">
        <v>0.76</v>
      </c>
      <c r="H284" s="120">
        <f t="shared" si="188"/>
        <v>9.8799999999999989E-5</v>
      </c>
      <c r="I284" s="126">
        <v>60.5</v>
      </c>
      <c r="J284" s="126"/>
      <c r="K284" s="126"/>
      <c r="L284" s="126"/>
      <c r="M284" s="126"/>
      <c r="N284" s="126"/>
      <c r="O284" s="126"/>
      <c r="P284" s="117">
        <v>0</v>
      </c>
      <c r="Q284" s="124"/>
      <c r="R284" t="str">
        <f t="shared" si="157"/>
        <v>С165</v>
      </c>
      <c r="S284" t="str">
        <f t="shared" si="158"/>
        <v>Трубопровод нормального бутана от насосов на эстакаду</v>
      </c>
      <c r="T284" t="str">
        <f t="shared" si="159"/>
        <v>Полное-ликвидация-токсическое</v>
      </c>
      <c r="U284" t="s">
        <v>110</v>
      </c>
      <c r="V284" t="s">
        <v>110</v>
      </c>
      <c r="W284" t="s">
        <v>110</v>
      </c>
      <c r="X284" t="s">
        <v>110</v>
      </c>
      <c r="Y284" t="s">
        <v>110</v>
      </c>
      <c r="Z284" t="s">
        <v>110</v>
      </c>
      <c r="AA284" t="s">
        <v>110</v>
      </c>
      <c r="AB284" t="s">
        <v>110</v>
      </c>
      <c r="AC284" t="s">
        <v>110</v>
      </c>
      <c r="AD284" t="s">
        <v>110</v>
      </c>
      <c r="AE284" t="s">
        <v>110</v>
      </c>
      <c r="AF284" t="s">
        <v>110</v>
      </c>
      <c r="AG284" t="s">
        <v>110</v>
      </c>
      <c r="AH284" t="s">
        <v>110</v>
      </c>
      <c r="AI284" t="s">
        <v>110</v>
      </c>
      <c r="AJ284" t="s">
        <v>110</v>
      </c>
      <c r="AK284" t="s">
        <v>110</v>
      </c>
      <c r="AL284" t="s">
        <v>110</v>
      </c>
      <c r="AM284">
        <v>0</v>
      </c>
      <c r="AN284">
        <v>0</v>
      </c>
      <c r="AO284">
        <v>0.19</v>
      </c>
      <c r="AP284">
        <v>0.02</v>
      </c>
      <c r="AQ284">
        <v>10</v>
      </c>
      <c r="AT284" s="122">
        <f t="shared" ref="AT284" si="191">AP284*P284+AO284</f>
        <v>0.19</v>
      </c>
      <c r="AU284" s="122">
        <f t="shared" si="189"/>
        <v>1.9000000000000003E-2</v>
      </c>
      <c r="AV284" s="123">
        <f t="shared" si="183"/>
        <v>0</v>
      </c>
      <c r="AW284" s="123">
        <f t="shared" si="190"/>
        <v>1</v>
      </c>
      <c r="AX284" s="122">
        <f>1333*P284*POWER(10,-6)+0.0012*Q282</f>
        <v>0</v>
      </c>
      <c r="AY284" s="123">
        <f t="shared" si="153"/>
        <v>1.2089999999999999</v>
      </c>
      <c r="AZ284" s="12">
        <f t="shared" si="163"/>
        <v>0</v>
      </c>
      <c r="BA284" s="102">
        <f t="shared" si="164"/>
        <v>0</v>
      </c>
      <c r="BB284" s="12">
        <f t="shared" si="162"/>
        <v>1.1944919999999997E-4</v>
      </c>
    </row>
    <row r="285" spans="1:54" x14ac:dyDescent="0.3">
      <c r="A285" s="116" t="s">
        <v>189</v>
      </c>
      <c r="B285" s="126" t="s">
        <v>346</v>
      </c>
      <c r="C285" s="118" t="s">
        <v>12</v>
      </c>
      <c r="D285" s="119" t="s">
        <v>75</v>
      </c>
      <c r="E285" s="120">
        <v>4.9999999999999998E-7</v>
      </c>
      <c r="F285" s="126">
        <v>1300</v>
      </c>
      <c r="G285" s="117">
        <v>4.0000000000000008E-2</v>
      </c>
      <c r="H285" s="120">
        <f t="shared" si="188"/>
        <v>2.6000000000000005E-5</v>
      </c>
      <c r="I285" s="117">
        <f>Q285*300/1000</f>
        <v>0</v>
      </c>
      <c r="J285" s="117"/>
      <c r="K285" s="117"/>
      <c r="L285" s="117"/>
      <c r="M285" s="117"/>
      <c r="N285" s="117"/>
      <c r="O285" s="117"/>
      <c r="P285" s="117">
        <f>I285</f>
        <v>0</v>
      </c>
      <c r="Q285" s="121"/>
      <c r="R285" t="str">
        <f t="shared" si="157"/>
        <v>С166</v>
      </c>
      <c r="S285" t="str">
        <f t="shared" si="158"/>
        <v>Трубопровод нормального бутана от насосов на эстакаду</v>
      </c>
      <c r="T285" t="str">
        <f t="shared" si="159"/>
        <v>Частичное-жидкостной факел</v>
      </c>
      <c r="U285" t="s">
        <v>110</v>
      </c>
      <c r="V285" t="s">
        <v>110</v>
      </c>
      <c r="W285" t="s">
        <v>110</v>
      </c>
      <c r="X285" t="s">
        <v>110</v>
      </c>
      <c r="Y285" t="s">
        <v>110</v>
      </c>
      <c r="Z285" t="s">
        <v>110</v>
      </c>
      <c r="AA285" t="s">
        <v>110</v>
      </c>
      <c r="AB285" t="s">
        <v>110</v>
      </c>
      <c r="AC285">
        <v>34</v>
      </c>
      <c r="AD285">
        <v>6</v>
      </c>
      <c r="AE285" t="s">
        <v>110</v>
      </c>
      <c r="AF285" t="s">
        <v>110</v>
      </c>
      <c r="AG285" t="s">
        <v>110</v>
      </c>
      <c r="AH285" t="s">
        <v>110</v>
      </c>
      <c r="AI285" t="s">
        <v>110</v>
      </c>
      <c r="AJ285" t="s">
        <v>110</v>
      </c>
      <c r="AK285" t="s">
        <v>110</v>
      </c>
      <c r="AL285" t="s">
        <v>110</v>
      </c>
      <c r="AM285">
        <v>1</v>
      </c>
      <c r="AN285">
        <v>1</v>
      </c>
      <c r="AO285">
        <f>0.1*AO284</f>
        <v>1.9000000000000003E-2</v>
      </c>
      <c r="AP285">
        <v>0.02</v>
      </c>
      <c r="AQ285">
        <v>10</v>
      </c>
      <c r="AT285" s="122">
        <f t="shared" si="152"/>
        <v>1.9000000000000003E-2</v>
      </c>
      <c r="AU285" s="122">
        <f t="shared" si="189"/>
        <v>1.9000000000000004E-3</v>
      </c>
      <c r="AV285" s="123">
        <f t="shared" si="183"/>
        <v>3.1</v>
      </c>
      <c r="AW285" s="123">
        <f t="shared" si="190"/>
        <v>1</v>
      </c>
      <c r="AX285" s="122">
        <f>10068.2*P285*POWER(10,-6)+0.0012*P285*20</f>
        <v>0</v>
      </c>
      <c r="AY285" s="123">
        <f t="shared" si="153"/>
        <v>4.1208999999999998</v>
      </c>
      <c r="AZ285" s="12">
        <f t="shared" si="163"/>
        <v>2.6000000000000005E-5</v>
      </c>
      <c r="BA285" s="102">
        <f t="shared" si="164"/>
        <v>2.6000000000000005E-5</v>
      </c>
      <c r="BB285" s="12">
        <f t="shared" si="162"/>
        <v>1.0714340000000002E-4</v>
      </c>
    </row>
    <row r="286" spans="1:54" x14ac:dyDescent="0.3">
      <c r="A286" s="116" t="s">
        <v>190</v>
      </c>
      <c r="B286" s="126" t="s">
        <v>346</v>
      </c>
      <c r="C286" s="118" t="s">
        <v>326</v>
      </c>
      <c r="D286" s="119" t="s">
        <v>258</v>
      </c>
      <c r="E286" s="120">
        <v>4.9999999999999998E-7</v>
      </c>
      <c r="F286" s="126">
        <v>1300</v>
      </c>
      <c r="G286" s="117">
        <v>0.16000000000000003</v>
      </c>
      <c r="H286" s="120">
        <f t="shared" si="188"/>
        <v>1.0400000000000002E-4</v>
      </c>
      <c r="I286" s="117">
        <f>Q285*300/1000</f>
        <v>0</v>
      </c>
      <c r="J286" s="117"/>
      <c r="K286" s="117"/>
      <c r="L286" s="117"/>
      <c r="M286" s="117"/>
      <c r="N286" s="117"/>
      <c r="O286" s="117"/>
      <c r="P286" s="117">
        <v>0</v>
      </c>
      <c r="Q286" s="124"/>
      <c r="R286" t="str">
        <f t="shared" si="157"/>
        <v>С167</v>
      </c>
      <c r="S286" t="str">
        <f t="shared" si="158"/>
        <v>Трубопровод нормального бутана от насосов на эстакаду</v>
      </c>
      <c r="T286" t="str">
        <f t="shared" si="159"/>
        <v>Частичное-ликвидация-токсическое</v>
      </c>
      <c r="U286" t="s">
        <v>110</v>
      </c>
      <c r="V286" t="s">
        <v>110</v>
      </c>
      <c r="W286" t="s">
        <v>110</v>
      </c>
      <c r="X286" t="s">
        <v>110</v>
      </c>
      <c r="Y286" t="s">
        <v>110</v>
      </c>
      <c r="Z286" t="s">
        <v>110</v>
      </c>
      <c r="AA286" t="s">
        <v>110</v>
      </c>
      <c r="AB286" t="s">
        <v>110</v>
      </c>
      <c r="AC286" t="s">
        <v>110</v>
      </c>
      <c r="AD286" t="s">
        <v>110</v>
      </c>
      <c r="AE286" t="s">
        <v>110</v>
      </c>
      <c r="AF286" t="s">
        <v>110</v>
      </c>
      <c r="AG286" t="s">
        <v>110</v>
      </c>
      <c r="AH286" t="s">
        <v>110</v>
      </c>
      <c r="AI286" t="s">
        <v>110</v>
      </c>
      <c r="AJ286" t="s">
        <v>110</v>
      </c>
      <c r="AK286" t="s">
        <v>110</v>
      </c>
      <c r="AL286" t="s">
        <v>110</v>
      </c>
      <c r="AM286">
        <v>0</v>
      </c>
      <c r="AN286">
        <v>0</v>
      </c>
      <c r="AO286">
        <f>0.1*AO284</f>
        <v>1.9000000000000003E-2</v>
      </c>
      <c r="AP286">
        <v>0.02</v>
      </c>
      <c r="AQ286">
        <v>3</v>
      </c>
      <c r="AT286" s="122">
        <f t="shared" si="179"/>
        <v>1.9000000000000003E-2</v>
      </c>
      <c r="AU286" s="122">
        <f t="shared" si="189"/>
        <v>1.9000000000000004E-3</v>
      </c>
      <c r="AV286" s="123">
        <f t="shared" si="183"/>
        <v>0</v>
      </c>
      <c r="AW286" s="123">
        <f t="shared" si="190"/>
        <v>0.30000000000000004</v>
      </c>
      <c r="AX286" s="122">
        <f>1333*I286*POWER(10,-6)+0.0012*I286*20</f>
        <v>0</v>
      </c>
      <c r="AY286" s="123">
        <f t="shared" si="153"/>
        <v>0.32090000000000007</v>
      </c>
      <c r="AZ286" s="12">
        <f t="shared" si="163"/>
        <v>0</v>
      </c>
      <c r="BA286" s="102">
        <f t="shared" si="164"/>
        <v>0</v>
      </c>
      <c r="BB286" s="12">
        <f t="shared" si="162"/>
        <v>3.3373600000000015E-5</v>
      </c>
    </row>
    <row r="287" spans="1:54" x14ac:dyDescent="0.3">
      <c r="A287" s="116" t="s">
        <v>191</v>
      </c>
      <c r="B287" s="126" t="s">
        <v>346</v>
      </c>
      <c r="C287" s="118" t="s">
        <v>15</v>
      </c>
      <c r="D287" s="119" t="s">
        <v>76</v>
      </c>
      <c r="E287" s="120">
        <v>4.9999999999999998E-7</v>
      </c>
      <c r="F287" s="126">
        <v>1300</v>
      </c>
      <c r="G287" s="117">
        <v>4.0000000000000008E-2</v>
      </c>
      <c r="H287" s="120">
        <f t="shared" si="188"/>
        <v>2.6000000000000005E-5</v>
      </c>
      <c r="I287" s="117">
        <f>Q287*1800/1000</f>
        <v>0</v>
      </c>
      <c r="J287" s="117"/>
      <c r="K287" s="117"/>
      <c r="L287" s="117"/>
      <c r="M287" s="117"/>
      <c r="N287" s="117"/>
      <c r="O287" s="117"/>
      <c r="P287" s="117">
        <f>I287</f>
        <v>0</v>
      </c>
      <c r="Q287" s="121"/>
      <c r="R287" t="str">
        <f t="shared" si="157"/>
        <v>С168</v>
      </c>
      <c r="S287" t="str">
        <f t="shared" si="158"/>
        <v>Трубопровод нормального бутана от насосов на эстакаду</v>
      </c>
      <c r="T287" t="str">
        <f t="shared" si="159"/>
        <v>Частичное-газ факел</v>
      </c>
      <c r="U287" t="s">
        <v>110</v>
      </c>
      <c r="V287" t="s">
        <v>110</v>
      </c>
      <c r="W287" t="s">
        <v>110</v>
      </c>
      <c r="X287" t="s">
        <v>110</v>
      </c>
      <c r="Y287" t="s">
        <v>110</v>
      </c>
      <c r="Z287" t="s">
        <v>110</v>
      </c>
      <c r="AA287" t="s">
        <v>110</v>
      </c>
      <c r="AB287" t="s">
        <v>110</v>
      </c>
      <c r="AC287">
        <v>8</v>
      </c>
      <c r="AD287">
        <v>2</v>
      </c>
      <c r="AE287" t="s">
        <v>110</v>
      </c>
      <c r="AF287" t="s">
        <v>110</v>
      </c>
      <c r="AG287" t="s">
        <v>110</v>
      </c>
      <c r="AH287" t="s">
        <v>110</v>
      </c>
      <c r="AI287" t="s">
        <v>110</v>
      </c>
      <c r="AJ287" t="s">
        <v>110</v>
      </c>
      <c r="AK287" t="s">
        <v>110</v>
      </c>
      <c r="AL287" t="s">
        <v>110</v>
      </c>
      <c r="AM287">
        <v>1</v>
      </c>
      <c r="AN287">
        <v>1</v>
      </c>
      <c r="AO287">
        <f>0.1*AO284</f>
        <v>1.9000000000000003E-2</v>
      </c>
      <c r="AP287">
        <v>0.02</v>
      </c>
      <c r="AQ287">
        <v>3</v>
      </c>
      <c r="AT287" s="122">
        <f t="shared" si="165"/>
        <v>1.9000000000000003E-2</v>
      </c>
      <c r="AU287" s="122">
        <f t="shared" si="189"/>
        <v>1.9000000000000004E-3</v>
      </c>
      <c r="AV287" s="123">
        <f t="shared" si="183"/>
        <v>3.1</v>
      </c>
      <c r="AW287" s="123">
        <f t="shared" si="190"/>
        <v>0.30000000000000004</v>
      </c>
      <c r="AX287" s="122">
        <f>10068.2*P287*POWER(10,-6)</f>
        <v>0</v>
      </c>
      <c r="AY287" s="123">
        <f t="shared" si="153"/>
        <v>3.4209000000000005</v>
      </c>
      <c r="AZ287" s="12">
        <f t="shared" si="163"/>
        <v>2.6000000000000005E-5</v>
      </c>
      <c r="BA287" s="102">
        <f t="shared" si="164"/>
        <v>2.6000000000000005E-5</v>
      </c>
      <c r="BB287" s="12">
        <f t="shared" si="162"/>
        <v>8.8943400000000033E-5</v>
      </c>
    </row>
    <row r="288" spans="1:54" x14ac:dyDescent="0.3">
      <c r="A288" s="116" t="s">
        <v>192</v>
      </c>
      <c r="B288" s="126" t="s">
        <v>346</v>
      </c>
      <c r="C288" s="118" t="s">
        <v>327</v>
      </c>
      <c r="D288" s="119" t="s">
        <v>77</v>
      </c>
      <c r="E288" s="120">
        <v>4.9999999999999998E-7</v>
      </c>
      <c r="F288" s="126">
        <v>1300</v>
      </c>
      <c r="G288" s="117">
        <v>0.15200000000000002</v>
      </c>
      <c r="H288" s="120">
        <f t="shared" si="188"/>
        <v>9.8800000000000016E-5</v>
      </c>
      <c r="I288" s="117">
        <f>Q287*1800/1000</f>
        <v>0</v>
      </c>
      <c r="J288" s="117"/>
      <c r="K288" s="117"/>
      <c r="L288" s="117"/>
      <c r="M288" s="117"/>
      <c r="N288" s="117"/>
      <c r="O288" s="117"/>
      <c r="P288" s="117">
        <f>I288</f>
        <v>0</v>
      </c>
      <c r="Q288" s="124"/>
      <c r="R288" t="str">
        <f t="shared" si="157"/>
        <v>С169</v>
      </c>
      <c r="S288" t="str">
        <f t="shared" si="158"/>
        <v>Трубопровод нормального бутана от насосов на эстакаду</v>
      </c>
      <c r="T288" t="str">
        <f t="shared" si="159"/>
        <v>Частичное-вспышка</v>
      </c>
      <c r="U288" t="s">
        <v>110</v>
      </c>
      <c r="V288" t="s">
        <v>110</v>
      </c>
      <c r="W288" t="s">
        <v>110</v>
      </c>
      <c r="X288" t="s">
        <v>110</v>
      </c>
      <c r="Y288" t="s">
        <v>110</v>
      </c>
      <c r="Z288" t="s">
        <v>110</v>
      </c>
      <c r="AA288" t="s">
        <v>110</v>
      </c>
      <c r="AB288" t="s">
        <v>110</v>
      </c>
      <c r="AC288" t="s">
        <v>110</v>
      </c>
      <c r="AD288" t="s">
        <v>110</v>
      </c>
      <c r="AE288">
        <v>29</v>
      </c>
      <c r="AF288">
        <v>34</v>
      </c>
      <c r="AG288" t="s">
        <v>110</v>
      </c>
      <c r="AH288" t="s">
        <v>110</v>
      </c>
      <c r="AI288" t="s">
        <v>110</v>
      </c>
      <c r="AJ288" t="s">
        <v>110</v>
      </c>
      <c r="AK288" t="s">
        <v>110</v>
      </c>
      <c r="AL288" t="s">
        <v>110</v>
      </c>
      <c r="AM288">
        <v>1</v>
      </c>
      <c r="AN288">
        <v>1</v>
      </c>
      <c r="AO288">
        <f>0.1*AO284</f>
        <v>1.9000000000000003E-2</v>
      </c>
      <c r="AP288">
        <v>0.02</v>
      </c>
      <c r="AQ288">
        <v>3</v>
      </c>
      <c r="AT288" s="122">
        <f t="shared" si="165"/>
        <v>1.9000000000000003E-2</v>
      </c>
      <c r="AU288" s="122">
        <f t="shared" si="189"/>
        <v>1.9000000000000004E-3</v>
      </c>
      <c r="AV288" s="123">
        <f t="shared" si="183"/>
        <v>3.1</v>
      </c>
      <c r="AW288" s="123">
        <f t="shared" si="190"/>
        <v>0.30000000000000004</v>
      </c>
      <c r="AX288" s="122">
        <f>10068.2*P288*POWER(10,-6)</f>
        <v>0</v>
      </c>
      <c r="AY288" s="123">
        <f t="shared" si="153"/>
        <v>3.4209000000000005</v>
      </c>
      <c r="AZ288" s="12">
        <f t="shared" si="163"/>
        <v>9.8800000000000016E-5</v>
      </c>
      <c r="BA288" s="102">
        <f t="shared" si="164"/>
        <v>9.8800000000000016E-5</v>
      </c>
      <c r="BB288" s="12">
        <f t="shared" si="162"/>
        <v>3.3798492000000011E-4</v>
      </c>
    </row>
    <row r="289" spans="1:54" x14ac:dyDescent="0.3">
      <c r="A289" s="116" t="s">
        <v>193</v>
      </c>
      <c r="B289" s="126" t="s">
        <v>346</v>
      </c>
      <c r="C289" s="118" t="s">
        <v>328</v>
      </c>
      <c r="D289" s="119" t="s">
        <v>258</v>
      </c>
      <c r="E289" s="120">
        <v>4.9999999999999998E-7</v>
      </c>
      <c r="F289" s="126">
        <v>1300</v>
      </c>
      <c r="G289" s="117">
        <v>0.6080000000000001</v>
      </c>
      <c r="H289" s="120">
        <f>E289*F289*G289</f>
        <v>3.9520000000000007E-4</v>
      </c>
      <c r="I289" s="117">
        <f>Q287*1800/1000</f>
        <v>0</v>
      </c>
      <c r="J289" s="117"/>
      <c r="K289" s="117"/>
      <c r="L289" s="117"/>
      <c r="M289" s="117"/>
      <c r="N289" s="117"/>
      <c r="O289" s="117"/>
      <c r="P289" s="117">
        <v>0</v>
      </c>
      <c r="Q289" s="124"/>
      <c r="R289" t="str">
        <f t="shared" si="157"/>
        <v>С170</v>
      </c>
      <c r="S289" t="str">
        <f t="shared" si="158"/>
        <v>Трубопровод нормального бутана от насосов на эстакаду</v>
      </c>
      <c r="T289" t="str">
        <f t="shared" si="159"/>
        <v>Частичное-ликвидация-токсическое</v>
      </c>
      <c r="U289" t="s">
        <v>110</v>
      </c>
      <c r="V289" t="s">
        <v>110</v>
      </c>
      <c r="W289" t="s">
        <v>110</v>
      </c>
      <c r="X289" t="s">
        <v>110</v>
      </c>
      <c r="Y289" t="s">
        <v>110</v>
      </c>
      <c r="Z289" t="s">
        <v>110</v>
      </c>
      <c r="AA289" t="s">
        <v>110</v>
      </c>
      <c r="AB289" t="s">
        <v>110</v>
      </c>
      <c r="AC289" t="s">
        <v>110</v>
      </c>
      <c r="AD289" t="s">
        <v>110</v>
      </c>
      <c r="AE289" t="s">
        <v>110</v>
      </c>
      <c r="AF289" t="s">
        <v>110</v>
      </c>
      <c r="AG289" t="s">
        <v>110</v>
      </c>
      <c r="AH289" t="s">
        <v>110</v>
      </c>
      <c r="AI289" t="s">
        <v>110</v>
      </c>
      <c r="AJ289" t="s">
        <v>110</v>
      </c>
      <c r="AK289" t="s">
        <v>110</v>
      </c>
      <c r="AL289" t="s">
        <v>110</v>
      </c>
      <c r="AM289">
        <v>0</v>
      </c>
      <c r="AN289">
        <v>0</v>
      </c>
      <c r="AO289">
        <f>0.1*AO284</f>
        <v>1.9000000000000003E-2</v>
      </c>
      <c r="AP289">
        <v>0.02</v>
      </c>
      <c r="AQ289">
        <v>3</v>
      </c>
      <c r="AT289" s="122">
        <f t="shared" si="180"/>
        <v>1.9000000000000003E-2</v>
      </c>
      <c r="AU289" s="122">
        <f t="shared" si="189"/>
        <v>1.9000000000000004E-3</v>
      </c>
      <c r="AV289" s="123">
        <f t="shared" si="183"/>
        <v>0</v>
      </c>
      <c r="AW289" s="123">
        <f t="shared" si="190"/>
        <v>0.30000000000000004</v>
      </c>
      <c r="AX289" s="122">
        <f>1333*I289*POWER(10,-6)</f>
        <v>0</v>
      </c>
      <c r="AY289" s="123">
        <f t="shared" si="153"/>
        <v>0.32090000000000007</v>
      </c>
      <c r="AZ289" s="12">
        <f t="shared" si="163"/>
        <v>0</v>
      </c>
      <c r="BA289" s="102">
        <f t="shared" si="164"/>
        <v>0</v>
      </c>
      <c r="BB289" s="12">
        <f t="shared" si="162"/>
        <v>1.2681968000000004E-4</v>
      </c>
    </row>
    <row r="290" spans="1:54" x14ac:dyDescent="0.3">
      <c r="A290" s="116" t="s">
        <v>194</v>
      </c>
      <c r="B290" s="126" t="s">
        <v>346</v>
      </c>
      <c r="C290" s="118" t="s">
        <v>78</v>
      </c>
      <c r="D290" s="119" t="s">
        <v>79</v>
      </c>
      <c r="E290" s="120">
        <v>2.5000000000000001E-5</v>
      </c>
      <c r="F290" s="126">
        <v>1</v>
      </c>
      <c r="G290" s="117">
        <v>1</v>
      </c>
      <c r="H290" s="120">
        <f>E290*F290*G290</f>
        <v>2.5000000000000001E-5</v>
      </c>
      <c r="I290" s="117">
        <v>60.5</v>
      </c>
      <c r="J290" s="117"/>
      <c r="K290" s="117"/>
      <c r="L290" s="117"/>
      <c r="M290" s="117"/>
      <c r="N290" s="117"/>
      <c r="O290" s="117"/>
      <c r="P290" s="117">
        <f>0.6*I290*0.3</f>
        <v>10.889999999999999</v>
      </c>
      <c r="Q290" s="124"/>
      <c r="R290" t="str">
        <f t="shared" si="157"/>
        <v>С171</v>
      </c>
      <c r="S290" t="str">
        <f t="shared" si="158"/>
        <v>Трубопровод нормального бутана от насосов на эстакаду</v>
      </c>
      <c r="T290" t="str">
        <f t="shared" si="159"/>
        <v>Полное-огненный шар</v>
      </c>
      <c r="U290" t="s">
        <v>110</v>
      </c>
      <c r="V290" t="s">
        <v>110</v>
      </c>
      <c r="W290" t="s">
        <v>110</v>
      </c>
      <c r="X290" t="s">
        <v>110</v>
      </c>
      <c r="Y290" t="s">
        <v>110</v>
      </c>
      <c r="Z290" t="s">
        <v>110</v>
      </c>
      <c r="AA290" t="s">
        <v>110</v>
      </c>
      <c r="AB290" t="s">
        <v>110</v>
      </c>
      <c r="AC290" t="s">
        <v>110</v>
      </c>
      <c r="AD290" t="s">
        <v>110</v>
      </c>
      <c r="AE290" t="s">
        <v>110</v>
      </c>
      <c r="AF290" t="s">
        <v>110</v>
      </c>
      <c r="AG290" t="s">
        <v>110</v>
      </c>
      <c r="AH290" t="s">
        <v>110</v>
      </c>
      <c r="AI290">
        <v>109</v>
      </c>
      <c r="AJ290">
        <v>154</v>
      </c>
      <c r="AK290">
        <v>183</v>
      </c>
      <c r="AL290">
        <v>234</v>
      </c>
      <c r="AM290">
        <v>1</v>
      </c>
      <c r="AN290">
        <v>1</v>
      </c>
      <c r="AO290">
        <f>AO282</f>
        <v>0.19</v>
      </c>
      <c r="AP290">
        <v>0.02</v>
      </c>
      <c r="AQ290">
        <v>10</v>
      </c>
      <c r="AT290" s="122">
        <f t="shared" si="181"/>
        <v>0.4078</v>
      </c>
      <c r="AU290" s="122">
        <f t="shared" si="189"/>
        <v>4.0780000000000004E-2</v>
      </c>
      <c r="AV290" s="123">
        <f t="shared" si="183"/>
        <v>3.1</v>
      </c>
      <c r="AW290" s="123">
        <f t="shared" si="190"/>
        <v>1</v>
      </c>
      <c r="AX290" s="122">
        <f t="shared" ref="AX290" si="192">10068.2*P290*POWER(10,-6)</f>
        <v>0.10964269799999998</v>
      </c>
      <c r="AY290" s="123">
        <f t="shared" si="153"/>
        <v>4.6582226979999994</v>
      </c>
      <c r="AZ290" s="12">
        <f t="shared" si="163"/>
        <v>2.5000000000000001E-5</v>
      </c>
      <c r="BA290" s="102">
        <f t="shared" si="164"/>
        <v>2.5000000000000001E-5</v>
      </c>
      <c r="BB290" s="12">
        <f t="shared" si="162"/>
        <v>1.1645556744999999E-4</v>
      </c>
    </row>
    <row r="291" spans="1:54" x14ac:dyDescent="0.3">
      <c r="A291" s="116" t="s">
        <v>195</v>
      </c>
      <c r="B291" s="126" t="s">
        <v>347</v>
      </c>
      <c r="C291" s="127" t="s">
        <v>8</v>
      </c>
      <c r="D291" s="128" t="s">
        <v>71</v>
      </c>
      <c r="E291" s="129">
        <v>9.9999999999999995E-8</v>
      </c>
      <c r="F291" s="126">
        <v>1350</v>
      </c>
      <c r="G291" s="126">
        <v>0.05</v>
      </c>
      <c r="H291" s="129">
        <f>E291*F291*G291</f>
        <v>6.7500000000000006E-6</v>
      </c>
      <c r="I291" s="126">
        <v>66.599999999999994</v>
      </c>
      <c r="J291" s="126"/>
      <c r="K291" s="126"/>
      <c r="L291" s="126"/>
      <c r="M291" s="126"/>
      <c r="N291" s="126"/>
      <c r="O291" s="126"/>
      <c r="P291" s="126">
        <v>84.8</v>
      </c>
      <c r="Q291" s="121"/>
      <c r="R291" t="str">
        <f t="shared" si="157"/>
        <v>С172</v>
      </c>
      <c r="S291" t="str">
        <f t="shared" si="158"/>
        <v xml:space="preserve">Трубопровод изобутана от насосов на эст. 5/8 завода </v>
      </c>
      <c r="T291" t="str">
        <f t="shared" si="159"/>
        <v>Полное-пожар</v>
      </c>
      <c r="U291">
        <v>15</v>
      </c>
      <c r="V291">
        <v>21</v>
      </c>
      <c r="W291">
        <v>29</v>
      </c>
      <c r="X291">
        <v>54</v>
      </c>
      <c r="Y291" t="s">
        <v>110</v>
      </c>
      <c r="Z291" t="s">
        <v>110</v>
      </c>
      <c r="AA291" t="s">
        <v>110</v>
      </c>
      <c r="AB291" t="s">
        <v>110</v>
      </c>
      <c r="AC291" t="s">
        <v>110</v>
      </c>
      <c r="AD291" t="s">
        <v>110</v>
      </c>
      <c r="AE291" t="s">
        <v>110</v>
      </c>
      <c r="AF291" t="s">
        <v>110</v>
      </c>
      <c r="AG291" t="s">
        <v>110</v>
      </c>
      <c r="AH291" t="s">
        <v>110</v>
      </c>
      <c r="AI291" t="s">
        <v>110</v>
      </c>
      <c r="AJ291" t="s">
        <v>110</v>
      </c>
      <c r="AK291" t="s">
        <v>110</v>
      </c>
      <c r="AL291" t="s">
        <v>110</v>
      </c>
      <c r="AM291" s="10">
        <v>1</v>
      </c>
      <c r="AN291" s="10">
        <v>1</v>
      </c>
      <c r="AO291">
        <v>0.19</v>
      </c>
      <c r="AP291">
        <v>0.02</v>
      </c>
      <c r="AQ291">
        <v>10</v>
      </c>
      <c r="AT291" s="122">
        <f t="shared" si="173"/>
        <v>1.8859999999999999</v>
      </c>
      <c r="AU291" s="122">
        <f>0.1*AT291</f>
        <v>0.18859999999999999</v>
      </c>
      <c r="AV291" s="123">
        <f t="shared" ref="AV291:AV299" si="193">AM291*1.72+115*0.012*AN291</f>
        <v>3.1</v>
      </c>
      <c r="AW291" s="123">
        <f>AQ291*0.1</f>
        <v>1</v>
      </c>
      <c r="AX291" s="122">
        <f>10068.2*P291*POWER(10,-6)+0.0012*Q291</f>
        <v>0.85378335999999999</v>
      </c>
      <c r="AY291" s="123">
        <f t="shared" si="153"/>
        <v>7.0283833600000003</v>
      </c>
      <c r="AZ291" s="12">
        <f t="shared" si="163"/>
        <v>6.7500000000000006E-6</v>
      </c>
      <c r="BA291" s="102">
        <f t="shared" si="164"/>
        <v>6.7500000000000006E-6</v>
      </c>
      <c r="BB291" s="12">
        <f t="shared" si="162"/>
        <v>4.7441587680000009E-5</v>
      </c>
    </row>
    <row r="292" spans="1:54" x14ac:dyDescent="0.3">
      <c r="A292" s="116" t="s">
        <v>196</v>
      </c>
      <c r="B292" s="126" t="s">
        <v>347</v>
      </c>
      <c r="C292" s="118" t="s">
        <v>329</v>
      </c>
      <c r="D292" s="119" t="s">
        <v>74</v>
      </c>
      <c r="E292" s="120">
        <v>9.9999999999999995E-8</v>
      </c>
      <c r="F292" s="126">
        <v>1350</v>
      </c>
      <c r="G292" s="117">
        <v>0.19</v>
      </c>
      <c r="H292" s="120">
        <f t="shared" ref="H292:H297" si="194">E292*F292*G292</f>
        <v>2.565E-5</v>
      </c>
      <c r="I292" s="126">
        <v>66.599999999999994</v>
      </c>
      <c r="J292" s="126"/>
      <c r="K292" s="126"/>
      <c r="L292" s="126"/>
      <c r="M292" s="126"/>
      <c r="N292" s="126"/>
      <c r="O292" s="126"/>
      <c r="P292" s="117">
        <v>8.48</v>
      </c>
      <c r="Q292" s="121"/>
      <c r="R292" t="str">
        <f t="shared" si="157"/>
        <v>С173</v>
      </c>
      <c r="S292" t="str">
        <f t="shared" si="158"/>
        <v xml:space="preserve">Трубопровод изобутана от насосов на эст. 5/8 завода </v>
      </c>
      <c r="T292" t="str">
        <f t="shared" si="159"/>
        <v>Полное-взрыв</v>
      </c>
      <c r="U292" t="s">
        <v>110</v>
      </c>
      <c r="V292" t="s">
        <v>110</v>
      </c>
      <c r="W292" t="s">
        <v>110</v>
      </c>
      <c r="X292" t="s">
        <v>110</v>
      </c>
      <c r="Y292">
        <v>94</v>
      </c>
      <c r="Z292">
        <v>190</v>
      </c>
      <c r="AA292">
        <v>517</v>
      </c>
      <c r="AB292">
        <v>887</v>
      </c>
      <c r="AC292" t="s">
        <v>110</v>
      </c>
      <c r="AD292" t="s">
        <v>110</v>
      </c>
      <c r="AE292" t="s">
        <v>110</v>
      </c>
      <c r="AF292" t="s">
        <v>110</v>
      </c>
      <c r="AG292" t="s">
        <v>110</v>
      </c>
      <c r="AH292" t="s">
        <v>110</v>
      </c>
      <c r="AI292" t="s">
        <v>110</v>
      </c>
      <c r="AJ292" t="s">
        <v>110</v>
      </c>
      <c r="AK292" t="s">
        <v>110</v>
      </c>
      <c r="AL292" t="s">
        <v>110</v>
      </c>
      <c r="AM292" s="10">
        <v>1</v>
      </c>
      <c r="AN292" s="10">
        <v>1</v>
      </c>
      <c r="AO292">
        <v>0.19</v>
      </c>
      <c r="AP292">
        <v>0.02</v>
      </c>
      <c r="AQ292">
        <v>10</v>
      </c>
      <c r="AT292" s="122">
        <f t="shared" si="175"/>
        <v>1.5219999999999998</v>
      </c>
      <c r="AU292" s="122">
        <f t="shared" si="189"/>
        <v>0.1522</v>
      </c>
      <c r="AV292" s="123">
        <f t="shared" si="193"/>
        <v>3.1</v>
      </c>
      <c r="AW292" s="123">
        <f t="shared" ref="AW292:AW299" si="195">AQ292*0.1</f>
        <v>1</v>
      </c>
      <c r="AX292" s="122">
        <f>10068.2*P292*POWER(10,-6)*10+0.0012*Q291</f>
        <v>0.8537833600000001</v>
      </c>
      <c r="AY292" s="123">
        <f t="shared" si="153"/>
        <v>6.62798336</v>
      </c>
      <c r="AZ292" s="12">
        <f t="shared" si="163"/>
        <v>2.565E-5</v>
      </c>
      <c r="BA292" s="102">
        <f t="shared" si="164"/>
        <v>2.565E-5</v>
      </c>
      <c r="BB292" s="12">
        <f t="shared" si="162"/>
        <v>1.7000777318399999E-4</v>
      </c>
    </row>
    <row r="293" spans="1:54" x14ac:dyDescent="0.3">
      <c r="A293" s="116" t="s">
        <v>197</v>
      </c>
      <c r="B293" s="126" t="s">
        <v>347</v>
      </c>
      <c r="C293" s="118" t="s">
        <v>330</v>
      </c>
      <c r="D293" s="119" t="s">
        <v>257</v>
      </c>
      <c r="E293" s="120">
        <v>9.9999999999999995E-8</v>
      </c>
      <c r="F293" s="126">
        <v>1350</v>
      </c>
      <c r="G293" s="117">
        <v>0.76</v>
      </c>
      <c r="H293" s="120">
        <f t="shared" si="194"/>
        <v>1.026E-4</v>
      </c>
      <c r="I293" s="126">
        <v>66.599999999999994</v>
      </c>
      <c r="J293" s="126"/>
      <c r="K293" s="126"/>
      <c r="L293" s="126"/>
      <c r="M293" s="126"/>
      <c r="N293" s="126"/>
      <c r="O293" s="126"/>
      <c r="P293" s="117">
        <v>0</v>
      </c>
      <c r="Q293" s="124"/>
      <c r="R293" t="str">
        <f t="shared" si="157"/>
        <v>С174</v>
      </c>
      <c r="S293" t="str">
        <f t="shared" si="158"/>
        <v xml:space="preserve">Трубопровод изобутана от насосов на эст. 5/8 завода </v>
      </c>
      <c r="T293" t="str">
        <f t="shared" si="159"/>
        <v>Полное-ликвидация-токсическое</v>
      </c>
      <c r="U293" t="s">
        <v>110</v>
      </c>
      <c r="V293" t="s">
        <v>110</v>
      </c>
      <c r="W293" t="s">
        <v>110</v>
      </c>
      <c r="X293" t="s">
        <v>110</v>
      </c>
      <c r="Y293" t="s">
        <v>110</v>
      </c>
      <c r="Z293" t="s">
        <v>110</v>
      </c>
      <c r="AA293" t="s">
        <v>110</v>
      </c>
      <c r="AB293" t="s">
        <v>110</v>
      </c>
      <c r="AC293" t="s">
        <v>110</v>
      </c>
      <c r="AD293" t="s">
        <v>110</v>
      </c>
      <c r="AE293" t="s">
        <v>110</v>
      </c>
      <c r="AF293" t="s">
        <v>110</v>
      </c>
      <c r="AG293" t="s">
        <v>110</v>
      </c>
      <c r="AH293" t="s">
        <v>110</v>
      </c>
      <c r="AI293" t="s">
        <v>110</v>
      </c>
      <c r="AJ293" t="s">
        <v>110</v>
      </c>
      <c r="AK293" t="s">
        <v>110</v>
      </c>
      <c r="AL293" t="s">
        <v>110</v>
      </c>
      <c r="AM293">
        <v>0</v>
      </c>
      <c r="AN293">
        <v>0</v>
      </c>
      <c r="AO293">
        <v>0.19</v>
      </c>
      <c r="AP293">
        <v>0.02</v>
      </c>
      <c r="AQ293">
        <v>10</v>
      </c>
      <c r="AT293" s="122">
        <f t="shared" ref="AT293" si="196">AP293*P293+AO293</f>
        <v>0.19</v>
      </c>
      <c r="AU293" s="122">
        <f t="shared" si="189"/>
        <v>1.9000000000000003E-2</v>
      </c>
      <c r="AV293" s="123">
        <f t="shared" si="193"/>
        <v>0</v>
      </c>
      <c r="AW293" s="123">
        <f t="shared" si="195"/>
        <v>1</v>
      </c>
      <c r="AX293" s="122">
        <f>1333*P293*POWER(10,-6)+0.0012*Q291</f>
        <v>0</v>
      </c>
      <c r="AY293" s="123">
        <f t="shared" si="153"/>
        <v>1.2089999999999999</v>
      </c>
      <c r="AZ293" s="12">
        <f t="shared" si="163"/>
        <v>0</v>
      </c>
      <c r="BA293" s="102">
        <f t="shared" si="164"/>
        <v>0</v>
      </c>
      <c r="BB293" s="12">
        <f t="shared" si="162"/>
        <v>1.2404339999999998E-4</v>
      </c>
    </row>
    <row r="294" spans="1:54" x14ac:dyDescent="0.3">
      <c r="A294" s="116" t="s">
        <v>198</v>
      </c>
      <c r="B294" s="126" t="s">
        <v>347</v>
      </c>
      <c r="C294" s="118" t="s">
        <v>12</v>
      </c>
      <c r="D294" s="119" t="s">
        <v>75</v>
      </c>
      <c r="E294" s="120">
        <v>4.9999999999999998E-7</v>
      </c>
      <c r="F294" s="126">
        <v>1350</v>
      </c>
      <c r="G294" s="117">
        <v>4.0000000000000008E-2</v>
      </c>
      <c r="H294" s="120">
        <f t="shared" si="194"/>
        <v>2.7000000000000002E-5</v>
      </c>
      <c r="I294" s="117">
        <v>2.34</v>
      </c>
      <c r="J294" s="117"/>
      <c r="K294" s="117"/>
      <c r="L294" s="117"/>
      <c r="M294" s="117"/>
      <c r="N294" s="117"/>
      <c r="O294" s="117"/>
      <c r="P294" s="117">
        <v>2.34</v>
      </c>
      <c r="Q294" s="121"/>
      <c r="R294" t="str">
        <f t="shared" si="157"/>
        <v>С175</v>
      </c>
      <c r="S294" t="str">
        <f t="shared" si="158"/>
        <v xml:space="preserve">Трубопровод изобутана от насосов на эст. 5/8 завода </v>
      </c>
      <c r="T294" t="str">
        <f t="shared" si="159"/>
        <v>Частичное-жидкостной факел</v>
      </c>
      <c r="U294" t="s">
        <v>110</v>
      </c>
      <c r="V294" t="s">
        <v>110</v>
      </c>
      <c r="W294" t="s">
        <v>110</v>
      </c>
      <c r="X294" t="s">
        <v>110</v>
      </c>
      <c r="Y294" t="s">
        <v>110</v>
      </c>
      <c r="Z294" t="s">
        <v>110</v>
      </c>
      <c r="AA294" t="s">
        <v>110</v>
      </c>
      <c r="AB294" t="s">
        <v>110</v>
      </c>
      <c r="AC294">
        <v>34</v>
      </c>
      <c r="AD294">
        <v>6</v>
      </c>
      <c r="AE294" t="s">
        <v>110</v>
      </c>
      <c r="AF294" t="s">
        <v>110</v>
      </c>
      <c r="AG294" t="s">
        <v>110</v>
      </c>
      <c r="AH294" t="s">
        <v>110</v>
      </c>
      <c r="AI294" t="s">
        <v>110</v>
      </c>
      <c r="AJ294" t="s">
        <v>110</v>
      </c>
      <c r="AK294" t="s">
        <v>110</v>
      </c>
      <c r="AL294" t="s">
        <v>110</v>
      </c>
      <c r="AM294">
        <v>1</v>
      </c>
      <c r="AN294">
        <v>1</v>
      </c>
      <c r="AO294">
        <f>0.1*AO293</f>
        <v>1.9000000000000003E-2</v>
      </c>
      <c r="AP294">
        <v>0.02</v>
      </c>
      <c r="AQ294">
        <v>10</v>
      </c>
      <c r="AT294" s="122">
        <f t="shared" si="152"/>
        <v>6.5799999999999997E-2</v>
      </c>
      <c r="AU294" s="122">
        <f t="shared" si="189"/>
        <v>6.5799999999999999E-3</v>
      </c>
      <c r="AV294" s="123">
        <f t="shared" si="193"/>
        <v>3.1</v>
      </c>
      <c r="AW294" s="123">
        <f t="shared" si="195"/>
        <v>1</v>
      </c>
      <c r="AX294" s="122">
        <f>10068.2*P294*POWER(10,-6)+0.0012*P294*20</f>
        <v>7.9719587999999994E-2</v>
      </c>
      <c r="AY294" s="123">
        <f t="shared" si="153"/>
        <v>4.2520995880000001</v>
      </c>
      <c r="AZ294" s="12">
        <f t="shared" si="163"/>
        <v>2.7000000000000002E-5</v>
      </c>
      <c r="BA294" s="102">
        <f t="shared" si="164"/>
        <v>2.7000000000000002E-5</v>
      </c>
      <c r="BB294" s="12">
        <f t="shared" si="162"/>
        <v>1.1480668887600001E-4</v>
      </c>
    </row>
    <row r="295" spans="1:54" x14ac:dyDescent="0.3">
      <c r="A295" s="116" t="s">
        <v>199</v>
      </c>
      <c r="B295" s="126" t="s">
        <v>347</v>
      </c>
      <c r="C295" s="118" t="s">
        <v>326</v>
      </c>
      <c r="D295" s="119" t="s">
        <v>258</v>
      </c>
      <c r="E295" s="120">
        <v>4.9999999999999998E-7</v>
      </c>
      <c r="F295" s="126">
        <v>1350</v>
      </c>
      <c r="G295" s="117">
        <v>0.16000000000000003</v>
      </c>
      <c r="H295" s="120">
        <f t="shared" si="194"/>
        <v>1.0800000000000001E-4</v>
      </c>
      <c r="I295" s="117">
        <v>2.34</v>
      </c>
      <c r="J295" s="117"/>
      <c r="K295" s="117"/>
      <c r="L295" s="117"/>
      <c r="M295" s="117"/>
      <c r="N295" s="117"/>
      <c r="O295" s="117"/>
      <c r="P295" s="117">
        <v>0</v>
      </c>
      <c r="Q295" s="124"/>
      <c r="R295" t="str">
        <f t="shared" si="157"/>
        <v>С176</v>
      </c>
      <c r="S295" t="str">
        <f t="shared" si="158"/>
        <v xml:space="preserve">Трубопровод изобутана от насосов на эст. 5/8 завода </v>
      </c>
      <c r="T295" t="str">
        <f t="shared" si="159"/>
        <v>Частичное-ликвидация-токсическое</v>
      </c>
      <c r="U295" t="s">
        <v>110</v>
      </c>
      <c r="V295" t="s">
        <v>110</v>
      </c>
      <c r="W295" t="s">
        <v>110</v>
      </c>
      <c r="X295" t="s">
        <v>110</v>
      </c>
      <c r="Y295" t="s">
        <v>110</v>
      </c>
      <c r="Z295" t="s">
        <v>110</v>
      </c>
      <c r="AA295" t="s">
        <v>110</v>
      </c>
      <c r="AB295" t="s">
        <v>110</v>
      </c>
      <c r="AC295" t="s">
        <v>110</v>
      </c>
      <c r="AD295" t="s">
        <v>110</v>
      </c>
      <c r="AE295" t="s">
        <v>110</v>
      </c>
      <c r="AF295" t="s">
        <v>110</v>
      </c>
      <c r="AG295" t="s">
        <v>110</v>
      </c>
      <c r="AH295" t="s">
        <v>110</v>
      </c>
      <c r="AI295" t="s">
        <v>110</v>
      </c>
      <c r="AJ295" t="s">
        <v>110</v>
      </c>
      <c r="AK295" t="s">
        <v>110</v>
      </c>
      <c r="AL295" t="s">
        <v>110</v>
      </c>
      <c r="AM295">
        <v>0</v>
      </c>
      <c r="AN295">
        <v>0</v>
      </c>
      <c r="AO295">
        <f>0.1*AO293</f>
        <v>1.9000000000000003E-2</v>
      </c>
      <c r="AP295">
        <v>0.02</v>
      </c>
      <c r="AQ295">
        <v>3</v>
      </c>
      <c r="AT295" s="122">
        <f t="shared" si="179"/>
        <v>6.5799999999999997E-2</v>
      </c>
      <c r="AU295" s="122">
        <f t="shared" si="189"/>
        <v>6.5799999999999999E-3</v>
      </c>
      <c r="AV295" s="123">
        <f t="shared" si="193"/>
        <v>0</v>
      </c>
      <c r="AW295" s="123">
        <f t="shared" si="195"/>
        <v>0.30000000000000004</v>
      </c>
      <c r="AX295" s="122">
        <f>1333*I295*POWER(10,-6)+0.0012*I295*20</f>
        <v>5.9279219999999994E-2</v>
      </c>
      <c r="AY295" s="123">
        <f t="shared" si="153"/>
        <v>0.43165922000000001</v>
      </c>
      <c r="AZ295" s="12">
        <f t="shared" si="163"/>
        <v>0</v>
      </c>
      <c r="BA295" s="102">
        <f t="shared" si="164"/>
        <v>0</v>
      </c>
      <c r="BB295" s="12">
        <f t="shared" si="162"/>
        <v>4.6619195760000002E-5</v>
      </c>
    </row>
    <row r="296" spans="1:54" x14ac:dyDescent="0.3">
      <c r="A296" s="116" t="s">
        <v>200</v>
      </c>
      <c r="B296" s="126" t="s">
        <v>347</v>
      </c>
      <c r="C296" s="118" t="s">
        <v>15</v>
      </c>
      <c r="D296" s="119" t="s">
        <v>76</v>
      </c>
      <c r="E296" s="120">
        <v>4.9999999999999998E-7</v>
      </c>
      <c r="F296" s="126">
        <v>1350</v>
      </c>
      <c r="G296" s="117">
        <v>4.0000000000000008E-2</v>
      </c>
      <c r="H296" s="120">
        <f t="shared" si="194"/>
        <v>2.7000000000000002E-5</v>
      </c>
      <c r="I296" s="117">
        <v>0.72</v>
      </c>
      <c r="J296" s="117"/>
      <c r="K296" s="117"/>
      <c r="L296" s="117"/>
      <c r="M296" s="117"/>
      <c r="N296" s="117"/>
      <c r="O296" s="117"/>
      <c r="P296" s="117">
        <v>0.72</v>
      </c>
      <c r="Q296" s="121"/>
      <c r="R296" t="str">
        <f t="shared" si="157"/>
        <v>С177</v>
      </c>
      <c r="S296" t="str">
        <f t="shared" si="158"/>
        <v xml:space="preserve">Трубопровод изобутана от насосов на эст. 5/8 завода </v>
      </c>
      <c r="T296" t="str">
        <f t="shared" si="159"/>
        <v>Частичное-газ факел</v>
      </c>
      <c r="U296" t="s">
        <v>110</v>
      </c>
      <c r="V296" t="s">
        <v>110</v>
      </c>
      <c r="W296" t="s">
        <v>110</v>
      </c>
      <c r="X296" t="s">
        <v>110</v>
      </c>
      <c r="Y296" t="s">
        <v>110</v>
      </c>
      <c r="Z296" t="s">
        <v>110</v>
      </c>
      <c r="AA296" t="s">
        <v>110</v>
      </c>
      <c r="AB296" t="s">
        <v>110</v>
      </c>
      <c r="AC296">
        <v>8</v>
      </c>
      <c r="AD296">
        <v>2</v>
      </c>
      <c r="AE296" t="s">
        <v>110</v>
      </c>
      <c r="AF296" t="s">
        <v>110</v>
      </c>
      <c r="AG296" t="s">
        <v>110</v>
      </c>
      <c r="AH296" t="s">
        <v>110</v>
      </c>
      <c r="AI296" t="s">
        <v>110</v>
      </c>
      <c r="AJ296" t="s">
        <v>110</v>
      </c>
      <c r="AK296" t="s">
        <v>110</v>
      </c>
      <c r="AL296" t="s">
        <v>110</v>
      </c>
      <c r="AM296">
        <v>1</v>
      </c>
      <c r="AN296">
        <v>1</v>
      </c>
      <c r="AO296">
        <f>0.1*AO293</f>
        <v>1.9000000000000003E-2</v>
      </c>
      <c r="AP296">
        <v>0.02</v>
      </c>
      <c r="AQ296">
        <v>3</v>
      </c>
      <c r="AT296" s="122">
        <f t="shared" si="165"/>
        <v>3.3399999999999999E-2</v>
      </c>
      <c r="AU296" s="122">
        <f t="shared" si="189"/>
        <v>3.3400000000000001E-3</v>
      </c>
      <c r="AV296" s="123">
        <f t="shared" si="193"/>
        <v>3.1</v>
      </c>
      <c r="AW296" s="123">
        <f t="shared" si="195"/>
        <v>0.30000000000000004</v>
      </c>
      <c r="AX296" s="122">
        <f>10068.2*P296*POWER(10,-6)</f>
        <v>7.2491040000000001E-3</v>
      </c>
      <c r="AY296" s="123">
        <f t="shared" si="153"/>
        <v>3.4439891039999999</v>
      </c>
      <c r="AZ296" s="12">
        <f t="shared" si="163"/>
        <v>2.7000000000000002E-5</v>
      </c>
      <c r="BA296" s="102">
        <f t="shared" si="164"/>
        <v>2.7000000000000002E-5</v>
      </c>
      <c r="BB296" s="12">
        <f t="shared" si="162"/>
        <v>9.2987705808E-5</v>
      </c>
    </row>
    <row r="297" spans="1:54" x14ac:dyDescent="0.3">
      <c r="A297" s="116" t="s">
        <v>201</v>
      </c>
      <c r="B297" s="126" t="s">
        <v>347</v>
      </c>
      <c r="C297" s="118" t="s">
        <v>327</v>
      </c>
      <c r="D297" s="119" t="s">
        <v>77</v>
      </c>
      <c r="E297" s="120">
        <v>4.9999999999999998E-7</v>
      </c>
      <c r="F297" s="126">
        <v>1350</v>
      </c>
      <c r="G297" s="117">
        <v>0.15200000000000002</v>
      </c>
      <c r="H297" s="120">
        <f t="shared" si="194"/>
        <v>1.026E-4</v>
      </c>
      <c r="I297" s="117">
        <v>0.72</v>
      </c>
      <c r="J297" s="117"/>
      <c r="K297" s="117"/>
      <c r="L297" s="117"/>
      <c r="M297" s="117"/>
      <c r="N297" s="117"/>
      <c r="O297" s="117"/>
      <c r="P297" s="117">
        <v>0.72</v>
      </c>
      <c r="Q297" s="124"/>
      <c r="R297" t="str">
        <f t="shared" si="157"/>
        <v>С178</v>
      </c>
      <c r="S297" t="str">
        <f t="shared" si="158"/>
        <v xml:space="preserve">Трубопровод изобутана от насосов на эст. 5/8 завода </v>
      </c>
      <c r="T297" t="str">
        <f t="shared" si="159"/>
        <v>Частичное-вспышка</v>
      </c>
      <c r="U297" t="s">
        <v>110</v>
      </c>
      <c r="V297" t="s">
        <v>110</v>
      </c>
      <c r="W297" t="s">
        <v>110</v>
      </c>
      <c r="X297" t="s">
        <v>110</v>
      </c>
      <c r="Y297" t="s">
        <v>110</v>
      </c>
      <c r="Z297" t="s">
        <v>110</v>
      </c>
      <c r="AA297" t="s">
        <v>110</v>
      </c>
      <c r="AB297" t="s">
        <v>110</v>
      </c>
      <c r="AC297" t="s">
        <v>110</v>
      </c>
      <c r="AD297" t="s">
        <v>110</v>
      </c>
      <c r="AE297">
        <v>29</v>
      </c>
      <c r="AF297">
        <v>34</v>
      </c>
      <c r="AG297" t="s">
        <v>110</v>
      </c>
      <c r="AH297" t="s">
        <v>110</v>
      </c>
      <c r="AI297" t="s">
        <v>110</v>
      </c>
      <c r="AJ297" t="s">
        <v>110</v>
      </c>
      <c r="AK297" t="s">
        <v>110</v>
      </c>
      <c r="AL297" t="s">
        <v>110</v>
      </c>
      <c r="AM297">
        <v>1</v>
      </c>
      <c r="AN297">
        <v>1</v>
      </c>
      <c r="AO297">
        <f>0.1*AO293</f>
        <v>1.9000000000000003E-2</v>
      </c>
      <c r="AP297">
        <v>0.02</v>
      </c>
      <c r="AQ297">
        <v>3</v>
      </c>
      <c r="AT297" s="122">
        <f t="shared" si="165"/>
        <v>3.3399999999999999E-2</v>
      </c>
      <c r="AU297" s="122">
        <f t="shared" si="189"/>
        <v>3.3400000000000001E-3</v>
      </c>
      <c r="AV297" s="123">
        <f t="shared" si="193"/>
        <v>3.1</v>
      </c>
      <c r="AW297" s="123">
        <f t="shared" si="195"/>
        <v>0.30000000000000004</v>
      </c>
      <c r="AX297" s="122">
        <f>10068.2*P297*POWER(10,-6)</f>
        <v>7.2491040000000001E-3</v>
      </c>
      <c r="AY297" s="123">
        <f t="shared" si="153"/>
        <v>3.4439891039999999</v>
      </c>
      <c r="AZ297" s="12">
        <f t="shared" si="163"/>
        <v>1.026E-4</v>
      </c>
      <c r="BA297" s="102">
        <f t="shared" si="164"/>
        <v>1.026E-4</v>
      </c>
      <c r="BB297" s="12">
        <f t="shared" si="162"/>
        <v>3.5335328207040001E-4</v>
      </c>
    </row>
    <row r="298" spans="1:54" x14ac:dyDescent="0.3">
      <c r="A298" s="116" t="s">
        <v>202</v>
      </c>
      <c r="B298" s="126" t="s">
        <v>347</v>
      </c>
      <c r="C298" s="118" t="s">
        <v>328</v>
      </c>
      <c r="D298" s="119" t="s">
        <v>258</v>
      </c>
      <c r="E298" s="120">
        <v>4.9999999999999998E-7</v>
      </c>
      <c r="F298" s="126">
        <v>1350</v>
      </c>
      <c r="G298" s="117">
        <v>0.6080000000000001</v>
      </c>
      <c r="H298" s="120">
        <f>E298*F298*G298</f>
        <v>4.104E-4</v>
      </c>
      <c r="I298" s="117">
        <v>0.72</v>
      </c>
      <c r="J298" s="117"/>
      <c r="K298" s="117"/>
      <c r="L298" s="117"/>
      <c r="M298" s="117"/>
      <c r="N298" s="117"/>
      <c r="O298" s="117"/>
      <c r="P298" s="117">
        <v>0</v>
      </c>
      <c r="Q298" s="124"/>
      <c r="R298" t="str">
        <f t="shared" si="157"/>
        <v>С179</v>
      </c>
      <c r="S298" t="str">
        <f t="shared" si="158"/>
        <v xml:space="preserve">Трубопровод изобутана от насосов на эст. 5/8 завода </v>
      </c>
      <c r="T298" t="str">
        <f t="shared" si="159"/>
        <v>Частичное-ликвидация-токсическое</v>
      </c>
      <c r="U298" t="s">
        <v>110</v>
      </c>
      <c r="V298" t="s">
        <v>110</v>
      </c>
      <c r="W298" t="s">
        <v>110</v>
      </c>
      <c r="X298" t="s">
        <v>110</v>
      </c>
      <c r="Y298" t="s">
        <v>110</v>
      </c>
      <c r="Z298" t="s">
        <v>110</v>
      </c>
      <c r="AA298" t="s">
        <v>110</v>
      </c>
      <c r="AB298" t="s">
        <v>110</v>
      </c>
      <c r="AC298" t="s">
        <v>110</v>
      </c>
      <c r="AD298" t="s">
        <v>110</v>
      </c>
      <c r="AE298" t="s">
        <v>110</v>
      </c>
      <c r="AF298" t="s">
        <v>110</v>
      </c>
      <c r="AG298" t="s">
        <v>110</v>
      </c>
      <c r="AH298" t="s">
        <v>110</v>
      </c>
      <c r="AI298" t="s">
        <v>110</v>
      </c>
      <c r="AJ298" t="s">
        <v>110</v>
      </c>
      <c r="AK298" t="s">
        <v>110</v>
      </c>
      <c r="AL298" t="s">
        <v>110</v>
      </c>
      <c r="AM298">
        <v>0</v>
      </c>
      <c r="AN298">
        <v>0</v>
      </c>
      <c r="AO298">
        <f>0.1*AO293</f>
        <v>1.9000000000000003E-2</v>
      </c>
      <c r="AP298">
        <v>0.02</v>
      </c>
      <c r="AQ298">
        <v>3</v>
      </c>
      <c r="AT298" s="122">
        <f t="shared" si="180"/>
        <v>3.3399999999999999E-2</v>
      </c>
      <c r="AU298" s="122">
        <f t="shared" si="189"/>
        <v>3.3400000000000001E-3</v>
      </c>
      <c r="AV298" s="123">
        <f t="shared" si="193"/>
        <v>0</v>
      </c>
      <c r="AW298" s="123">
        <f t="shared" si="195"/>
        <v>0.30000000000000004</v>
      </c>
      <c r="AX298" s="122">
        <f>1333*I298*POWER(10,-6)</f>
        <v>9.5975999999999993E-4</v>
      </c>
      <c r="AY298" s="123">
        <f t="shared" si="153"/>
        <v>0.33769976000000002</v>
      </c>
      <c r="AZ298" s="12">
        <f t="shared" si="163"/>
        <v>0</v>
      </c>
      <c r="BA298" s="102">
        <f t="shared" si="164"/>
        <v>0</v>
      </c>
      <c r="BB298" s="12">
        <f t="shared" si="162"/>
        <v>1.3859198150400001E-4</v>
      </c>
    </row>
    <row r="299" spans="1:54" ht="15" thickBot="1" x14ac:dyDescent="0.35">
      <c r="A299" s="116" t="s">
        <v>203</v>
      </c>
      <c r="B299" s="126" t="s">
        <v>347</v>
      </c>
      <c r="C299" s="133" t="s">
        <v>78</v>
      </c>
      <c r="D299" s="134" t="s">
        <v>79</v>
      </c>
      <c r="E299" s="135">
        <v>2.5000000000000001E-5</v>
      </c>
      <c r="F299" s="139">
        <v>1</v>
      </c>
      <c r="G299" s="136">
        <v>1</v>
      </c>
      <c r="H299" s="135">
        <f>E299*F299*G299</f>
        <v>2.5000000000000001E-5</v>
      </c>
      <c r="I299" s="136">
        <v>66.599999999999994</v>
      </c>
      <c r="J299" s="136"/>
      <c r="K299" s="136"/>
      <c r="L299" s="136"/>
      <c r="M299" s="136"/>
      <c r="N299" s="136"/>
      <c r="O299" s="136"/>
      <c r="P299" s="137">
        <f>0.6*I299*0.3</f>
        <v>11.987999999999998</v>
      </c>
      <c r="Q299" s="138"/>
      <c r="R299" t="str">
        <f t="shared" si="157"/>
        <v>С180</v>
      </c>
      <c r="S299" t="str">
        <f t="shared" si="158"/>
        <v xml:space="preserve">Трубопровод изобутана от насосов на эст. 5/8 завода </v>
      </c>
      <c r="T299" t="str">
        <f t="shared" si="159"/>
        <v>Полное-огненный шар</v>
      </c>
      <c r="U299" t="s">
        <v>110</v>
      </c>
      <c r="V299" t="s">
        <v>110</v>
      </c>
      <c r="W299" t="s">
        <v>110</v>
      </c>
      <c r="X299" t="s">
        <v>110</v>
      </c>
      <c r="Y299" t="s">
        <v>110</v>
      </c>
      <c r="Z299" t="s">
        <v>110</v>
      </c>
      <c r="AA299" t="s">
        <v>110</v>
      </c>
      <c r="AB299" t="s">
        <v>110</v>
      </c>
      <c r="AC299" t="s">
        <v>110</v>
      </c>
      <c r="AD299" t="s">
        <v>110</v>
      </c>
      <c r="AE299" t="s">
        <v>110</v>
      </c>
      <c r="AF299" t="s">
        <v>110</v>
      </c>
      <c r="AG299" t="s">
        <v>110</v>
      </c>
      <c r="AH299" t="s">
        <v>110</v>
      </c>
      <c r="AI299">
        <v>115</v>
      </c>
      <c r="AJ299">
        <v>161</v>
      </c>
      <c r="AK299">
        <v>191</v>
      </c>
      <c r="AL299">
        <v>244</v>
      </c>
      <c r="AM299">
        <v>1</v>
      </c>
      <c r="AN299">
        <v>1</v>
      </c>
      <c r="AO299">
        <f>AO291</f>
        <v>0.19</v>
      </c>
      <c r="AP299">
        <v>0.02</v>
      </c>
      <c r="AQ299">
        <v>10</v>
      </c>
      <c r="AT299" s="122">
        <f t="shared" si="181"/>
        <v>0.42975999999999998</v>
      </c>
      <c r="AU299" s="122">
        <f t="shared" si="189"/>
        <v>4.2976E-2</v>
      </c>
      <c r="AV299" s="123">
        <f t="shared" si="193"/>
        <v>3.1</v>
      </c>
      <c r="AW299" s="123">
        <f t="shared" si="195"/>
        <v>1</v>
      </c>
      <c r="AX299" s="122">
        <f t="shared" ref="AX299" si="197">10068.2*P299*POWER(10,-6)</f>
        <v>0.12069758159999998</v>
      </c>
      <c r="AY299" s="123">
        <f t="shared" si="153"/>
        <v>4.6934335815999999</v>
      </c>
      <c r="AZ299" s="12">
        <f t="shared" si="163"/>
        <v>2.5000000000000001E-5</v>
      </c>
      <c r="BA299" s="102">
        <f t="shared" si="164"/>
        <v>2.5000000000000001E-5</v>
      </c>
      <c r="BB299" s="12">
        <f t="shared" si="162"/>
        <v>1.1733583954000001E-4</v>
      </c>
    </row>
    <row r="300" spans="1:54" ht="15" thickTop="1" x14ac:dyDescent="0.3">
      <c r="A300" s="116" t="s">
        <v>204</v>
      </c>
      <c r="B300" s="126" t="s">
        <v>348</v>
      </c>
      <c r="C300" s="127" t="s">
        <v>8</v>
      </c>
      <c r="D300" s="128" t="s">
        <v>71</v>
      </c>
      <c r="E300" s="129">
        <v>9.9999999999999995E-8</v>
      </c>
      <c r="F300" s="126">
        <v>1400</v>
      </c>
      <c r="G300" s="126">
        <v>0.05</v>
      </c>
      <c r="H300" s="129">
        <f>E300*F300*G300</f>
        <v>6.9999999999999999E-6</v>
      </c>
      <c r="I300" s="126">
        <v>87.6</v>
      </c>
      <c r="J300" s="126"/>
      <c r="K300" s="126"/>
      <c r="L300" s="126"/>
      <c r="M300" s="126"/>
      <c r="N300" s="126"/>
      <c r="O300" s="126"/>
      <c r="P300" s="126">
        <v>84.8</v>
      </c>
      <c r="Q300" s="121"/>
      <c r="R300" t="str">
        <f t="shared" si="157"/>
        <v>С181</v>
      </c>
      <c r="S300" t="str">
        <f t="shared" si="158"/>
        <v>Линия слива ШФЛУ</v>
      </c>
      <c r="T300" t="str">
        <f t="shared" si="159"/>
        <v>Полное-пожар</v>
      </c>
      <c r="U300">
        <v>15</v>
      </c>
      <c r="V300">
        <v>21</v>
      </c>
      <c r="W300">
        <v>29</v>
      </c>
      <c r="X300">
        <v>54</v>
      </c>
      <c r="Y300" t="s">
        <v>110</v>
      </c>
      <c r="Z300" t="s">
        <v>110</v>
      </c>
      <c r="AA300" t="s">
        <v>110</v>
      </c>
      <c r="AB300" t="s">
        <v>110</v>
      </c>
      <c r="AC300" t="s">
        <v>110</v>
      </c>
      <c r="AD300" t="s">
        <v>110</v>
      </c>
      <c r="AE300" t="s">
        <v>110</v>
      </c>
      <c r="AF300" t="s">
        <v>110</v>
      </c>
      <c r="AG300" t="s">
        <v>110</v>
      </c>
      <c r="AH300" t="s">
        <v>110</v>
      </c>
      <c r="AI300" t="s">
        <v>110</v>
      </c>
      <c r="AJ300" t="s">
        <v>110</v>
      </c>
      <c r="AK300" t="s">
        <v>110</v>
      </c>
      <c r="AL300" t="s">
        <v>110</v>
      </c>
      <c r="AM300" s="10">
        <v>1</v>
      </c>
      <c r="AN300" s="10">
        <v>1</v>
      </c>
      <c r="AO300">
        <v>0.19</v>
      </c>
      <c r="AP300">
        <v>0.02</v>
      </c>
      <c r="AQ300">
        <v>10</v>
      </c>
      <c r="AT300" s="122">
        <f t="shared" si="173"/>
        <v>1.8859999999999999</v>
      </c>
      <c r="AU300" s="122">
        <f>0.1*AT300</f>
        <v>0.18859999999999999</v>
      </c>
      <c r="AV300" s="123">
        <f t="shared" ref="AV300:AV317" si="198">AM300*1.72+115*0.012*AN300</f>
        <v>3.1</v>
      </c>
      <c r="AW300" s="123">
        <f>AQ300*0.1</f>
        <v>1</v>
      </c>
      <c r="AX300" s="122">
        <f>10068.2*P300*POWER(10,-6)+0.0012*Q300</f>
        <v>0.85378335999999999</v>
      </c>
      <c r="AY300" s="123">
        <f t="shared" si="153"/>
        <v>7.0283833600000003</v>
      </c>
      <c r="AZ300" s="12">
        <f t="shared" si="163"/>
        <v>6.9999999999999999E-6</v>
      </c>
      <c r="BA300" s="102">
        <f t="shared" si="164"/>
        <v>6.9999999999999999E-6</v>
      </c>
      <c r="BB300" s="12">
        <f t="shared" si="162"/>
        <v>4.9198683519999998E-5</v>
      </c>
    </row>
    <row r="301" spans="1:54" x14ac:dyDescent="0.3">
      <c r="A301" s="116" t="s">
        <v>205</v>
      </c>
      <c r="B301" s="126" t="s">
        <v>348</v>
      </c>
      <c r="C301" s="118" t="s">
        <v>329</v>
      </c>
      <c r="D301" s="119" t="s">
        <v>74</v>
      </c>
      <c r="E301" s="129">
        <v>9.9999999999999995E-8</v>
      </c>
      <c r="F301" s="126">
        <v>1400</v>
      </c>
      <c r="G301" s="117">
        <v>0.19</v>
      </c>
      <c r="H301" s="120">
        <f t="shared" ref="H301:H306" si="199">E301*F301*G301</f>
        <v>2.6599999999999999E-5</v>
      </c>
      <c r="I301" s="126">
        <v>87.6</v>
      </c>
      <c r="J301" s="126"/>
      <c r="K301" s="126"/>
      <c r="L301" s="126"/>
      <c r="M301" s="126"/>
      <c r="N301" s="126"/>
      <c r="O301" s="126"/>
      <c r="P301" s="117">
        <v>8.48</v>
      </c>
      <c r="Q301" s="121"/>
      <c r="R301" t="str">
        <f t="shared" si="157"/>
        <v>С182</v>
      </c>
      <c r="S301" t="str">
        <f t="shared" si="158"/>
        <v>Линия слива ШФЛУ</v>
      </c>
      <c r="T301" t="str">
        <f t="shared" si="159"/>
        <v>Полное-взрыв</v>
      </c>
      <c r="U301" t="s">
        <v>110</v>
      </c>
      <c r="V301" t="s">
        <v>110</v>
      </c>
      <c r="W301" t="s">
        <v>110</v>
      </c>
      <c r="X301" t="s">
        <v>110</v>
      </c>
      <c r="Y301">
        <v>94</v>
      </c>
      <c r="Z301">
        <v>190</v>
      </c>
      <c r="AA301">
        <v>517</v>
      </c>
      <c r="AB301">
        <v>887</v>
      </c>
      <c r="AC301" t="s">
        <v>110</v>
      </c>
      <c r="AD301" t="s">
        <v>110</v>
      </c>
      <c r="AE301" t="s">
        <v>110</v>
      </c>
      <c r="AF301" t="s">
        <v>110</v>
      </c>
      <c r="AG301" t="s">
        <v>110</v>
      </c>
      <c r="AH301" t="s">
        <v>110</v>
      </c>
      <c r="AI301" t="s">
        <v>110</v>
      </c>
      <c r="AJ301" t="s">
        <v>110</v>
      </c>
      <c r="AK301" t="s">
        <v>110</v>
      </c>
      <c r="AL301" t="s">
        <v>110</v>
      </c>
      <c r="AM301" s="10">
        <v>1</v>
      </c>
      <c r="AN301" s="10">
        <v>1</v>
      </c>
      <c r="AO301">
        <v>0.19</v>
      </c>
      <c r="AP301">
        <v>0.02</v>
      </c>
      <c r="AQ301">
        <v>10</v>
      </c>
      <c r="AT301" s="122">
        <f t="shared" si="175"/>
        <v>1.9419999999999999</v>
      </c>
      <c r="AU301" s="122">
        <f t="shared" si="189"/>
        <v>0.19420000000000001</v>
      </c>
      <c r="AV301" s="123">
        <f t="shared" si="198"/>
        <v>3.1</v>
      </c>
      <c r="AW301" s="123">
        <f t="shared" ref="AW301:AW308" si="200">AQ301*0.1</f>
        <v>1</v>
      </c>
      <c r="AX301" s="122">
        <f>10068.2*P301*POWER(10,-6)*10+0.0012*Q300</f>
        <v>0.8537833600000001</v>
      </c>
      <c r="AY301" s="123">
        <f t="shared" si="153"/>
        <v>7.0899833600000006</v>
      </c>
      <c r="AZ301" s="12">
        <f t="shared" si="163"/>
        <v>2.6599999999999999E-5</v>
      </c>
      <c r="BA301" s="102">
        <f t="shared" si="164"/>
        <v>2.6599999999999999E-5</v>
      </c>
      <c r="BB301" s="12">
        <f t="shared" si="162"/>
        <v>1.8859355737600001E-4</v>
      </c>
    </row>
    <row r="302" spans="1:54" x14ac:dyDescent="0.3">
      <c r="A302" s="116" t="s">
        <v>206</v>
      </c>
      <c r="B302" s="126" t="s">
        <v>348</v>
      </c>
      <c r="C302" s="118" t="s">
        <v>330</v>
      </c>
      <c r="D302" s="119" t="s">
        <v>72</v>
      </c>
      <c r="E302" s="129">
        <v>9.9999999999999995E-8</v>
      </c>
      <c r="F302" s="126">
        <v>1400</v>
      </c>
      <c r="G302" s="117">
        <v>0.76</v>
      </c>
      <c r="H302" s="120">
        <f t="shared" si="199"/>
        <v>1.064E-4</v>
      </c>
      <c r="I302" s="126">
        <v>87.6</v>
      </c>
      <c r="J302" s="126"/>
      <c r="K302" s="126"/>
      <c r="L302" s="126"/>
      <c r="M302" s="126"/>
      <c r="N302" s="126"/>
      <c r="O302" s="126"/>
      <c r="P302" s="117">
        <v>0</v>
      </c>
      <c r="Q302" s="124"/>
      <c r="R302" t="str">
        <f t="shared" si="157"/>
        <v>С183</v>
      </c>
      <c r="S302" t="str">
        <f t="shared" si="158"/>
        <v>Линия слива ШФЛУ</v>
      </c>
      <c r="T302" t="str">
        <f t="shared" si="159"/>
        <v>Полное-ликвидация</v>
      </c>
      <c r="U302" t="s">
        <v>110</v>
      </c>
      <c r="V302" t="s">
        <v>110</v>
      </c>
      <c r="W302" t="s">
        <v>110</v>
      </c>
      <c r="X302" t="s">
        <v>110</v>
      </c>
      <c r="Y302" t="s">
        <v>110</v>
      </c>
      <c r="Z302" t="s">
        <v>110</v>
      </c>
      <c r="AA302" t="s">
        <v>110</v>
      </c>
      <c r="AB302" t="s">
        <v>110</v>
      </c>
      <c r="AC302" t="s">
        <v>110</v>
      </c>
      <c r="AD302" t="s">
        <v>110</v>
      </c>
      <c r="AE302" t="s">
        <v>110</v>
      </c>
      <c r="AF302" t="s">
        <v>110</v>
      </c>
      <c r="AG302" t="s">
        <v>110</v>
      </c>
      <c r="AH302" t="s">
        <v>110</v>
      </c>
      <c r="AI302" t="s">
        <v>110</v>
      </c>
      <c r="AJ302" t="s">
        <v>110</v>
      </c>
      <c r="AK302" t="s">
        <v>110</v>
      </c>
      <c r="AL302" t="s">
        <v>110</v>
      </c>
      <c r="AM302">
        <v>0</v>
      </c>
      <c r="AN302">
        <v>0</v>
      </c>
      <c r="AO302">
        <v>0.19</v>
      </c>
      <c r="AP302">
        <v>0.02</v>
      </c>
      <c r="AQ302">
        <v>10</v>
      </c>
      <c r="AT302" s="122">
        <f t="shared" ref="AT302:AT321" si="201">AP302*P302+AO302</f>
        <v>0.19</v>
      </c>
      <c r="AU302" s="122">
        <f t="shared" si="189"/>
        <v>1.9000000000000003E-2</v>
      </c>
      <c r="AV302" s="123">
        <f t="shared" si="198"/>
        <v>0</v>
      </c>
      <c r="AW302" s="123">
        <f t="shared" si="200"/>
        <v>1</v>
      </c>
      <c r="AX302" s="122">
        <f>1333*P302*POWER(10,-6)+0.0012*Q300</f>
        <v>0</v>
      </c>
      <c r="AY302" s="123">
        <f t="shared" si="153"/>
        <v>1.2089999999999999</v>
      </c>
      <c r="AZ302" s="12">
        <f t="shared" si="163"/>
        <v>0</v>
      </c>
      <c r="BA302" s="102">
        <f t="shared" si="164"/>
        <v>0</v>
      </c>
      <c r="BB302" s="12">
        <f t="shared" si="162"/>
        <v>1.2863759999999998E-4</v>
      </c>
    </row>
    <row r="303" spans="1:54" x14ac:dyDescent="0.3">
      <c r="A303" s="116" t="s">
        <v>207</v>
      </c>
      <c r="B303" s="126" t="s">
        <v>348</v>
      </c>
      <c r="C303" s="118" t="s">
        <v>12</v>
      </c>
      <c r="D303" s="119" t="s">
        <v>75</v>
      </c>
      <c r="E303" s="120">
        <v>4.9999999999999998E-7</v>
      </c>
      <c r="F303" s="126">
        <v>1400</v>
      </c>
      <c r="G303" s="117">
        <v>4.0000000000000008E-2</v>
      </c>
      <c r="H303" s="120">
        <f t="shared" si="199"/>
        <v>2.8000000000000006E-5</v>
      </c>
      <c r="I303" s="117">
        <v>2.34</v>
      </c>
      <c r="J303" s="117"/>
      <c r="K303" s="117"/>
      <c r="L303" s="117"/>
      <c r="M303" s="117"/>
      <c r="N303" s="117"/>
      <c r="O303" s="117"/>
      <c r="P303" s="117">
        <v>2.34</v>
      </c>
      <c r="Q303" s="121"/>
      <c r="R303" t="str">
        <f t="shared" si="157"/>
        <v>С184</v>
      </c>
      <c r="S303" t="str">
        <f t="shared" si="158"/>
        <v>Линия слива ШФЛУ</v>
      </c>
      <c r="T303" t="str">
        <f t="shared" si="159"/>
        <v>Частичное-жидкостной факел</v>
      </c>
      <c r="U303" t="s">
        <v>110</v>
      </c>
      <c r="V303" t="s">
        <v>110</v>
      </c>
      <c r="W303" t="s">
        <v>110</v>
      </c>
      <c r="X303" t="s">
        <v>110</v>
      </c>
      <c r="Y303" t="s">
        <v>110</v>
      </c>
      <c r="Z303" t="s">
        <v>110</v>
      </c>
      <c r="AA303" t="s">
        <v>110</v>
      </c>
      <c r="AB303" t="s">
        <v>110</v>
      </c>
      <c r="AC303">
        <v>34</v>
      </c>
      <c r="AD303">
        <v>6</v>
      </c>
      <c r="AE303" t="s">
        <v>110</v>
      </c>
      <c r="AF303" t="s">
        <v>110</v>
      </c>
      <c r="AG303" t="s">
        <v>110</v>
      </c>
      <c r="AH303" t="s">
        <v>110</v>
      </c>
      <c r="AI303" t="s">
        <v>110</v>
      </c>
      <c r="AJ303" t="s">
        <v>110</v>
      </c>
      <c r="AK303" t="s">
        <v>110</v>
      </c>
      <c r="AL303" t="s">
        <v>110</v>
      </c>
      <c r="AM303">
        <v>1</v>
      </c>
      <c r="AN303">
        <v>1</v>
      </c>
      <c r="AO303">
        <f>0.1*AO302</f>
        <v>1.9000000000000003E-2</v>
      </c>
      <c r="AP303">
        <v>0.02</v>
      </c>
      <c r="AQ303">
        <v>10</v>
      </c>
      <c r="AT303" s="122">
        <f t="shared" si="201"/>
        <v>6.5799999999999997E-2</v>
      </c>
      <c r="AU303" s="122">
        <f t="shared" si="189"/>
        <v>6.5799999999999999E-3</v>
      </c>
      <c r="AV303" s="123">
        <f t="shared" si="198"/>
        <v>3.1</v>
      </c>
      <c r="AW303" s="123">
        <f t="shared" si="200"/>
        <v>1</v>
      </c>
      <c r="AX303" s="122">
        <f>10068.2*P303*POWER(10,-6)+0.0012*P303*20</f>
        <v>7.9719587999999994E-2</v>
      </c>
      <c r="AY303" s="123">
        <f t="shared" si="153"/>
        <v>4.2520995880000001</v>
      </c>
      <c r="AZ303" s="12">
        <f t="shared" si="163"/>
        <v>2.8000000000000006E-5</v>
      </c>
      <c r="BA303" s="102">
        <f t="shared" si="164"/>
        <v>2.8000000000000006E-5</v>
      </c>
      <c r="BB303" s="12">
        <f t="shared" si="162"/>
        <v>1.1905878846400003E-4</v>
      </c>
    </row>
    <row r="304" spans="1:54" x14ac:dyDescent="0.3">
      <c r="A304" s="116" t="s">
        <v>208</v>
      </c>
      <c r="B304" s="126" t="s">
        <v>348</v>
      </c>
      <c r="C304" s="118" t="s">
        <v>326</v>
      </c>
      <c r="D304" s="119" t="s">
        <v>73</v>
      </c>
      <c r="E304" s="120">
        <v>4.9999999999999998E-7</v>
      </c>
      <c r="F304" s="126">
        <v>1400</v>
      </c>
      <c r="G304" s="117">
        <v>0.16000000000000003</v>
      </c>
      <c r="H304" s="120">
        <f t="shared" si="199"/>
        <v>1.1200000000000003E-4</v>
      </c>
      <c r="I304" s="117">
        <v>2.34</v>
      </c>
      <c r="J304" s="117"/>
      <c r="K304" s="117"/>
      <c r="L304" s="117"/>
      <c r="M304" s="117"/>
      <c r="N304" s="117"/>
      <c r="O304" s="117"/>
      <c r="P304" s="117">
        <v>0</v>
      </c>
      <c r="Q304" s="124"/>
      <c r="R304" t="str">
        <f t="shared" si="157"/>
        <v>С185</v>
      </c>
      <c r="S304" t="str">
        <f t="shared" si="158"/>
        <v>Линия слива ШФЛУ</v>
      </c>
      <c r="T304" t="str">
        <f t="shared" si="159"/>
        <v>Частичное-ликвидация</v>
      </c>
      <c r="U304" t="s">
        <v>110</v>
      </c>
      <c r="V304" t="s">
        <v>110</v>
      </c>
      <c r="W304" t="s">
        <v>110</v>
      </c>
      <c r="X304" t="s">
        <v>110</v>
      </c>
      <c r="Y304" t="s">
        <v>110</v>
      </c>
      <c r="Z304" t="s">
        <v>110</v>
      </c>
      <c r="AA304" t="s">
        <v>110</v>
      </c>
      <c r="AB304" t="s">
        <v>110</v>
      </c>
      <c r="AC304" t="s">
        <v>110</v>
      </c>
      <c r="AD304" t="s">
        <v>110</v>
      </c>
      <c r="AE304" t="s">
        <v>110</v>
      </c>
      <c r="AF304" t="s">
        <v>110</v>
      </c>
      <c r="AG304" t="s">
        <v>110</v>
      </c>
      <c r="AH304" t="s">
        <v>110</v>
      </c>
      <c r="AI304" t="s">
        <v>110</v>
      </c>
      <c r="AJ304" t="s">
        <v>110</v>
      </c>
      <c r="AK304" t="s">
        <v>110</v>
      </c>
      <c r="AL304" t="s">
        <v>110</v>
      </c>
      <c r="AM304">
        <v>0</v>
      </c>
      <c r="AN304">
        <v>0</v>
      </c>
      <c r="AO304">
        <f>0.1*AO302</f>
        <v>1.9000000000000003E-2</v>
      </c>
      <c r="AP304">
        <v>0.02</v>
      </c>
      <c r="AQ304">
        <v>3</v>
      </c>
      <c r="AT304" s="122">
        <f t="shared" si="179"/>
        <v>6.5799999999999997E-2</v>
      </c>
      <c r="AU304" s="122">
        <f t="shared" si="189"/>
        <v>6.5799999999999999E-3</v>
      </c>
      <c r="AV304" s="123">
        <f t="shared" si="198"/>
        <v>0</v>
      </c>
      <c r="AW304" s="123">
        <f t="shared" si="200"/>
        <v>0.30000000000000004</v>
      </c>
      <c r="AX304" s="122">
        <f>1333*I304*POWER(10,-6)+0.0012*I304*20</f>
        <v>5.9279219999999994E-2</v>
      </c>
      <c r="AY304" s="123">
        <f t="shared" ref="AY304:AY326" si="202">AX304+AW304+AV304+AU304+AT304</f>
        <v>0.43165922000000001</v>
      </c>
      <c r="AZ304" s="12">
        <f t="shared" si="163"/>
        <v>0</v>
      </c>
      <c r="BA304" s="102">
        <f t="shared" si="164"/>
        <v>0</v>
      </c>
      <c r="BB304" s="12">
        <f t="shared" si="162"/>
        <v>4.834583264000001E-5</v>
      </c>
    </row>
    <row r="305" spans="1:54" x14ac:dyDescent="0.3">
      <c r="A305" s="116" t="s">
        <v>209</v>
      </c>
      <c r="B305" s="126" t="s">
        <v>348</v>
      </c>
      <c r="C305" s="118" t="s">
        <v>15</v>
      </c>
      <c r="D305" s="119" t="s">
        <v>76</v>
      </c>
      <c r="E305" s="120">
        <v>4.9999999999999998E-7</v>
      </c>
      <c r="F305" s="126">
        <v>1400</v>
      </c>
      <c r="G305" s="117">
        <v>4.0000000000000008E-2</v>
      </c>
      <c r="H305" s="120">
        <f t="shared" si="199"/>
        <v>2.8000000000000006E-5</v>
      </c>
      <c r="I305" s="117">
        <v>0.72</v>
      </c>
      <c r="J305" s="117"/>
      <c r="K305" s="117"/>
      <c r="L305" s="117"/>
      <c r="M305" s="117"/>
      <c r="N305" s="117"/>
      <c r="O305" s="117"/>
      <c r="P305" s="117">
        <v>0.72</v>
      </c>
      <c r="Q305" s="121"/>
      <c r="R305" t="str">
        <f t="shared" si="157"/>
        <v>С186</v>
      </c>
      <c r="S305" t="str">
        <f t="shared" si="158"/>
        <v>Линия слива ШФЛУ</v>
      </c>
      <c r="T305" t="str">
        <f t="shared" si="159"/>
        <v>Частичное-газ факел</v>
      </c>
      <c r="U305" t="s">
        <v>110</v>
      </c>
      <c r="V305" t="s">
        <v>110</v>
      </c>
      <c r="W305" t="s">
        <v>110</v>
      </c>
      <c r="X305" t="s">
        <v>110</v>
      </c>
      <c r="Y305" t="s">
        <v>110</v>
      </c>
      <c r="Z305" t="s">
        <v>110</v>
      </c>
      <c r="AA305" t="s">
        <v>110</v>
      </c>
      <c r="AB305" t="s">
        <v>110</v>
      </c>
      <c r="AC305">
        <v>8</v>
      </c>
      <c r="AD305">
        <v>2</v>
      </c>
      <c r="AE305" t="s">
        <v>110</v>
      </c>
      <c r="AF305" t="s">
        <v>110</v>
      </c>
      <c r="AG305" t="s">
        <v>110</v>
      </c>
      <c r="AH305" t="s">
        <v>110</v>
      </c>
      <c r="AI305" t="s">
        <v>110</v>
      </c>
      <c r="AJ305" t="s">
        <v>110</v>
      </c>
      <c r="AK305" t="s">
        <v>110</v>
      </c>
      <c r="AL305" t="s">
        <v>110</v>
      </c>
      <c r="AM305">
        <v>1</v>
      </c>
      <c r="AN305">
        <v>1</v>
      </c>
      <c r="AO305">
        <f>0.1*AO302</f>
        <v>1.9000000000000003E-2</v>
      </c>
      <c r="AP305">
        <v>0.02</v>
      </c>
      <c r="AQ305">
        <v>3</v>
      </c>
      <c r="AT305" s="122">
        <f t="shared" si="165"/>
        <v>3.3399999999999999E-2</v>
      </c>
      <c r="AU305" s="122">
        <f t="shared" si="189"/>
        <v>3.3400000000000001E-3</v>
      </c>
      <c r="AV305" s="123">
        <f t="shared" si="198"/>
        <v>3.1</v>
      </c>
      <c r="AW305" s="123">
        <f t="shared" si="200"/>
        <v>0.30000000000000004</v>
      </c>
      <c r="AX305" s="122">
        <f>10068.2*P305*POWER(10,-6)</f>
        <v>7.2491040000000001E-3</v>
      </c>
      <c r="AY305" s="123">
        <f t="shared" si="202"/>
        <v>3.4439891039999999</v>
      </c>
      <c r="AZ305" s="12">
        <f t="shared" si="163"/>
        <v>2.8000000000000006E-5</v>
      </c>
      <c r="BA305" s="102">
        <f t="shared" si="164"/>
        <v>2.8000000000000006E-5</v>
      </c>
      <c r="BB305" s="12">
        <f t="shared" si="162"/>
        <v>9.6431694912000026E-5</v>
      </c>
    </row>
    <row r="306" spans="1:54" x14ac:dyDescent="0.3">
      <c r="A306" s="116" t="s">
        <v>210</v>
      </c>
      <c r="B306" s="126" t="s">
        <v>348</v>
      </c>
      <c r="C306" s="141" t="s">
        <v>327</v>
      </c>
      <c r="D306" s="142" t="s">
        <v>77</v>
      </c>
      <c r="E306" s="120">
        <v>4.9999999999999998E-7</v>
      </c>
      <c r="F306" s="130">
        <v>1400</v>
      </c>
      <c r="G306" s="143">
        <v>0.15200000000000002</v>
      </c>
      <c r="H306" s="144">
        <f t="shared" si="199"/>
        <v>1.0640000000000001E-4</v>
      </c>
      <c r="I306" s="143">
        <v>0.72</v>
      </c>
      <c r="J306" s="143"/>
      <c r="K306" s="143"/>
      <c r="L306" s="143"/>
      <c r="M306" s="143"/>
      <c r="N306" s="143"/>
      <c r="O306" s="143"/>
      <c r="P306" s="143">
        <v>0.72</v>
      </c>
      <c r="Q306" s="124"/>
      <c r="R306" t="str">
        <f t="shared" si="157"/>
        <v>С187</v>
      </c>
      <c r="S306" t="str">
        <f t="shared" si="158"/>
        <v>Линия слива ШФЛУ</v>
      </c>
      <c r="T306" t="str">
        <f t="shared" si="159"/>
        <v>Частичное-вспышка</v>
      </c>
      <c r="U306" t="s">
        <v>110</v>
      </c>
      <c r="V306" t="s">
        <v>110</v>
      </c>
      <c r="W306" t="s">
        <v>110</v>
      </c>
      <c r="X306" t="s">
        <v>110</v>
      </c>
      <c r="Y306" t="s">
        <v>110</v>
      </c>
      <c r="Z306" t="s">
        <v>110</v>
      </c>
      <c r="AA306" t="s">
        <v>110</v>
      </c>
      <c r="AB306" t="s">
        <v>110</v>
      </c>
      <c r="AC306" t="s">
        <v>110</v>
      </c>
      <c r="AD306" t="s">
        <v>110</v>
      </c>
      <c r="AE306">
        <v>29</v>
      </c>
      <c r="AF306">
        <v>34</v>
      </c>
      <c r="AG306" t="s">
        <v>110</v>
      </c>
      <c r="AH306" t="s">
        <v>110</v>
      </c>
      <c r="AI306" t="s">
        <v>110</v>
      </c>
      <c r="AJ306" t="s">
        <v>110</v>
      </c>
      <c r="AK306" t="s">
        <v>110</v>
      </c>
      <c r="AL306" t="s">
        <v>110</v>
      </c>
      <c r="AM306">
        <v>1</v>
      </c>
      <c r="AN306">
        <v>1</v>
      </c>
      <c r="AO306">
        <f>0.1*AO302</f>
        <v>1.9000000000000003E-2</v>
      </c>
      <c r="AP306">
        <v>0.02</v>
      </c>
      <c r="AQ306">
        <v>3</v>
      </c>
      <c r="AT306" s="122">
        <f t="shared" si="165"/>
        <v>3.3399999999999999E-2</v>
      </c>
      <c r="AU306" s="122">
        <f t="shared" si="189"/>
        <v>3.3400000000000001E-3</v>
      </c>
      <c r="AV306" s="123">
        <f t="shared" si="198"/>
        <v>3.1</v>
      </c>
      <c r="AW306" s="123">
        <f t="shared" si="200"/>
        <v>0.30000000000000004</v>
      </c>
      <c r="AX306" s="122">
        <f>10068.2*P306*POWER(10,-6)</f>
        <v>7.2491040000000001E-3</v>
      </c>
      <c r="AY306" s="123">
        <f t="shared" si="202"/>
        <v>3.4439891039999999</v>
      </c>
      <c r="AZ306" s="12">
        <f t="shared" si="163"/>
        <v>1.0640000000000001E-4</v>
      </c>
      <c r="BA306" s="102">
        <f t="shared" si="164"/>
        <v>1.0640000000000001E-4</v>
      </c>
      <c r="BB306" s="12">
        <f t="shared" si="162"/>
        <v>3.6644044066560003E-4</v>
      </c>
    </row>
    <row r="307" spans="1:54" x14ac:dyDescent="0.3">
      <c r="A307" s="116" t="s">
        <v>211</v>
      </c>
      <c r="B307" s="126" t="s">
        <v>348</v>
      </c>
      <c r="C307" s="118" t="s">
        <v>328</v>
      </c>
      <c r="D307" s="119" t="s">
        <v>73</v>
      </c>
      <c r="E307" s="120">
        <v>4.9999999999999998E-7</v>
      </c>
      <c r="F307" s="117">
        <v>1400</v>
      </c>
      <c r="G307" s="117">
        <v>0.6080000000000001</v>
      </c>
      <c r="H307" s="120">
        <f>E307*F307*G307</f>
        <v>4.2560000000000005E-4</v>
      </c>
      <c r="I307" s="117">
        <v>0.72</v>
      </c>
      <c r="J307" s="117"/>
      <c r="K307" s="117"/>
      <c r="L307" s="117"/>
      <c r="M307" s="117"/>
      <c r="N307" s="117"/>
      <c r="O307" s="117"/>
      <c r="P307" s="117">
        <v>0</v>
      </c>
      <c r="Q307" s="116"/>
      <c r="R307" t="str">
        <f t="shared" si="157"/>
        <v>С188</v>
      </c>
      <c r="S307" t="str">
        <f t="shared" si="158"/>
        <v>Линия слива ШФЛУ</v>
      </c>
      <c r="T307" t="str">
        <f t="shared" si="159"/>
        <v>Частичное-ликвидация</v>
      </c>
      <c r="U307" t="s">
        <v>110</v>
      </c>
      <c r="V307" t="s">
        <v>110</v>
      </c>
      <c r="W307" t="s">
        <v>110</v>
      </c>
      <c r="X307" t="s">
        <v>110</v>
      </c>
      <c r="Y307" t="s">
        <v>110</v>
      </c>
      <c r="Z307" t="s">
        <v>110</v>
      </c>
      <c r="AA307" t="s">
        <v>110</v>
      </c>
      <c r="AB307" t="s">
        <v>110</v>
      </c>
      <c r="AC307" t="s">
        <v>110</v>
      </c>
      <c r="AD307" t="s">
        <v>110</v>
      </c>
      <c r="AE307" t="s">
        <v>110</v>
      </c>
      <c r="AF307" t="s">
        <v>110</v>
      </c>
      <c r="AG307" t="s">
        <v>110</v>
      </c>
      <c r="AH307" t="s">
        <v>110</v>
      </c>
      <c r="AI307" t="s">
        <v>110</v>
      </c>
      <c r="AJ307" t="s">
        <v>110</v>
      </c>
      <c r="AK307" t="s">
        <v>110</v>
      </c>
      <c r="AL307" t="s">
        <v>110</v>
      </c>
      <c r="AM307">
        <v>0</v>
      </c>
      <c r="AN307">
        <v>0</v>
      </c>
      <c r="AO307">
        <f>0.1*AO302</f>
        <v>1.9000000000000003E-2</v>
      </c>
      <c r="AP307">
        <v>0.02</v>
      </c>
      <c r="AQ307">
        <v>3</v>
      </c>
      <c r="AT307" s="122">
        <f t="shared" si="180"/>
        <v>3.3399999999999999E-2</v>
      </c>
      <c r="AU307" s="122">
        <f t="shared" si="189"/>
        <v>3.3400000000000001E-3</v>
      </c>
      <c r="AV307" s="123">
        <f t="shared" si="198"/>
        <v>0</v>
      </c>
      <c r="AW307" s="123">
        <f t="shared" si="200"/>
        <v>0.30000000000000004</v>
      </c>
      <c r="AX307" s="122">
        <f>1333*I307*POWER(10,-6)</f>
        <v>9.5975999999999993E-4</v>
      </c>
      <c r="AY307" s="123">
        <f t="shared" si="202"/>
        <v>0.33769976000000002</v>
      </c>
      <c r="AZ307" s="12">
        <f t="shared" si="163"/>
        <v>0</v>
      </c>
      <c r="BA307" s="102">
        <f t="shared" si="164"/>
        <v>0</v>
      </c>
      <c r="BB307" s="12">
        <f t="shared" si="162"/>
        <v>1.4372501785600003E-4</v>
      </c>
    </row>
    <row r="308" spans="1:54" x14ac:dyDescent="0.3">
      <c r="A308" s="116" t="s">
        <v>212</v>
      </c>
      <c r="B308" s="126" t="s">
        <v>348</v>
      </c>
      <c r="C308" s="118" t="s">
        <v>78</v>
      </c>
      <c r="D308" s="119" t="s">
        <v>79</v>
      </c>
      <c r="E308" s="120">
        <v>2.5000000000000001E-5</v>
      </c>
      <c r="F308" s="117">
        <v>1</v>
      </c>
      <c r="G308" s="117">
        <v>1</v>
      </c>
      <c r="H308" s="120">
        <f>E308*F308*G308</f>
        <v>2.5000000000000001E-5</v>
      </c>
      <c r="I308" s="117">
        <v>87.6</v>
      </c>
      <c r="J308" s="117"/>
      <c r="K308" s="117"/>
      <c r="L308" s="117"/>
      <c r="M308" s="117"/>
      <c r="N308" s="117"/>
      <c r="O308" s="117"/>
      <c r="P308" s="131">
        <f>0.6*I308*0.3</f>
        <v>15.767999999999997</v>
      </c>
      <c r="Q308" s="116"/>
      <c r="R308" t="str">
        <f t="shared" si="157"/>
        <v>С189</v>
      </c>
      <c r="S308" t="str">
        <f t="shared" si="158"/>
        <v>Линия слива ШФЛУ</v>
      </c>
      <c r="T308" t="str">
        <f t="shared" si="159"/>
        <v>Полное-огненный шар</v>
      </c>
      <c r="U308" t="s">
        <v>110</v>
      </c>
      <c r="V308" t="s">
        <v>110</v>
      </c>
      <c r="W308" t="s">
        <v>110</v>
      </c>
      <c r="X308" t="s">
        <v>110</v>
      </c>
      <c r="Y308" t="s">
        <v>110</v>
      </c>
      <c r="Z308" t="s">
        <v>110</v>
      </c>
      <c r="AA308" t="s">
        <v>110</v>
      </c>
      <c r="AB308" t="s">
        <v>110</v>
      </c>
      <c r="AC308" t="s">
        <v>110</v>
      </c>
      <c r="AD308" t="s">
        <v>110</v>
      </c>
      <c r="AE308" t="s">
        <v>110</v>
      </c>
      <c r="AF308" t="s">
        <v>110</v>
      </c>
      <c r="AG308" t="s">
        <v>110</v>
      </c>
      <c r="AH308" t="s">
        <v>110</v>
      </c>
      <c r="AI308">
        <v>132</v>
      </c>
      <c r="AJ308">
        <v>183</v>
      </c>
      <c r="AK308">
        <v>216</v>
      </c>
      <c r="AL308">
        <v>274</v>
      </c>
      <c r="AM308">
        <v>1</v>
      </c>
      <c r="AN308">
        <v>1</v>
      </c>
      <c r="AO308">
        <f>AO300</f>
        <v>0.19</v>
      </c>
      <c r="AP308">
        <v>0.02</v>
      </c>
      <c r="AQ308">
        <v>10</v>
      </c>
      <c r="AT308" s="122">
        <f t="shared" si="181"/>
        <v>0.50536000000000003</v>
      </c>
      <c r="AU308" s="122">
        <f t="shared" si="189"/>
        <v>5.0536000000000005E-2</v>
      </c>
      <c r="AV308" s="123">
        <f t="shared" si="198"/>
        <v>3.1</v>
      </c>
      <c r="AW308" s="123">
        <f t="shared" si="200"/>
        <v>1</v>
      </c>
      <c r="AX308" s="122">
        <f t="shared" ref="AX308" si="203">10068.2*P308*POWER(10,-6)</f>
        <v>0.15875537759999997</v>
      </c>
      <c r="AY308" s="123">
        <f t="shared" si="202"/>
        <v>4.8146513776000006</v>
      </c>
      <c r="AZ308" s="12">
        <f t="shared" si="163"/>
        <v>2.5000000000000001E-5</v>
      </c>
      <c r="BA308" s="102">
        <f t="shared" si="164"/>
        <v>2.5000000000000001E-5</v>
      </c>
      <c r="BB308" s="12">
        <f t="shared" si="162"/>
        <v>1.2036628444000002E-4</v>
      </c>
    </row>
    <row r="309" spans="1:54" x14ac:dyDescent="0.3">
      <c r="A309" s="116" t="s">
        <v>213</v>
      </c>
      <c r="B309" s="126" t="s">
        <v>349</v>
      </c>
      <c r="C309" s="127" t="s">
        <v>8</v>
      </c>
      <c r="D309" s="128" t="s">
        <v>71</v>
      </c>
      <c r="E309" s="129">
        <v>9.9999999999999995E-8</v>
      </c>
      <c r="F309" s="126">
        <v>1520</v>
      </c>
      <c r="G309" s="126">
        <v>0.05</v>
      </c>
      <c r="H309" s="129">
        <f>E309*F309*G309</f>
        <v>7.5999999999999992E-6</v>
      </c>
      <c r="I309" s="126">
        <v>52</v>
      </c>
      <c r="J309" s="126"/>
      <c r="K309" s="126"/>
      <c r="L309" s="126"/>
      <c r="M309" s="126"/>
      <c r="N309" s="126"/>
      <c r="O309" s="126"/>
      <c r="P309" s="126">
        <f>I309</f>
        <v>52</v>
      </c>
      <c r="Q309" s="121"/>
      <c r="R309" t="str">
        <f t="shared" si="157"/>
        <v>С190</v>
      </c>
      <c r="S309" t="str">
        <f t="shared" si="158"/>
        <v>Линия бытового пропана эстакады 5/6 завода</v>
      </c>
      <c r="T309" t="str">
        <f t="shared" si="159"/>
        <v>Полное-пожар</v>
      </c>
      <c r="U309">
        <v>14</v>
      </c>
      <c r="V309">
        <v>19</v>
      </c>
      <c r="W309">
        <v>27</v>
      </c>
      <c r="X309">
        <v>49</v>
      </c>
      <c r="Y309" t="s">
        <v>110</v>
      </c>
      <c r="Z309" t="s">
        <v>110</v>
      </c>
      <c r="AA309" t="s">
        <v>110</v>
      </c>
      <c r="AB309" t="s">
        <v>110</v>
      </c>
      <c r="AC309" t="s">
        <v>110</v>
      </c>
      <c r="AD309" t="s">
        <v>110</v>
      </c>
      <c r="AE309" t="s">
        <v>110</v>
      </c>
      <c r="AF309" t="s">
        <v>110</v>
      </c>
      <c r="AG309" t="s">
        <v>110</v>
      </c>
      <c r="AH309" t="s">
        <v>110</v>
      </c>
      <c r="AI309" t="s">
        <v>110</v>
      </c>
      <c r="AJ309" t="s">
        <v>110</v>
      </c>
      <c r="AK309" t="s">
        <v>110</v>
      </c>
      <c r="AL309" t="s">
        <v>110</v>
      </c>
      <c r="AM309" s="10">
        <v>1</v>
      </c>
      <c r="AN309" s="10">
        <v>2</v>
      </c>
      <c r="AO309">
        <v>0.52</v>
      </c>
      <c r="AP309">
        <v>0.02</v>
      </c>
      <c r="AQ309">
        <v>10</v>
      </c>
      <c r="AT309" s="122">
        <f t="shared" si="173"/>
        <v>1.56</v>
      </c>
      <c r="AU309" s="122">
        <f>0.1*AT309</f>
        <v>0.15600000000000003</v>
      </c>
      <c r="AV309" s="123">
        <f t="shared" si="198"/>
        <v>4.4800000000000004</v>
      </c>
      <c r="AW309" s="123">
        <f>AQ309*0.1</f>
        <v>1</v>
      </c>
      <c r="AX309" s="122">
        <f>10068.2*P309*POWER(10,-6)+0.0012*Q309</f>
        <v>0.52354639999999997</v>
      </c>
      <c r="AY309" s="123">
        <f t="shared" si="202"/>
        <v>7.7195464000000005</v>
      </c>
      <c r="AZ309" s="12">
        <f t="shared" si="163"/>
        <v>7.5999999999999992E-6</v>
      </c>
      <c r="BA309" s="102">
        <f t="shared" si="164"/>
        <v>1.5199999999999998E-5</v>
      </c>
      <c r="BB309" s="12">
        <f t="shared" si="162"/>
        <v>5.866855264E-5</v>
      </c>
    </row>
    <row r="310" spans="1:54" x14ac:dyDescent="0.3">
      <c r="A310" s="116" t="s">
        <v>214</v>
      </c>
      <c r="B310" s="126" t="s">
        <v>349</v>
      </c>
      <c r="C310" s="118" t="s">
        <v>329</v>
      </c>
      <c r="D310" s="119" t="s">
        <v>74</v>
      </c>
      <c r="E310" s="120">
        <v>9.9999999999999995E-8</v>
      </c>
      <c r="F310" s="126">
        <v>1520</v>
      </c>
      <c r="G310" s="117">
        <v>0.19</v>
      </c>
      <c r="H310" s="120">
        <f t="shared" ref="H310:H315" si="204">E310*F310*G310</f>
        <v>2.8879999999999998E-5</v>
      </c>
      <c r="I310" s="126">
        <v>52</v>
      </c>
      <c r="J310" s="126"/>
      <c r="K310" s="126"/>
      <c r="L310" s="126"/>
      <c r="M310" s="126"/>
      <c r="N310" s="126"/>
      <c r="O310" s="126"/>
      <c r="P310" s="117">
        <f>I310*0.1</f>
        <v>5.2</v>
      </c>
      <c r="Q310" s="121"/>
      <c r="R310" t="str">
        <f t="shared" si="157"/>
        <v>С191</v>
      </c>
      <c r="S310" t="str">
        <f t="shared" si="158"/>
        <v>Линия бытового пропана эстакады 5/6 завода</v>
      </c>
      <c r="T310" t="str">
        <f t="shared" si="159"/>
        <v>Полное-взрыв</v>
      </c>
      <c r="U310" t="s">
        <v>110</v>
      </c>
      <c r="V310" t="s">
        <v>110</v>
      </c>
      <c r="W310" t="s">
        <v>110</v>
      </c>
      <c r="X310" t="s">
        <v>110</v>
      </c>
      <c r="Y310">
        <v>80</v>
      </c>
      <c r="Z310">
        <v>161</v>
      </c>
      <c r="AA310">
        <v>440</v>
      </c>
      <c r="AB310">
        <v>753</v>
      </c>
      <c r="AC310" t="s">
        <v>110</v>
      </c>
      <c r="AD310" t="s">
        <v>110</v>
      </c>
      <c r="AE310" t="s">
        <v>110</v>
      </c>
      <c r="AF310" t="s">
        <v>110</v>
      </c>
      <c r="AG310" t="s">
        <v>110</v>
      </c>
      <c r="AH310" t="s">
        <v>110</v>
      </c>
      <c r="AI310" t="s">
        <v>110</v>
      </c>
      <c r="AJ310" t="s">
        <v>110</v>
      </c>
      <c r="AK310" t="s">
        <v>110</v>
      </c>
      <c r="AL310" t="s">
        <v>110</v>
      </c>
      <c r="AM310" s="10">
        <v>2</v>
      </c>
      <c r="AN310" s="10">
        <v>1</v>
      </c>
      <c r="AO310">
        <v>0.52</v>
      </c>
      <c r="AP310">
        <v>0.02</v>
      </c>
      <c r="AQ310">
        <v>10</v>
      </c>
      <c r="AT310" s="122">
        <f t="shared" si="175"/>
        <v>1.56</v>
      </c>
      <c r="AU310" s="122">
        <f t="shared" ref="AU310:AU326" si="205">0.1*AT310</f>
        <v>0.15600000000000003</v>
      </c>
      <c r="AV310" s="123">
        <f t="shared" si="198"/>
        <v>4.82</v>
      </c>
      <c r="AW310" s="123">
        <f t="shared" ref="AW310:AW317" si="206">AQ310*0.1</f>
        <v>1</v>
      </c>
      <c r="AX310" s="122">
        <f>10068.2*P310*POWER(10,-6)*10+0.0012*Q309</f>
        <v>0.52354639999999997</v>
      </c>
      <c r="AY310" s="123">
        <f t="shared" si="202"/>
        <v>8.0595464000000003</v>
      </c>
      <c r="AZ310" s="12">
        <f t="shared" si="163"/>
        <v>5.7759999999999996E-5</v>
      </c>
      <c r="BA310" s="102">
        <f t="shared" si="164"/>
        <v>2.8879999999999998E-5</v>
      </c>
      <c r="BB310" s="12">
        <f t="shared" si="162"/>
        <v>2.32759700032E-4</v>
      </c>
    </row>
    <row r="311" spans="1:54" x14ac:dyDescent="0.3">
      <c r="A311" s="116" t="s">
        <v>215</v>
      </c>
      <c r="B311" s="126" t="s">
        <v>349</v>
      </c>
      <c r="C311" s="118" t="s">
        <v>330</v>
      </c>
      <c r="D311" s="119" t="s">
        <v>72</v>
      </c>
      <c r="E311" s="120">
        <v>9.9999999999999995E-8</v>
      </c>
      <c r="F311" s="126">
        <v>1520</v>
      </c>
      <c r="G311" s="117">
        <v>0.76</v>
      </c>
      <c r="H311" s="120">
        <f t="shared" si="204"/>
        <v>1.1551999999999999E-4</v>
      </c>
      <c r="I311" s="126">
        <v>52</v>
      </c>
      <c r="J311" s="126"/>
      <c r="K311" s="126"/>
      <c r="L311" s="126"/>
      <c r="M311" s="126"/>
      <c r="N311" s="126"/>
      <c r="O311" s="126"/>
      <c r="P311" s="117">
        <v>0</v>
      </c>
      <c r="Q311" s="124"/>
      <c r="R311" t="str">
        <f t="shared" ref="R311:R326" si="207">A311</f>
        <v>С192</v>
      </c>
      <c r="S311" t="str">
        <f t="shared" ref="S311:S326" si="208">B311</f>
        <v>Линия бытового пропана эстакады 5/6 завода</v>
      </c>
      <c r="T311" t="str">
        <f t="shared" ref="T311:T326" si="209">D311</f>
        <v>Полное-ликвидация</v>
      </c>
      <c r="U311" t="s">
        <v>110</v>
      </c>
      <c r="V311" t="s">
        <v>110</v>
      </c>
      <c r="W311" t="s">
        <v>110</v>
      </c>
      <c r="X311" t="s">
        <v>110</v>
      </c>
      <c r="Y311" t="s">
        <v>110</v>
      </c>
      <c r="Z311" t="s">
        <v>110</v>
      </c>
      <c r="AA311" t="s">
        <v>110</v>
      </c>
      <c r="AB311" t="s">
        <v>110</v>
      </c>
      <c r="AC311" t="s">
        <v>110</v>
      </c>
      <c r="AD311" t="s">
        <v>110</v>
      </c>
      <c r="AE311" t="s">
        <v>110</v>
      </c>
      <c r="AF311" t="s">
        <v>110</v>
      </c>
      <c r="AG311" t="s">
        <v>110</v>
      </c>
      <c r="AH311" t="s">
        <v>110</v>
      </c>
      <c r="AI311" t="s">
        <v>110</v>
      </c>
      <c r="AJ311" t="s">
        <v>110</v>
      </c>
      <c r="AK311" t="s">
        <v>110</v>
      </c>
      <c r="AL311" t="s">
        <v>110</v>
      </c>
      <c r="AM311">
        <v>0</v>
      </c>
      <c r="AN311">
        <v>0</v>
      </c>
      <c r="AO311">
        <v>0.52</v>
      </c>
      <c r="AP311">
        <v>0.02</v>
      </c>
      <c r="AQ311">
        <v>10</v>
      </c>
      <c r="AT311" s="122">
        <f t="shared" ref="AT311" si="210">AP311*P311+AO311</f>
        <v>0.52</v>
      </c>
      <c r="AU311" s="122">
        <f t="shared" si="205"/>
        <v>5.2000000000000005E-2</v>
      </c>
      <c r="AV311" s="123">
        <f t="shared" si="198"/>
        <v>0</v>
      </c>
      <c r="AW311" s="123">
        <f t="shared" si="206"/>
        <v>1</v>
      </c>
      <c r="AX311" s="122">
        <f>1333*P311*POWER(10,-6)+0.0012*Q309</f>
        <v>0</v>
      </c>
      <c r="AY311" s="123">
        <f t="shared" si="202"/>
        <v>1.5720000000000001</v>
      </c>
      <c r="AZ311" s="12">
        <f t="shared" si="163"/>
        <v>0</v>
      </c>
      <c r="BA311" s="102">
        <f t="shared" si="164"/>
        <v>0</v>
      </c>
      <c r="BB311" s="12">
        <f t="shared" si="162"/>
        <v>1.8159744000000001E-4</v>
      </c>
    </row>
    <row r="312" spans="1:54" x14ac:dyDescent="0.3">
      <c r="A312" s="116" t="s">
        <v>216</v>
      </c>
      <c r="B312" s="126" t="s">
        <v>349</v>
      </c>
      <c r="C312" s="118" t="s">
        <v>12</v>
      </c>
      <c r="D312" s="119" t="s">
        <v>75</v>
      </c>
      <c r="E312" s="120">
        <v>4.9999999999999998E-7</v>
      </c>
      <c r="F312" s="126">
        <v>1520</v>
      </c>
      <c r="G312" s="117">
        <v>4.0000000000000008E-2</v>
      </c>
      <c r="H312" s="120">
        <f t="shared" si="204"/>
        <v>3.0400000000000004E-5</v>
      </c>
      <c r="I312" s="117">
        <f>Q312*300/1000</f>
        <v>0</v>
      </c>
      <c r="J312" s="117"/>
      <c r="K312" s="117"/>
      <c r="L312" s="117"/>
      <c r="M312" s="117"/>
      <c r="N312" s="117"/>
      <c r="O312" s="117"/>
      <c r="P312" s="117">
        <f>I312</f>
        <v>0</v>
      </c>
      <c r="Q312" s="121"/>
      <c r="R312" t="str">
        <f t="shared" si="207"/>
        <v>С193</v>
      </c>
      <c r="S312" t="str">
        <f t="shared" si="208"/>
        <v>Линия бытового пропана эстакады 5/6 завода</v>
      </c>
      <c r="T312" t="str">
        <f t="shared" si="209"/>
        <v>Частичное-жидкостной факел</v>
      </c>
      <c r="U312" t="s">
        <v>110</v>
      </c>
      <c r="V312" t="s">
        <v>110</v>
      </c>
      <c r="W312" t="s">
        <v>110</v>
      </c>
      <c r="X312" t="s">
        <v>110</v>
      </c>
      <c r="Y312" t="s">
        <v>110</v>
      </c>
      <c r="Z312" t="s">
        <v>110</v>
      </c>
      <c r="AA312" t="s">
        <v>110</v>
      </c>
      <c r="AB312" t="s">
        <v>110</v>
      </c>
      <c r="AC312">
        <v>34</v>
      </c>
      <c r="AD312">
        <v>6</v>
      </c>
      <c r="AE312" t="s">
        <v>110</v>
      </c>
      <c r="AF312" t="s">
        <v>110</v>
      </c>
      <c r="AG312" t="s">
        <v>110</v>
      </c>
      <c r="AH312" t="s">
        <v>110</v>
      </c>
      <c r="AI312" t="s">
        <v>110</v>
      </c>
      <c r="AJ312" t="s">
        <v>110</v>
      </c>
      <c r="AK312" t="s">
        <v>110</v>
      </c>
      <c r="AL312" t="s">
        <v>110</v>
      </c>
      <c r="AM312">
        <v>1</v>
      </c>
      <c r="AN312">
        <v>2</v>
      </c>
      <c r="AO312">
        <f>0.1*AO311</f>
        <v>5.2000000000000005E-2</v>
      </c>
      <c r="AP312">
        <v>0.02</v>
      </c>
      <c r="AQ312">
        <v>10</v>
      </c>
      <c r="AT312" s="122">
        <f t="shared" si="201"/>
        <v>5.2000000000000005E-2</v>
      </c>
      <c r="AU312" s="122">
        <f t="shared" si="205"/>
        <v>5.2000000000000006E-3</v>
      </c>
      <c r="AV312" s="123">
        <f t="shared" si="198"/>
        <v>4.4800000000000004</v>
      </c>
      <c r="AW312" s="123">
        <f t="shared" si="206"/>
        <v>1</v>
      </c>
      <c r="AX312" s="122">
        <f>10068.2*P312*POWER(10,-6)+0.0012*P312*20</f>
        <v>0</v>
      </c>
      <c r="AY312" s="123">
        <f t="shared" si="202"/>
        <v>5.5372000000000003</v>
      </c>
      <c r="AZ312" s="12">
        <f t="shared" si="163"/>
        <v>3.0400000000000004E-5</v>
      </c>
      <c r="BA312" s="102">
        <f t="shared" si="164"/>
        <v>6.0800000000000007E-5</v>
      </c>
      <c r="BB312" s="12">
        <f t="shared" ref="BB312:BB335" si="211">H312*AY312</f>
        <v>1.6833088000000004E-4</v>
      </c>
    </row>
    <row r="313" spans="1:54" x14ac:dyDescent="0.3">
      <c r="A313" s="116" t="s">
        <v>217</v>
      </c>
      <c r="B313" s="126" t="s">
        <v>349</v>
      </c>
      <c r="C313" s="118" t="s">
        <v>326</v>
      </c>
      <c r="D313" s="119" t="s">
        <v>73</v>
      </c>
      <c r="E313" s="120">
        <v>4.9999999999999998E-7</v>
      </c>
      <c r="F313" s="126">
        <v>1520</v>
      </c>
      <c r="G313" s="117">
        <v>0.16000000000000003</v>
      </c>
      <c r="H313" s="120">
        <f t="shared" si="204"/>
        <v>1.2160000000000001E-4</v>
      </c>
      <c r="I313" s="117">
        <f>Q312*300/1000</f>
        <v>0</v>
      </c>
      <c r="J313" s="117"/>
      <c r="K313" s="117"/>
      <c r="L313" s="117"/>
      <c r="M313" s="117"/>
      <c r="N313" s="117"/>
      <c r="O313" s="117"/>
      <c r="P313" s="117">
        <v>0</v>
      </c>
      <c r="Q313" s="124"/>
      <c r="R313" t="str">
        <f t="shared" si="207"/>
        <v>С194</v>
      </c>
      <c r="S313" t="str">
        <f t="shared" si="208"/>
        <v>Линия бытового пропана эстакады 5/6 завода</v>
      </c>
      <c r="T313" t="str">
        <f t="shared" si="209"/>
        <v>Частичное-ликвидация</v>
      </c>
      <c r="U313" t="s">
        <v>110</v>
      </c>
      <c r="V313" t="s">
        <v>110</v>
      </c>
      <c r="W313" t="s">
        <v>110</v>
      </c>
      <c r="X313" t="s">
        <v>110</v>
      </c>
      <c r="Y313" t="s">
        <v>110</v>
      </c>
      <c r="Z313" t="s">
        <v>110</v>
      </c>
      <c r="AA313" t="s">
        <v>110</v>
      </c>
      <c r="AB313" t="s">
        <v>110</v>
      </c>
      <c r="AC313" t="s">
        <v>110</v>
      </c>
      <c r="AD313" t="s">
        <v>110</v>
      </c>
      <c r="AE313" t="s">
        <v>110</v>
      </c>
      <c r="AF313" t="s">
        <v>110</v>
      </c>
      <c r="AG313" t="s">
        <v>110</v>
      </c>
      <c r="AH313" t="s">
        <v>110</v>
      </c>
      <c r="AI313" t="s">
        <v>110</v>
      </c>
      <c r="AJ313" t="s">
        <v>110</v>
      </c>
      <c r="AK313" t="s">
        <v>110</v>
      </c>
      <c r="AL313" t="s">
        <v>110</v>
      </c>
      <c r="AM313">
        <v>0</v>
      </c>
      <c r="AN313">
        <v>0</v>
      </c>
      <c r="AO313">
        <f>0.1*AO311</f>
        <v>5.2000000000000005E-2</v>
      </c>
      <c r="AP313">
        <v>0.02</v>
      </c>
      <c r="AQ313">
        <v>3</v>
      </c>
      <c r="AT313" s="122">
        <f t="shared" si="179"/>
        <v>5.2000000000000005E-2</v>
      </c>
      <c r="AU313" s="122">
        <f t="shared" si="205"/>
        <v>5.2000000000000006E-3</v>
      </c>
      <c r="AV313" s="123">
        <f t="shared" si="198"/>
        <v>0</v>
      </c>
      <c r="AW313" s="123">
        <f t="shared" si="206"/>
        <v>0.30000000000000004</v>
      </c>
      <c r="AX313" s="122">
        <f>1333*I313*POWER(10,-6)+0.0012*I313*20</f>
        <v>0</v>
      </c>
      <c r="AY313" s="123">
        <f t="shared" si="202"/>
        <v>0.35720000000000002</v>
      </c>
      <c r="AZ313" s="12">
        <f t="shared" ref="AZ313:AZ376" si="212">AM313*H313</f>
        <v>0</v>
      </c>
      <c r="BA313" s="102">
        <f t="shared" ref="BA313:BA376" si="213">AN313*H313</f>
        <v>0</v>
      </c>
      <c r="BB313" s="12">
        <f t="shared" si="211"/>
        <v>4.3435520000000009E-5</v>
      </c>
    </row>
    <row r="314" spans="1:54" x14ac:dyDescent="0.3">
      <c r="A314" s="116" t="s">
        <v>218</v>
      </c>
      <c r="B314" s="126" t="s">
        <v>349</v>
      </c>
      <c r="C314" s="118" t="s">
        <v>15</v>
      </c>
      <c r="D314" s="119" t="s">
        <v>76</v>
      </c>
      <c r="E314" s="120">
        <v>4.9999999999999998E-7</v>
      </c>
      <c r="F314" s="126">
        <v>1520</v>
      </c>
      <c r="G314" s="117">
        <v>4.0000000000000008E-2</v>
      </c>
      <c r="H314" s="120">
        <f t="shared" si="204"/>
        <v>3.0400000000000004E-5</v>
      </c>
      <c r="I314" s="117">
        <f>Q314*1800/1000</f>
        <v>0</v>
      </c>
      <c r="J314" s="117"/>
      <c r="K314" s="117"/>
      <c r="L314" s="117"/>
      <c r="M314" s="117"/>
      <c r="N314" s="117"/>
      <c r="O314" s="117"/>
      <c r="P314" s="117">
        <f>I314</f>
        <v>0</v>
      </c>
      <c r="Q314" s="121"/>
      <c r="R314" t="str">
        <f t="shared" si="207"/>
        <v>С195</v>
      </c>
      <c r="S314" t="str">
        <f t="shared" si="208"/>
        <v>Линия бытового пропана эстакады 5/6 завода</v>
      </c>
      <c r="T314" t="str">
        <f t="shared" si="209"/>
        <v>Частичное-газ факел</v>
      </c>
      <c r="U314" t="s">
        <v>110</v>
      </c>
      <c r="V314" t="s">
        <v>110</v>
      </c>
      <c r="W314" t="s">
        <v>110</v>
      </c>
      <c r="X314" t="s">
        <v>110</v>
      </c>
      <c r="Y314" t="s">
        <v>110</v>
      </c>
      <c r="Z314" t="s">
        <v>110</v>
      </c>
      <c r="AA314" t="s">
        <v>110</v>
      </c>
      <c r="AB314" t="s">
        <v>110</v>
      </c>
      <c r="AC314">
        <v>8</v>
      </c>
      <c r="AD314">
        <v>2</v>
      </c>
      <c r="AE314" t="s">
        <v>110</v>
      </c>
      <c r="AF314" t="s">
        <v>110</v>
      </c>
      <c r="AG314" t="s">
        <v>110</v>
      </c>
      <c r="AH314" t="s">
        <v>110</v>
      </c>
      <c r="AI314" t="s">
        <v>110</v>
      </c>
      <c r="AJ314" t="s">
        <v>110</v>
      </c>
      <c r="AK314" t="s">
        <v>110</v>
      </c>
      <c r="AL314" t="s">
        <v>110</v>
      </c>
      <c r="AM314">
        <v>1</v>
      </c>
      <c r="AN314">
        <v>2</v>
      </c>
      <c r="AO314">
        <f>0.1*AO311</f>
        <v>5.2000000000000005E-2</v>
      </c>
      <c r="AP314">
        <v>0.02</v>
      </c>
      <c r="AQ314">
        <v>3</v>
      </c>
      <c r="AT314" s="122">
        <f t="shared" si="165"/>
        <v>5.2000000000000005E-2</v>
      </c>
      <c r="AU314" s="122">
        <f t="shared" si="205"/>
        <v>5.2000000000000006E-3</v>
      </c>
      <c r="AV314" s="123">
        <f t="shared" si="198"/>
        <v>4.4800000000000004</v>
      </c>
      <c r="AW314" s="123">
        <f t="shared" si="206"/>
        <v>0.30000000000000004</v>
      </c>
      <c r="AX314" s="122">
        <f>10068.2*P314*POWER(10,-6)</f>
        <v>0</v>
      </c>
      <c r="AY314" s="123">
        <f t="shared" si="202"/>
        <v>4.8372000000000002</v>
      </c>
      <c r="AZ314" s="12">
        <f t="shared" si="212"/>
        <v>3.0400000000000004E-5</v>
      </c>
      <c r="BA314" s="102">
        <f t="shared" si="213"/>
        <v>6.0800000000000007E-5</v>
      </c>
      <c r="BB314" s="12">
        <f t="shared" si="211"/>
        <v>1.4705088000000003E-4</v>
      </c>
    </row>
    <row r="315" spans="1:54" x14ac:dyDescent="0.3">
      <c r="A315" s="116" t="s">
        <v>219</v>
      </c>
      <c r="B315" s="126" t="s">
        <v>349</v>
      </c>
      <c r="C315" s="141" t="s">
        <v>327</v>
      </c>
      <c r="D315" s="142" t="s">
        <v>77</v>
      </c>
      <c r="E315" s="144">
        <v>4.9999999999999998E-7</v>
      </c>
      <c r="F315" s="126">
        <v>1520</v>
      </c>
      <c r="G315" s="143">
        <v>0.15200000000000002</v>
      </c>
      <c r="H315" s="144">
        <f t="shared" si="204"/>
        <v>1.1552000000000001E-4</v>
      </c>
      <c r="I315" s="143">
        <f>Q314*1800/1000</f>
        <v>0</v>
      </c>
      <c r="J315" s="143"/>
      <c r="K315" s="143"/>
      <c r="L315" s="143"/>
      <c r="M315" s="143"/>
      <c r="N315" s="143"/>
      <c r="O315" s="143"/>
      <c r="P315" s="143">
        <f>I315</f>
        <v>0</v>
      </c>
      <c r="Q315" s="124"/>
      <c r="R315" t="str">
        <f t="shared" si="207"/>
        <v>С196</v>
      </c>
      <c r="S315" t="str">
        <f t="shared" si="208"/>
        <v>Линия бытового пропана эстакады 5/6 завода</v>
      </c>
      <c r="T315" t="str">
        <f t="shared" si="209"/>
        <v>Частичное-вспышка</v>
      </c>
      <c r="U315" t="s">
        <v>110</v>
      </c>
      <c r="V315" t="s">
        <v>110</v>
      </c>
      <c r="W315" t="s">
        <v>110</v>
      </c>
      <c r="X315" t="s">
        <v>110</v>
      </c>
      <c r="Y315" t="s">
        <v>110</v>
      </c>
      <c r="Z315" t="s">
        <v>110</v>
      </c>
      <c r="AA315" t="s">
        <v>110</v>
      </c>
      <c r="AB315" t="s">
        <v>110</v>
      </c>
      <c r="AC315" t="s">
        <v>110</v>
      </c>
      <c r="AD315" t="s">
        <v>110</v>
      </c>
      <c r="AE315">
        <v>29</v>
      </c>
      <c r="AF315">
        <v>34</v>
      </c>
      <c r="AG315" t="s">
        <v>110</v>
      </c>
      <c r="AH315" t="s">
        <v>110</v>
      </c>
      <c r="AI315" t="s">
        <v>110</v>
      </c>
      <c r="AJ315" t="s">
        <v>110</v>
      </c>
      <c r="AK315" t="s">
        <v>110</v>
      </c>
      <c r="AL315" t="s">
        <v>110</v>
      </c>
      <c r="AM315">
        <v>1</v>
      </c>
      <c r="AN315">
        <v>2</v>
      </c>
      <c r="AO315">
        <f>0.1*AO311</f>
        <v>5.2000000000000005E-2</v>
      </c>
      <c r="AP315">
        <v>0.02</v>
      </c>
      <c r="AQ315">
        <v>3</v>
      </c>
      <c r="AT315" s="122">
        <f t="shared" si="165"/>
        <v>5.2000000000000005E-2</v>
      </c>
      <c r="AU315" s="122">
        <f t="shared" si="205"/>
        <v>5.2000000000000006E-3</v>
      </c>
      <c r="AV315" s="123">
        <f t="shared" si="198"/>
        <v>4.4800000000000004</v>
      </c>
      <c r="AW315" s="123">
        <f t="shared" si="206"/>
        <v>0.30000000000000004</v>
      </c>
      <c r="AX315" s="122">
        <f>10068.2*P315*POWER(10,-6)</f>
        <v>0</v>
      </c>
      <c r="AY315" s="123">
        <f t="shared" si="202"/>
        <v>4.8372000000000002</v>
      </c>
      <c r="AZ315" s="12">
        <f t="shared" si="212"/>
        <v>1.1552000000000001E-4</v>
      </c>
      <c r="BA315" s="102">
        <f t="shared" si="213"/>
        <v>2.3104000000000001E-4</v>
      </c>
      <c r="BB315" s="12">
        <f t="shared" si="211"/>
        <v>5.5879334400000006E-4</v>
      </c>
    </row>
    <row r="316" spans="1:54" x14ac:dyDescent="0.3">
      <c r="A316" s="116" t="s">
        <v>220</v>
      </c>
      <c r="B316" s="126" t="s">
        <v>349</v>
      </c>
      <c r="C316" s="118" t="s">
        <v>328</v>
      </c>
      <c r="D316" s="119" t="s">
        <v>73</v>
      </c>
      <c r="E316" s="120">
        <v>4.9999999999999998E-7</v>
      </c>
      <c r="F316" s="126">
        <v>1520</v>
      </c>
      <c r="G316" s="117">
        <v>0.6080000000000001</v>
      </c>
      <c r="H316" s="120">
        <f>E316*F316*G316</f>
        <v>4.6208000000000002E-4</v>
      </c>
      <c r="I316" s="117">
        <f>Q314*1800/1000</f>
        <v>0</v>
      </c>
      <c r="J316" s="117"/>
      <c r="K316" s="117"/>
      <c r="L316" s="117"/>
      <c r="M316" s="117"/>
      <c r="N316" s="117"/>
      <c r="O316" s="117"/>
      <c r="P316" s="117">
        <v>0</v>
      </c>
      <c r="Q316" s="116"/>
      <c r="R316" t="str">
        <f t="shared" si="207"/>
        <v>С197</v>
      </c>
      <c r="S316" t="str">
        <f t="shared" si="208"/>
        <v>Линия бытового пропана эстакады 5/6 завода</v>
      </c>
      <c r="T316" t="str">
        <f t="shared" si="209"/>
        <v>Частичное-ликвидация</v>
      </c>
      <c r="U316" t="s">
        <v>110</v>
      </c>
      <c r="V316" t="s">
        <v>110</v>
      </c>
      <c r="W316" t="s">
        <v>110</v>
      </c>
      <c r="X316" t="s">
        <v>110</v>
      </c>
      <c r="Y316" t="s">
        <v>110</v>
      </c>
      <c r="Z316" t="s">
        <v>110</v>
      </c>
      <c r="AA316" t="s">
        <v>110</v>
      </c>
      <c r="AB316" t="s">
        <v>110</v>
      </c>
      <c r="AC316" t="s">
        <v>110</v>
      </c>
      <c r="AD316" t="s">
        <v>110</v>
      </c>
      <c r="AE316" t="s">
        <v>110</v>
      </c>
      <c r="AF316" t="s">
        <v>110</v>
      </c>
      <c r="AG316" t="s">
        <v>110</v>
      </c>
      <c r="AH316" t="s">
        <v>110</v>
      </c>
      <c r="AI316" t="s">
        <v>110</v>
      </c>
      <c r="AJ316" t="s">
        <v>110</v>
      </c>
      <c r="AK316" t="s">
        <v>110</v>
      </c>
      <c r="AL316" t="s">
        <v>110</v>
      </c>
      <c r="AM316">
        <v>0</v>
      </c>
      <c r="AN316">
        <v>0</v>
      </c>
      <c r="AO316">
        <f>0.1*AO311</f>
        <v>5.2000000000000005E-2</v>
      </c>
      <c r="AP316">
        <v>0.02</v>
      </c>
      <c r="AQ316">
        <v>3</v>
      </c>
      <c r="AT316" s="122">
        <f t="shared" si="180"/>
        <v>5.2000000000000005E-2</v>
      </c>
      <c r="AU316" s="122">
        <f t="shared" si="205"/>
        <v>5.2000000000000006E-3</v>
      </c>
      <c r="AV316" s="123">
        <f t="shared" si="198"/>
        <v>0</v>
      </c>
      <c r="AW316" s="123">
        <f t="shared" si="206"/>
        <v>0.30000000000000004</v>
      </c>
      <c r="AX316" s="122">
        <f>1333*I316*POWER(10,-6)</f>
        <v>0</v>
      </c>
      <c r="AY316" s="123">
        <f t="shared" si="202"/>
        <v>0.35720000000000002</v>
      </c>
      <c r="AZ316" s="12">
        <f t="shared" si="212"/>
        <v>0</v>
      </c>
      <c r="BA316" s="102">
        <f t="shared" si="213"/>
        <v>0</v>
      </c>
      <c r="BB316" s="12">
        <f t="shared" si="211"/>
        <v>1.6505497600000001E-4</v>
      </c>
    </row>
    <row r="317" spans="1:54" ht="15" thickBot="1" x14ac:dyDescent="0.35">
      <c r="A317" s="116" t="s">
        <v>221</v>
      </c>
      <c r="B317" s="126" t="s">
        <v>349</v>
      </c>
      <c r="C317" s="133" t="s">
        <v>78</v>
      </c>
      <c r="D317" s="134" t="s">
        <v>79</v>
      </c>
      <c r="E317" s="135">
        <v>2.5000000000000001E-5</v>
      </c>
      <c r="F317" s="136">
        <v>1</v>
      </c>
      <c r="G317" s="136">
        <v>1</v>
      </c>
      <c r="H317" s="135">
        <f>E317*F317*G317</f>
        <v>2.5000000000000001E-5</v>
      </c>
      <c r="I317" s="136">
        <v>52</v>
      </c>
      <c r="J317" s="136"/>
      <c r="K317" s="136"/>
      <c r="L317" s="136"/>
      <c r="M317" s="136"/>
      <c r="N317" s="136"/>
      <c r="O317" s="136"/>
      <c r="P317" s="136">
        <f>0.6*I317*0.3</f>
        <v>9.36</v>
      </c>
      <c r="Q317" s="145"/>
      <c r="R317" t="str">
        <f t="shared" si="207"/>
        <v>С198</v>
      </c>
      <c r="S317" t="str">
        <f t="shared" si="208"/>
        <v>Линия бытового пропана эстакады 5/6 завода</v>
      </c>
      <c r="T317" t="str">
        <f t="shared" si="209"/>
        <v>Полное-огненный шар</v>
      </c>
      <c r="U317" t="s">
        <v>110</v>
      </c>
      <c r="V317" t="s">
        <v>110</v>
      </c>
      <c r="W317" t="s">
        <v>110</v>
      </c>
      <c r="X317" t="s">
        <v>110</v>
      </c>
      <c r="Y317" t="s">
        <v>110</v>
      </c>
      <c r="Z317" t="s">
        <v>110</v>
      </c>
      <c r="AA317" t="s">
        <v>110</v>
      </c>
      <c r="AB317" t="s">
        <v>110</v>
      </c>
      <c r="AC317" t="s">
        <v>110</v>
      </c>
      <c r="AD317" t="s">
        <v>110</v>
      </c>
      <c r="AE317" t="s">
        <v>110</v>
      </c>
      <c r="AF317" t="s">
        <v>110</v>
      </c>
      <c r="AG317" t="s">
        <v>110</v>
      </c>
      <c r="AH317" t="s">
        <v>110</v>
      </c>
      <c r="AI317">
        <v>101</v>
      </c>
      <c r="AJ317">
        <v>144</v>
      </c>
      <c r="AK317">
        <v>171</v>
      </c>
      <c r="AL317">
        <v>220</v>
      </c>
      <c r="AM317">
        <v>1</v>
      </c>
      <c r="AN317">
        <v>1</v>
      </c>
      <c r="AO317">
        <f>AO309</f>
        <v>0.52</v>
      </c>
      <c r="AP317">
        <v>0.02</v>
      </c>
      <c r="AQ317">
        <v>10</v>
      </c>
      <c r="AT317" s="122">
        <f t="shared" si="181"/>
        <v>0.70720000000000005</v>
      </c>
      <c r="AU317" s="122">
        <f t="shared" si="205"/>
        <v>7.0720000000000005E-2</v>
      </c>
      <c r="AV317" s="123">
        <f t="shared" si="198"/>
        <v>3.1</v>
      </c>
      <c r="AW317" s="123">
        <f t="shared" si="206"/>
        <v>1</v>
      </c>
      <c r="AX317" s="122">
        <f t="shared" ref="AX317" si="214">10068.2*P317*POWER(10,-6)</f>
        <v>9.4238351999999997E-2</v>
      </c>
      <c r="AY317" s="123">
        <f t="shared" si="202"/>
        <v>4.9721583520000001</v>
      </c>
      <c r="AZ317" s="12">
        <f t="shared" si="212"/>
        <v>2.5000000000000001E-5</v>
      </c>
      <c r="BA317" s="102">
        <f t="shared" si="213"/>
        <v>2.5000000000000001E-5</v>
      </c>
      <c r="BB317" s="12">
        <f t="shared" si="211"/>
        <v>1.2430395880000001E-4</v>
      </c>
    </row>
    <row r="318" spans="1:54" ht="15" thickTop="1" x14ac:dyDescent="0.3">
      <c r="A318" s="116" t="s">
        <v>222</v>
      </c>
      <c r="B318" s="126" t="s">
        <v>350</v>
      </c>
      <c r="C318" s="127" t="s">
        <v>8</v>
      </c>
      <c r="D318" s="128" t="s">
        <v>71</v>
      </c>
      <c r="E318" s="129">
        <v>9.9999999999999995E-8</v>
      </c>
      <c r="F318" s="126">
        <v>1280</v>
      </c>
      <c r="G318" s="126">
        <v>0.05</v>
      </c>
      <c r="H318" s="129">
        <f>E318*F318*G318</f>
        <v>6.3999999999999997E-6</v>
      </c>
      <c r="I318" s="126">
        <v>81.3</v>
      </c>
      <c r="J318" s="126"/>
      <c r="K318" s="126"/>
      <c r="L318" s="126"/>
      <c r="M318" s="126"/>
      <c r="N318" s="126"/>
      <c r="O318" s="126"/>
      <c r="P318" s="126">
        <f>I318</f>
        <v>81.3</v>
      </c>
      <c r="Q318" s="130"/>
      <c r="R318" t="str">
        <f t="shared" si="207"/>
        <v>С199</v>
      </c>
      <c r="S318" t="str">
        <f t="shared" si="208"/>
        <v>Линия стабильного бензина эстакады 7/8 завода</v>
      </c>
      <c r="T318" t="str">
        <f t="shared" si="209"/>
        <v>Полное-пожар</v>
      </c>
      <c r="U318">
        <v>15</v>
      </c>
      <c r="V318">
        <v>21</v>
      </c>
      <c r="W318">
        <v>29</v>
      </c>
      <c r="X318">
        <v>54</v>
      </c>
      <c r="Y318" t="s">
        <v>110</v>
      </c>
      <c r="Z318" t="s">
        <v>110</v>
      </c>
      <c r="AA318" t="s">
        <v>110</v>
      </c>
      <c r="AB318" t="s">
        <v>110</v>
      </c>
      <c r="AC318" t="s">
        <v>110</v>
      </c>
      <c r="AD318" t="s">
        <v>110</v>
      </c>
      <c r="AE318" t="s">
        <v>110</v>
      </c>
      <c r="AF318" t="s">
        <v>110</v>
      </c>
      <c r="AG318" t="s">
        <v>110</v>
      </c>
      <c r="AH318" t="s">
        <v>110</v>
      </c>
      <c r="AI318" t="s">
        <v>110</v>
      </c>
      <c r="AJ318" t="s">
        <v>110</v>
      </c>
      <c r="AK318" t="s">
        <v>110</v>
      </c>
      <c r="AL318" t="s">
        <v>110</v>
      </c>
      <c r="AM318" s="10">
        <v>1</v>
      </c>
      <c r="AN318" s="10">
        <v>2</v>
      </c>
      <c r="AO318">
        <v>0.38</v>
      </c>
      <c r="AP318">
        <v>0.02</v>
      </c>
      <c r="AQ318">
        <v>10</v>
      </c>
      <c r="AT318" s="122">
        <f t="shared" si="173"/>
        <v>2.0059999999999998</v>
      </c>
      <c r="AU318" s="122">
        <f>0.1*AT318</f>
        <v>0.2006</v>
      </c>
      <c r="AV318" s="123">
        <f t="shared" ref="AV318:AV326" si="215">AM318*1.72+115*0.012*AN318</f>
        <v>4.4800000000000004</v>
      </c>
      <c r="AW318" s="123">
        <f>AQ318*0.1</f>
        <v>1</v>
      </c>
      <c r="AX318" s="122">
        <f>10068.2*P318*POWER(10,-6)+0.0012*Q318</f>
        <v>0.81854466000000004</v>
      </c>
      <c r="AY318" s="123">
        <f t="shared" si="202"/>
        <v>8.5051446600000009</v>
      </c>
      <c r="AZ318" s="12">
        <f t="shared" si="212"/>
        <v>6.3999999999999997E-6</v>
      </c>
      <c r="BA318" s="102">
        <f t="shared" si="213"/>
        <v>1.2799999999999999E-5</v>
      </c>
      <c r="BB318" s="12">
        <f t="shared" si="211"/>
        <v>5.4432925824000001E-5</v>
      </c>
    </row>
    <row r="319" spans="1:54" x14ac:dyDescent="0.3">
      <c r="A319" s="116" t="s">
        <v>223</v>
      </c>
      <c r="B319" s="126" t="s">
        <v>350</v>
      </c>
      <c r="C319" s="118" t="s">
        <v>329</v>
      </c>
      <c r="D319" s="119" t="s">
        <v>74</v>
      </c>
      <c r="E319" s="120">
        <v>9.9999999999999995E-8</v>
      </c>
      <c r="F319" s="126">
        <v>1280</v>
      </c>
      <c r="G319" s="117">
        <v>0.19</v>
      </c>
      <c r="H319" s="120">
        <f t="shared" ref="H319:H324" si="216">E319*F319*G319</f>
        <v>2.4319999999999998E-5</v>
      </c>
      <c r="I319" s="126">
        <v>81.3</v>
      </c>
      <c r="J319" s="126"/>
      <c r="K319" s="126"/>
      <c r="L319" s="126"/>
      <c r="M319" s="126"/>
      <c r="N319" s="126"/>
      <c r="O319" s="126"/>
      <c r="P319" s="117">
        <f>I319*0.1</f>
        <v>8.1300000000000008</v>
      </c>
      <c r="Q319" s="130"/>
      <c r="R319" t="str">
        <f t="shared" si="207"/>
        <v>С200</v>
      </c>
      <c r="S319" t="str">
        <f t="shared" si="208"/>
        <v>Линия стабильного бензина эстакады 7/8 завода</v>
      </c>
      <c r="T319" t="str">
        <f t="shared" si="209"/>
        <v>Полное-взрыв</v>
      </c>
      <c r="U319" t="s">
        <v>110</v>
      </c>
      <c r="V319" t="s">
        <v>110</v>
      </c>
      <c r="W319" t="s">
        <v>110</v>
      </c>
      <c r="X319" t="s">
        <v>110</v>
      </c>
      <c r="Y319">
        <v>92</v>
      </c>
      <c r="Z319">
        <v>187</v>
      </c>
      <c r="AA319">
        <v>510</v>
      </c>
      <c r="AB319">
        <v>874</v>
      </c>
      <c r="AC319" t="s">
        <v>110</v>
      </c>
      <c r="AD319" t="s">
        <v>110</v>
      </c>
      <c r="AE319" t="s">
        <v>110</v>
      </c>
      <c r="AF319" t="s">
        <v>110</v>
      </c>
      <c r="AG319" t="s">
        <v>110</v>
      </c>
      <c r="AH319" t="s">
        <v>110</v>
      </c>
      <c r="AI319" t="s">
        <v>110</v>
      </c>
      <c r="AJ319" t="s">
        <v>110</v>
      </c>
      <c r="AK319" t="s">
        <v>110</v>
      </c>
      <c r="AL319" t="s">
        <v>110</v>
      </c>
      <c r="AM319" s="10">
        <v>2</v>
      </c>
      <c r="AN319" s="10">
        <v>1</v>
      </c>
      <c r="AO319">
        <v>0.38</v>
      </c>
      <c r="AP319">
        <v>0.02</v>
      </c>
      <c r="AQ319">
        <v>10</v>
      </c>
      <c r="AT319" s="122">
        <f t="shared" si="175"/>
        <v>2.0059999999999998</v>
      </c>
      <c r="AU319" s="122">
        <f t="shared" si="205"/>
        <v>0.2006</v>
      </c>
      <c r="AV319" s="123">
        <f t="shared" si="215"/>
        <v>4.82</v>
      </c>
      <c r="AW319" s="123">
        <f t="shared" ref="AW319:AW326" si="217">AQ319*0.1</f>
        <v>1</v>
      </c>
      <c r="AX319" s="122">
        <f>10068.2*P319*POWER(10,-6)*10+0.0012*Q318</f>
        <v>0.81854466000000015</v>
      </c>
      <c r="AY319" s="123">
        <f t="shared" si="202"/>
        <v>8.8451446600000008</v>
      </c>
      <c r="AZ319" s="12">
        <f t="shared" si="212"/>
        <v>4.8639999999999995E-5</v>
      </c>
      <c r="BA319" s="102">
        <f t="shared" si="213"/>
        <v>2.4319999999999998E-5</v>
      </c>
      <c r="BB319" s="12">
        <f t="shared" si="211"/>
        <v>2.1511391813119999E-4</v>
      </c>
    </row>
    <row r="320" spans="1:54" x14ac:dyDescent="0.3">
      <c r="A320" s="116" t="s">
        <v>224</v>
      </c>
      <c r="B320" s="126" t="s">
        <v>350</v>
      </c>
      <c r="C320" s="118" t="s">
        <v>330</v>
      </c>
      <c r="D320" s="119" t="s">
        <v>72</v>
      </c>
      <c r="E320" s="120">
        <v>9.9999999999999995E-8</v>
      </c>
      <c r="F320" s="126">
        <v>1280</v>
      </c>
      <c r="G320" s="117">
        <v>0.76</v>
      </c>
      <c r="H320" s="120">
        <f t="shared" si="216"/>
        <v>9.727999999999999E-5</v>
      </c>
      <c r="I320" s="126">
        <v>81.3</v>
      </c>
      <c r="J320" s="126"/>
      <c r="K320" s="126"/>
      <c r="L320" s="126"/>
      <c r="M320" s="126"/>
      <c r="N320" s="126"/>
      <c r="O320" s="126"/>
      <c r="P320" s="117">
        <v>0</v>
      </c>
      <c r="Q320" s="132"/>
      <c r="R320" t="str">
        <f t="shared" si="207"/>
        <v>С201</v>
      </c>
      <c r="S320" t="str">
        <f t="shared" si="208"/>
        <v>Линия стабильного бензина эстакады 7/8 завода</v>
      </c>
      <c r="T320" t="str">
        <f t="shared" si="209"/>
        <v>Полное-ликвидация</v>
      </c>
      <c r="U320" t="s">
        <v>110</v>
      </c>
      <c r="V320" t="s">
        <v>110</v>
      </c>
      <c r="W320" t="s">
        <v>110</v>
      </c>
      <c r="X320" t="s">
        <v>110</v>
      </c>
      <c r="Y320" t="s">
        <v>110</v>
      </c>
      <c r="Z320" t="s">
        <v>110</v>
      </c>
      <c r="AA320" t="s">
        <v>110</v>
      </c>
      <c r="AB320" t="s">
        <v>110</v>
      </c>
      <c r="AC320" t="s">
        <v>110</v>
      </c>
      <c r="AD320" t="s">
        <v>110</v>
      </c>
      <c r="AE320" t="s">
        <v>110</v>
      </c>
      <c r="AF320" t="s">
        <v>110</v>
      </c>
      <c r="AG320" t="s">
        <v>110</v>
      </c>
      <c r="AH320" t="s">
        <v>110</v>
      </c>
      <c r="AI320" t="s">
        <v>110</v>
      </c>
      <c r="AJ320" t="s">
        <v>110</v>
      </c>
      <c r="AK320" t="s">
        <v>110</v>
      </c>
      <c r="AL320" t="s">
        <v>110</v>
      </c>
      <c r="AM320">
        <v>0</v>
      </c>
      <c r="AN320">
        <v>0</v>
      </c>
      <c r="AO320">
        <v>0.38</v>
      </c>
      <c r="AP320">
        <v>0.02</v>
      </c>
      <c r="AQ320">
        <v>10</v>
      </c>
      <c r="AT320" s="122">
        <f t="shared" ref="AT320" si="218">AP320*P320+AO320</f>
        <v>0.38</v>
      </c>
      <c r="AU320" s="122">
        <f t="shared" si="205"/>
        <v>3.8000000000000006E-2</v>
      </c>
      <c r="AV320" s="123">
        <f t="shared" si="215"/>
        <v>0</v>
      </c>
      <c r="AW320" s="123">
        <f t="shared" si="217"/>
        <v>1</v>
      </c>
      <c r="AX320" s="122">
        <f>1333*P320*POWER(10,-6)+0.0012*Q318</f>
        <v>0</v>
      </c>
      <c r="AY320" s="123">
        <f t="shared" si="202"/>
        <v>1.4180000000000001</v>
      </c>
      <c r="AZ320" s="12">
        <f t="shared" si="212"/>
        <v>0</v>
      </c>
      <c r="BA320" s="102">
        <f t="shared" si="213"/>
        <v>0</v>
      </c>
      <c r="BB320" s="12">
        <f t="shared" si="211"/>
        <v>1.3794303999999999E-4</v>
      </c>
    </row>
    <row r="321" spans="1:54" x14ac:dyDescent="0.3">
      <c r="A321" s="116" t="s">
        <v>225</v>
      </c>
      <c r="B321" s="126" t="s">
        <v>350</v>
      </c>
      <c r="C321" s="118" t="s">
        <v>12</v>
      </c>
      <c r="D321" s="119" t="s">
        <v>75</v>
      </c>
      <c r="E321" s="120">
        <v>4.9999999999999998E-7</v>
      </c>
      <c r="F321" s="126">
        <v>1280</v>
      </c>
      <c r="G321" s="117">
        <v>4.0000000000000008E-2</v>
      </c>
      <c r="H321" s="120">
        <f t="shared" si="216"/>
        <v>2.5600000000000002E-5</v>
      </c>
      <c r="I321" s="117">
        <f>Q321*300/1000</f>
        <v>0</v>
      </c>
      <c r="J321" s="117"/>
      <c r="K321" s="117"/>
      <c r="L321" s="117"/>
      <c r="M321" s="117"/>
      <c r="N321" s="117"/>
      <c r="O321" s="117"/>
      <c r="P321" s="117">
        <f>I321</f>
        <v>0</v>
      </c>
      <c r="Q321" s="130"/>
      <c r="R321" t="str">
        <f t="shared" si="207"/>
        <v>С202</v>
      </c>
      <c r="S321" t="str">
        <f t="shared" si="208"/>
        <v>Линия стабильного бензина эстакады 7/8 завода</v>
      </c>
      <c r="T321" t="str">
        <f t="shared" si="209"/>
        <v>Частичное-жидкостной факел</v>
      </c>
      <c r="U321" t="s">
        <v>110</v>
      </c>
      <c r="V321" t="s">
        <v>110</v>
      </c>
      <c r="W321" t="s">
        <v>110</v>
      </c>
      <c r="X321" t="s">
        <v>110</v>
      </c>
      <c r="Y321" t="s">
        <v>110</v>
      </c>
      <c r="Z321" t="s">
        <v>110</v>
      </c>
      <c r="AA321" t="s">
        <v>110</v>
      </c>
      <c r="AB321" t="s">
        <v>110</v>
      </c>
      <c r="AC321">
        <v>27</v>
      </c>
      <c r="AD321">
        <v>5</v>
      </c>
      <c r="AE321" t="s">
        <v>110</v>
      </c>
      <c r="AF321" t="s">
        <v>110</v>
      </c>
      <c r="AG321" t="s">
        <v>110</v>
      </c>
      <c r="AH321" t="s">
        <v>110</v>
      </c>
      <c r="AI321" t="s">
        <v>110</v>
      </c>
      <c r="AJ321" t="s">
        <v>110</v>
      </c>
      <c r="AK321" t="s">
        <v>110</v>
      </c>
      <c r="AL321" t="s">
        <v>110</v>
      </c>
      <c r="AM321">
        <v>1</v>
      </c>
      <c r="AN321">
        <v>2</v>
      </c>
      <c r="AO321">
        <f>0.1*AO320</f>
        <v>3.8000000000000006E-2</v>
      </c>
      <c r="AP321">
        <v>0.02</v>
      </c>
      <c r="AQ321">
        <v>10</v>
      </c>
      <c r="AT321" s="122">
        <f t="shared" si="201"/>
        <v>3.8000000000000006E-2</v>
      </c>
      <c r="AU321" s="122">
        <f t="shared" si="205"/>
        <v>3.8000000000000009E-3</v>
      </c>
      <c r="AV321" s="123">
        <f t="shared" si="215"/>
        <v>4.4800000000000004</v>
      </c>
      <c r="AW321" s="123">
        <f t="shared" si="217"/>
        <v>1</v>
      </c>
      <c r="AX321" s="122">
        <f>10068.2*P321*POWER(10,-6)+0.0012*P321*20</f>
        <v>0</v>
      </c>
      <c r="AY321" s="123">
        <f t="shared" si="202"/>
        <v>5.5218000000000007</v>
      </c>
      <c r="AZ321" s="12">
        <f t="shared" si="212"/>
        <v>2.5600000000000002E-5</v>
      </c>
      <c r="BA321" s="102">
        <f t="shared" si="213"/>
        <v>5.1200000000000004E-5</v>
      </c>
      <c r="BB321" s="12">
        <f t="shared" si="211"/>
        <v>1.4135808000000004E-4</v>
      </c>
    </row>
    <row r="322" spans="1:54" x14ac:dyDescent="0.3">
      <c r="A322" s="116" t="s">
        <v>226</v>
      </c>
      <c r="B322" s="126" t="s">
        <v>350</v>
      </c>
      <c r="C322" s="118" t="s">
        <v>326</v>
      </c>
      <c r="D322" s="119" t="s">
        <v>73</v>
      </c>
      <c r="E322" s="120">
        <v>4.9999999999999998E-7</v>
      </c>
      <c r="F322" s="126">
        <v>1280</v>
      </c>
      <c r="G322" s="117">
        <v>0.16000000000000003</v>
      </c>
      <c r="H322" s="120">
        <f t="shared" si="216"/>
        <v>1.0240000000000001E-4</v>
      </c>
      <c r="I322" s="117">
        <f>Q321*300/1000</f>
        <v>0</v>
      </c>
      <c r="J322" s="117"/>
      <c r="K322" s="117"/>
      <c r="L322" s="117"/>
      <c r="M322" s="117"/>
      <c r="N322" s="117"/>
      <c r="O322" s="117"/>
      <c r="P322" s="117">
        <v>0</v>
      </c>
      <c r="Q322" s="132"/>
      <c r="R322" t="str">
        <f t="shared" si="207"/>
        <v>С203</v>
      </c>
      <c r="S322" t="str">
        <f t="shared" si="208"/>
        <v>Линия стабильного бензина эстакады 7/8 завода</v>
      </c>
      <c r="T322" t="str">
        <f t="shared" si="209"/>
        <v>Частичное-ликвидация</v>
      </c>
      <c r="U322" t="s">
        <v>110</v>
      </c>
      <c r="V322" t="s">
        <v>110</v>
      </c>
      <c r="W322" t="s">
        <v>110</v>
      </c>
      <c r="X322" t="s">
        <v>110</v>
      </c>
      <c r="Y322" t="s">
        <v>110</v>
      </c>
      <c r="Z322" t="s">
        <v>110</v>
      </c>
      <c r="AA322" t="s">
        <v>110</v>
      </c>
      <c r="AB322" t="s">
        <v>110</v>
      </c>
      <c r="AC322" t="s">
        <v>110</v>
      </c>
      <c r="AD322" t="s">
        <v>110</v>
      </c>
      <c r="AE322" t="s">
        <v>110</v>
      </c>
      <c r="AF322" t="s">
        <v>110</v>
      </c>
      <c r="AG322" t="s">
        <v>110</v>
      </c>
      <c r="AH322" t="s">
        <v>110</v>
      </c>
      <c r="AI322" t="s">
        <v>110</v>
      </c>
      <c r="AJ322" t="s">
        <v>110</v>
      </c>
      <c r="AK322" t="s">
        <v>110</v>
      </c>
      <c r="AL322" t="s">
        <v>110</v>
      </c>
      <c r="AM322">
        <v>0</v>
      </c>
      <c r="AN322">
        <v>0</v>
      </c>
      <c r="AO322">
        <f>0.1*AO320</f>
        <v>3.8000000000000006E-2</v>
      </c>
      <c r="AP322">
        <v>0.02</v>
      </c>
      <c r="AQ322">
        <v>3</v>
      </c>
      <c r="AT322" s="122">
        <f t="shared" si="179"/>
        <v>3.8000000000000006E-2</v>
      </c>
      <c r="AU322" s="122">
        <f t="shared" si="205"/>
        <v>3.8000000000000009E-3</v>
      </c>
      <c r="AV322" s="123">
        <f t="shared" si="215"/>
        <v>0</v>
      </c>
      <c r="AW322" s="123">
        <f t="shared" si="217"/>
        <v>0.30000000000000004</v>
      </c>
      <c r="AX322" s="122">
        <f>1333*I322*POWER(10,-6)+0.0012*I322*20</f>
        <v>0</v>
      </c>
      <c r="AY322" s="123">
        <f t="shared" si="202"/>
        <v>0.3418000000000001</v>
      </c>
      <c r="AZ322" s="12">
        <f t="shared" si="212"/>
        <v>0</v>
      </c>
      <c r="BA322" s="102">
        <f t="shared" si="213"/>
        <v>0</v>
      </c>
      <c r="BB322" s="12">
        <f t="shared" si="211"/>
        <v>3.5000320000000013E-5</v>
      </c>
    </row>
    <row r="323" spans="1:54" x14ac:dyDescent="0.3">
      <c r="A323" s="116" t="s">
        <v>227</v>
      </c>
      <c r="B323" s="126" t="s">
        <v>350</v>
      </c>
      <c r="C323" s="118" t="s">
        <v>15</v>
      </c>
      <c r="D323" s="119" t="s">
        <v>76</v>
      </c>
      <c r="E323" s="120">
        <v>4.9999999999999998E-7</v>
      </c>
      <c r="F323" s="126">
        <v>1280</v>
      </c>
      <c r="G323" s="117">
        <v>4.0000000000000008E-2</v>
      </c>
      <c r="H323" s="120">
        <f t="shared" si="216"/>
        <v>2.5600000000000002E-5</v>
      </c>
      <c r="I323" s="117">
        <f>Q323*1800/1000</f>
        <v>0</v>
      </c>
      <c r="J323" s="117"/>
      <c r="K323" s="117"/>
      <c r="L323" s="117"/>
      <c r="M323" s="117"/>
      <c r="N323" s="117"/>
      <c r="O323" s="117"/>
      <c r="P323" s="117">
        <f>I323</f>
        <v>0</v>
      </c>
      <c r="Q323" s="130"/>
      <c r="R323" t="str">
        <f t="shared" si="207"/>
        <v>С204</v>
      </c>
      <c r="S323" t="str">
        <f t="shared" si="208"/>
        <v>Линия стабильного бензина эстакады 7/8 завода</v>
      </c>
      <c r="T323" t="str">
        <f t="shared" si="209"/>
        <v>Частичное-газ факел</v>
      </c>
      <c r="U323" t="s">
        <v>110</v>
      </c>
      <c r="V323" t="s">
        <v>110</v>
      </c>
      <c r="W323" t="s">
        <v>110</v>
      </c>
      <c r="X323" t="s">
        <v>110</v>
      </c>
      <c r="Y323" t="s">
        <v>110</v>
      </c>
      <c r="Z323" t="s">
        <v>110</v>
      </c>
      <c r="AA323" t="s">
        <v>110</v>
      </c>
      <c r="AB323" t="s">
        <v>110</v>
      </c>
      <c r="AC323">
        <v>6</v>
      </c>
      <c r="AD323">
        <v>1</v>
      </c>
      <c r="AE323" t="s">
        <v>110</v>
      </c>
      <c r="AF323" t="s">
        <v>110</v>
      </c>
      <c r="AG323" t="s">
        <v>110</v>
      </c>
      <c r="AH323" t="s">
        <v>110</v>
      </c>
      <c r="AI323" t="s">
        <v>110</v>
      </c>
      <c r="AJ323" t="s">
        <v>110</v>
      </c>
      <c r="AK323" t="s">
        <v>110</v>
      </c>
      <c r="AL323" t="s">
        <v>110</v>
      </c>
      <c r="AM323">
        <v>1</v>
      </c>
      <c r="AN323">
        <v>2</v>
      </c>
      <c r="AO323">
        <f>0.1*AO320</f>
        <v>3.8000000000000006E-2</v>
      </c>
      <c r="AP323">
        <v>0.02</v>
      </c>
      <c r="AQ323">
        <v>3</v>
      </c>
      <c r="AT323" s="122">
        <f t="shared" ref="AT323:AT324" si="219">AP323*P323+AO323</f>
        <v>3.8000000000000006E-2</v>
      </c>
      <c r="AU323" s="122">
        <f t="shared" si="205"/>
        <v>3.8000000000000009E-3</v>
      </c>
      <c r="AV323" s="123">
        <f t="shared" si="215"/>
        <v>4.4800000000000004</v>
      </c>
      <c r="AW323" s="123">
        <f t="shared" si="217"/>
        <v>0.30000000000000004</v>
      </c>
      <c r="AX323" s="122">
        <f>10068.2*P323*POWER(10,-6)</f>
        <v>0</v>
      </c>
      <c r="AY323" s="123">
        <f t="shared" si="202"/>
        <v>4.8218000000000005</v>
      </c>
      <c r="AZ323" s="12">
        <f t="shared" si="212"/>
        <v>2.5600000000000002E-5</v>
      </c>
      <c r="BA323" s="102">
        <f t="shared" si="213"/>
        <v>5.1200000000000004E-5</v>
      </c>
      <c r="BB323" s="12">
        <f t="shared" si="211"/>
        <v>1.2343808000000003E-4</v>
      </c>
    </row>
    <row r="324" spans="1:54" x14ac:dyDescent="0.3">
      <c r="A324" s="116" t="s">
        <v>228</v>
      </c>
      <c r="B324" s="126" t="s">
        <v>350</v>
      </c>
      <c r="C324" s="141" t="s">
        <v>327</v>
      </c>
      <c r="D324" s="142" t="s">
        <v>77</v>
      </c>
      <c r="E324" s="144">
        <v>4.9999999999999998E-7</v>
      </c>
      <c r="F324" s="126">
        <v>1280</v>
      </c>
      <c r="G324" s="143">
        <v>0.15200000000000002</v>
      </c>
      <c r="H324" s="144">
        <f t="shared" si="216"/>
        <v>9.7280000000000004E-5</v>
      </c>
      <c r="I324" s="143">
        <f>Q323*1800/1000</f>
        <v>0</v>
      </c>
      <c r="J324" s="143"/>
      <c r="K324" s="143"/>
      <c r="L324" s="143"/>
      <c r="M324" s="143"/>
      <c r="N324" s="143"/>
      <c r="O324" s="143"/>
      <c r="P324" s="143">
        <f>I324</f>
        <v>0</v>
      </c>
      <c r="Q324" s="132"/>
      <c r="R324" t="str">
        <f t="shared" si="207"/>
        <v>С205</v>
      </c>
      <c r="S324" t="str">
        <f t="shared" si="208"/>
        <v>Линия стабильного бензина эстакады 7/8 завода</v>
      </c>
      <c r="T324" t="str">
        <f t="shared" si="209"/>
        <v>Частичное-вспышка</v>
      </c>
      <c r="U324" t="s">
        <v>110</v>
      </c>
      <c r="V324" t="s">
        <v>110</v>
      </c>
      <c r="W324" t="s">
        <v>110</v>
      </c>
      <c r="X324" t="s">
        <v>110</v>
      </c>
      <c r="Y324" t="s">
        <v>110</v>
      </c>
      <c r="Z324" t="s">
        <v>110</v>
      </c>
      <c r="AA324" t="s">
        <v>110</v>
      </c>
      <c r="AB324" t="s">
        <v>110</v>
      </c>
      <c r="AC324" t="s">
        <v>110</v>
      </c>
      <c r="AD324" t="s">
        <v>110</v>
      </c>
      <c r="AE324">
        <v>23</v>
      </c>
      <c r="AF324">
        <v>27</v>
      </c>
      <c r="AG324" t="s">
        <v>110</v>
      </c>
      <c r="AH324" t="s">
        <v>110</v>
      </c>
      <c r="AI324" t="s">
        <v>110</v>
      </c>
      <c r="AJ324" t="s">
        <v>110</v>
      </c>
      <c r="AK324" t="s">
        <v>110</v>
      </c>
      <c r="AL324" t="s">
        <v>110</v>
      </c>
      <c r="AM324">
        <v>1</v>
      </c>
      <c r="AN324">
        <v>2</v>
      </c>
      <c r="AO324">
        <f>0.1*AO320</f>
        <v>3.8000000000000006E-2</v>
      </c>
      <c r="AP324">
        <v>0.02</v>
      </c>
      <c r="AQ324">
        <v>3</v>
      </c>
      <c r="AT324" s="122">
        <f t="shared" si="219"/>
        <v>3.8000000000000006E-2</v>
      </c>
      <c r="AU324" s="122">
        <f t="shared" si="205"/>
        <v>3.8000000000000009E-3</v>
      </c>
      <c r="AV324" s="123">
        <f t="shared" si="215"/>
        <v>4.4800000000000004</v>
      </c>
      <c r="AW324" s="123">
        <f t="shared" si="217"/>
        <v>0.30000000000000004</v>
      </c>
      <c r="AX324" s="122">
        <f>10068.2*P324*POWER(10,-6)</f>
        <v>0</v>
      </c>
      <c r="AY324" s="123">
        <f t="shared" si="202"/>
        <v>4.8218000000000005</v>
      </c>
      <c r="AZ324" s="12">
        <f t="shared" si="212"/>
        <v>9.7280000000000004E-5</v>
      </c>
      <c r="BA324" s="102">
        <f t="shared" si="213"/>
        <v>1.9456000000000001E-4</v>
      </c>
      <c r="BB324" s="12">
        <f t="shared" si="211"/>
        <v>4.6906470400000005E-4</v>
      </c>
    </row>
    <row r="325" spans="1:54" x14ac:dyDescent="0.3">
      <c r="A325" s="116" t="s">
        <v>229</v>
      </c>
      <c r="B325" s="126" t="s">
        <v>350</v>
      </c>
      <c r="C325" s="118" t="s">
        <v>328</v>
      </c>
      <c r="D325" s="119" t="s">
        <v>73</v>
      </c>
      <c r="E325" s="120">
        <v>4.9999999999999998E-7</v>
      </c>
      <c r="F325" s="126">
        <v>1280</v>
      </c>
      <c r="G325" s="117">
        <v>0.6080000000000001</v>
      </c>
      <c r="H325" s="120">
        <f>E325*F325*G325</f>
        <v>3.8912000000000001E-4</v>
      </c>
      <c r="I325" s="117">
        <f>Q323*1800/1000</f>
        <v>0</v>
      </c>
      <c r="J325" s="117"/>
      <c r="K325" s="117"/>
      <c r="L325" s="117"/>
      <c r="M325" s="117"/>
      <c r="N325" s="117"/>
      <c r="O325" s="117"/>
      <c r="P325" s="117">
        <v>0</v>
      </c>
      <c r="Q325" s="117"/>
      <c r="R325" t="str">
        <f t="shared" si="207"/>
        <v>С206</v>
      </c>
      <c r="S325" t="str">
        <f t="shared" si="208"/>
        <v>Линия стабильного бензина эстакады 7/8 завода</v>
      </c>
      <c r="T325" t="str">
        <f t="shared" si="209"/>
        <v>Частичное-ликвидация</v>
      </c>
      <c r="U325" t="s">
        <v>110</v>
      </c>
      <c r="V325" t="s">
        <v>110</v>
      </c>
      <c r="W325" t="s">
        <v>110</v>
      </c>
      <c r="X325" t="s">
        <v>110</v>
      </c>
      <c r="Y325" t="s">
        <v>110</v>
      </c>
      <c r="Z325" t="s">
        <v>110</v>
      </c>
      <c r="AA325" t="s">
        <v>110</v>
      </c>
      <c r="AB325" t="s">
        <v>110</v>
      </c>
      <c r="AC325" t="s">
        <v>110</v>
      </c>
      <c r="AD325" t="s">
        <v>110</v>
      </c>
      <c r="AE325" t="s">
        <v>110</v>
      </c>
      <c r="AF325" t="s">
        <v>110</v>
      </c>
      <c r="AG325" t="s">
        <v>110</v>
      </c>
      <c r="AH325" t="s">
        <v>110</v>
      </c>
      <c r="AI325" t="s">
        <v>110</v>
      </c>
      <c r="AJ325" t="s">
        <v>110</v>
      </c>
      <c r="AK325" t="s">
        <v>110</v>
      </c>
      <c r="AL325" t="s">
        <v>110</v>
      </c>
      <c r="AM325">
        <v>0</v>
      </c>
      <c r="AN325">
        <v>0</v>
      </c>
      <c r="AO325">
        <f>0.1*AO320</f>
        <v>3.8000000000000006E-2</v>
      </c>
      <c r="AP325">
        <v>0.02</v>
      </c>
      <c r="AQ325">
        <v>3</v>
      </c>
      <c r="AT325" s="122">
        <f t="shared" si="180"/>
        <v>3.8000000000000006E-2</v>
      </c>
      <c r="AU325" s="122">
        <f t="shared" si="205"/>
        <v>3.8000000000000009E-3</v>
      </c>
      <c r="AV325" s="123">
        <f t="shared" si="215"/>
        <v>0</v>
      </c>
      <c r="AW325" s="123">
        <f t="shared" si="217"/>
        <v>0.30000000000000004</v>
      </c>
      <c r="AX325" s="122">
        <f>1333*I325*POWER(10,-6)</f>
        <v>0</v>
      </c>
      <c r="AY325" s="123">
        <f t="shared" si="202"/>
        <v>0.3418000000000001</v>
      </c>
      <c r="AZ325" s="12">
        <f t="shared" si="212"/>
        <v>0</v>
      </c>
      <c r="BA325" s="102">
        <f t="shared" si="213"/>
        <v>0</v>
      </c>
      <c r="BB325" s="12">
        <f t="shared" si="211"/>
        <v>1.3300121600000005E-4</v>
      </c>
    </row>
    <row r="326" spans="1:54" x14ac:dyDescent="0.3">
      <c r="A326" s="116" t="s">
        <v>230</v>
      </c>
      <c r="B326" s="126" t="s">
        <v>350</v>
      </c>
      <c r="C326" s="118" t="s">
        <v>78</v>
      </c>
      <c r="D326" s="119" t="s">
        <v>79</v>
      </c>
      <c r="E326" s="120">
        <v>2.5000000000000001E-5</v>
      </c>
      <c r="F326" s="126">
        <v>1</v>
      </c>
      <c r="G326" s="117">
        <v>1</v>
      </c>
      <c r="H326" s="120">
        <f>E326*F326*G326</f>
        <v>2.5000000000000001E-5</v>
      </c>
      <c r="I326" s="117">
        <v>81.3</v>
      </c>
      <c r="J326" s="117"/>
      <c r="K326" s="117"/>
      <c r="L326" s="117"/>
      <c r="M326" s="117"/>
      <c r="N326" s="117"/>
      <c r="O326" s="117"/>
      <c r="P326" s="131">
        <f>0.6*I326*0.2</f>
        <v>9.7560000000000002</v>
      </c>
      <c r="Q326" s="117"/>
      <c r="R326" t="str">
        <f t="shared" si="207"/>
        <v>С207</v>
      </c>
      <c r="S326" t="str">
        <f t="shared" si="208"/>
        <v>Линия стабильного бензина эстакады 7/8 завода</v>
      </c>
      <c r="T326" t="str">
        <f t="shared" si="209"/>
        <v>Полное-огненный шар</v>
      </c>
      <c r="U326" t="s">
        <v>110</v>
      </c>
      <c r="V326" t="s">
        <v>110</v>
      </c>
      <c r="W326" t="s">
        <v>110</v>
      </c>
      <c r="X326" t="s">
        <v>110</v>
      </c>
      <c r="Y326" t="s">
        <v>110</v>
      </c>
      <c r="Z326" t="s">
        <v>110</v>
      </c>
      <c r="AA326" t="s">
        <v>110</v>
      </c>
      <c r="AB326" t="s">
        <v>110</v>
      </c>
      <c r="AC326" t="s">
        <v>110</v>
      </c>
      <c r="AD326" t="s">
        <v>110</v>
      </c>
      <c r="AE326" t="s">
        <v>110</v>
      </c>
      <c r="AF326" t="s">
        <v>110</v>
      </c>
      <c r="AG326" t="s">
        <v>110</v>
      </c>
      <c r="AH326" t="s">
        <v>110</v>
      </c>
      <c r="AI326">
        <v>103</v>
      </c>
      <c r="AJ326">
        <v>147</v>
      </c>
      <c r="AK326">
        <v>174</v>
      </c>
      <c r="AL326">
        <v>223</v>
      </c>
      <c r="AM326">
        <v>1</v>
      </c>
      <c r="AN326">
        <v>1</v>
      </c>
      <c r="AO326">
        <f>AO318</f>
        <v>0.38</v>
      </c>
      <c r="AP326">
        <v>0.02</v>
      </c>
      <c r="AQ326">
        <v>10</v>
      </c>
      <c r="AT326" s="122">
        <f t="shared" si="181"/>
        <v>0.57512000000000008</v>
      </c>
      <c r="AU326" s="122">
        <f t="shared" si="205"/>
        <v>5.7512000000000008E-2</v>
      </c>
      <c r="AV326" s="123">
        <f t="shared" si="215"/>
        <v>3.1</v>
      </c>
      <c r="AW326" s="123">
        <f t="shared" si="217"/>
        <v>1</v>
      </c>
      <c r="AX326" s="122">
        <f t="shared" ref="AX326" si="220">10068.2*P326*POWER(10,-6)</f>
        <v>9.8225359200000001E-2</v>
      </c>
      <c r="AY326" s="123">
        <f t="shared" si="202"/>
        <v>4.8308573592000004</v>
      </c>
      <c r="AZ326" s="12">
        <f t="shared" si="212"/>
        <v>2.5000000000000001E-5</v>
      </c>
      <c r="BA326" s="102">
        <f t="shared" si="213"/>
        <v>2.5000000000000001E-5</v>
      </c>
      <c r="BB326" s="12">
        <f t="shared" si="211"/>
        <v>1.2077143398000002E-4</v>
      </c>
    </row>
    <row r="327" spans="1:54" x14ac:dyDescent="0.3">
      <c r="A327" s="116" t="s">
        <v>231</v>
      </c>
      <c r="B327" s="126" t="s">
        <v>363</v>
      </c>
      <c r="C327" s="127" t="s">
        <v>8</v>
      </c>
      <c r="D327" s="128" t="s">
        <v>71</v>
      </c>
      <c r="E327" s="129">
        <v>4.9999999999999998E-7</v>
      </c>
      <c r="F327" s="126">
        <v>10</v>
      </c>
      <c r="G327" s="126">
        <v>0.05</v>
      </c>
      <c r="H327" s="129">
        <f>E327*F327*G327</f>
        <v>2.4999999999999999E-7</v>
      </c>
      <c r="I327" s="126">
        <v>60</v>
      </c>
      <c r="J327" s="126"/>
      <c r="K327" s="126"/>
      <c r="L327" s="126"/>
      <c r="M327" s="126"/>
      <c r="N327" s="126"/>
      <c r="O327" s="126"/>
      <c r="P327" s="126">
        <f>I327</f>
        <v>60</v>
      </c>
      <c r="Q327" s="130"/>
      <c r="R327" t="str">
        <f t="shared" ref="R327:R335" si="221">A327</f>
        <v>С208</v>
      </c>
      <c r="S327" t="str">
        <f t="shared" ref="S327:S335" si="222">B327</f>
        <v>Ж/д цистерна (СУГ)</v>
      </c>
      <c r="T327" t="str">
        <f t="shared" ref="T327:T335" si="223">D327</f>
        <v>Полное-пожар</v>
      </c>
      <c r="U327">
        <v>15</v>
      </c>
      <c r="V327">
        <v>20</v>
      </c>
      <c r="W327">
        <v>28</v>
      </c>
      <c r="X327">
        <v>50</v>
      </c>
      <c r="Y327" t="s">
        <v>110</v>
      </c>
      <c r="Z327" t="s">
        <v>110</v>
      </c>
      <c r="AA327" t="s">
        <v>110</v>
      </c>
      <c r="AB327" t="s">
        <v>110</v>
      </c>
      <c r="AC327" t="s">
        <v>110</v>
      </c>
      <c r="AD327" t="s">
        <v>110</v>
      </c>
      <c r="AE327" t="s">
        <v>110</v>
      </c>
      <c r="AF327" t="s">
        <v>110</v>
      </c>
      <c r="AG327" t="s">
        <v>110</v>
      </c>
      <c r="AH327" t="s">
        <v>110</v>
      </c>
      <c r="AI327" t="s">
        <v>110</v>
      </c>
      <c r="AJ327" t="s">
        <v>110</v>
      </c>
      <c r="AK327" t="s">
        <v>110</v>
      </c>
      <c r="AL327" t="s">
        <v>110</v>
      </c>
      <c r="AM327" s="10">
        <v>1</v>
      </c>
      <c r="AN327" s="10">
        <v>2</v>
      </c>
      <c r="AO327">
        <v>0.38</v>
      </c>
      <c r="AP327">
        <v>0.02</v>
      </c>
      <c r="AQ327">
        <v>10</v>
      </c>
      <c r="AT327" s="122">
        <f t="shared" si="181"/>
        <v>1.58</v>
      </c>
      <c r="AU327" s="122">
        <f>0.1*AT327</f>
        <v>0.15800000000000003</v>
      </c>
      <c r="AV327" s="123">
        <f t="shared" ref="AV327:AV335" si="224">AM327*1.72+115*0.012*AN327</f>
        <v>4.4800000000000004</v>
      </c>
      <c r="AW327" s="123">
        <f>AQ327*0.1</f>
        <v>1</v>
      </c>
      <c r="AX327" s="122">
        <f>10068.2*P327*POWER(10,-6)+0.0012*Q327</f>
        <v>0.60409199999999996</v>
      </c>
      <c r="AY327" s="123">
        <f t="shared" ref="AY327:AY335" si="225">AX327+AW327+AV327+AU327+AT327</f>
        <v>7.8220920000000005</v>
      </c>
      <c r="AZ327" s="12">
        <f t="shared" si="212"/>
        <v>2.4999999999999999E-7</v>
      </c>
      <c r="BA327" s="102">
        <f t="shared" si="213"/>
        <v>4.9999999999999998E-7</v>
      </c>
      <c r="BB327" s="12">
        <f t="shared" si="211"/>
        <v>1.9555230000000002E-6</v>
      </c>
    </row>
    <row r="328" spans="1:54" x14ac:dyDescent="0.3">
      <c r="A328" s="116" t="s">
        <v>232</v>
      </c>
      <c r="B328" s="126" t="s">
        <v>363</v>
      </c>
      <c r="C328" s="118" t="s">
        <v>329</v>
      </c>
      <c r="D328" s="119" t="s">
        <v>74</v>
      </c>
      <c r="E328" s="129">
        <v>4.9999999999999998E-7</v>
      </c>
      <c r="F328" s="126">
        <v>10</v>
      </c>
      <c r="G328" s="117">
        <v>0.19</v>
      </c>
      <c r="H328" s="120">
        <f t="shared" ref="H328:H333" si="226">E328*F328*G328</f>
        <v>9.499999999999999E-7</v>
      </c>
      <c r="I328" s="117">
        <v>60</v>
      </c>
      <c r="J328" s="117"/>
      <c r="K328" s="117"/>
      <c r="L328" s="117"/>
      <c r="M328" s="117"/>
      <c r="N328" s="117"/>
      <c r="O328" s="117"/>
      <c r="P328" s="117">
        <f>I328*0.1</f>
        <v>6</v>
      </c>
      <c r="Q328" s="130"/>
      <c r="R328" t="str">
        <f t="shared" si="221"/>
        <v>С209</v>
      </c>
      <c r="S328" t="str">
        <f t="shared" si="222"/>
        <v>Ж/д цистерна (СУГ)</v>
      </c>
      <c r="T328" t="str">
        <f t="shared" si="223"/>
        <v>Полное-взрыв</v>
      </c>
      <c r="U328" t="s">
        <v>110</v>
      </c>
      <c r="V328" t="s">
        <v>110</v>
      </c>
      <c r="W328" t="s">
        <v>110</v>
      </c>
      <c r="X328" t="s">
        <v>110</v>
      </c>
      <c r="Y328">
        <v>83</v>
      </c>
      <c r="Z328">
        <v>169</v>
      </c>
      <c r="AA328">
        <v>461</v>
      </c>
      <c r="AB328">
        <v>790</v>
      </c>
      <c r="AC328" t="s">
        <v>110</v>
      </c>
      <c r="AD328" t="s">
        <v>110</v>
      </c>
      <c r="AE328" t="s">
        <v>110</v>
      </c>
      <c r="AF328" t="s">
        <v>110</v>
      </c>
      <c r="AG328" t="s">
        <v>110</v>
      </c>
      <c r="AH328" t="s">
        <v>110</v>
      </c>
      <c r="AI328" t="s">
        <v>110</v>
      </c>
      <c r="AJ328" t="s">
        <v>110</v>
      </c>
      <c r="AK328" t="s">
        <v>110</v>
      </c>
      <c r="AL328" t="s">
        <v>110</v>
      </c>
      <c r="AM328" s="10">
        <v>2</v>
      </c>
      <c r="AN328" s="10">
        <v>3</v>
      </c>
      <c r="AO328">
        <v>0.38</v>
      </c>
      <c r="AP328">
        <v>0.02</v>
      </c>
      <c r="AQ328">
        <v>10</v>
      </c>
      <c r="AT328" s="122">
        <f t="shared" ref="AT328" si="227">AP328*I328+AO328</f>
        <v>1.58</v>
      </c>
      <c r="AU328" s="122">
        <f t="shared" ref="AU328:AU335" si="228">0.1*AT328</f>
        <v>0.15800000000000003</v>
      </c>
      <c r="AV328" s="123">
        <f t="shared" si="224"/>
        <v>7.58</v>
      </c>
      <c r="AW328" s="123">
        <f t="shared" ref="AW328:AW335" si="229">AQ328*0.1</f>
        <v>1</v>
      </c>
      <c r="AX328" s="122">
        <f>10068.2*P328*POWER(10,-6)*10+0.0012*Q327</f>
        <v>0.60409200000000007</v>
      </c>
      <c r="AY328" s="123">
        <f t="shared" si="225"/>
        <v>10.922091999999999</v>
      </c>
      <c r="AZ328" s="12">
        <f t="shared" si="212"/>
        <v>1.8999999999999998E-6</v>
      </c>
      <c r="BA328" s="102">
        <f t="shared" si="213"/>
        <v>2.8499999999999998E-6</v>
      </c>
      <c r="BB328" s="12">
        <f t="shared" si="211"/>
        <v>1.0375987399999998E-5</v>
      </c>
    </row>
    <row r="329" spans="1:54" x14ac:dyDescent="0.3">
      <c r="A329" s="116" t="s">
        <v>233</v>
      </c>
      <c r="B329" s="126" t="s">
        <v>363</v>
      </c>
      <c r="C329" s="118" t="s">
        <v>330</v>
      </c>
      <c r="D329" s="119" t="s">
        <v>72</v>
      </c>
      <c r="E329" s="129">
        <v>4.9999999999999998E-7</v>
      </c>
      <c r="F329" s="126">
        <v>10</v>
      </c>
      <c r="G329" s="117">
        <v>0.76</v>
      </c>
      <c r="H329" s="120">
        <f t="shared" si="226"/>
        <v>3.7999999999999996E-6</v>
      </c>
      <c r="I329" s="117">
        <v>60</v>
      </c>
      <c r="J329" s="117"/>
      <c r="K329" s="117"/>
      <c r="L329" s="117"/>
      <c r="M329" s="117"/>
      <c r="N329" s="117"/>
      <c r="O329" s="117"/>
      <c r="P329" s="117">
        <v>0</v>
      </c>
      <c r="Q329" s="132"/>
      <c r="R329" t="str">
        <f t="shared" si="221"/>
        <v>С210</v>
      </c>
      <c r="S329" t="str">
        <f t="shared" si="222"/>
        <v>Ж/д цистерна (СУГ)</v>
      </c>
      <c r="T329" t="str">
        <f t="shared" si="223"/>
        <v>Полное-ликвидация</v>
      </c>
      <c r="U329" t="s">
        <v>110</v>
      </c>
      <c r="V329" t="s">
        <v>110</v>
      </c>
      <c r="W329" t="s">
        <v>110</v>
      </c>
      <c r="X329" t="s">
        <v>110</v>
      </c>
      <c r="Y329" t="s">
        <v>110</v>
      </c>
      <c r="Z329" t="s">
        <v>110</v>
      </c>
      <c r="AA329" t="s">
        <v>110</v>
      </c>
      <c r="AB329" t="s">
        <v>110</v>
      </c>
      <c r="AC329" t="s">
        <v>110</v>
      </c>
      <c r="AD329" t="s">
        <v>110</v>
      </c>
      <c r="AE329" t="s">
        <v>110</v>
      </c>
      <c r="AF329" t="s">
        <v>110</v>
      </c>
      <c r="AG329" t="s">
        <v>110</v>
      </c>
      <c r="AH329" t="s">
        <v>110</v>
      </c>
      <c r="AI329" t="s">
        <v>110</v>
      </c>
      <c r="AJ329" t="s">
        <v>110</v>
      </c>
      <c r="AK329" t="s">
        <v>110</v>
      </c>
      <c r="AL329" t="s">
        <v>110</v>
      </c>
      <c r="AM329">
        <v>0</v>
      </c>
      <c r="AN329">
        <v>0</v>
      </c>
      <c r="AO329">
        <v>0.38</v>
      </c>
      <c r="AP329">
        <v>0.02</v>
      </c>
      <c r="AQ329">
        <v>10</v>
      </c>
      <c r="AT329" s="122">
        <f t="shared" ref="AT329:AT330" si="230">AP329*P329+AO329</f>
        <v>0.38</v>
      </c>
      <c r="AU329" s="122">
        <f t="shared" si="228"/>
        <v>3.8000000000000006E-2</v>
      </c>
      <c r="AV329" s="123">
        <f t="shared" si="224"/>
        <v>0</v>
      </c>
      <c r="AW329" s="123">
        <f t="shared" si="229"/>
        <v>1</v>
      </c>
      <c r="AX329" s="122">
        <f>1333*P329*POWER(10,-6)+0.0012*Q327</f>
        <v>0</v>
      </c>
      <c r="AY329" s="123">
        <f t="shared" si="225"/>
        <v>1.4180000000000001</v>
      </c>
      <c r="AZ329" s="12">
        <f t="shared" si="212"/>
        <v>0</v>
      </c>
      <c r="BA329" s="102">
        <f t="shared" si="213"/>
        <v>0</v>
      </c>
      <c r="BB329" s="12">
        <f t="shared" si="211"/>
        <v>5.3883999999999999E-6</v>
      </c>
    </row>
    <row r="330" spans="1:54" x14ac:dyDescent="0.3">
      <c r="A330" s="116" t="s">
        <v>234</v>
      </c>
      <c r="B330" s="126" t="s">
        <v>363</v>
      </c>
      <c r="C330" s="118" t="s">
        <v>12</v>
      </c>
      <c r="D330" s="119" t="s">
        <v>75</v>
      </c>
      <c r="E330" s="129">
        <v>4.9999999999999998E-7</v>
      </c>
      <c r="F330" s="126">
        <v>10</v>
      </c>
      <c r="G330" s="117">
        <v>4.0000000000000008E-2</v>
      </c>
      <c r="H330" s="120">
        <f t="shared" si="226"/>
        <v>2.0000000000000002E-7</v>
      </c>
      <c r="I330" s="117">
        <f>Q330*300/1000</f>
        <v>0</v>
      </c>
      <c r="J330" s="117"/>
      <c r="K330" s="117"/>
      <c r="L330" s="117"/>
      <c r="M330" s="117"/>
      <c r="N330" s="117"/>
      <c r="O330" s="117"/>
      <c r="P330" s="117">
        <f>I330</f>
        <v>0</v>
      </c>
      <c r="Q330" s="130"/>
      <c r="R330" t="str">
        <f t="shared" si="221"/>
        <v>С211</v>
      </c>
      <c r="S330" t="str">
        <f t="shared" si="222"/>
        <v>Ж/д цистерна (СУГ)</v>
      </c>
      <c r="T330" t="str">
        <f t="shared" si="223"/>
        <v>Частичное-жидкостной факел</v>
      </c>
      <c r="U330" t="s">
        <v>110</v>
      </c>
      <c r="V330" t="s">
        <v>110</v>
      </c>
      <c r="W330" t="s">
        <v>110</v>
      </c>
      <c r="X330" t="s">
        <v>110</v>
      </c>
      <c r="Y330" t="s">
        <v>110</v>
      </c>
      <c r="Z330" t="s">
        <v>110</v>
      </c>
      <c r="AA330" t="s">
        <v>110</v>
      </c>
      <c r="AB330" t="s">
        <v>110</v>
      </c>
      <c r="AC330">
        <v>34</v>
      </c>
      <c r="AD330">
        <v>6</v>
      </c>
      <c r="AE330" t="s">
        <v>110</v>
      </c>
      <c r="AF330" t="s">
        <v>110</v>
      </c>
      <c r="AG330" t="s">
        <v>110</v>
      </c>
      <c r="AH330" t="s">
        <v>110</v>
      </c>
      <c r="AI330" t="s">
        <v>110</v>
      </c>
      <c r="AJ330" t="s">
        <v>110</v>
      </c>
      <c r="AK330" t="s">
        <v>110</v>
      </c>
      <c r="AL330" t="s">
        <v>110</v>
      </c>
      <c r="AM330">
        <v>1</v>
      </c>
      <c r="AN330">
        <v>2</v>
      </c>
      <c r="AO330">
        <f>0.1*AO329</f>
        <v>3.8000000000000006E-2</v>
      </c>
      <c r="AP330">
        <v>0.02</v>
      </c>
      <c r="AQ330">
        <v>10</v>
      </c>
      <c r="AT330" s="122">
        <f t="shared" si="230"/>
        <v>3.8000000000000006E-2</v>
      </c>
      <c r="AU330" s="122">
        <f t="shared" si="228"/>
        <v>3.8000000000000009E-3</v>
      </c>
      <c r="AV330" s="123">
        <f t="shared" si="224"/>
        <v>4.4800000000000004</v>
      </c>
      <c r="AW330" s="123">
        <f t="shared" si="229"/>
        <v>1</v>
      </c>
      <c r="AX330" s="122">
        <f>10068.2*P330*POWER(10,-6)+0.0012*P330*20</f>
        <v>0</v>
      </c>
      <c r="AY330" s="123">
        <f t="shared" si="225"/>
        <v>5.5218000000000007</v>
      </c>
      <c r="AZ330" s="12">
        <f t="shared" si="212"/>
        <v>2.0000000000000002E-7</v>
      </c>
      <c r="BA330" s="102">
        <f t="shared" si="213"/>
        <v>4.0000000000000003E-7</v>
      </c>
      <c r="BB330" s="12">
        <f t="shared" si="211"/>
        <v>1.1043600000000003E-6</v>
      </c>
    </row>
    <row r="331" spans="1:54" x14ac:dyDescent="0.3">
      <c r="A331" s="116" t="s">
        <v>235</v>
      </c>
      <c r="B331" s="126" t="s">
        <v>363</v>
      </c>
      <c r="C331" s="118" t="s">
        <v>326</v>
      </c>
      <c r="D331" s="119" t="s">
        <v>73</v>
      </c>
      <c r="E331" s="129">
        <v>4.9999999999999998E-7</v>
      </c>
      <c r="F331" s="126">
        <v>10</v>
      </c>
      <c r="G331" s="117">
        <v>0.16000000000000003</v>
      </c>
      <c r="H331" s="120">
        <f t="shared" si="226"/>
        <v>8.0000000000000007E-7</v>
      </c>
      <c r="I331" s="117">
        <f>Q330*300/1000</f>
        <v>0</v>
      </c>
      <c r="J331" s="117"/>
      <c r="K331" s="117"/>
      <c r="L331" s="117"/>
      <c r="M331" s="117"/>
      <c r="N331" s="117"/>
      <c r="O331" s="117"/>
      <c r="P331" s="117">
        <v>0</v>
      </c>
      <c r="Q331" s="132"/>
      <c r="R331" t="str">
        <f t="shared" si="221"/>
        <v>С212</v>
      </c>
      <c r="S331" t="str">
        <f t="shared" si="222"/>
        <v>Ж/д цистерна (СУГ)</v>
      </c>
      <c r="T331" t="str">
        <f t="shared" si="223"/>
        <v>Частичное-ликвидация</v>
      </c>
      <c r="U331" t="s">
        <v>110</v>
      </c>
      <c r="V331" t="s">
        <v>110</v>
      </c>
      <c r="W331" t="s">
        <v>110</v>
      </c>
      <c r="X331" t="s">
        <v>110</v>
      </c>
      <c r="Y331" t="s">
        <v>110</v>
      </c>
      <c r="Z331" t="s">
        <v>110</v>
      </c>
      <c r="AA331" t="s">
        <v>110</v>
      </c>
      <c r="AB331" t="s">
        <v>110</v>
      </c>
      <c r="AC331" t="s">
        <v>110</v>
      </c>
      <c r="AD331" t="s">
        <v>110</v>
      </c>
      <c r="AE331" t="s">
        <v>110</v>
      </c>
      <c r="AF331" t="s">
        <v>110</v>
      </c>
      <c r="AG331" t="s">
        <v>110</v>
      </c>
      <c r="AH331" t="s">
        <v>110</v>
      </c>
      <c r="AI331" t="s">
        <v>110</v>
      </c>
      <c r="AJ331" t="s">
        <v>110</v>
      </c>
      <c r="AK331" t="s">
        <v>110</v>
      </c>
      <c r="AL331" t="s">
        <v>110</v>
      </c>
      <c r="AM331">
        <v>0</v>
      </c>
      <c r="AN331">
        <v>0</v>
      </c>
      <c r="AO331">
        <f>0.1*AO329</f>
        <v>3.8000000000000006E-2</v>
      </c>
      <c r="AP331">
        <v>0.02</v>
      </c>
      <c r="AQ331">
        <v>3</v>
      </c>
      <c r="AT331" s="122">
        <f t="shared" ref="AT331" si="231">AP331*I331+AO331</f>
        <v>3.8000000000000006E-2</v>
      </c>
      <c r="AU331" s="122">
        <f t="shared" si="228"/>
        <v>3.8000000000000009E-3</v>
      </c>
      <c r="AV331" s="123">
        <f t="shared" si="224"/>
        <v>0</v>
      </c>
      <c r="AW331" s="123">
        <f t="shared" si="229"/>
        <v>0.30000000000000004</v>
      </c>
      <c r="AX331" s="122">
        <f>1333*I331*POWER(10,-6)+0.0012*I331*20</f>
        <v>0</v>
      </c>
      <c r="AY331" s="123">
        <f t="shared" si="225"/>
        <v>0.3418000000000001</v>
      </c>
      <c r="AZ331" s="12">
        <f t="shared" si="212"/>
        <v>0</v>
      </c>
      <c r="BA331" s="102">
        <f t="shared" si="213"/>
        <v>0</v>
      </c>
      <c r="BB331" s="12">
        <f t="shared" si="211"/>
        <v>2.734400000000001E-7</v>
      </c>
    </row>
    <row r="332" spans="1:54" x14ac:dyDescent="0.3">
      <c r="A332" s="116" t="s">
        <v>236</v>
      </c>
      <c r="B332" s="126" t="s">
        <v>363</v>
      </c>
      <c r="C332" s="118" t="s">
        <v>15</v>
      </c>
      <c r="D332" s="119" t="s">
        <v>76</v>
      </c>
      <c r="E332" s="129">
        <v>4.9999999999999998E-7</v>
      </c>
      <c r="F332" s="126">
        <v>10</v>
      </c>
      <c r="G332" s="117">
        <v>4.0000000000000008E-2</v>
      </c>
      <c r="H332" s="120">
        <f t="shared" si="226"/>
        <v>2.0000000000000002E-7</v>
      </c>
      <c r="I332" s="117">
        <f>Q332*1800/1000</f>
        <v>0</v>
      </c>
      <c r="J332" s="117"/>
      <c r="K332" s="117"/>
      <c r="L332" s="117"/>
      <c r="M332" s="117"/>
      <c r="N332" s="117"/>
      <c r="O332" s="117"/>
      <c r="P332" s="117">
        <f>I332</f>
        <v>0</v>
      </c>
      <c r="Q332" s="130"/>
      <c r="R332" t="str">
        <f t="shared" si="221"/>
        <v>С213</v>
      </c>
      <c r="S332" t="str">
        <f t="shared" si="222"/>
        <v>Ж/д цистерна (СУГ)</v>
      </c>
      <c r="T332" t="str">
        <f t="shared" si="223"/>
        <v>Частичное-газ факел</v>
      </c>
      <c r="U332" t="s">
        <v>110</v>
      </c>
      <c r="V332" t="s">
        <v>110</v>
      </c>
      <c r="W332" t="s">
        <v>110</v>
      </c>
      <c r="X332" t="s">
        <v>110</v>
      </c>
      <c r="Y332" t="s">
        <v>110</v>
      </c>
      <c r="Z332" t="s">
        <v>110</v>
      </c>
      <c r="AA332" t="s">
        <v>110</v>
      </c>
      <c r="AB332" t="s">
        <v>110</v>
      </c>
      <c r="AC332">
        <v>8</v>
      </c>
      <c r="AD332">
        <v>2</v>
      </c>
      <c r="AE332" t="s">
        <v>110</v>
      </c>
      <c r="AF332" t="s">
        <v>110</v>
      </c>
      <c r="AG332" t="s">
        <v>110</v>
      </c>
      <c r="AH332" t="s">
        <v>110</v>
      </c>
      <c r="AI332" t="s">
        <v>110</v>
      </c>
      <c r="AJ332" t="s">
        <v>110</v>
      </c>
      <c r="AK332" t="s">
        <v>110</v>
      </c>
      <c r="AL332" t="s">
        <v>110</v>
      </c>
      <c r="AM332">
        <v>1</v>
      </c>
      <c r="AN332">
        <v>2</v>
      </c>
      <c r="AO332">
        <f>0.1*AO329</f>
        <v>3.8000000000000006E-2</v>
      </c>
      <c r="AP332">
        <v>0.02</v>
      </c>
      <c r="AQ332">
        <v>3</v>
      </c>
      <c r="AT332" s="122">
        <f t="shared" ref="AT332:AT333" si="232">AP332*P332+AO332</f>
        <v>3.8000000000000006E-2</v>
      </c>
      <c r="AU332" s="122">
        <f t="shared" si="228"/>
        <v>3.8000000000000009E-3</v>
      </c>
      <c r="AV332" s="123">
        <f t="shared" si="224"/>
        <v>4.4800000000000004</v>
      </c>
      <c r="AW332" s="123">
        <f t="shared" si="229"/>
        <v>0.30000000000000004</v>
      </c>
      <c r="AX332" s="122">
        <f>10068.2*P332*POWER(10,-6)</f>
        <v>0</v>
      </c>
      <c r="AY332" s="123">
        <f t="shared" si="225"/>
        <v>4.8218000000000005</v>
      </c>
      <c r="AZ332" s="12">
        <f t="shared" si="212"/>
        <v>2.0000000000000002E-7</v>
      </c>
      <c r="BA332" s="102">
        <f t="shared" si="213"/>
        <v>4.0000000000000003E-7</v>
      </c>
      <c r="BB332" s="12">
        <f t="shared" si="211"/>
        <v>9.643600000000002E-7</v>
      </c>
    </row>
    <row r="333" spans="1:54" x14ac:dyDescent="0.3">
      <c r="A333" s="116" t="s">
        <v>237</v>
      </c>
      <c r="B333" s="126" t="s">
        <v>363</v>
      </c>
      <c r="C333" s="118" t="s">
        <v>327</v>
      </c>
      <c r="D333" s="119" t="s">
        <v>77</v>
      </c>
      <c r="E333" s="129">
        <v>4.9999999999999998E-7</v>
      </c>
      <c r="F333" s="126">
        <v>10</v>
      </c>
      <c r="G333" s="117">
        <v>0.15200000000000002</v>
      </c>
      <c r="H333" s="120">
        <f t="shared" si="226"/>
        <v>7.6000000000000003E-7</v>
      </c>
      <c r="I333" s="117">
        <f>Q332*1800/1000</f>
        <v>0</v>
      </c>
      <c r="J333" s="117"/>
      <c r="K333" s="117"/>
      <c r="L333" s="117"/>
      <c r="M333" s="117"/>
      <c r="N333" s="117"/>
      <c r="O333" s="117"/>
      <c r="P333" s="117">
        <f>I333</f>
        <v>0</v>
      </c>
      <c r="Q333" s="132"/>
      <c r="R333" t="str">
        <f t="shared" si="221"/>
        <v>С214</v>
      </c>
      <c r="S333" t="str">
        <f t="shared" si="222"/>
        <v>Ж/д цистерна (СУГ)</v>
      </c>
      <c r="T333" t="str">
        <f t="shared" si="223"/>
        <v>Частичное-вспышка</v>
      </c>
      <c r="U333" t="s">
        <v>110</v>
      </c>
      <c r="V333" t="s">
        <v>110</v>
      </c>
      <c r="W333" t="s">
        <v>110</v>
      </c>
      <c r="X333" t="s">
        <v>110</v>
      </c>
      <c r="Y333" t="s">
        <v>110</v>
      </c>
      <c r="Z333" t="s">
        <v>110</v>
      </c>
      <c r="AA333" t="s">
        <v>110</v>
      </c>
      <c r="AB333" t="s">
        <v>110</v>
      </c>
      <c r="AC333" t="s">
        <v>110</v>
      </c>
      <c r="AD333" t="s">
        <v>110</v>
      </c>
      <c r="AE333">
        <v>29</v>
      </c>
      <c r="AF333">
        <v>34</v>
      </c>
      <c r="AG333" t="s">
        <v>110</v>
      </c>
      <c r="AH333" t="s">
        <v>110</v>
      </c>
      <c r="AI333" t="s">
        <v>110</v>
      </c>
      <c r="AJ333" t="s">
        <v>110</v>
      </c>
      <c r="AK333" t="s">
        <v>110</v>
      </c>
      <c r="AL333" t="s">
        <v>110</v>
      </c>
      <c r="AM333">
        <v>1</v>
      </c>
      <c r="AN333">
        <v>2</v>
      </c>
      <c r="AO333">
        <f>0.1*AO329</f>
        <v>3.8000000000000006E-2</v>
      </c>
      <c r="AP333">
        <v>0.02</v>
      </c>
      <c r="AQ333">
        <v>3</v>
      </c>
      <c r="AT333" s="122">
        <f t="shared" si="232"/>
        <v>3.8000000000000006E-2</v>
      </c>
      <c r="AU333" s="122">
        <f t="shared" si="228"/>
        <v>3.8000000000000009E-3</v>
      </c>
      <c r="AV333" s="123">
        <f t="shared" si="224"/>
        <v>4.4800000000000004</v>
      </c>
      <c r="AW333" s="123">
        <f t="shared" si="229"/>
        <v>0.30000000000000004</v>
      </c>
      <c r="AX333" s="122">
        <f>10068.2*P333*POWER(10,-6)</f>
        <v>0</v>
      </c>
      <c r="AY333" s="123">
        <f t="shared" si="225"/>
        <v>4.8218000000000005</v>
      </c>
      <c r="AZ333" s="12">
        <f t="shared" si="212"/>
        <v>7.6000000000000003E-7</v>
      </c>
      <c r="BA333" s="102">
        <f t="shared" si="213"/>
        <v>1.5200000000000001E-6</v>
      </c>
      <c r="BB333" s="12">
        <f t="shared" si="211"/>
        <v>3.6645680000000004E-6</v>
      </c>
    </row>
    <row r="334" spans="1:54" x14ac:dyDescent="0.3">
      <c r="A334" s="116" t="s">
        <v>238</v>
      </c>
      <c r="B334" s="126" t="s">
        <v>363</v>
      </c>
      <c r="C334" s="118" t="s">
        <v>328</v>
      </c>
      <c r="D334" s="119" t="s">
        <v>73</v>
      </c>
      <c r="E334" s="129">
        <v>4.9999999999999998E-7</v>
      </c>
      <c r="F334" s="126">
        <v>10</v>
      </c>
      <c r="G334" s="117">
        <v>0.6080000000000001</v>
      </c>
      <c r="H334" s="120">
        <f>E334*F334*G334</f>
        <v>3.0400000000000001E-6</v>
      </c>
      <c r="I334" s="117">
        <f>Q332*1800/1000</f>
        <v>0</v>
      </c>
      <c r="J334" s="117"/>
      <c r="K334" s="117"/>
      <c r="L334" s="117"/>
      <c r="M334" s="117"/>
      <c r="N334" s="117"/>
      <c r="O334" s="117"/>
      <c r="P334" s="117">
        <v>0</v>
      </c>
      <c r="Q334" s="132"/>
      <c r="R334" t="str">
        <f t="shared" si="221"/>
        <v>С215</v>
      </c>
      <c r="S334" t="str">
        <f t="shared" si="222"/>
        <v>Ж/д цистерна (СУГ)</v>
      </c>
      <c r="T334" t="str">
        <f t="shared" si="223"/>
        <v>Частичное-ликвидация</v>
      </c>
      <c r="U334" t="s">
        <v>110</v>
      </c>
      <c r="V334" t="s">
        <v>110</v>
      </c>
      <c r="W334" t="s">
        <v>110</v>
      </c>
      <c r="X334" t="s">
        <v>110</v>
      </c>
      <c r="Y334" t="s">
        <v>110</v>
      </c>
      <c r="Z334" t="s">
        <v>110</v>
      </c>
      <c r="AA334" t="s">
        <v>110</v>
      </c>
      <c r="AB334" t="s">
        <v>110</v>
      </c>
      <c r="AC334" t="s">
        <v>110</v>
      </c>
      <c r="AD334" t="s">
        <v>110</v>
      </c>
      <c r="AE334" t="s">
        <v>110</v>
      </c>
      <c r="AF334" t="s">
        <v>110</v>
      </c>
      <c r="AG334" t="s">
        <v>110</v>
      </c>
      <c r="AH334" t="s">
        <v>110</v>
      </c>
      <c r="AI334" t="s">
        <v>110</v>
      </c>
      <c r="AJ334" t="s">
        <v>110</v>
      </c>
      <c r="AK334" t="s">
        <v>110</v>
      </c>
      <c r="AL334" t="s">
        <v>110</v>
      </c>
      <c r="AM334">
        <v>0</v>
      </c>
      <c r="AN334">
        <v>0</v>
      </c>
      <c r="AO334">
        <f>0.1*AO329</f>
        <v>3.8000000000000006E-2</v>
      </c>
      <c r="AP334">
        <v>0.02</v>
      </c>
      <c r="AQ334">
        <v>3</v>
      </c>
      <c r="AT334" s="122">
        <f t="shared" ref="AT334" si="233">AP334*I334+AO334</f>
        <v>3.8000000000000006E-2</v>
      </c>
      <c r="AU334" s="122">
        <f t="shared" si="228"/>
        <v>3.8000000000000009E-3</v>
      </c>
      <c r="AV334" s="123">
        <f t="shared" si="224"/>
        <v>0</v>
      </c>
      <c r="AW334" s="123">
        <f t="shared" si="229"/>
        <v>0.30000000000000004</v>
      </c>
      <c r="AX334" s="122">
        <f>1333*I334*POWER(10,-6)</f>
        <v>0</v>
      </c>
      <c r="AY334" s="123">
        <f t="shared" si="225"/>
        <v>0.3418000000000001</v>
      </c>
      <c r="AZ334" s="12">
        <f t="shared" si="212"/>
        <v>0</v>
      </c>
      <c r="BA334" s="102">
        <f t="shared" si="213"/>
        <v>0</v>
      </c>
      <c r="BB334" s="12">
        <f t="shared" si="211"/>
        <v>1.0390720000000004E-6</v>
      </c>
    </row>
    <row r="335" spans="1:54" ht="15" thickBot="1" x14ac:dyDescent="0.35">
      <c r="A335" s="116" t="s">
        <v>239</v>
      </c>
      <c r="B335" s="126" t="s">
        <v>363</v>
      </c>
      <c r="C335" s="133" t="s">
        <v>78</v>
      </c>
      <c r="D335" s="134" t="s">
        <v>79</v>
      </c>
      <c r="E335" s="135">
        <v>2.5000000000000001E-5</v>
      </c>
      <c r="F335" s="126">
        <v>10</v>
      </c>
      <c r="G335" s="136">
        <v>1</v>
      </c>
      <c r="H335" s="135">
        <f>E335*F335*G335</f>
        <v>2.5000000000000001E-4</v>
      </c>
      <c r="I335" s="136">
        <v>60</v>
      </c>
      <c r="J335" s="136"/>
      <c r="K335" s="136"/>
      <c r="L335" s="136"/>
      <c r="M335" s="136"/>
      <c r="N335" s="136"/>
      <c r="O335" s="136"/>
      <c r="P335" s="136">
        <f>0.6*I335</f>
        <v>36</v>
      </c>
      <c r="Q335" s="140"/>
      <c r="R335" t="str">
        <f t="shared" si="221"/>
        <v>С216</v>
      </c>
      <c r="S335" t="str">
        <f t="shared" si="222"/>
        <v>Ж/д цистерна (СУГ)</v>
      </c>
      <c r="T335" t="str">
        <f t="shared" si="223"/>
        <v>Полное-огненный шар</v>
      </c>
      <c r="U335" t="s">
        <v>110</v>
      </c>
      <c r="V335" t="s">
        <v>110</v>
      </c>
      <c r="W335" t="s">
        <v>110</v>
      </c>
      <c r="X335" t="s">
        <v>110</v>
      </c>
      <c r="Y335" t="s">
        <v>110</v>
      </c>
      <c r="Z335" t="s">
        <v>110</v>
      </c>
      <c r="AA335" t="s">
        <v>110</v>
      </c>
      <c r="AB335" t="s">
        <v>110</v>
      </c>
      <c r="AC335" t="s">
        <v>110</v>
      </c>
      <c r="AD335" t="s">
        <v>110</v>
      </c>
      <c r="AE335" t="s">
        <v>110</v>
      </c>
      <c r="AF335" t="s">
        <v>110</v>
      </c>
      <c r="AG335" t="s">
        <v>110</v>
      </c>
      <c r="AH335" t="s">
        <v>110</v>
      </c>
      <c r="AI335">
        <v>196</v>
      </c>
      <c r="AJ335">
        <v>264</v>
      </c>
      <c r="AK335">
        <v>308</v>
      </c>
      <c r="AL335">
        <v>386</v>
      </c>
      <c r="AM335">
        <v>1</v>
      </c>
      <c r="AN335">
        <v>1</v>
      </c>
      <c r="AO335">
        <f>AO327</f>
        <v>0.38</v>
      </c>
      <c r="AP335">
        <v>0.02</v>
      </c>
      <c r="AQ335">
        <v>10</v>
      </c>
      <c r="AT335" s="122">
        <f t="shared" ref="AT335" si="234">AP335*P335+AO335</f>
        <v>1.1000000000000001</v>
      </c>
      <c r="AU335" s="122">
        <f t="shared" si="228"/>
        <v>0.11000000000000001</v>
      </c>
      <c r="AV335" s="123">
        <f t="shared" si="224"/>
        <v>3.1</v>
      </c>
      <c r="AW335" s="123">
        <f t="shared" si="229"/>
        <v>1</v>
      </c>
      <c r="AX335" s="122">
        <f t="shared" ref="AX335" si="235">10068.2*P335*POWER(10,-6)</f>
        <v>0.36245519999999998</v>
      </c>
      <c r="AY335" s="123">
        <f t="shared" si="225"/>
        <v>5.6724551999999999</v>
      </c>
      <c r="AZ335" s="12">
        <f t="shared" si="212"/>
        <v>2.5000000000000001E-4</v>
      </c>
      <c r="BA335" s="102">
        <f t="shared" si="213"/>
        <v>2.5000000000000001E-4</v>
      </c>
      <c r="BB335" s="12">
        <f t="shared" si="211"/>
        <v>1.4181138E-3</v>
      </c>
    </row>
    <row r="336" spans="1:54" ht="15" thickTop="1" x14ac:dyDescent="0.3">
      <c r="U336" t="s">
        <v>110</v>
      </c>
      <c r="V336" t="s">
        <v>110</v>
      </c>
      <c r="W336" t="s">
        <v>110</v>
      </c>
      <c r="X336" t="s">
        <v>110</v>
      </c>
      <c r="Y336" t="s">
        <v>110</v>
      </c>
      <c r="Z336" t="s">
        <v>110</v>
      </c>
      <c r="AA336" t="s">
        <v>110</v>
      </c>
      <c r="AB336" t="s">
        <v>110</v>
      </c>
      <c r="AC336" t="s">
        <v>110</v>
      </c>
      <c r="AD336" t="s">
        <v>110</v>
      </c>
      <c r="AE336" t="s">
        <v>110</v>
      </c>
      <c r="AF336" t="s">
        <v>110</v>
      </c>
      <c r="AG336" t="s">
        <v>110</v>
      </c>
      <c r="AH336" t="s">
        <v>110</v>
      </c>
      <c r="AI336" t="s">
        <v>110</v>
      </c>
      <c r="AJ336" t="s">
        <v>110</v>
      </c>
      <c r="AK336" t="s">
        <v>110</v>
      </c>
      <c r="AL336" t="s">
        <v>110</v>
      </c>
      <c r="AZ336" s="12">
        <f t="shared" si="212"/>
        <v>0</v>
      </c>
      <c r="BA336" s="102">
        <f t="shared" si="213"/>
        <v>0</v>
      </c>
    </row>
    <row r="337" spans="1:54" x14ac:dyDescent="0.3">
      <c r="A337" s="116" t="s">
        <v>240</v>
      </c>
      <c r="B337" s="117" t="s">
        <v>351</v>
      </c>
      <c r="C337" s="118" t="s">
        <v>8</v>
      </c>
      <c r="D337" s="119" t="s">
        <v>71</v>
      </c>
      <c r="E337" s="120">
        <v>1.0000000000000001E-5</v>
      </c>
      <c r="F337" s="117">
        <v>3</v>
      </c>
      <c r="G337" s="117">
        <v>0.05</v>
      </c>
      <c r="H337" s="120">
        <f>E337*F337*G337</f>
        <v>1.5000000000000002E-6</v>
      </c>
      <c r="I337" s="117">
        <v>199.2</v>
      </c>
      <c r="J337" s="117"/>
      <c r="K337" s="117"/>
      <c r="L337" s="117"/>
      <c r="M337" s="117"/>
      <c r="N337" s="117"/>
      <c r="O337" s="117"/>
      <c r="P337" s="117">
        <f>I337</f>
        <v>199.2</v>
      </c>
      <c r="Q337" s="117"/>
      <c r="R337" t="str">
        <f t="shared" ref="R337:R360" si="236">A337</f>
        <v>С217</v>
      </c>
      <c r="S337" t="str">
        <f t="shared" ref="S337:S360" si="237">B337</f>
        <v>Емкость Е-1…Е-3</v>
      </c>
      <c r="T337" t="str">
        <f t="shared" ref="T337:T360" si="238">D337</f>
        <v>Полное-пожар</v>
      </c>
      <c r="U337">
        <v>17</v>
      </c>
      <c r="V337">
        <v>24</v>
      </c>
      <c r="W337">
        <v>35</v>
      </c>
      <c r="X337">
        <v>65</v>
      </c>
      <c r="Y337" t="s">
        <v>110</v>
      </c>
      <c r="Z337" t="s">
        <v>110</v>
      </c>
      <c r="AA337" t="s">
        <v>110</v>
      </c>
      <c r="AB337" t="s">
        <v>110</v>
      </c>
      <c r="AC337" t="s">
        <v>110</v>
      </c>
      <c r="AD337" t="s">
        <v>110</v>
      </c>
      <c r="AE337" t="s">
        <v>110</v>
      </c>
      <c r="AF337" t="s">
        <v>110</v>
      </c>
      <c r="AG337" t="s">
        <v>110</v>
      </c>
      <c r="AH337" t="s">
        <v>110</v>
      </c>
      <c r="AI337" t="s">
        <v>110</v>
      </c>
      <c r="AJ337" t="s">
        <v>110</v>
      </c>
      <c r="AK337" t="s">
        <v>110</v>
      </c>
      <c r="AL337" t="s">
        <v>110</v>
      </c>
      <c r="AM337">
        <v>1</v>
      </c>
      <c r="AN337">
        <v>1</v>
      </c>
      <c r="AO337">
        <v>0.25</v>
      </c>
      <c r="AP337">
        <v>2.5999999999999999E-2</v>
      </c>
      <c r="AQ337">
        <v>10</v>
      </c>
      <c r="AT337" s="122">
        <f>AP337*I337+AO337</f>
        <v>5.4291999999999998</v>
      </c>
      <c r="AU337" s="122">
        <f>AT337*0.1</f>
        <v>0.54291999999999996</v>
      </c>
      <c r="AV337" s="123">
        <f>AM337*1.72+115*0.012*AN337</f>
        <v>3.1</v>
      </c>
      <c r="AW337" s="123">
        <f>AQ337*0.1</f>
        <v>1</v>
      </c>
      <c r="AX337" s="122">
        <f>10068.2*P337*POWER(10,-6)+0.0012*Q340</f>
        <v>2.0055854399999999</v>
      </c>
      <c r="AY337" s="123">
        <f t="shared" ref="AY337:AY366" si="239">AX337+AW337+AV337+AU337+AT337</f>
        <v>12.077705439999999</v>
      </c>
      <c r="AZ337" s="12">
        <f t="shared" si="212"/>
        <v>1.5000000000000002E-6</v>
      </c>
      <c r="BA337" s="102">
        <f t="shared" si="213"/>
        <v>1.5000000000000002E-6</v>
      </c>
      <c r="BB337" s="12">
        <f t="shared" ref="BB337:BB384" si="240">H337*AY337</f>
        <v>1.8116558160000001E-5</v>
      </c>
    </row>
    <row r="338" spans="1:54" x14ac:dyDescent="0.3">
      <c r="A338" s="116" t="s">
        <v>241</v>
      </c>
      <c r="B338" s="117" t="s">
        <v>351</v>
      </c>
      <c r="C338" s="118" t="s">
        <v>329</v>
      </c>
      <c r="D338" s="119" t="s">
        <v>74</v>
      </c>
      <c r="E338" s="120">
        <v>1.0000000000000001E-5</v>
      </c>
      <c r="F338" s="117">
        <v>3</v>
      </c>
      <c r="G338" s="117">
        <v>4.7500000000000001E-2</v>
      </c>
      <c r="H338" s="120">
        <f t="shared" ref="H338:H342" si="241">E338*F338*G338</f>
        <v>1.4250000000000001E-6</v>
      </c>
      <c r="I338" s="117">
        <v>199.2</v>
      </c>
      <c r="J338" s="117"/>
      <c r="K338" s="117"/>
      <c r="L338" s="117"/>
      <c r="M338" s="117"/>
      <c r="N338" s="117"/>
      <c r="O338" s="117"/>
      <c r="P338" s="131">
        <f>0.1*SQRT(100)*30*POWER(10,-6)*3600*Q337/1000</f>
        <v>0</v>
      </c>
      <c r="Q338" s="118"/>
      <c r="R338" t="str">
        <f t="shared" si="236"/>
        <v>С218</v>
      </c>
      <c r="S338" t="str">
        <f t="shared" si="237"/>
        <v>Емкость Е-1…Е-3</v>
      </c>
      <c r="T338" t="str">
        <f t="shared" si="238"/>
        <v>Полное-взрыв</v>
      </c>
      <c r="U338" t="s">
        <v>110</v>
      </c>
      <c r="V338" t="s">
        <v>110</v>
      </c>
      <c r="W338" t="s">
        <v>110</v>
      </c>
      <c r="X338" t="s">
        <v>110</v>
      </c>
      <c r="Y338">
        <v>16</v>
      </c>
      <c r="Z338">
        <v>32</v>
      </c>
      <c r="AA338">
        <v>88</v>
      </c>
      <c r="AB338">
        <v>152</v>
      </c>
      <c r="AC338" t="s">
        <v>110</v>
      </c>
      <c r="AD338" t="s">
        <v>110</v>
      </c>
      <c r="AE338" t="s">
        <v>110</v>
      </c>
      <c r="AF338" t="s">
        <v>110</v>
      </c>
      <c r="AG338" t="s">
        <v>110</v>
      </c>
      <c r="AH338" t="s">
        <v>110</v>
      </c>
      <c r="AI338" t="s">
        <v>110</v>
      </c>
      <c r="AJ338" t="s">
        <v>110</v>
      </c>
      <c r="AK338" t="s">
        <v>110</v>
      </c>
      <c r="AL338" t="s">
        <v>110</v>
      </c>
      <c r="AM338">
        <v>2</v>
      </c>
      <c r="AN338">
        <v>1</v>
      </c>
      <c r="AO338">
        <v>1</v>
      </c>
      <c r="AP338">
        <v>2.5999999999999999E-2</v>
      </c>
      <c r="AQ338">
        <v>10</v>
      </c>
      <c r="AT338" s="122">
        <f>AP338*I338+AO338</f>
        <v>6.1791999999999998</v>
      </c>
      <c r="AU338" s="122">
        <f t="shared" ref="AU338:AU339" si="242">AT338*0.1</f>
        <v>0.61792000000000002</v>
      </c>
      <c r="AV338" s="123">
        <f t="shared" ref="AV338:AV339" si="243">AM338*1.72+115*0.012*AN338</f>
        <v>4.82</v>
      </c>
      <c r="AW338" s="123">
        <f t="shared" ref="AW338:AW339" si="244">AQ338*0.1</f>
        <v>1</v>
      </c>
      <c r="AX338" s="122">
        <f>10068.2*P338*POWER(10,-6)*10+0.0012*Q340</f>
        <v>0</v>
      </c>
      <c r="AY338" s="123">
        <f t="shared" si="239"/>
        <v>12.61712</v>
      </c>
      <c r="AZ338" s="12">
        <f t="shared" si="212"/>
        <v>2.8500000000000002E-6</v>
      </c>
      <c r="BA338" s="102">
        <f t="shared" si="213"/>
        <v>1.4250000000000001E-6</v>
      </c>
      <c r="BB338" s="12">
        <f t="shared" si="240"/>
        <v>1.7979396000000002E-5</v>
      </c>
    </row>
    <row r="339" spans="1:54" x14ac:dyDescent="0.3">
      <c r="A339" s="116" t="s">
        <v>242</v>
      </c>
      <c r="B339" s="117" t="s">
        <v>351</v>
      </c>
      <c r="C339" s="118" t="s">
        <v>330</v>
      </c>
      <c r="D339" s="119" t="s">
        <v>72</v>
      </c>
      <c r="E339" s="120">
        <v>1.0000000000000001E-5</v>
      </c>
      <c r="F339" s="117">
        <v>3</v>
      </c>
      <c r="G339" s="117">
        <v>0.90249999999999997</v>
      </c>
      <c r="H339" s="120">
        <f t="shared" si="241"/>
        <v>2.7075000000000004E-5</v>
      </c>
      <c r="I339" s="117">
        <v>199.2</v>
      </c>
      <c r="J339" s="117"/>
      <c r="K339" s="117"/>
      <c r="L339" s="117"/>
      <c r="M339" s="117"/>
      <c r="N339" s="117"/>
      <c r="O339" s="117"/>
      <c r="P339" s="117">
        <v>0</v>
      </c>
      <c r="Q339" s="118"/>
      <c r="R339" t="str">
        <f t="shared" si="236"/>
        <v>С219</v>
      </c>
      <c r="S339" t="str">
        <f t="shared" si="237"/>
        <v>Емкость Е-1…Е-3</v>
      </c>
      <c r="T339" t="str">
        <f t="shared" si="238"/>
        <v>Полное-ликвидация</v>
      </c>
      <c r="U339" t="s">
        <v>110</v>
      </c>
      <c r="V339" t="s">
        <v>110</v>
      </c>
      <c r="W339" t="s">
        <v>110</v>
      </c>
      <c r="X339" t="s">
        <v>110</v>
      </c>
      <c r="Y339" t="s">
        <v>110</v>
      </c>
      <c r="Z339" t="s">
        <v>110</v>
      </c>
      <c r="AA339" t="s">
        <v>110</v>
      </c>
      <c r="AB339" t="s">
        <v>110</v>
      </c>
      <c r="AC339" t="s">
        <v>110</v>
      </c>
      <c r="AD339" t="s">
        <v>110</v>
      </c>
      <c r="AE339" t="s">
        <v>110</v>
      </c>
      <c r="AF339" t="s">
        <v>110</v>
      </c>
      <c r="AG339" t="s">
        <v>110</v>
      </c>
      <c r="AH339" t="s">
        <v>110</v>
      </c>
      <c r="AI339" t="s">
        <v>110</v>
      </c>
      <c r="AJ339" t="s">
        <v>110</v>
      </c>
      <c r="AK339" t="s">
        <v>110</v>
      </c>
      <c r="AL339" t="s">
        <v>110</v>
      </c>
      <c r="AM339">
        <v>0</v>
      </c>
      <c r="AN339">
        <v>0</v>
      </c>
      <c r="AO339">
        <v>0.25</v>
      </c>
      <c r="AP339">
        <v>2.5999999999999999E-2</v>
      </c>
      <c r="AQ339">
        <v>10</v>
      </c>
      <c r="AT339" s="122">
        <f>AP339*P339+AO339</f>
        <v>0.25</v>
      </c>
      <c r="AU339" s="122">
        <f t="shared" si="242"/>
        <v>2.5000000000000001E-2</v>
      </c>
      <c r="AV339" s="123">
        <f t="shared" si="243"/>
        <v>0</v>
      </c>
      <c r="AW339" s="123">
        <f t="shared" si="244"/>
        <v>1</v>
      </c>
      <c r="AX339" s="122">
        <f>1333*P338*POWER(10,-6)*10+0.0012*Q340</f>
        <v>0</v>
      </c>
      <c r="AY339" s="123">
        <f t="shared" si="239"/>
        <v>1.2749999999999999</v>
      </c>
      <c r="AZ339" s="12">
        <f t="shared" si="212"/>
        <v>0</v>
      </c>
      <c r="BA339" s="102">
        <f t="shared" si="213"/>
        <v>0</v>
      </c>
      <c r="BB339" s="12">
        <f t="shared" si="240"/>
        <v>3.4520625000000005E-5</v>
      </c>
    </row>
    <row r="340" spans="1:54" x14ac:dyDescent="0.3">
      <c r="A340" s="116" t="s">
        <v>243</v>
      </c>
      <c r="B340" s="117" t="s">
        <v>351</v>
      </c>
      <c r="C340" s="118" t="s">
        <v>290</v>
      </c>
      <c r="D340" s="119" t="s">
        <v>291</v>
      </c>
      <c r="E340" s="120">
        <v>1E-4</v>
      </c>
      <c r="F340" s="117">
        <v>3</v>
      </c>
      <c r="G340" s="117">
        <v>0.05</v>
      </c>
      <c r="H340" s="120">
        <f t="shared" si="241"/>
        <v>1.5000000000000002E-5</v>
      </c>
      <c r="I340" s="117">
        <f>I337*0.1</f>
        <v>19.920000000000002</v>
      </c>
      <c r="J340" s="117"/>
      <c r="K340" s="117"/>
      <c r="L340" s="117"/>
      <c r="M340" s="117"/>
      <c r="N340" s="117"/>
      <c r="O340" s="117"/>
      <c r="P340" s="117">
        <f>I340</f>
        <v>19.920000000000002</v>
      </c>
      <c r="Q340" s="118"/>
      <c r="R340" t="str">
        <f t="shared" si="236"/>
        <v>С220</v>
      </c>
      <c r="S340" t="str">
        <f t="shared" si="237"/>
        <v>Емкость Е-1…Е-3</v>
      </c>
      <c r="T340" t="str">
        <f t="shared" si="238"/>
        <v>Частичное-пожар</v>
      </c>
      <c r="U340">
        <v>17</v>
      </c>
      <c r="V340">
        <v>24</v>
      </c>
      <c r="W340">
        <v>35</v>
      </c>
      <c r="X340">
        <v>65</v>
      </c>
      <c r="Y340" t="s">
        <v>110</v>
      </c>
      <c r="Z340" t="s">
        <v>110</v>
      </c>
      <c r="AA340" t="s">
        <v>110</v>
      </c>
      <c r="AB340" t="s">
        <v>110</v>
      </c>
      <c r="AC340" t="s">
        <v>110</v>
      </c>
      <c r="AD340" t="s">
        <v>110</v>
      </c>
      <c r="AE340" t="s">
        <v>110</v>
      </c>
      <c r="AF340" t="s">
        <v>110</v>
      </c>
      <c r="AG340" t="s">
        <v>110</v>
      </c>
      <c r="AH340" t="s">
        <v>110</v>
      </c>
      <c r="AI340" t="s">
        <v>110</v>
      </c>
      <c r="AJ340" t="s">
        <v>110</v>
      </c>
      <c r="AK340" t="s">
        <v>110</v>
      </c>
      <c r="AL340" t="s">
        <v>110</v>
      </c>
      <c r="AM340">
        <v>0</v>
      </c>
      <c r="AN340">
        <v>1</v>
      </c>
      <c r="AO340">
        <f>0.1*AO339</f>
        <v>2.5000000000000001E-2</v>
      </c>
      <c r="AP340">
        <v>2.5999999999999999E-2</v>
      </c>
      <c r="AQ340">
        <v>5</v>
      </c>
      <c r="AT340" s="122">
        <f>AP340*I340+AO340</f>
        <v>0.54292000000000007</v>
      </c>
      <c r="AU340" s="122">
        <f>AT340*0.1</f>
        <v>5.4292000000000007E-2</v>
      </c>
      <c r="AV340" s="123">
        <f>AM340*1.72+115*0.012*AN340</f>
        <v>1.3800000000000001</v>
      </c>
      <c r="AW340" s="123">
        <f>AQ340*0.1</f>
        <v>0.5</v>
      </c>
      <c r="AX340" s="122">
        <f>10068.2*P340*POWER(10,-6)+0.0012*Q340</f>
        <v>0.20055854400000001</v>
      </c>
      <c r="AY340" s="123">
        <f t="shared" si="239"/>
        <v>2.6777705439999999</v>
      </c>
      <c r="AZ340" s="12">
        <f t="shared" si="212"/>
        <v>0</v>
      </c>
      <c r="BA340" s="102">
        <f t="shared" si="213"/>
        <v>1.5000000000000002E-5</v>
      </c>
      <c r="BB340" s="12">
        <f t="shared" si="240"/>
        <v>4.0166558160000005E-5</v>
      </c>
    </row>
    <row r="341" spans="1:54" x14ac:dyDescent="0.3">
      <c r="A341" s="116" t="s">
        <v>244</v>
      </c>
      <c r="B341" s="117" t="s">
        <v>351</v>
      </c>
      <c r="C341" s="118" t="s">
        <v>331</v>
      </c>
      <c r="D341" s="119" t="s">
        <v>77</v>
      </c>
      <c r="E341" s="120">
        <v>1E-4</v>
      </c>
      <c r="F341" s="117">
        <v>3</v>
      </c>
      <c r="G341" s="117">
        <v>4.7500000000000001E-2</v>
      </c>
      <c r="H341" s="120">
        <f t="shared" si="241"/>
        <v>1.4250000000000001E-5</v>
      </c>
      <c r="I341" s="117">
        <f t="shared" ref="I341:I342" si="245">I338*0.1</f>
        <v>19.920000000000002</v>
      </c>
      <c r="J341" s="117"/>
      <c r="K341" s="117"/>
      <c r="L341" s="117"/>
      <c r="M341" s="117"/>
      <c r="N341" s="117"/>
      <c r="O341" s="117"/>
      <c r="P341" s="131">
        <f>P338*10</f>
        <v>0</v>
      </c>
      <c r="Q341" s="118"/>
      <c r="R341" t="str">
        <f t="shared" si="236"/>
        <v>С221</v>
      </c>
      <c r="S341" t="str">
        <f t="shared" si="237"/>
        <v>Емкость Е-1…Е-3</v>
      </c>
      <c r="T341" t="str">
        <f t="shared" si="238"/>
        <v>Частичное-вспышка</v>
      </c>
      <c r="U341" t="s">
        <v>110</v>
      </c>
      <c r="V341" t="s">
        <v>110</v>
      </c>
      <c r="W341" t="s">
        <v>110</v>
      </c>
      <c r="X341" t="s">
        <v>110</v>
      </c>
      <c r="Y341" t="s">
        <v>110</v>
      </c>
      <c r="Z341" t="s">
        <v>110</v>
      </c>
      <c r="AA341" t="s">
        <v>110</v>
      </c>
      <c r="AB341" t="s">
        <v>110</v>
      </c>
      <c r="AC341" t="s">
        <v>110</v>
      </c>
      <c r="AD341" t="s">
        <v>110</v>
      </c>
      <c r="AE341">
        <v>24</v>
      </c>
      <c r="AF341">
        <v>28</v>
      </c>
      <c r="AG341" t="s">
        <v>110</v>
      </c>
      <c r="AH341" t="s">
        <v>110</v>
      </c>
      <c r="AI341" t="s">
        <v>110</v>
      </c>
      <c r="AJ341" t="s">
        <v>110</v>
      </c>
      <c r="AK341" t="s">
        <v>110</v>
      </c>
      <c r="AL341" t="s">
        <v>110</v>
      </c>
      <c r="AM341">
        <v>0</v>
      </c>
      <c r="AN341">
        <v>1</v>
      </c>
      <c r="AO341">
        <f>0.1*AO339</f>
        <v>2.5000000000000001E-2</v>
      </c>
      <c r="AP341">
        <v>2.5999999999999999E-2</v>
      </c>
      <c r="AQ341">
        <v>5</v>
      </c>
      <c r="AT341" s="122">
        <f>AP341*I341+AO341</f>
        <v>0.54292000000000007</v>
      </c>
      <c r="AU341" s="122">
        <f>AT341*0.1</f>
        <v>5.4292000000000007E-2</v>
      </c>
      <c r="AV341" s="123">
        <f>AM341*1.72+115*0.012*AN341</f>
        <v>1.3800000000000001</v>
      </c>
      <c r="AW341" s="123">
        <f>AQ341*0.1</f>
        <v>0.5</v>
      </c>
      <c r="AX341" s="122">
        <f>10068.2*P341*POWER(10,-6)+0.0012*Q340</f>
        <v>0</v>
      </c>
      <c r="AY341" s="123">
        <f t="shared" si="239"/>
        <v>2.4772120000000002</v>
      </c>
      <c r="AZ341" s="12">
        <f t="shared" si="212"/>
        <v>0</v>
      </c>
      <c r="BA341" s="102">
        <f t="shared" si="213"/>
        <v>1.4250000000000001E-5</v>
      </c>
      <c r="BB341" s="12">
        <f t="shared" si="240"/>
        <v>3.5300271000000006E-5</v>
      </c>
    </row>
    <row r="342" spans="1:54" x14ac:dyDescent="0.3">
      <c r="A342" s="116" t="s">
        <v>245</v>
      </c>
      <c r="B342" s="117" t="s">
        <v>351</v>
      </c>
      <c r="C342" s="118" t="s">
        <v>332</v>
      </c>
      <c r="D342" s="119" t="s">
        <v>73</v>
      </c>
      <c r="E342" s="120">
        <v>1E-4</v>
      </c>
      <c r="F342" s="117">
        <v>3</v>
      </c>
      <c r="G342" s="117">
        <v>0.90249999999999997</v>
      </c>
      <c r="H342" s="120">
        <f t="shared" si="241"/>
        <v>2.7074999999999999E-4</v>
      </c>
      <c r="I342" s="117">
        <f t="shared" si="245"/>
        <v>19.920000000000002</v>
      </c>
      <c r="J342" s="117"/>
      <c r="K342" s="117"/>
      <c r="L342" s="117"/>
      <c r="M342" s="117"/>
      <c r="N342" s="117"/>
      <c r="O342" s="117"/>
      <c r="P342" s="117">
        <v>0</v>
      </c>
      <c r="Q342" s="118"/>
      <c r="R342" t="str">
        <f t="shared" si="236"/>
        <v>С222</v>
      </c>
      <c r="S342" t="str">
        <f t="shared" si="237"/>
        <v>Емкость Е-1…Е-3</v>
      </c>
      <c r="T342" t="str">
        <f t="shared" si="238"/>
        <v>Частичное-ликвидация</v>
      </c>
      <c r="U342" t="s">
        <v>110</v>
      </c>
      <c r="V342" t="s">
        <v>110</v>
      </c>
      <c r="W342" t="s">
        <v>110</v>
      </c>
      <c r="X342" t="s">
        <v>110</v>
      </c>
      <c r="Y342" t="s">
        <v>110</v>
      </c>
      <c r="Z342" t="s">
        <v>110</v>
      </c>
      <c r="AA342" t="s">
        <v>110</v>
      </c>
      <c r="AB342" t="s">
        <v>110</v>
      </c>
      <c r="AC342" t="s">
        <v>110</v>
      </c>
      <c r="AD342" t="s">
        <v>110</v>
      </c>
      <c r="AE342" t="s">
        <v>110</v>
      </c>
      <c r="AF342" t="s">
        <v>110</v>
      </c>
      <c r="AG342" t="s">
        <v>110</v>
      </c>
      <c r="AH342" t="s">
        <v>110</v>
      </c>
      <c r="AI342" t="s">
        <v>110</v>
      </c>
      <c r="AJ342" t="s">
        <v>110</v>
      </c>
      <c r="AK342" t="s">
        <v>110</v>
      </c>
      <c r="AL342" t="s">
        <v>110</v>
      </c>
      <c r="AM342">
        <v>0</v>
      </c>
      <c r="AN342">
        <v>0</v>
      </c>
      <c r="AO342">
        <f>0.1*AO339</f>
        <v>2.5000000000000001E-2</v>
      </c>
      <c r="AP342">
        <v>2.5999999999999999E-2</v>
      </c>
      <c r="AQ342">
        <v>5</v>
      </c>
      <c r="AT342" s="122">
        <f>AP342*I342+AO342</f>
        <v>0.54292000000000007</v>
      </c>
      <c r="AU342" s="122">
        <f>AT342*0.1</f>
        <v>5.4292000000000007E-2</v>
      </c>
      <c r="AV342" s="123">
        <f>AM342*1.72+115*0.012*AN342</f>
        <v>0</v>
      </c>
      <c r="AW342" s="123">
        <f>AQ342*0.1</f>
        <v>0.5</v>
      </c>
      <c r="AX342" s="122">
        <f>1333*P341*POWER(10,-6)+0.0012*Q340</f>
        <v>0</v>
      </c>
      <c r="AY342" s="123">
        <f t="shared" si="239"/>
        <v>1.0972120000000001</v>
      </c>
      <c r="AZ342" s="12">
        <f t="shared" si="212"/>
        <v>0</v>
      </c>
      <c r="BA342" s="102">
        <f t="shared" si="213"/>
        <v>0</v>
      </c>
      <c r="BB342" s="12">
        <f t="shared" si="240"/>
        <v>2.9707014900000003E-4</v>
      </c>
    </row>
    <row r="343" spans="1:54" x14ac:dyDescent="0.3">
      <c r="A343" s="116" t="s">
        <v>246</v>
      </c>
      <c r="B343" s="117" t="s">
        <v>352</v>
      </c>
      <c r="C343" s="118" t="s">
        <v>8</v>
      </c>
      <c r="D343" s="119" t="s">
        <v>71</v>
      </c>
      <c r="E343" s="120">
        <v>1.0000000000000001E-5</v>
      </c>
      <c r="F343" s="117">
        <v>2</v>
      </c>
      <c r="G343" s="117">
        <v>0.05</v>
      </c>
      <c r="H343" s="120">
        <f>E343*F343*G343</f>
        <v>1.0000000000000002E-6</v>
      </c>
      <c r="I343" s="117">
        <v>83</v>
      </c>
      <c r="J343" s="117"/>
      <c r="K343" s="117"/>
      <c r="L343" s="117"/>
      <c r="M343" s="117"/>
      <c r="N343" s="117"/>
      <c r="O343" s="117"/>
      <c r="P343" s="117">
        <f>I343</f>
        <v>83</v>
      </c>
      <c r="Q343" s="116"/>
      <c r="R343" t="str">
        <f t="shared" si="236"/>
        <v>С223</v>
      </c>
      <c r="S343" t="str">
        <f t="shared" si="237"/>
        <v>Емкости Е-4...Е-5</v>
      </c>
      <c r="T343" t="str">
        <f t="shared" si="238"/>
        <v>Полное-пожар</v>
      </c>
      <c r="U343">
        <v>15</v>
      </c>
      <c r="V343">
        <v>21</v>
      </c>
      <c r="W343">
        <v>29</v>
      </c>
      <c r="X343">
        <v>54</v>
      </c>
      <c r="Y343" t="s">
        <v>110</v>
      </c>
      <c r="Z343" t="s">
        <v>110</v>
      </c>
      <c r="AA343" t="s">
        <v>110</v>
      </c>
      <c r="AB343" t="s">
        <v>110</v>
      </c>
      <c r="AC343" t="s">
        <v>110</v>
      </c>
      <c r="AD343" t="s">
        <v>110</v>
      </c>
      <c r="AE343" t="s">
        <v>110</v>
      </c>
      <c r="AF343" t="s">
        <v>110</v>
      </c>
      <c r="AG343" t="s">
        <v>110</v>
      </c>
      <c r="AH343" t="s">
        <v>110</v>
      </c>
      <c r="AI343" t="s">
        <v>110</v>
      </c>
      <c r="AJ343" t="s">
        <v>110</v>
      </c>
      <c r="AK343" t="s">
        <v>110</v>
      </c>
      <c r="AL343" t="s">
        <v>110</v>
      </c>
      <c r="AM343">
        <v>1</v>
      </c>
      <c r="AN343">
        <v>1</v>
      </c>
      <c r="AO343">
        <v>0.25</v>
      </c>
      <c r="AP343">
        <v>2.5999999999999999E-2</v>
      </c>
      <c r="AQ343">
        <v>10</v>
      </c>
      <c r="AT343" s="122">
        <f>AP343*420*0.1+AO343</f>
        <v>1.3420000000000001</v>
      </c>
      <c r="AU343" s="122">
        <f>AT343*0.1</f>
        <v>0.13420000000000001</v>
      </c>
      <c r="AV343" s="123">
        <f>AM343*1.72+115*0.012*AN343</f>
        <v>3.1</v>
      </c>
      <c r="AW343" s="123">
        <f>AQ343*0.1</f>
        <v>1</v>
      </c>
      <c r="AX343" s="122">
        <f>10068.2*420*POWER(10,-6)</f>
        <v>4.2286440000000001</v>
      </c>
      <c r="AY343" s="123">
        <f t="shared" si="239"/>
        <v>9.804844000000001</v>
      </c>
      <c r="AZ343" s="12">
        <f t="shared" si="212"/>
        <v>1.0000000000000002E-6</v>
      </c>
      <c r="BA343" s="102">
        <f t="shared" si="213"/>
        <v>1.0000000000000002E-6</v>
      </c>
      <c r="BB343" s="12">
        <f t="shared" si="240"/>
        <v>9.8048440000000035E-6</v>
      </c>
    </row>
    <row r="344" spans="1:54" x14ac:dyDescent="0.3">
      <c r="A344" s="116" t="s">
        <v>247</v>
      </c>
      <c r="B344" s="117" t="s">
        <v>352</v>
      </c>
      <c r="C344" s="118" t="s">
        <v>329</v>
      </c>
      <c r="D344" s="119" t="s">
        <v>74</v>
      </c>
      <c r="E344" s="120">
        <v>1.0000000000000001E-5</v>
      </c>
      <c r="F344" s="117">
        <v>2</v>
      </c>
      <c r="G344" s="117">
        <v>4.7500000000000001E-2</v>
      </c>
      <c r="H344" s="120">
        <f t="shared" ref="H344:H348" si="246">E344*F344*G344</f>
        <v>9.5000000000000012E-7</v>
      </c>
      <c r="I344" s="117">
        <v>83</v>
      </c>
      <c r="J344" s="117"/>
      <c r="K344" s="117"/>
      <c r="L344" s="117"/>
      <c r="M344" s="117"/>
      <c r="N344" s="117"/>
      <c r="O344" s="117"/>
      <c r="P344" s="131">
        <f>0.1*SQRT(100)*30*POWER(10,-6)*3600*Q343/1000</f>
        <v>0</v>
      </c>
      <c r="Q344" s="146"/>
      <c r="R344" t="str">
        <f t="shared" si="236"/>
        <v>С224</v>
      </c>
      <c r="S344" t="str">
        <f t="shared" si="237"/>
        <v>Емкости Е-4...Е-5</v>
      </c>
      <c r="T344" t="str">
        <f t="shared" si="238"/>
        <v>Полное-взрыв</v>
      </c>
      <c r="U344" t="s">
        <v>110</v>
      </c>
      <c r="V344" t="s">
        <v>110</v>
      </c>
      <c r="W344" t="s">
        <v>110</v>
      </c>
      <c r="X344" t="s">
        <v>110</v>
      </c>
      <c r="Y344">
        <v>12</v>
      </c>
      <c r="Z344">
        <v>24</v>
      </c>
      <c r="AA344">
        <v>66</v>
      </c>
      <c r="AB344">
        <v>113</v>
      </c>
      <c r="AC344" t="s">
        <v>110</v>
      </c>
      <c r="AD344" t="s">
        <v>110</v>
      </c>
      <c r="AE344" t="s">
        <v>110</v>
      </c>
      <c r="AF344" t="s">
        <v>110</v>
      </c>
      <c r="AG344" t="s">
        <v>110</v>
      </c>
      <c r="AH344" t="s">
        <v>110</v>
      </c>
      <c r="AI344" t="s">
        <v>110</v>
      </c>
      <c r="AJ344" t="s">
        <v>110</v>
      </c>
      <c r="AK344" t="s">
        <v>110</v>
      </c>
      <c r="AL344" t="s">
        <v>110</v>
      </c>
      <c r="AM344">
        <v>2</v>
      </c>
      <c r="AN344">
        <v>1</v>
      </c>
      <c r="AO344">
        <v>1</v>
      </c>
      <c r="AP344">
        <v>2.5999999999999999E-2</v>
      </c>
      <c r="AQ344">
        <v>10</v>
      </c>
      <c r="AT344" s="122">
        <f>AP344*420*0.1+AO344</f>
        <v>2.0920000000000001</v>
      </c>
      <c r="AU344" s="122">
        <f t="shared" ref="AU344:AU345" si="247">AT344*0.1</f>
        <v>0.20920000000000002</v>
      </c>
      <c r="AV344" s="123">
        <f t="shared" ref="AV344:AV345" si="248">AM344*1.72+115*0.012*AN344</f>
        <v>4.82</v>
      </c>
      <c r="AW344" s="123">
        <f t="shared" ref="AW344:AW345" si="249">AQ344*0.1</f>
        <v>1</v>
      </c>
      <c r="AX344" s="122">
        <f>10068.2*P344*POWER(10,-6)*10</f>
        <v>0</v>
      </c>
      <c r="AY344" s="123">
        <f t="shared" si="239"/>
        <v>8.1212</v>
      </c>
      <c r="AZ344" s="12">
        <f t="shared" si="212"/>
        <v>1.9000000000000002E-6</v>
      </c>
      <c r="BA344" s="102">
        <f t="shared" si="213"/>
        <v>9.5000000000000012E-7</v>
      </c>
      <c r="BB344" s="12">
        <f t="shared" si="240"/>
        <v>7.7151400000000011E-6</v>
      </c>
    </row>
    <row r="345" spans="1:54" x14ac:dyDescent="0.3">
      <c r="A345" s="116" t="s">
        <v>248</v>
      </c>
      <c r="B345" s="117" t="s">
        <v>352</v>
      </c>
      <c r="C345" s="118" t="s">
        <v>330</v>
      </c>
      <c r="D345" s="119" t="s">
        <v>72</v>
      </c>
      <c r="E345" s="120">
        <v>1.0000000000000001E-5</v>
      </c>
      <c r="F345" s="117">
        <v>2</v>
      </c>
      <c r="G345" s="117">
        <v>0.90249999999999997</v>
      </c>
      <c r="H345" s="120">
        <f t="shared" si="246"/>
        <v>1.8050000000000002E-5</v>
      </c>
      <c r="I345" s="117">
        <v>83</v>
      </c>
      <c r="J345" s="117"/>
      <c r="K345" s="117"/>
      <c r="L345" s="117"/>
      <c r="M345" s="117"/>
      <c r="N345" s="117"/>
      <c r="O345" s="117"/>
      <c r="P345" s="131">
        <v>0</v>
      </c>
      <c r="Q345" s="146"/>
      <c r="R345" t="str">
        <f t="shared" si="236"/>
        <v>С225</v>
      </c>
      <c r="S345" t="str">
        <f t="shared" si="237"/>
        <v>Емкости Е-4...Е-5</v>
      </c>
      <c r="T345" t="str">
        <f t="shared" si="238"/>
        <v>Полное-ликвидация</v>
      </c>
      <c r="U345" t="s">
        <v>110</v>
      </c>
      <c r="V345" t="s">
        <v>110</v>
      </c>
      <c r="W345" t="s">
        <v>110</v>
      </c>
      <c r="X345" t="s">
        <v>110</v>
      </c>
      <c r="Y345" t="s">
        <v>110</v>
      </c>
      <c r="Z345" t="s">
        <v>110</v>
      </c>
      <c r="AA345" t="s">
        <v>110</v>
      </c>
      <c r="AB345" t="s">
        <v>110</v>
      </c>
      <c r="AC345" t="s">
        <v>110</v>
      </c>
      <c r="AD345" t="s">
        <v>110</v>
      </c>
      <c r="AE345" t="s">
        <v>110</v>
      </c>
      <c r="AF345" t="s">
        <v>110</v>
      </c>
      <c r="AG345" t="s">
        <v>110</v>
      </c>
      <c r="AH345" t="s">
        <v>110</v>
      </c>
      <c r="AI345" t="s">
        <v>110</v>
      </c>
      <c r="AJ345" t="s">
        <v>110</v>
      </c>
      <c r="AK345" t="s">
        <v>110</v>
      </c>
      <c r="AL345" t="s">
        <v>110</v>
      </c>
      <c r="AM345">
        <v>0</v>
      </c>
      <c r="AN345">
        <v>0</v>
      </c>
      <c r="AO345">
        <v>0.25</v>
      </c>
      <c r="AP345">
        <v>2.5999999999999999E-2</v>
      </c>
      <c r="AQ345">
        <v>10</v>
      </c>
      <c r="AT345" s="122">
        <f>AP345*P345+AO345</f>
        <v>0.25</v>
      </c>
      <c r="AU345" s="122">
        <f t="shared" si="247"/>
        <v>2.5000000000000001E-2</v>
      </c>
      <c r="AV345" s="123">
        <f t="shared" si="248"/>
        <v>0</v>
      </c>
      <c r="AW345" s="123">
        <f t="shared" si="249"/>
        <v>1</v>
      </c>
      <c r="AX345" s="122">
        <f>1333*P344*POWER(10,-6)*10</f>
        <v>0</v>
      </c>
      <c r="AY345" s="123">
        <f t="shared" si="239"/>
        <v>1.2749999999999999</v>
      </c>
      <c r="AZ345" s="12">
        <f t="shared" si="212"/>
        <v>0</v>
      </c>
      <c r="BA345" s="102">
        <f t="shared" si="213"/>
        <v>0</v>
      </c>
      <c r="BB345" s="12">
        <f t="shared" si="240"/>
        <v>2.301375E-5</v>
      </c>
    </row>
    <row r="346" spans="1:54" x14ac:dyDescent="0.3">
      <c r="A346" s="116" t="s">
        <v>249</v>
      </c>
      <c r="B346" s="117" t="s">
        <v>352</v>
      </c>
      <c r="C346" s="118" t="s">
        <v>290</v>
      </c>
      <c r="D346" s="119" t="s">
        <v>291</v>
      </c>
      <c r="E346" s="120">
        <v>1E-4</v>
      </c>
      <c r="F346" s="117">
        <v>2</v>
      </c>
      <c r="G346" s="117">
        <v>0.05</v>
      </c>
      <c r="H346" s="120">
        <f t="shared" si="246"/>
        <v>1.0000000000000001E-5</v>
      </c>
      <c r="I346" s="117">
        <f>I343*0.1</f>
        <v>8.3000000000000007</v>
      </c>
      <c r="J346" s="117"/>
      <c r="K346" s="117"/>
      <c r="L346" s="117"/>
      <c r="M346" s="117"/>
      <c r="N346" s="117"/>
      <c r="O346" s="117"/>
      <c r="P346" s="131">
        <f>I346</f>
        <v>8.3000000000000007</v>
      </c>
      <c r="Q346" s="146"/>
      <c r="R346" t="str">
        <f t="shared" si="236"/>
        <v>С226</v>
      </c>
      <c r="S346" t="str">
        <f t="shared" si="237"/>
        <v>Емкости Е-4...Е-5</v>
      </c>
      <c r="T346" t="str">
        <f t="shared" si="238"/>
        <v>Частичное-пожар</v>
      </c>
      <c r="U346">
        <v>15</v>
      </c>
      <c r="V346">
        <v>21</v>
      </c>
      <c r="W346">
        <v>29</v>
      </c>
      <c r="X346">
        <v>54</v>
      </c>
      <c r="Y346" t="s">
        <v>110</v>
      </c>
      <c r="Z346" t="s">
        <v>110</v>
      </c>
      <c r="AA346" t="s">
        <v>110</v>
      </c>
      <c r="AB346" t="s">
        <v>110</v>
      </c>
      <c r="AC346" t="s">
        <v>110</v>
      </c>
      <c r="AD346" t="s">
        <v>110</v>
      </c>
      <c r="AE346" t="s">
        <v>110</v>
      </c>
      <c r="AF346" t="s">
        <v>110</v>
      </c>
      <c r="AG346" t="s">
        <v>110</v>
      </c>
      <c r="AH346" t="s">
        <v>110</v>
      </c>
      <c r="AI346" t="s">
        <v>110</v>
      </c>
      <c r="AJ346" t="s">
        <v>110</v>
      </c>
      <c r="AK346" t="s">
        <v>110</v>
      </c>
      <c r="AL346" t="s">
        <v>110</v>
      </c>
      <c r="AM346">
        <v>0</v>
      </c>
      <c r="AN346">
        <v>1</v>
      </c>
      <c r="AO346">
        <f>0.1*AO345</f>
        <v>2.5000000000000001E-2</v>
      </c>
      <c r="AP346">
        <v>2.5999999999999999E-2</v>
      </c>
      <c r="AQ346">
        <v>5</v>
      </c>
      <c r="AT346" s="122">
        <f>AP346*42+AO346</f>
        <v>1.1169999999999998</v>
      </c>
      <c r="AU346" s="122">
        <f>AT346*0.1</f>
        <v>0.11169999999999998</v>
      </c>
      <c r="AV346" s="123">
        <f>AM346*1.72+115*0.012*AN346</f>
        <v>1.3800000000000001</v>
      </c>
      <c r="AW346" s="123">
        <f>AQ346*0.1</f>
        <v>0.5</v>
      </c>
      <c r="AX346" s="122">
        <f>10068.2*P346*POWER(10,-6)</f>
        <v>8.3566060000000011E-2</v>
      </c>
      <c r="AY346" s="123">
        <f t="shared" si="239"/>
        <v>3.1922660599999997</v>
      </c>
      <c r="AZ346" s="12">
        <f t="shared" si="212"/>
        <v>0</v>
      </c>
      <c r="BA346" s="102">
        <f t="shared" si="213"/>
        <v>1.0000000000000001E-5</v>
      </c>
      <c r="BB346" s="12">
        <f t="shared" si="240"/>
        <v>3.1922660599999999E-5</v>
      </c>
    </row>
    <row r="347" spans="1:54" x14ac:dyDescent="0.3">
      <c r="A347" s="116" t="s">
        <v>250</v>
      </c>
      <c r="B347" s="117" t="s">
        <v>352</v>
      </c>
      <c r="C347" s="118" t="s">
        <v>331</v>
      </c>
      <c r="D347" s="119" t="s">
        <v>77</v>
      </c>
      <c r="E347" s="120">
        <v>1E-4</v>
      </c>
      <c r="F347" s="117">
        <v>2</v>
      </c>
      <c r="G347" s="117">
        <v>4.7500000000000001E-2</v>
      </c>
      <c r="H347" s="120">
        <f t="shared" si="246"/>
        <v>9.5000000000000005E-6</v>
      </c>
      <c r="I347" s="117">
        <f t="shared" ref="I347:I348" si="250">I344*0.1</f>
        <v>8.3000000000000007</v>
      </c>
      <c r="J347" s="117"/>
      <c r="K347" s="117"/>
      <c r="L347" s="117"/>
      <c r="M347" s="117"/>
      <c r="N347" s="117"/>
      <c r="O347" s="117"/>
      <c r="P347" s="131">
        <f>P344*10</f>
        <v>0</v>
      </c>
      <c r="Q347" s="146"/>
      <c r="R347" t="str">
        <f t="shared" si="236"/>
        <v>С227</v>
      </c>
      <c r="S347" t="str">
        <f t="shared" si="237"/>
        <v>Емкости Е-4...Е-5</v>
      </c>
      <c r="T347" t="str">
        <f t="shared" si="238"/>
        <v>Частичное-вспышка</v>
      </c>
      <c r="U347" t="s">
        <v>110</v>
      </c>
      <c r="V347" t="s">
        <v>110</v>
      </c>
      <c r="W347" t="s">
        <v>110</v>
      </c>
      <c r="X347" t="s">
        <v>110</v>
      </c>
      <c r="Y347" t="s">
        <v>110</v>
      </c>
      <c r="Z347" t="s">
        <v>110</v>
      </c>
      <c r="AA347" t="s">
        <v>110</v>
      </c>
      <c r="AB347" t="s">
        <v>110</v>
      </c>
      <c r="AC347" t="s">
        <v>110</v>
      </c>
      <c r="AD347" t="s">
        <v>110</v>
      </c>
      <c r="AE347">
        <v>18</v>
      </c>
      <c r="AF347">
        <v>21</v>
      </c>
      <c r="AG347" t="s">
        <v>110</v>
      </c>
      <c r="AH347" t="s">
        <v>110</v>
      </c>
      <c r="AI347" t="s">
        <v>110</v>
      </c>
      <c r="AJ347" t="s">
        <v>110</v>
      </c>
      <c r="AK347" t="s">
        <v>110</v>
      </c>
      <c r="AL347" t="s">
        <v>110</v>
      </c>
      <c r="AM347">
        <v>0</v>
      </c>
      <c r="AN347">
        <v>1</v>
      </c>
      <c r="AO347">
        <f>0.1*AO345</f>
        <v>2.5000000000000001E-2</v>
      </c>
      <c r="AP347">
        <v>2.5999999999999999E-2</v>
      </c>
      <c r="AQ347">
        <v>5</v>
      </c>
      <c r="AT347" s="122">
        <f>AP347*42+AO347</f>
        <v>1.1169999999999998</v>
      </c>
      <c r="AU347" s="122">
        <f>AT347*0.1</f>
        <v>0.11169999999999998</v>
      </c>
      <c r="AV347" s="123">
        <f>AM347*1.72+115*0.012*AN347</f>
        <v>1.3800000000000001</v>
      </c>
      <c r="AW347" s="123">
        <f>AQ347*0.1</f>
        <v>0.5</v>
      </c>
      <c r="AX347" s="122">
        <f>10068.2*P347*POWER(10,-6)</f>
        <v>0</v>
      </c>
      <c r="AY347" s="123">
        <f t="shared" si="239"/>
        <v>3.1086999999999998</v>
      </c>
      <c r="AZ347" s="12">
        <f t="shared" si="212"/>
        <v>0</v>
      </c>
      <c r="BA347" s="102">
        <f t="shared" si="213"/>
        <v>9.5000000000000005E-6</v>
      </c>
      <c r="BB347" s="12">
        <f t="shared" si="240"/>
        <v>2.9532649999999999E-5</v>
      </c>
    </row>
    <row r="348" spans="1:54" x14ac:dyDescent="0.3">
      <c r="A348" s="116" t="s">
        <v>251</v>
      </c>
      <c r="B348" s="117" t="s">
        <v>352</v>
      </c>
      <c r="C348" s="118" t="s">
        <v>332</v>
      </c>
      <c r="D348" s="119" t="s">
        <v>73</v>
      </c>
      <c r="E348" s="120">
        <v>1E-4</v>
      </c>
      <c r="F348" s="117">
        <v>2</v>
      </c>
      <c r="G348" s="117">
        <v>0.90249999999999997</v>
      </c>
      <c r="H348" s="120">
        <f t="shared" si="246"/>
        <v>1.805E-4</v>
      </c>
      <c r="I348" s="117">
        <f t="shared" si="250"/>
        <v>8.3000000000000007</v>
      </c>
      <c r="J348" s="117"/>
      <c r="K348" s="117"/>
      <c r="L348" s="117"/>
      <c r="M348" s="117"/>
      <c r="N348" s="117"/>
      <c r="O348" s="117"/>
      <c r="P348" s="117">
        <v>0</v>
      </c>
      <c r="Q348" s="146"/>
      <c r="R348" t="str">
        <f t="shared" si="236"/>
        <v>С228</v>
      </c>
      <c r="S348" t="str">
        <f t="shared" si="237"/>
        <v>Емкости Е-4...Е-5</v>
      </c>
      <c r="T348" t="str">
        <f t="shared" si="238"/>
        <v>Частичное-ликвидация</v>
      </c>
      <c r="U348" t="s">
        <v>110</v>
      </c>
      <c r="V348" t="s">
        <v>110</v>
      </c>
      <c r="W348" t="s">
        <v>110</v>
      </c>
      <c r="X348" t="s">
        <v>110</v>
      </c>
      <c r="Y348" t="s">
        <v>110</v>
      </c>
      <c r="Z348" t="s">
        <v>110</v>
      </c>
      <c r="AA348" t="s">
        <v>110</v>
      </c>
      <c r="AB348" t="s">
        <v>110</v>
      </c>
      <c r="AC348" t="s">
        <v>110</v>
      </c>
      <c r="AD348" t="s">
        <v>110</v>
      </c>
      <c r="AE348" t="s">
        <v>110</v>
      </c>
      <c r="AF348" t="s">
        <v>110</v>
      </c>
      <c r="AG348" t="s">
        <v>110</v>
      </c>
      <c r="AH348" t="s">
        <v>110</v>
      </c>
      <c r="AI348" t="s">
        <v>110</v>
      </c>
      <c r="AJ348" t="s">
        <v>110</v>
      </c>
      <c r="AK348" t="s">
        <v>110</v>
      </c>
      <c r="AL348" t="s">
        <v>110</v>
      </c>
      <c r="AM348">
        <v>0</v>
      </c>
      <c r="AN348">
        <v>0</v>
      </c>
      <c r="AO348">
        <f>0.1*AO345</f>
        <v>2.5000000000000001E-2</v>
      </c>
      <c r="AP348">
        <v>2.5999999999999999E-2</v>
      </c>
      <c r="AQ348">
        <v>5</v>
      </c>
      <c r="AT348" s="122">
        <f>AP348*42+AO348</f>
        <v>1.1169999999999998</v>
      </c>
      <c r="AU348" s="122">
        <f>AT348*0.1</f>
        <v>0.11169999999999998</v>
      </c>
      <c r="AV348" s="123">
        <f>AM348*1.72+115*0.012*AN348</f>
        <v>0</v>
      </c>
      <c r="AW348" s="123">
        <f>AQ348*0.1</f>
        <v>0.5</v>
      </c>
      <c r="AX348" s="122">
        <f>1333*P347*POWER(10,-6)</f>
        <v>0</v>
      </c>
      <c r="AY348" s="123">
        <f t="shared" si="239"/>
        <v>1.7286999999999999</v>
      </c>
      <c r="AZ348" s="12">
        <f t="shared" si="212"/>
        <v>0</v>
      </c>
      <c r="BA348" s="102">
        <f t="shared" si="213"/>
        <v>0</v>
      </c>
      <c r="BB348" s="12">
        <f t="shared" si="240"/>
        <v>3.1203034999999999E-4</v>
      </c>
    </row>
    <row r="349" spans="1:54" x14ac:dyDescent="0.3">
      <c r="A349" s="116" t="s">
        <v>252</v>
      </c>
      <c r="B349" s="117" t="s">
        <v>353</v>
      </c>
      <c r="C349" s="118" t="s">
        <v>8</v>
      </c>
      <c r="D349" s="119" t="s">
        <v>71</v>
      </c>
      <c r="E349" s="120">
        <v>1.0000000000000001E-5</v>
      </c>
      <c r="F349" s="117">
        <v>2</v>
      </c>
      <c r="G349" s="117">
        <v>0.05</v>
      </c>
      <c r="H349" s="120">
        <f>E349*F349*G349</f>
        <v>1.0000000000000002E-6</v>
      </c>
      <c r="I349" s="131">
        <v>64.739999999999995</v>
      </c>
      <c r="J349" s="131"/>
      <c r="K349" s="131"/>
      <c r="L349" s="131"/>
      <c r="M349" s="131"/>
      <c r="N349" s="131"/>
      <c r="O349" s="131"/>
      <c r="P349" s="131">
        <f>I349</f>
        <v>64.739999999999995</v>
      </c>
      <c r="Q349" s="117"/>
      <c r="R349" t="str">
        <f t="shared" si="236"/>
        <v>С229</v>
      </c>
      <c r="S349" t="str">
        <f t="shared" si="237"/>
        <v>Емкости Е-20…Е-21</v>
      </c>
      <c r="T349" t="str">
        <f t="shared" si="238"/>
        <v>Полное-пожар</v>
      </c>
      <c r="U349">
        <v>15</v>
      </c>
      <c r="V349">
        <v>20</v>
      </c>
      <c r="W349">
        <v>28</v>
      </c>
      <c r="X349">
        <v>51</v>
      </c>
      <c r="Y349" t="s">
        <v>110</v>
      </c>
      <c r="Z349" t="s">
        <v>110</v>
      </c>
      <c r="AA349" t="s">
        <v>110</v>
      </c>
      <c r="AB349" t="s">
        <v>110</v>
      </c>
      <c r="AC349" t="s">
        <v>110</v>
      </c>
      <c r="AD349" t="s">
        <v>110</v>
      </c>
      <c r="AE349" t="s">
        <v>110</v>
      </c>
      <c r="AF349" t="s">
        <v>110</v>
      </c>
      <c r="AG349" t="s">
        <v>110</v>
      </c>
      <c r="AH349" t="s">
        <v>110</v>
      </c>
      <c r="AI349" t="s">
        <v>110</v>
      </c>
      <c r="AJ349" t="s">
        <v>110</v>
      </c>
      <c r="AK349" t="s">
        <v>110</v>
      </c>
      <c r="AL349" t="s">
        <v>110</v>
      </c>
      <c r="AM349">
        <v>1</v>
      </c>
      <c r="AN349">
        <v>1</v>
      </c>
      <c r="AO349">
        <v>0.25</v>
      </c>
      <c r="AP349">
        <v>2.5999999999999999E-2</v>
      </c>
      <c r="AQ349">
        <v>10</v>
      </c>
      <c r="AT349" s="122">
        <f>AP349*I349+AO349</f>
        <v>1.9332399999999998</v>
      </c>
      <c r="AU349" s="122">
        <f>AT349*0.1</f>
        <v>0.193324</v>
      </c>
      <c r="AV349" s="123">
        <f>AM349*1.72+115*0.012*AN349</f>
        <v>3.1</v>
      </c>
      <c r="AW349" s="123">
        <f>AQ349*0.1</f>
        <v>1</v>
      </c>
      <c r="AX349" s="122">
        <f>10068.2*P349*POWER(10,-6)+0.0012*Q352</f>
        <v>0.651815268</v>
      </c>
      <c r="AY349" s="123">
        <f t="shared" si="239"/>
        <v>6.8783792679999989</v>
      </c>
      <c r="AZ349" s="12">
        <f t="shared" si="212"/>
        <v>1.0000000000000002E-6</v>
      </c>
      <c r="BA349" s="102">
        <f t="shared" si="213"/>
        <v>1.0000000000000002E-6</v>
      </c>
      <c r="BB349" s="12">
        <f t="shared" si="240"/>
        <v>6.8783792679999998E-6</v>
      </c>
    </row>
    <row r="350" spans="1:54" x14ac:dyDescent="0.3">
      <c r="A350" s="116" t="s">
        <v>253</v>
      </c>
      <c r="B350" s="117" t="s">
        <v>353</v>
      </c>
      <c r="C350" s="118" t="s">
        <v>329</v>
      </c>
      <c r="D350" s="119" t="s">
        <v>74</v>
      </c>
      <c r="E350" s="120">
        <v>1.0000000000000001E-5</v>
      </c>
      <c r="F350" s="117">
        <v>2</v>
      </c>
      <c r="G350" s="117">
        <v>4.7500000000000001E-2</v>
      </c>
      <c r="H350" s="120">
        <f t="shared" ref="H350:H354" si="251">E350*F350*G350</f>
        <v>9.5000000000000012E-7</v>
      </c>
      <c r="I350" s="131">
        <v>64.739999999999995</v>
      </c>
      <c r="J350" s="131"/>
      <c r="K350" s="131"/>
      <c r="L350" s="131"/>
      <c r="M350" s="131"/>
      <c r="N350" s="131"/>
      <c r="O350" s="131"/>
      <c r="P350" s="131">
        <f>0.1*SQRT(100)*30*POWER(10,-6)*3600*Q349/1000</f>
        <v>0</v>
      </c>
      <c r="Q350" s="118"/>
      <c r="R350" t="str">
        <f t="shared" si="236"/>
        <v>С230</v>
      </c>
      <c r="S350" t="str">
        <f t="shared" si="237"/>
        <v>Емкости Е-20…Е-21</v>
      </c>
      <c r="T350" t="str">
        <f t="shared" si="238"/>
        <v>Полное-взрыв</v>
      </c>
      <c r="U350" t="s">
        <v>110</v>
      </c>
      <c r="V350" t="s">
        <v>110</v>
      </c>
      <c r="W350" t="s">
        <v>110</v>
      </c>
      <c r="X350" t="s">
        <v>110</v>
      </c>
      <c r="Y350">
        <v>11</v>
      </c>
      <c r="Z350">
        <v>22</v>
      </c>
      <c r="AA350">
        <v>61</v>
      </c>
      <c r="AB350">
        <v>104</v>
      </c>
      <c r="AC350" t="s">
        <v>110</v>
      </c>
      <c r="AD350" t="s">
        <v>110</v>
      </c>
      <c r="AE350" t="s">
        <v>110</v>
      </c>
      <c r="AF350" t="s">
        <v>110</v>
      </c>
      <c r="AG350" t="s">
        <v>110</v>
      </c>
      <c r="AH350" t="s">
        <v>110</v>
      </c>
      <c r="AI350" t="s">
        <v>110</v>
      </c>
      <c r="AJ350" t="s">
        <v>110</v>
      </c>
      <c r="AK350" t="s">
        <v>110</v>
      </c>
      <c r="AL350" t="s">
        <v>110</v>
      </c>
      <c r="AM350">
        <v>2</v>
      </c>
      <c r="AN350">
        <v>1</v>
      </c>
      <c r="AO350">
        <v>1</v>
      </c>
      <c r="AP350">
        <v>2.5999999999999999E-2</v>
      </c>
      <c r="AQ350">
        <v>10</v>
      </c>
      <c r="AT350" s="122">
        <f>AP350*I350+AO350</f>
        <v>2.6832399999999996</v>
      </c>
      <c r="AU350" s="122">
        <f t="shared" ref="AU350:AU351" si="252">AT350*0.1</f>
        <v>0.26832399999999995</v>
      </c>
      <c r="AV350" s="123">
        <f t="shared" ref="AV350:AV351" si="253">AM350*1.72+115*0.012*AN350</f>
        <v>4.82</v>
      </c>
      <c r="AW350" s="123">
        <f t="shared" ref="AW350:AW351" si="254">AQ350*0.1</f>
        <v>1</v>
      </c>
      <c r="AX350" s="122">
        <f>10068.2*P350*POWER(10,-6)*10+0.0012*Q352</f>
        <v>0</v>
      </c>
      <c r="AY350" s="123">
        <f t="shared" si="239"/>
        <v>8.7715639999999997</v>
      </c>
      <c r="AZ350" s="12">
        <f t="shared" si="212"/>
        <v>1.9000000000000002E-6</v>
      </c>
      <c r="BA350" s="102">
        <f t="shared" si="213"/>
        <v>9.5000000000000012E-7</v>
      </c>
      <c r="BB350" s="12">
        <f t="shared" si="240"/>
        <v>8.3329858000000015E-6</v>
      </c>
    </row>
    <row r="351" spans="1:54" x14ac:dyDescent="0.3">
      <c r="A351" s="116" t="s">
        <v>254</v>
      </c>
      <c r="B351" s="117" t="s">
        <v>353</v>
      </c>
      <c r="C351" s="118" t="s">
        <v>330</v>
      </c>
      <c r="D351" s="119" t="s">
        <v>72</v>
      </c>
      <c r="E351" s="120">
        <v>1.0000000000000001E-5</v>
      </c>
      <c r="F351" s="117">
        <v>2</v>
      </c>
      <c r="G351" s="117">
        <v>0.90249999999999997</v>
      </c>
      <c r="H351" s="120">
        <f t="shared" si="251"/>
        <v>1.8050000000000002E-5</v>
      </c>
      <c r="I351" s="131">
        <v>64.739999999999995</v>
      </c>
      <c r="J351" s="131"/>
      <c r="K351" s="131"/>
      <c r="L351" s="131"/>
      <c r="M351" s="131"/>
      <c r="N351" s="131"/>
      <c r="O351" s="131"/>
      <c r="P351" s="131">
        <v>0</v>
      </c>
      <c r="Q351" s="118"/>
      <c r="R351" t="str">
        <f t="shared" si="236"/>
        <v>С231</v>
      </c>
      <c r="S351" t="str">
        <f t="shared" si="237"/>
        <v>Емкости Е-20…Е-21</v>
      </c>
      <c r="T351" t="str">
        <f t="shared" si="238"/>
        <v>Полное-ликвидация</v>
      </c>
      <c r="U351" t="s">
        <v>110</v>
      </c>
      <c r="V351" t="s">
        <v>110</v>
      </c>
      <c r="W351" t="s">
        <v>110</v>
      </c>
      <c r="X351" t="s">
        <v>110</v>
      </c>
      <c r="Y351" t="s">
        <v>110</v>
      </c>
      <c r="Z351" t="s">
        <v>110</v>
      </c>
      <c r="AA351" t="s">
        <v>110</v>
      </c>
      <c r="AB351" t="s">
        <v>110</v>
      </c>
      <c r="AC351" t="s">
        <v>110</v>
      </c>
      <c r="AD351" t="s">
        <v>110</v>
      </c>
      <c r="AE351" t="s">
        <v>110</v>
      </c>
      <c r="AF351" t="s">
        <v>110</v>
      </c>
      <c r="AG351" t="s">
        <v>110</v>
      </c>
      <c r="AH351" t="s">
        <v>110</v>
      </c>
      <c r="AI351" t="s">
        <v>110</v>
      </c>
      <c r="AJ351" t="s">
        <v>110</v>
      </c>
      <c r="AK351" t="s">
        <v>110</v>
      </c>
      <c r="AL351" t="s">
        <v>110</v>
      </c>
      <c r="AM351">
        <v>0</v>
      </c>
      <c r="AN351">
        <v>0</v>
      </c>
      <c r="AO351">
        <v>0.25</v>
      </c>
      <c r="AP351">
        <v>2.5999999999999999E-2</v>
      </c>
      <c r="AQ351">
        <v>10</v>
      </c>
      <c r="AT351" s="122">
        <f>AP351*P351+AO351</f>
        <v>0.25</v>
      </c>
      <c r="AU351" s="122">
        <f t="shared" si="252"/>
        <v>2.5000000000000001E-2</v>
      </c>
      <c r="AV351" s="123">
        <f t="shared" si="253"/>
        <v>0</v>
      </c>
      <c r="AW351" s="123">
        <f t="shared" si="254"/>
        <v>1</v>
      </c>
      <c r="AX351" s="122">
        <f>1333*P350*POWER(10,-6)*10+0.0012*Q352</f>
        <v>0</v>
      </c>
      <c r="AY351" s="123">
        <f t="shared" si="239"/>
        <v>1.2749999999999999</v>
      </c>
      <c r="AZ351" s="12">
        <f t="shared" si="212"/>
        <v>0</v>
      </c>
      <c r="BA351" s="102">
        <f t="shared" si="213"/>
        <v>0</v>
      </c>
      <c r="BB351" s="12">
        <f t="shared" si="240"/>
        <v>2.301375E-5</v>
      </c>
    </row>
    <row r="352" spans="1:54" x14ac:dyDescent="0.3">
      <c r="A352" s="116" t="s">
        <v>255</v>
      </c>
      <c r="B352" s="117" t="s">
        <v>353</v>
      </c>
      <c r="C352" s="118" t="s">
        <v>290</v>
      </c>
      <c r="D352" s="119" t="s">
        <v>291</v>
      </c>
      <c r="E352" s="120">
        <v>1E-4</v>
      </c>
      <c r="F352" s="117">
        <v>2</v>
      </c>
      <c r="G352" s="117">
        <v>0.05</v>
      </c>
      <c r="H352" s="120">
        <f t="shared" si="251"/>
        <v>1.0000000000000001E-5</v>
      </c>
      <c r="I352" s="131">
        <f>I349*0.1</f>
        <v>6.4740000000000002</v>
      </c>
      <c r="J352" s="131"/>
      <c r="K352" s="131"/>
      <c r="L352" s="131"/>
      <c r="M352" s="131"/>
      <c r="N352" s="131"/>
      <c r="O352" s="131"/>
      <c r="P352" s="131">
        <f>I352</f>
        <v>6.4740000000000002</v>
      </c>
      <c r="Q352" s="118"/>
      <c r="R352" t="str">
        <f t="shared" si="236"/>
        <v>С232</v>
      </c>
      <c r="S352" t="str">
        <f t="shared" si="237"/>
        <v>Емкости Е-20…Е-21</v>
      </c>
      <c r="T352" t="str">
        <f t="shared" si="238"/>
        <v>Частичное-пожар</v>
      </c>
      <c r="U352">
        <v>15</v>
      </c>
      <c r="V352">
        <v>20</v>
      </c>
      <c r="W352">
        <v>28</v>
      </c>
      <c r="X352">
        <v>51</v>
      </c>
      <c r="Y352" t="s">
        <v>110</v>
      </c>
      <c r="Z352" t="s">
        <v>110</v>
      </c>
      <c r="AA352" t="s">
        <v>110</v>
      </c>
      <c r="AB352" t="s">
        <v>110</v>
      </c>
      <c r="AC352" t="s">
        <v>110</v>
      </c>
      <c r="AD352" t="s">
        <v>110</v>
      </c>
      <c r="AE352" t="s">
        <v>110</v>
      </c>
      <c r="AF352" t="s">
        <v>110</v>
      </c>
      <c r="AG352" t="s">
        <v>110</v>
      </c>
      <c r="AH352" t="s">
        <v>110</v>
      </c>
      <c r="AI352" t="s">
        <v>110</v>
      </c>
      <c r="AJ352" t="s">
        <v>110</v>
      </c>
      <c r="AK352" t="s">
        <v>110</v>
      </c>
      <c r="AL352" t="s">
        <v>110</v>
      </c>
      <c r="AM352">
        <v>0</v>
      </c>
      <c r="AN352">
        <v>1</v>
      </c>
      <c r="AO352">
        <f>0.1*AO351</f>
        <v>2.5000000000000001E-2</v>
      </c>
      <c r="AP352">
        <v>2.5999999999999999E-2</v>
      </c>
      <c r="AQ352">
        <v>5</v>
      </c>
      <c r="AT352" s="122">
        <f>AP352*I352+AO352</f>
        <v>0.193324</v>
      </c>
      <c r="AU352" s="122">
        <f>AT352*0.1</f>
        <v>1.93324E-2</v>
      </c>
      <c r="AV352" s="123">
        <f>AM352*1.72+115*0.012*AN352</f>
        <v>1.3800000000000001</v>
      </c>
      <c r="AW352" s="123">
        <f>AQ352*0.1</f>
        <v>0.5</v>
      </c>
      <c r="AX352" s="122">
        <f>10068.2*P352*POWER(10,-6)+0.0012*Q352</f>
        <v>6.51815268E-2</v>
      </c>
      <c r="AY352" s="123">
        <f t="shared" si="239"/>
        <v>2.1578379268000001</v>
      </c>
      <c r="AZ352" s="12">
        <f t="shared" si="212"/>
        <v>0</v>
      </c>
      <c r="BA352" s="102">
        <f t="shared" si="213"/>
        <v>1.0000000000000001E-5</v>
      </c>
      <c r="BB352" s="12">
        <f t="shared" si="240"/>
        <v>2.1578379268000004E-5</v>
      </c>
    </row>
    <row r="353" spans="1:54" x14ac:dyDescent="0.3">
      <c r="A353" s="116" t="s">
        <v>256</v>
      </c>
      <c r="B353" s="117" t="s">
        <v>353</v>
      </c>
      <c r="C353" s="118" t="s">
        <v>331</v>
      </c>
      <c r="D353" s="119" t="s">
        <v>77</v>
      </c>
      <c r="E353" s="120">
        <v>1E-4</v>
      </c>
      <c r="F353" s="117">
        <v>2</v>
      </c>
      <c r="G353" s="117">
        <v>4.7500000000000001E-2</v>
      </c>
      <c r="H353" s="120">
        <f t="shared" si="251"/>
        <v>9.5000000000000005E-6</v>
      </c>
      <c r="I353" s="131">
        <f t="shared" ref="I353:I354" si="255">I350*0.1</f>
        <v>6.4740000000000002</v>
      </c>
      <c r="J353" s="131"/>
      <c r="K353" s="131"/>
      <c r="L353" s="131"/>
      <c r="M353" s="131"/>
      <c r="N353" s="131"/>
      <c r="O353" s="131"/>
      <c r="P353" s="131">
        <f>P350*10</f>
        <v>0</v>
      </c>
      <c r="Q353" s="118"/>
      <c r="R353" t="str">
        <f t="shared" si="236"/>
        <v>С233</v>
      </c>
      <c r="S353" t="str">
        <f t="shared" si="237"/>
        <v>Емкости Е-20…Е-21</v>
      </c>
      <c r="T353" t="str">
        <f t="shared" si="238"/>
        <v>Частичное-вспышка</v>
      </c>
      <c r="U353" t="s">
        <v>110</v>
      </c>
      <c r="V353" t="s">
        <v>110</v>
      </c>
      <c r="W353" t="s">
        <v>110</v>
      </c>
      <c r="X353" t="s">
        <v>110</v>
      </c>
      <c r="Y353" t="s">
        <v>110</v>
      </c>
      <c r="Z353" t="s">
        <v>110</v>
      </c>
      <c r="AA353" t="s">
        <v>110</v>
      </c>
      <c r="AB353" t="s">
        <v>110</v>
      </c>
      <c r="AC353" t="s">
        <v>110</v>
      </c>
      <c r="AD353" t="s">
        <v>110</v>
      </c>
      <c r="AE353">
        <v>16</v>
      </c>
      <c r="AF353">
        <v>19</v>
      </c>
      <c r="AG353" t="s">
        <v>110</v>
      </c>
      <c r="AH353" t="s">
        <v>110</v>
      </c>
      <c r="AI353" t="s">
        <v>110</v>
      </c>
      <c r="AJ353" t="s">
        <v>110</v>
      </c>
      <c r="AK353" t="s">
        <v>110</v>
      </c>
      <c r="AL353" t="s">
        <v>110</v>
      </c>
      <c r="AM353">
        <v>0</v>
      </c>
      <c r="AN353">
        <v>1</v>
      </c>
      <c r="AO353">
        <f>0.1*AO351</f>
        <v>2.5000000000000001E-2</v>
      </c>
      <c r="AP353">
        <v>2.5999999999999999E-2</v>
      </c>
      <c r="AQ353">
        <v>5</v>
      </c>
      <c r="AT353" s="122">
        <f>AP353*I353+AO353</f>
        <v>0.193324</v>
      </c>
      <c r="AU353" s="122">
        <f>AT353*0.1</f>
        <v>1.93324E-2</v>
      </c>
      <c r="AV353" s="123">
        <f>AM353*1.72+115*0.012*AN353</f>
        <v>1.3800000000000001</v>
      </c>
      <c r="AW353" s="123">
        <f>AQ353*0.1</f>
        <v>0.5</v>
      </c>
      <c r="AX353" s="122">
        <f>10068.2*P353*POWER(10,-6)+0.0012*Q352</f>
        <v>0</v>
      </c>
      <c r="AY353" s="123">
        <f t="shared" si="239"/>
        <v>2.0926564000000001</v>
      </c>
      <c r="AZ353" s="12">
        <f t="shared" si="212"/>
        <v>0</v>
      </c>
      <c r="BA353" s="102">
        <f t="shared" si="213"/>
        <v>9.5000000000000005E-6</v>
      </c>
      <c r="BB353" s="12">
        <f t="shared" si="240"/>
        <v>1.9880235800000002E-5</v>
      </c>
    </row>
    <row r="354" spans="1:54" x14ac:dyDescent="0.3">
      <c r="A354" s="116" t="s">
        <v>259</v>
      </c>
      <c r="B354" s="117" t="s">
        <v>353</v>
      </c>
      <c r="C354" s="118" t="s">
        <v>332</v>
      </c>
      <c r="D354" s="119" t="s">
        <v>73</v>
      </c>
      <c r="E354" s="120">
        <v>1E-4</v>
      </c>
      <c r="F354" s="117">
        <v>2</v>
      </c>
      <c r="G354" s="117">
        <v>0.90249999999999997</v>
      </c>
      <c r="H354" s="120">
        <f t="shared" si="251"/>
        <v>1.805E-4</v>
      </c>
      <c r="I354" s="131">
        <f t="shared" si="255"/>
        <v>6.4740000000000002</v>
      </c>
      <c r="J354" s="131"/>
      <c r="K354" s="131"/>
      <c r="L354" s="131"/>
      <c r="M354" s="131"/>
      <c r="N354" s="131"/>
      <c r="O354" s="131"/>
      <c r="P354" s="131">
        <v>0</v>
      </c>
      <c r="Q354" s="118"/>
      <c r="R354" t="str">
        <f t="shared" si="236"/>
        <v>С234</v>
      </c>
      <c r="S354" t="str">
        <f t="shared" si="237"/>
        <v>Емкости Е-20…Е-21</v>
      </c>
      <c r="T354" t="str">
        <f t="shared" si="238"/>
        <v>Частичное-ликвидация</v>
      </c>
      <c r="U354" t="s">
        <v>110</v>
      </c>
      <c r="V354" t="s">
        <v>110</v>
      </c>
      <c r="W354" t="s">
        <v>110</v>
      </c>
      <c r="X354" t="s">
        <v>110</v>
      </c>
      <c r="Y354" t="s">
        <v>110</v>
      </c>
      <c r="Z354" t="s">
        <v>110</v>
      </c>
      <c r="AA354" t="s">
        <v>110</v>
      </c>
      <c r="AB354" t="s">
        <v>110</v>
      </c>
      <c r="AC354" t="s">
        <v>110</v>
      </c>
      <c r="AD354" t="s">
        <v>110</v>
      </c>
      <c r="AE354" t="s">
        <v>110</v>
      </c>
      <c r="AF354" t="s">
        <v>110</v>
      </c>
      <c r="AG354" t="s">
        <v>110</v>
      </c>
      <c r="AH354" t="s">
        <v>110</v>
      </c>
      <c r="AI354" t="s">
        <v>110</v>
      </c>
      <c r="AJ354" t="s">
        <v>110</v>
      </c>
      <c r="AK354" t="s">
        <v>110</v>
      </c>
      <c r="AL354" t="s">
        <v>110</v>
      </c>
      <c r="AM354">
        <v>0</v>
      </c>
      <c r="AN354">
        <v>0</v>
      </c>
      <c r="AO354">
        <f>0.1*AO351</f>
        <v>2.5000000000000001E-2</v>
      </c>
      <c r="AP354">
        <v>2.5999999999999999E-2</v>
      </c>
      <c r="AQ354">
        <v>5</v>
      </c>
      <c r="AT354" s="122">
        <f>AP354*I354+AO354</f>
        <v>0.193324</v>
      </c>
      <c r="AU354" s="122">
        <f>AT354*0.1</f>
        <v>1.93324E-2</v>
      </c>
      <c r="AV354" s="123">
        <f>AM354*1.72+115*0.012*AN354</f>
        <v>0</v>
      </c>
      <c r="AW354" s="123">
        <f>AQ354*0.1</f>
        <v>0.5</v>
      </c>
      <c r="AX354" s="122">
        <f>1333*P353*POWER(10,-6)+0.0012*Q352</f>
        <v>0</v>
      </c>
      <c r="AY354" s="123">
        <f t="shared" si="239"/>
        <v>0.71265639999999997</v>
      </c>
      <c r="AZ354" s="12">
        <f t="shared" si="212"/>
        <v>0</v>
      </c>
      <c r="BA354" s="102">
        <f t="shared" si="213"/>
        <v>0</v>
      </c>
      <c r="BB354" s="12">
        <f t="shared" si="240"/>
        <v>1.2863448019999999E-4</v>
      </c>
    </row>
    <row r="355" spans="1:54" x14ac:dyDescent="0.3">
      <c r="A355" s="116" t="s">
        <v>260</v>
      </c>
      <c r="B355" s="117" t="s">
        <v>354</v>
      </c>
      <c r="C355" s="118" t="s">
        <v>8</v>
      </c>
      <c r="D355" s="119" t="s">
        <v>71</v>
      </c>
      <c r="E355" s="120">
        <v>1.0000000000000001E-5</v>
      </c>
      <c r="F355" s="117">
        <v>6</v>
      </c>
      <c r="G355" s="117">
        <v>0.05</v>
      </c>
      <c r="H355" s="120">
        <f>E355*F355*G355</f>
        <v>3.0000000000000005E-6</v>
      </c>
      <c r="I355" s="117">
        <v>8.5</v>
      </c>
      <c r="J355" s="117"/>
      <c r="K355" s="117"/>
      <c r="L355" s="117"/>
      <c r="M355" s="117"/>
      <c r="N355" s="117"/>
      <c r="O355" s="117"/>
      <c r="P355" s="117">
        <v>8.5</v>
      </c>
      <c r="Q355" s="117"/>
      <c r="R355" t="str">
        <f t="shared" si="236"/>
        <v>С235</v>
      </c>
      <c r="S355" t="str">
        <f t="shared" si="237"/>
        <v>Автоцистерна (метанол)</v>
      </c>
      <c r="T355" t="str">
        <f t="shared" si="238"/>
        <v>Полное-пожар</v>
      </c>
      <c r="U355">
        <v>15</v>
      </c>
      <c r="V355">
        <v>21</v>
      </c>
      <c r="W355">
        <v>29</v>
      </c>
      <c r="X355">
        <v>54</v>
      </c>
      <c r="Y355" t="s">
        <v>110</v>
      </c>
      <c r="Z355" t="s">
        <v>110</v>
      </c>
      <c r="AA355" t="s">
        <v>110</v>
      </c>
      <c r="AB355" t="s">
        <v>110</v>
      </c>
      <c r="AC355" t="s">
        <v>110</v>
      </c>
      <c r="AD355" t="s">
        <v>110</v>
      </c>
      <c r="AE355" t="s">
        <v>110</v>
      </c>
      <c r="AF355" t="s">
        <v>110</v>
      </c>
      <c r="AG355" t="s">
        <v>110</v>
      </c>
      <c r="AH355" t="s">
        <v>110</v>
      </c>
      <c r="AI355" t="s">
        <v>110</v>
      </c>
      <c r="AJ355" t="s">
        <v>110</v>
      </c>
      <c r="AK355" t="s">
        <v>110</v>
      </c>
      <c r="AL355" t="s">
        <v>110</v>
      </c>
      <c r="AM355">
        <v>1</v>
      </c>
      <c r="AN355">
        <v>1</v>
      </c>
      <c r="AO355">
        <v>0.25</v>
      </c>
      <c r="AP355">
        <v>2.5999999999999999E-2</v>
      </c>
      <c r="AQ355">
        <v>10</v>
      </c>
      <c r="AT355" s="122">
        <f>AP355*I355+AO355</f>
        <v>0.47099999999999997</v>
      </c>
      <c r="AU355" s="122">
        <f>AT355*0.1</f>
        <v>4.7100000000000003E-2</v>
      </c>
      <c r="AV355" s="123">
        <f>AM355*1.72+115*0.012*AN355</f>
        <v>3.1</v>
      </c>
      <c r="AW355" s="123">
        <f>AQ355*0.1</f>
        <v>1</v>
      </c>
      <c r="AX355" s="122">
        <f>10068.2*P355*POWER(10,-6)+0.0012*Q358</f>
        <v>8.5579700000000009E-2</v>
      </c>
      <c r="AY355" s="123">
        <f t="shared" si="239"/>
        <v>4.7036797000000004</v>
      </c>
      <c r="AZ355" s="12">
        <f t="shared" si="212"/>
        <v>3.0000000000000005E-6</v>
      </c>
      <c r="BA355" s="102">
        <f t="shared" si="213"/>
        <v>3.0000000000000005E-6</v>
      </c>
      <c r="BB355" s="12">
        <f t="shared" si="240"/>
        <v>1.4111039100000003E-5</v>
      </c>
    </row>
    <row r="356" spans="1:54" x14ac:dyDescent="0.3">
      <c r="A356" s="116" t="s">
        <v>261</v>
      </c>
      <c r="B356" s="117" t="s">
        <v>354</v>
      </c>
      <c r="C356" s="118" t="s">
        <v>329</v>
      </c>
      <c r="D356" s="119" t="s">
        <v>74</v>
      </c>
      <c r="E356" s="120">
        <v>1.0000000000000001E-5</v>
      </c>
      <c r="F356" s="117">
        <v>6</v>
      </c>
      <c r="G356" s="117">
        <v>4.7500000000000001E-2</v>
      </c>
      <c r="H356" s="120">
        <f t="shared" ref="H356:H360" si="256">E356*F356*G356</f>
        <v>2.8500000000000002E-6</v>
      </c>
      <c r="I356" s="117">
        <v>8.5</v>
      </c>
      <c r="J356" s="117"/>
      <c r="K356" s="117"/>
      <c r="L356" s="117"/>
      <c r="M356" s="117"/>
      <c r="N356" s="117"/>
      <c r="O356" s="117"/>
      <c r="P356" s="117">
        <v>3.1E-2</v>
      </c>
      <c r="Q356" s="118"/>
      <c r="R356" t="str">
        <f t="shared" si="236"/>
        <v>С236</v>
      </c>
      <c r="S356" t="str">
        <f t="shared" si="237"/>
        <v>Автоцистерна (метанол)</v>
      </c>
      <c r="T356" t="str">
        <f t="shared" si="238"/>
        <v>Полное-взрыв</v>
      </c>
      <c r="U356" t="s">
        <v>110</v>
      </c>
      <c r="V356" t="s">
        <v>110</v>
      </c>
      <c r="W356" t="s">
        <v>110</v>
      </c>
      <c r="X356" t="s">
        <v>110</v>
      </c>
      <c r="Y356">
        <v>14</v>
      </c>
      <c r="Z356">
        <v>29</v>
      </c>
      <c r="AA356">
        <v>79</v>
      </c>
      <c r="AB356">
        <v>136</v>
      </c>
      <c r="AC356" t="s">
        <v>110</v>
      </c>
      <c r="AD356" t="s">
        <v>110</v>
      </c>
      <c r="AE356" t="s">
        <v>110</v>
      </c>
      <c r="AF356" t="s">
        <v>110</v>
      </c>
      <c r="AG356" t="s">
        <v>110</v>
      </c>
      <c r="AH356" t="s">
        <v>110</v>
      </c>
      <c r="AI356" t="s">
        <v>110</v>
      </c>
      <c r="AJ356" t="s">
        <v>110</v>
      </c>
      <c r="AK356" t="s">
        <v>110</v>
      </c>
      <c r="AL356" t="s">
        <v>110</v>
      </c>
      <c r="AM356">
        <v>1</v>
      </c>
      <c r="AN356">
        <v>1</v>
      </c>
      <c r="AO356">
        <v>1</v>
      </c>
      <c r="AP356">
        <v>2.5999999999999999E-2</v>
      </c>
      <c r="AQ356">
        <v>10</v>
      </c>
      <c r="AT356" s="122">
        <f>AP356*I356+AO356</f>
        <v>1.2210000000000001</v>
      </c>
      <c r="AU356" s="122">
        <f t="shared" ref="AU356:AU357" si="257">AT356*0.1</f>
        <v>0.12210000000000001</v>
      </c>
      <c r="AV356" s="123">
        <f t="shared" ref="AV356:AV357" si="258">AM356*1.72+115*0.012*AN356</f>
        <v>3.1</v>
      </c>
      <c r="AW356" s="123">
        <f t="shared" ref="AW356:AW357" si="259">AQ356*0.1</f>
        <v>1</v>
      </c>
      <c r="AX356" s="122">
        <f>10068.2*P356*POWER(10,-6)*10+0.0012*Q358</f>
        <v>3.1211420000000004E-3</v>
      </c>
      <c r="AY356" s="123">
        <f t="shared" si="239"/>
        <v>5.4462211419999997</v>
      </c>
      <c r="AZ356" s="12">
        <f t="shared" si="212"/>
        <v>2.8500000000000002E-6</v>
      </c>
      <c r="BA356" s="102">
        <f t="shared" si="213"/>
        <v>2.8500000000000002E-6</v>
      </c>
      <c r="BB356" s="12">
        <f t="shared" si="240"/>
        <v>1.5521730254700001E-5</v>
      </c>
    </row>
    <row r="357" spans="1:54" x14ac:dyDescent="0.3">
      <c r="A357" s="116" t="s">
        <v>262</v>
      </c>
      <c r="B357" s="117" t="s">
        <v>354</v>
      </c>
      <c r="C357" s="118" t="s">
        <v>330</v>
      </c>
      <c r="D357" s="119" t="s">
        <v>72</v>
      </c>
      <c r="E357" s="120">
        <v>1.0000000000000001E-5</v>
      </c>
      <c r="F357" s="117">
        <v>6</v>
      </c>
      <c r="G357" s="117">
        <v>0.90249999999999997</v>
      </c>
      <c r="H357" s="120">
        <f t="shared" si="256"/>
        <v>5.4150000000000008E-5</v>
      </c>
      <c r="I357" s="117">
        <v>8.5</v>
      </c>
      <c r="J357" s="117"/>
      <c r="K357" s="117"/>
      <c r="L357" s="117"/>
      <c r="M357" s="117"/>
      <c r="N357" s="117"/>
      <c r="O357" s="117"/>
      <c r="P357" s="117">
        <v>0</v>
      </c>
      <c r="Q357" s="118"/>
      <c r="R357" t="str">
        <f t="shared" si="236"/>
        <v>С237</v>
      </c>
      <c r="S357" t="str">
        <f t="shared" si="237"/>
        <v>Автоцистерна (метанол)</v>
      </c>
      <c r="T357" t="str">
        <f t="shared" si="238"/>
        <v>Полное-ликвидация</v>
      </c>
      <c r="U357" t="s">
        <v>110</v>
      </c>
      <c r="V357" t="s">
        <v>110</v>
      </c>
      <c r="W357" t="s">
        <v>110</v>
      </c>
      <c r="X357" t="s">
        <v>110</v>
      </c>
      <c r="Y357" t="s">
        <v>110</v>
      </c>
      <c r="Z357" t="s">
        <v>110</v>
      </c>
      <c r="AA357" t="s">
        <v>110</v>
      </c>
      <c r="AB357" t="s">
        <v>110</v>
      </c>
      <c r="AC357" t="s">
        <v>110</v>
      </c>
      <c r="AD357" t="s">
        <v>110</v>
      </c>
      <c r="AE357" t="s">
        <v>110</v>
      </c>
      <c r="AF357" t="s">
        <v>110</v>
      </c>
      <c r="AG357" t="s">
        <v>110</v>
      </c>
      <c r="AH357" t="s">
        <v>110</v>
      </c>
      <c r="AI357" t="s">
        <v>110</v>
      </c>
      <c r="AJ357" t="s">
        <v>110</v>
      </c>
      <c r="AK357" t="s">
        <v>110</v>
      </c>
      <c r="AL357" t="s">
        <v>110</v>
      </c>
      <c r="AM357">
        <v>0</v>
      </c>
      <c r="AN357">
        <v>0</v>
      </c>
      <c r="AO357">
        <v>0.25</v>
      </c>
      <c r="AP357">
        <v>2.5999999999999999E-2</v>
      </c>
      <c r="AQ357">
        <v>10</v>
      </c>
      <c r="AT357" s="122">
        <f>AP357*P357+AO357</f>
        <v>0.25</v>
      </c>
      <c r="AU357" s="122">
        <f t="shared" si="257"/>
        <v>2.5000000000000001E-2</v>
      </c>
      <c r="AV357" s="123">
        <f t="shared" si="258"/>
        <v>0</v>
      </c>
      <c r="AW357" s="123">
        <f t="shared" si="259"/>
        <v>1</v>
      </c>
      <c r="AX357" s="122">
        <f>1333*P356*POWER(10,-6)*10+0.0012*Q358</f>
        <v>4.1323E-4</v>
      </c>
      <c r="AY357" s="123">
        <f t="shared" si="239"/>
        <v>1.2754132299999998</v>
      </c>
      <c r="AZ357" s="12">
        <f t="shared" si="212"/>
        <v>0</v>
      </c>
      <c r="BA357" s="102">
        <f t="shared" si="213"/>
        <v>0</v>
      </c>
      <c r="BB357" s="12">
        <f t="shared" si="240"/>
        <v>6.9063626404500006E-5</v>
      </c>
    </row>
    <row r="358" spans="1:54" x14ac:dyDescent="0.3">
      <c r="A358" s="116" t="s">
        <v>263</v>
      </c>
      <c r="B358" s="117" t="s">
        <v>354</v>
      </c>
      <c r="C358" s="118" t="s">
        <v>290</v>
      </c>
      <c r="D358" s="119" t="s">
        <v>291</v>
      </c>
      <c r="E358" s="120">
        <v>4.9999999999999998E-7</v>
      </c>
      <c r="F358" s="117">
        <v>6</v>
      </c>
      <c r="G358" s="117">
        <v>0.05</v>
      </c>
      <c r="H358" s="120">
        <f t="shared" si="256"/>
        <v>1.5000000000000002E-7</v>
      </c>
      <c r="I358" s="117">
        <v>0.85</v>
      </c>
      <c r="J358" s="117"/>
      <c r="K358" s="117"/>
      <c r="L358" s="117"/>
      <c r="M358" s="117"/>
      <c r="N358" s="117"/>
      <c r="O358" s="117"/>
      <c r="P358" s="117">
        <v>0.85</v>
      </c>
      <c r="Q358" s="118"/>
      <c r="R358" t="str">
        <f t="shared" si="236"/>
        <v>С238</v>
      </c>
      <c r="S358" t="str">
        <f t="shared" si="237"/>
        <v>Автоцистерна (метанол)</v>
      </c>
      <c r="T358" t="str">
        <f t="shared" si="238"/>
        <v>Частичное-пожар</v>
      </c>
      <c r="U358">
        <v>12</v>
      </c>
      <c r="V358">
        <v>15</v>
      </c>
      <c r="W358">
        <v>19</v>
      </c>
      <c r="X358">
        <v>32</v>
      </c>
      <c r="Y358" t="s">
        <v>110</v>
      </c>
      <c r="Z358" t="s">
        <v>110</v>
      </c>
      <c r="AA358" t="s">
        <v>110</v>
      </c>
      <c r="AB358" t="s">
        <v>110</v>
      </c>
      <c r="AC358" t="s">
        <v>110</v>
      </c>
      <c r="AD358" t="s">
        <v>110</v>
      </c>
      <c r="AE358" t="s">
        <v>110</v>
      </c>
      <c r="AF358" t="s">
        <v>110</v>
      </c>
      <c r="AG358" t="s">
        <v>110</v>
      </c>
      <c r="AH358" t="s">
        <v>110</v>
      </c>
      <c r="AI358" t="s">
        <v>110</v>
      </c>
      <c r="AJ358" t="s">
        <v>110</v>
      </c>
      <c r="AK358" t="s">
        <v>110</v>
      </c>
      <c r="AL358" t="s">
        <v>110</v>
      </c>
      <c r="AM358">
        <v>0</v>
      </c>
      <c r="AN358">
        <v>1</v>
      </c>
      <c r="AO358">
        <f>0.1*AO357</f>
        <v>2.5000000000000001E-2</v>
      </c>
      <c r="AP358">
        <v>2.5999999999999999E-2</v>
      </c>
      <c r="AQ358">
        <v>5</v>
      </c>
      <c r="AT358" s="122">
        <f>AP358*I358+AO358</f>
        <v>4.7100000000000003E-2</v>
      </c>
      <c r="AU358" s="122">
        <f>AT358*0.1</f>
        <v>4.7100000000000006E-3</v>
      </c>
      <c r="AV358" s="123">
        <f>AM358*1.72+115*0.012*AN358</f>
        <v>1.3800000000000001</v>
      </c>
      <c r="AW358" s="123">
        <f>AQ358*0.1</f>
        <v>0.5</v>
      </c>
      <c r="AX358" s="122">
        <f>10068.2*P358*POWER(10,-6)+0.0012*Q358</f>
        <v>8.5579700000000015E-3</v>
      </c>
      <c r="AY358" s="123">
        <f t="shared" si="239"/>
        <v>1.9403679700000001</v>
      </c>
      <c r="AZ358" s="12">
        <f t="shared" si="212"/>
        <v>0</v>
      </c>
      <c r="BA358" s="102">
        <f t="shared" si="213"/>
        <v>1.5000000000000002E-7</v>
      </c>
      <c r="BB358" s="12">
        <f t="shared" si="240"/>
        <v>2.9105519550000006E-7</v>
      </c>
    </row>
    <row r="359" spans="1:54" x14ac:dyDescent="0.3">
      <c r="A359" s="116" t="s">
        <v>264</v>
      </c>
      <c r="B359" s="117" t="s">
        <v>354</v>
      </c>
      <c r="C359" s="118" t="s">
        <v>331</v>
      </c>
      <c r="D359" s="119" t="s">
        <v>77</v>
      </c>
      <c r="E359" s="120">
        <v>4.9999999999999998E-7</v>
      </c>
      <c r="F359" s="117">
        <v>6</v>
      </c>
      <c r="G359" s="117">
        <v>4.7500000000000001E-2</v>
      </c>
      <c r="H359" s="120">
        <f t="shared" si="256"/>
        <v>1.4250000000000001E-7</v>
      </c>
      <c r="I359" s="117">
        <v>0.85</v>
      </c>
      <c r="J359" s="117"/>
      <c r="K359" s="117"/>
      <c r="L359" s="117"/>
      <c r="M359" s="117"/>
      <c r="N359" s="117"/>
      <c r="O359" s="117"/>
      <c r="P359" s="117">
        <v>0.03</v>
      </c>
      <c r="Q359" s="118"/>
      <c r="R359" t="str">
        <f t="shared" si="236"/>
        <v>С239</v>
      </c>
      <c r="S359" t="str">
        <f t="shared" si="237"/>
        <v>Автоцистерна (метанол)</v>
      </c>
      <c r="T359" t="str">
        <f t="shared" si="238"/>
        <v>Частичное-вспышка</v>
      </c>
      <c r="U359" t="s">
        <v>110</v>
      </c>
      <c r="V359" t="s">
        <v>110</v>
      </c>
      <c r="W359" t="s">
        <v>110</v>
      </c>
      <c r="X359" t="s">
        <v>110</v>
      </c>
      <c r="Y359" t="s">
        <v>110</v>
      </c>
      <c r="Z359" t="s">
        <v>110</v>
      </c>
      <c r="AA359" t="s">
        <v>110</v>
      </c>
      <c r="AB359" t="s">
        <v>110</v>
      </c>
      <c r="AC359" t="s">
        <v>110</v>
      </c>
      <c r="AD359" t="s">
        <v>110</v>
      </c>
      <c r="AE359">
        <v>10</v>
      </c>
      <c r="AF359">
        <v>12</v>
      </c>
      <c r="AG359" t="s">
        <v>110</v>
      </c>
      <c r="AH359" t="s">
        <v>110</v>
      </c>
      <c r="AI359" t="s">
        <v>110</v>
      </c>
      <c r="AJ359" t="s">
        <v>110</v>
      </c>
      <c r="AK359" t="s">
        <v>110</v>
      </c>
      <c r="AL359" t="s">
        <v>110</v>
      </c>
      <c r="AM359">
        <v>0</v>
      </c>
      <c r="AN359">
        <v>1</v>
      </c>
      <c r="AO359">
        <f>0.1*AO357</f>
        <v>2.5000000000000001E-2</v>
      </c>
      <c r="AP359">
        <v>2.5999999999999999E-2</v>
      </c>
      <c r="AQ359">
        <v>5</v>
      </c>
      <c r="AT359" s="122">
        <f>AP359*I359+AO359</f>
        <v>4.7100000000000003E-2</v>
      </c>
      <c r="AU359" s="122">
        <f>AT359*0.1</f>
        <v>4.7100000000000006E-3</v>
      </c>
      <c r="AV359" s="123">
        <f>AM359*1.72+115*0.012*AN359</f>
        <v>1.3800000000000001</v>
      </c>
      <c r="AW359" s="123">
        <f>AQ359*0.1</f>
        <v>0.5</v>
      </c>
      <c r="AX359" s="122">
        <f>10068.2*P359*POWER(10,-6)+0.0012*Q358</f>
        <v>3.0204599999999999E-4</v>
      </c>
      <c r="AY359" s="123">
        <f t="shared" si="239"/>
        <v>1.9321120460000001</v>
      </c>
      <c r="AZ359" s="12">
        <f t="shared" si="212"/>
        <v>0</v>
      </c>
      <c r="BA359" s="102">
        <f t="shared" si="213"/>
        <v>1.4250000000000001E-7</v>
      </c>
      <c r="BB359" s="12">
        <f t="shared" si="240"/>
        <v>2.7532596655500002E-7</v>
      </c>
    </row>
    <row r="360" spans="1:54" x14ac:dyDescent="0.3">
      <c r="A360" s="116" t="s">
        <v>265</v>
      </c>
      <c r="B360" s="117" t="s">
        <v>354</v>
      </c>
      <c r="C360" s="118" t="s">
        <v>332</v>
      </c>
      <c r="D360" s="119" t="s">
        <v>73</v>
      </c>
      <c r="E360" s="120">
        <v>4.9999999999999998E-7</v>
      </c>
      <c r="F360" s="117">
        <v>6</v>
      </c>
      <c r="G360" s="117">
        <v>0.90249999999999997</v>
      </c>
      <c r="H360" s="120">
        <f t="shared" si="256"/>
        <v>2.7074999999999999E-6</v>
      </c>
      <c r="I360" s="117">
        <v>0.85</v>
      </c>
      <c r="J360" s="117"/>
      <c r="K360" s="117"/>
      <c r="L360" s="117"/>
      <c r="M360" s="117"/>
      <c r="N360" s="117"/>
      <c r="O360" s="117"/>
      <c r="P360" s="117">
        <v>0</v>
      </c>
      <c r="Q360" s="118"/>
      <c r="R360" t="str">
        <f t="shared" si="236"/>
        <v>С240</v>
      </c>
      <c r="S360" t="str">
        <f t="shared" si="237"/>
        <v>Автоцистерна (метанол)</v>
      </c>
      <c r="T360" t="str">
        <f t="shared" si="238"/>
        <v>Частичное-ликвидация</v>
      </c>
      <c r="U360" t="s">
        <v>110</v>
      </c>
      <c r="V360" t="s">
        <v>110</v>
      </c>
      <c r="W360" t="s">
        <v>110</v>
      </c>
      <c r="X360" t="s">
        <v>110</v>
      </c>
      <c r="Y360" t="s">
        <v>110</v>
      </c>
      <c r="Z360" t="s">
        <v>110</v>
      </c>
      <c r="AA360" t="s">
        <v>110</v>
      </c>
      <c r="AB360" t="s">
        <v>110</v>
      </c>
      <c r="AC360" t="s">
        <v>110</v>
      </c>
      <c r="AD360" t="s">
        <v>110</v>
      </c>
      <c r="AE360" t="s">
        <v>110</v>
      </c>
      <c r="AF360" t="s">
        <v>110</v>
      </c>
      <c r="AG360" t="s">
        <v>110</v>
      </c>
      <c r="AH360" t="s">
        <v>110</v>
      </c>
      <c r="AI360" t="s">
        <v>110</v>
      </c>
      <c r="AJ360" t="s">
        <v>110</v>
      </c>
      <c r="AK360" t="s">
        <v>110</v>
      </c>
      <c r="AL360" t="s">
        <v>110</v>
      </c>
      <c r="AM360">
        <v>0</v>
      </c>
      <c r="AN360">
        <v>0</v>
      </c>
      <c r="AO360">
        <f>0.1*AO357</f>
        <v>2.5000000000000001E-2</v>
      </c>
      <c r="AP360">
        <v>2.5999999999999999E-2</v>
      </c>
      <c r="AQ360">
        <v>5</v>
      </c>
      <c r="AT360" s="122">
        <f>AP360*I360+AO360</f>
        <v>4.7100000000000003E-2</v>
      </c>
      <c r="AU360" s="122">
        <f>AT360*0.1</f>
        <v>4.7100000000000006E-3</v>
      </c>
      <c r="AV360" s="123">
        <f>AM360*1.72+115*0.012*AN360</f>
        <v>0</v>
      </c>
      <c r="AW360" s="123">
        <f>AQ360*0.1</f>
        <v>0.5</v>
      </c>
      <c r="AX360" s="122">
        <f>1333*P359*POWER(10,-6)+0.0012*Q358</f>
        <v>3.9990000000000002E-5</v>
      </c>
      <c r="AY360" s="123">
        <f t="shared" si="239"/>
        <v>0.55184999000000001</v>
      </c>
      <c r="AZ360" s="12">
        <f t="shared" si="212"/>
        <v>0</v>
      </c>
      <c r="BA360" s="102">
        <f t="shared" si="213"/>
        <v>0</v>
      </c>
      <c r="BB360" s="12">
        <f t="shared" si="240"/>
        <v>1.4941338479250001E-6</v>
      </c>
    </row>
    <row r="361" spans="1:54" x14ac:dyDescent="0.3">
      <c r="A361" s="116" t="s">
        <v>266</v>
      </c>
      <c r="B361" s="117" t="s">
        <v>355</v>
      </c>
      <c r="C361" s="118" t="s">
        <v>8</v>
      </c>
      <c r="D361" s="119" t="s">
        <v>71</v>
      </c>
      <c r="E361" s="120">
        <v>9.9999999999999995E-8</v>
      </c>
      <c r="F361" s="117">
        <v>80</v>
      </c>
      <c r="G361" s="117">
        <v>0.2</v>
      </c>
      <c r="H361" s="120">
        <f>E361*F361*G361</f>
        <v>1.5999999999999999E-6</v>
      </c>
      <c r="I361" s="117">
        <v>3.04</v>
      </c>
      <c r="J361" s="117"/>
      <c r="K361" s="117"/>
      <c r="L361" s="117"/>
      <c r="M361" s="117"/>
      <c r="N361" s="117"/>
      <c r="O361" s="117"/>
      <c r="P361" s="117">
        <v>3.04</v>
      </c>
      <c r="Q361" s="117"/>
      <c r="R361" t="str">
        <f t="shared" ref="R361:R366" si="260">A361</f>
        <v>С241</v>
      </c>
      <c r="S361" t="str">
        <f t="shared" ref="S361:S366" si="261">B361</f>
        <v>Керосинопровод  от емкостей Е-1, Е-2, Е-3 склада ГСМ на ГФУ 7/8 завода и на сливо-наливные стояки</v>
      </c>
      <c r="T361" t="str">
        <f t="shared" ref="T361:T366" si="262">D361</f>
        <v>Полное-пожар</v>
      </c>
      <c r="U361">
        <v>13</v>
      </c>
      <c r="V361">
        <v>17</v>
      </c>
      <c r="W361">
        <v>24</v>
      </c>
      <c r="X361">
        <v>44</v>
      </c>
      <c r="Y361" t="s">
        <v>110</v>
      </c>
      <c r="Z361" t="s">
        <v>110</v>
      </c>
      <c r="AA361" t="s">
        <v>110</v>
      </c>
      <c r="AB361" t="s">
        <v>110</v>
      </c>
      <c r="AC361" t="s">
        <v>110</v>
      </c>
      <c r="AD361" t="s">
        <v>110</v>
      </c>
      <c r="AE361" t="s">
        <v>110</v>
      </c>
      <c r="AF361" t="s">
        <v>110</v>
      </c>
      <c r="AG361" t="s">
        <v>110</v>
      </c>
      <c r="AH361" t="s">
        <v>110</v>
      </c>
      <c r="AI361" t="s">
        <v>110</v>
      </c>
      <c r="AJ361" t="s">
        <v>110</v>
      </c>
      <c r="AK361" t="s">
        <v>110</v>
      </c>
      <c r="AL361" t="s">
        <v>110</v>
      </c>
      <c r="AM361">
        <v>0</v>
      </c>
      <c r="AN361">
        <v>1</v>
      </c>
      <c r="AO361">
        <v>0.25</v>
      </c>
      <c r="AP361">
        <v>2.5999999999999999E-2</v>
      </c>
      <c r="AQ361">
        <v>10</v>
      </c>
      <c r="AT361" s="122">
        <f>AP361*I361+AO361</f>
        <v>0.32904</v>
      </c>
      <c r="AU361" s="122">
        <f>AT361*0.1</f>
        <v>3.2904000000000003E-2</v>
      </c>
      <c r="AV361" s="123">
        <f>AM361*1.72+115*0.012*AN361</f>
        <v>1.3800000000000001</v>
      </c>
      <c r="AW361" s="123">
        <f>AQ361*0.1</f>
        <v>1</v>
      </c>
      <c r="AX361" s="122">
        <f>10068.2*P361*POWER(10,-6)+0.0012*Q364</f>
        <v>3.0607328E-2</v>
      </c>
      <c r="AY361" s="123">
        <f t="shared" si="239"/>
        <v>2.772551328</v>
      </c>
      <c r="AZ361" s="12">
        <f t="shared" si="212"/>
        <v>0</v>
      </c>
      <c r="BA361" s="102">
        <f t="shared" si="213"/>
        <v>1.5999999999999999E-6</v>
      </c>
      <c r="BB361" s="12">
        <f t="shared" si="240"/>
        <v>4.4360821247999995E-6</v>
      </c>
    </row>
    <row r="362" spans="1:54" x14ac:dyDescent="0.3">
      <c r="A362" s="116" t="s">
        <v>267</v>
      </c>
      <c r="B362" s="117" t="s">
        <v>355</v>
      </c>
      <c r="C362" s="118" t="s">
        <v>329</v>
      </c>
      <c r="D362" s="119" t="s">
        <v>74</v>
      </c>
      <c r="E362" s="120">
        <v>9.9999999999999995E-8</v>
      </c>
      <c r="F362" s="117">
        <v>80</v>
      </c>
      <c r="G362" s="117">
        <v>4.0000000000000008E-2</v>
      </c>
      <c r="H362" s="120">
        <f t="shared" ref="H362:H366" si="263">E362*F362*G362</f>
        <v>3.2000000000000006E-7</v>
      </c>
      <c r="I362" s="117">
        <v>3.04</v>
      </c>
      <c r="J362" s="117"/>
      <c r="K362" s="117"/>
      <c r="L362" s="117"/>
      <c r="M362" s="117"/>
      <c r="N362" s="117"/>
      <c r="O362" s="117"/>
      <c r="P362" s="117">
        <v>0.01</v>
      </c>
      <c r="Q362" s="118"/>
      <c r="R362" t="str">
        <f t="shared" si="260"/>
        <v>С242</v>
      </c>
      <c r="S362" t="str">
        <f t="shared" si="261"/>
        <v>Керосинопровод  от емкостей Е-1, Е-2, Е-3 склада ГСМ на ГФУ 7/8 завода и на сливо-наливные стояки</v>
      </c>
      <c r="T362" t="str">
        <f t="shared" si="262"/>
        <v>Полное-взрыв</v>
      </c>
      <c r="U362" t="s">
        <v>110</v>
      </c>
      <c r="V362" t="s">
        <v>110</v>
      </c>
      <c r="W362" t="s">
        <v>110</v>
      </c>
      <c r="X362" t="s">
        <v>110</v>
      </c>
      <c r="Y362">
        <v>9</v>
      </c>
      <c r="Z362">
        <v>20</v>
      </c>
      <c r="AA362">
        <v>54</v>
      </c>
      <c r="AB362">
        <v>93</v>
      </c>
      <c r="AC362" t="s">
        <v>110</v>
      </c>
      <c r="AD362" t="s">
        <v>110</v>
      </c>
      <c r="AE362" t="s">
        <v>110</v>
      </c>
      <c r="AF362" t="s">
        <v>110</v>
      </c>
      <c r="AG362" t="s">
        <v>110</v>
      </c>
      <c r="AH362" t="s">
        <v>110</v>
      </c>
      <c r="AI362" t="s">
        <v>110</v>
      </c>
      <c r="AJ362" t="s">
        <v>110</v>
      </c>
      <c r="AK362" t="s">
        <v>110</v>
      </c>
      <c r="AL362" t="s">
        <v>110</v>
      </c>
      <c r="AM362">
        <v>0</v>
      </c>
      <c r="AN362">
        <v>1</v>
      </c>
      <c r="AO362">
        <v>1</v>
      </c>
      <c r="AP362">
        <v>2.5999999999999999E-2</v>
      </c>
      <c r="AQ362">
        <v>10</v>
      </c>
      <c r="AT362" s="122">
        <f>AP362*I362+AO362</f>
        <v>1.07904</v>
      </c>
      <c r="AU362" s="122">
        <f t="shared" ref="AU362:AU363" si="264">AT362*0.1</f>
        <v>0.107904</v>
      </c>
      <c r="AV362" s="123">
        <f t="shared" ref="AV362:AV363" si="265">AM362*1.72+115*0.012*AN362</f>
        <v>1.3800000000000001</v>
      </c>
      <c r="AW362" s="123">
        <f t="shared" ref="AW362:AW363" si="266">AQ362*0.1</f>
        <v>1</v>
      </c>
      <c r="AX362" s="122">
        <f>10068.2*P362*POWER(10,-6)*10+0.0012*Q364</f>
        <v>1.0068200000000001E-3</v>
      </c>
      <c r="AY362" s="123">
        <f t="shared" si="239"/>
        <v>3.5679508200000001</v>
      </c>
      <c r="AZ362" s="12">
        <f t="shared" si="212"/>
        <v>0</v>
      </c>
      <c r="BA362" s="102">
        <f t="shared" si="213"/>
        <v>3.2000000000000006E-7</v>
      </c>
      <c r="BB362" s="12">
        <f t="shared" si="240"/>
        <v>1.1417442624000001E-6</v>
      </c>
    </row>
    <row r="363" spans="1:54" x14ac:dyDescent="0.3">
      <c r="A363" s="116" t="s">
        <v>268</v>
      </c>
      <c r="B363" s="117" t="s">
        <v>355</v>
      </c>
      <c r="C363" s="118" t="s">
        <v>330</v>
      </c>
      <c r="D363" s="119" t="s">
        <v>72</v>
      </c>
      <c r="E363" s="120">
        <v>9.9999999999999995E-8</v>
      </c>
      <c r="F363" s="117">
        <v>80</v>
      </c>
      <c r="G363" s="117">
        <v>0.76</v>
      </c>
      <c r="H363" s="120">
        <f t="shared" si="263"/>
        <v>6.0799999999999994E-6</v>
      </c>
      <c r="I363" s="117">
        <v>3.04</v>
      </c>
      <c r="J363" s="117"/>
      <c r="K363" s="117"/>
      <c r="L363" s="117"/>
      <c r="M363" s="117"/>
      <c r="N363" s="117"/>
      <c r="O363" s="117"/>
      <c r="P363" s="117">
        <v>0</v>
      </c>
      <c r="Q363" s="118"/>
      <c r="R363" t="str">
        <f t="shared" si="260"/>
        <v>С243</v>
      </c>
      <c r="S363" t="str">
        <f t="shared" si="261"/>
        <v>Керосинопровод  от емкостей Е-1, Е-2, Е-3 склада ГСМ на ГФУ 7/8 завода и на сливо-наливные стояки</v>
      </c>
      <c r="T363" t="str">
        <f t="shared" si="262"/>
        <v>Полное-ликвидация</v>
      </c>
      <c r="U363" t="s">
        <v>110</v>
      </c>
      <c r="V363" t="s">
        <v>110</v>
      </c>
      <c r="W363" t="s">
        <v>110</v>
      </c>
      <c r="X363" t="s">
        <v>110</v>
      </c>
      <c r="Y363" t="s">
        <v>110</v>
      </c>
      <c r="Z363" t="s">
        <v>110</v>
      </c>
      <c r="AA363" t="s">
        <v>110</v>
      </c>
      <c r="AB363" t="s">
        <v>110</v>
      </c>
      <c r="AC363" t="s">
        <v>110</v>
      </c>
      <c r="AD363" t="s">
        <v>110</v>
      </c>
      <c r="AE363" t="s">
        <v>110</v>
      </c>
      <c r="AF363" t="s">
        <v>110</v>
      </c>
      <c r="AG363" t="s">
        <v>110</v>
      </c>
      <c r="AH363" t="s">
        <v>110</v>
      </c>
      <c r="AI363" t="s">
        <v>110</v>
      </c>
      <c r="AJ363" t="s">
        <v>110</v>
      </c>
      <c r="AK363" t="s">
        <v>110</v>
      </c>
      <c r="AL363" t="s">
        <v>110</v>
      </c>
      <c r="AM363">
        <v>0</v>
      </c>
      <c r="AN363">
        <v>0</v>
      </c>
      <c r="AO363">
        <v>0.25</v>
      </c>
      <c r="AP363">
        <v>2.5999999999999999E-2</v>
      </c>
      <c r="AQ363">
        <v>10</v>
      </c>
      <c r="AT363" s="122">
        <f>AP363*P363+AO363</f>
        <v>0.25</v>
      </c>
      <c r="AU363" s="122">
        <f t="shared" si="264"/>
        <v>2.5000000000000001E-2</v>
      </c>
      <c r="AV363" s="123">
        <f t="shared" si="265"/>
        <v>0</v>
      </c>
      <c r="AW363" s="123">
        <f t="shared" si="266"/>
        <v>1</v>
      </c>
      <c r="AX363" s="122">
        <f>1333*P362*POWER(10,-6)*10+0.0012*Q364</f>
        <v>1.3329999999999999E-4</v>
      </c>
      <c r="AY363" s="123">
        <f t="shared" si="239"/>
        <v>1.2751332999999998</v>
      </c>
      <c r="AZ363" s="12">
        <f t="shared" si="212"/>
        <v>0</v>
      </c>
      <c r="BA363" s="102">
        <f t="shared" si="213"/>
        <v>0</v>
      </c>
      <c r="BB363" s="12">
        <f t="shared" si="240"/>
        <v>7.7528104639999987E-6</v>
      </c>
    </row>
    <row r="364" spans="1:54" x14ac:dyDescent="0.3">
      <c r="A364" s="116" t="s">
        <v>269</v>
      </c>
      <c r="B364" s="117" t="s">
        <v>355</v>
      </c>
      <c r="C364" s="118" t="s">
        <v>290</v>
      </c>
      <c r="D364" s="119" t="s">
        <v>291</v>
      </c>
      <c r="E364" s="120">
        <v>4.9999999999999998E-7</v>
      </c>
      <c r="F364" s="117">
        <v>80</v>
      </c>
      <c r="G364" s="117">
        <v>0.2</v>
      </c>
      <c r="H364" s="120">
        <f t="shared" si="263"/>
        <v>7.9999999999999996E-6</v>
      </c>
      <c r="I364" s="117">
        <v>0.31</v>
      </c>
      <c r="J364" s="117"/>
      <c r="K364" s="117"/>
      <c r="L364" s="117"/>
      <c r="M364" s="117"/>
      <c r="N364" s="117"/>
      <c r="O364" s="117"/>
      <c r="P364" s="117">
        <v>0.31</v>
      </c>
      <c r="Q364" s="118"/>
      <c r="R364" t="str">
        <f t="shared" si="260"/>
        <v>С244</v>
      </c>
      <c r="S364" t="str">
        <f t="shared" si="261"/>
        <v>Керосинопровод  от емкостей Е-1, Е-2, Е-3 склада ГСМ на ГФУ 7/8 завода и на сливо-наливные стояки</v>
      </c>
      <c r="T364" t="str">
        <f t="shared" si="262"/>
        <v>Частичное-пожар</v>
      </c>
      <c r="U364">
        <v>9</v>
      </c>
      <c r="V364">
        <v>11</v>
      </c>
      <c r="W364">
        <v>14</v>
      </c>
      <c r="X364">
        <v>23</v>
      </c>
      <c r="Y364" t="s">
        <v>110</v>
      </c>
      <c r="Z364" t="s">
        <v>110</v>
      </c>
      <c r="AA364" t="s">
        <v>110</v>
      </c>
      <c r="AB364" t="s">
        <v>110</v>
      </c>
      <c r="AC364" t="s">
        <v>110</v>
      </c>
      <c r="AD364" t="s">
        <v>110</v>
      </c>
      <c r="AE364" t="s">
        <v>110</v>
      </c>
      <c r="AF364" t="s">
        <v>110</v>
      </c>
      <c r="AG364" t="s">
        <v>110</v>
      </c>
      <c r="AH364" t="s">
        <v>110</v>
      </c>
      <c r="AI364" t="s">
        <v>110</v>
      </c>
      <c r="AJ364" t="s">
        <v>110</v>
      </c>
      <c r="AK364" t="s">
        <v>110</v>
      </c>
      <c r="AL364" t="s">
        <v>110</v>
      </c>
      <c r="AM364">
        <v>0</v>
      </c>
      <c r="AN364">
        <v>1</v>
      </c>
      <c r="AO364">
        <f>0.1*AO363</f>
        <v>2.5000000000000001E-2</v>
      </c>
      <c r="AP364">
        <v>2.5999999999999999E-2</v>
      </c>
      <c r="AQ364">
        <v>5</v>
      </c>
      <c r="AT364" s="122">
        <f>AP364*I364+AO364</f>
        <v>3.3059999999999999E-2</v>
      </c>
      <c r="AU364" s="122">
        <f>AT364*0.1</f>
        <v>3.3059999999999999E-3</v>
      </c>
      <c r="AV364" s="123">
        <f>AM364*1.72+115*0.012*AN364</f>
        <v>1.3800000000000001</v>
      </c>
      <c r="AW364" s="123">
        <f>AQ364*0.1</f>
        <v>0.5</v>
      </c>
      <c r="AX364" s="122">
        <f>10068.2*P364*POWER(10,-6)+0.0012*Q364</f>
        <v>3.1211419999999999E-3</v>
      </c>
      <c r="AY364" s="123">
        <f t="shared" si="239"/>
        <v>1.9194871420000004</v>
      </c>
      <c r="AZ364" s="12">
        <f t="shared" si="212"/>
        <v>0</v>
      </c>
      <c r="BA364" s="102">
        <f t="shared" si="213"/>
        <v>7.9999999999999996E-6</v>
      </c>
      <c r="BB364" s="12">
        <f t="shared" si="240"/>
        <v>1.5355897136000001E-5</v>
      </c>
    </row>
    <row r="365" spans="1:54" x14ac:dyDescent="0.3">
      <c r="A365" s="116" t="s">
        <v>270</v>
      </c>
      <c r="B365" s="117" t="s">
        <v>355</v>
      </c>
      <c r="C365" s="118" t="s">
        <v>331</v>
      </c>
      <c r="D365" s="119" t="s">
        <v>77</v>
      </c>
      <c r="E365" s="120">
        <v>4.9999999999999998E-7</v>
      </c>
      <c r="F365" s="117">
        <v>80</v>
      </c>
      <c r="G365" s="117">
        <v>4.0000000000000008E-2</v>
      </c>
      <c r="H365" s="120">
        <f t="shared" si="263"/>
        <v>1.6000000000000001E-6</v>
      </c>
      <c r="I365" s="117">
        <v>0.31</v>
      </c>
      <c r="J365" s="117"/>
      <c r="K365" s="117"/>
      <c r="L365" s="117"/>
      <c r="M365" s="117"/>
      <c r="N365" s="117"/>
      <c r="O365" s="117"/>
      <c r="P365" s="117">
        <v>0.02</v>
      </c>
      <c r="Q365" s="118"/>
      <c r="R365" t="str">
        <f t="shared" si="260"/>
        <v>С245</v>
      </c>
      <c r="S365" t="str">
        <f t="shared" si="261"/>
        <v>Керосинопровод  от емкостей Е-1, Е-2, Е-3 склада ГСМ на ГФУ 7/8 завода и на сливо-наливные стояки</v>
      </c>
      <c r="T365" t="str">
        <f t="shared" si="262"/>
        <v>Частичное-вспышка</v>
      </c>
      <c r="U365" t="s">
        <v>110</v>
      </c>
      <c r="V365" t="s">
        <v>110</v>
      </c>
      <c r="W365" t="s">
        <v>110</v>
      </c>
      <c r="X365" t="s">
        <v>110</v>
      </c>
      <c r="Y365" t="s">
        <v>110</v>
      </c>
      <c r="Z365" t="s">
        <v>110</v>
      </c>
      <c r="AA365" t="s">
        <v>110</v>
      </c>
      <c r="AB365" t="s">
        <v>110</v>
      </c>
      <c r="AC365" t="s">
        <v>110</v>
      </c>
      <c r="AD365" t="s">
        <v>110</v>
      </c>
      <c r="AE365">
        <v>8</v>
      </c>
      <c r="AF365">
        <v>9</v>
      </c>
      <c r="AG365" t="s">
        <v>110</v>
      </c>
      <c r="AH365" t="s">
        <v>110</v>
      </c>
      <c r="AI365" t="s">
        <v>110</v>
      </c>
      <c r="AJ365" t="s">
        <v>110</v>
      </c>
      <c r="AK365" t="s">
        <v>110</v>
      </c>
      <c r="AL365" t="s">
        <v>110</v>
      </c>
      <c r="AM365">
        <v>0</v>
      </c>
      <c r="AN365">
        <v>1</v>
      </c>
      <c r="AO365">
        <f>0.1*AO363</f>
        <v>2.5000000000000001E-2</v>
      </c>
      <c r="AP365">
        <v>2.5999999999999999E-2</v>
      </c>
      <c r="AQ365">
        <v>5</v>
      </c>
      <c r="AT365" s="122">
        <f>AP365*I365+AO365</f>
        <v>3.3059999999999999E-2</v>
      </c>
      <c r="AU365" s="122">
        <f>AT365*0.1</f>
        <v>3.3059999999999999E-3</v>
      </c>
      <c r="AV365" s="123">
        <f>AM365*1.72+115*0.012*AN365</f>
        <v>1.3800000000000001</v>
      </c>
      <c r="AW365" s="123">
        <f>AQ365*0.1</f>
        <v>0.5</v>
      </c>
      <c r="AX365" s="122">
        <f>10068.2*P365*POWER(10,-6)+0.0012*Q364</f>
        <v>2.0136400000000002E-4</v>
      </c>
      <c r="AY365" s="123">
        <f t="shared" si="239"/>
        <v>1.9165673640000003</v>
      </c>
      <c r="AZ365" s="12">
        <f t="shared" si="212"/>
        <v>0</v>
      </c>
      <c r="BA365" s="102">
        <f t="shared" si="213"/>
        <v>1.6000000000000001E-6</v>
      </c>
      <c r="BB365" s="12">
        <f t="shared" si="240"/>
        <v>3.0665077824000006E-6</v>
      </c>
    </row>
    <row r="366" spans="1:54" x14ac:dyDescent="0.3">
      <c r="A366" s="116" t="s">
        <v>271</v>
      </c>
      <c r="B366" s="117" t="s">
        <v>355</v>
      </c>
      <c r="C366" s="118" t="s">
        <v>332</v>
      </c>
      <c r="D366" s="119" t="s">
        <v>73</v>
      </c>
      <c r="E366" s="120">
        <v>4.9999999999999998E-7</v>
      </c>
      <c r="F366" s="117">
        <v>80</v>
      </c>
      <c r="G366" s="117">
        <v>0.76</v>
      </c>
      <c r="H366" s="120">
        <f t="shared" si="263"/>
        <v>3.0399999999999997E-5</v>
      </c>
      <c r="I366" s="117">
        <v>0.31</v>
      </c>
      <c r="J366" s="117"/>
      <c r="K366" s="117"/>
      <c r="L366" s="117"/>
      <c r="M366" s="117"/>
      <c r="N366" s="117"/>
      <c r="O366" s="117"/>
      <c r="P366" s="117">
        <v>0</v>
      </c>
      <c r="Q366" s="118"/>
      <c r="R366" t="str">
        <f t="shared" si="260"/>
        <v>С246</v>
      </c>
      <c r="S366" t="str">
        <f t="shared" si="261"/>
        <v>Керосинопровод  от емкостей Е-1, Е-2, Е-3 склада ГСМ на ГФУ 7/8 завода и на сливо-наливные стояки</v>
      </c>
      <c r="T366" t="str">
        <f t="shared" si="262"/>
        <v>Частичное-ликвидация</v>
      </c>
      <c r="U366" t="s">
        <v>110</v>
      </c>
      <c r="V366" t="s">
        <v>110</v>
      </c>
      <c r="W366" t="s">
        <v>110</v>
      </c>
      <c r="X366" t="s">
        <v>110</v>
      </c>
      <c r="Y366" t="s">
        <v>110</v>
      </c>
      <c r="Z366" t="s">
        <v>110</v>
      </c>
      <c r="AA366" t="s">
        <v>110</v>
      </c>
      <c r="AB366" t="s">
        <v>110</v>
      </c>
      <c r="AC366" t="s">
        <v>110</v>
      </c>
      <c r="AD366" t="s">
        <v>110</v>
      </c>
      <c r="AE366" t="s">
        <v>110</v>
      </c>
      <c r="AF366" t="s">
        <v>110</v>
      </c>
      <c r="AG366" t="s">
        <v>110</v>
      </c>
      <c r="AH366" t="s">
        <v>110</v>
      </c>
      <c r="AI366" t="s">
        <v>110</v>
      </c>
      <c r="AJ366" t="s">
        <v>110</v>
      </c>
      <c r="AK366" t="s">
        <v>110</v>
      </c>
      <c r="AL366" t="s">
        <v>110</v>
      </c>
      <c r="AM366">
        <v>0</v>
      </c>
      <c r="AN366">
        <v>0</v>
      </c>
      <c r="AO366">
        <f>0.1*AO363</f>
        <v>2.5000000000000001E-2</v>
      </c>
      <c r="AP366">
        <v>2.5999999999999999E-2</v>
      </c>
      <c r="AQ366">
        <v>5</v>
      </c>
      <c r="AT366" s="122">
        <f>AP366*I366+AO366</f>
        <v>3.3059999999999999E-2</v>
      </c>
      <c r="AU366" s="122">
        <f>AT366*0.1</f>
        <v>3.3059999999999999E-3</v>
      </c>
      <c r="AV366" s="123">
        <f>AM366*1.72+115*0.012*AN366</f>
        <v>0</v>
      </c>
      <c r="AW366" s="123">
        <f>AQ366*0.1</f>
        <v>0.5</v>
      </c>
      <c r="AX366" s="122">
        <f>1333*P365*POWER(10,-6)+0.0012*Q364</f>
        <v>2.6659999999999999E-5</v>
      </c>
      <c r="AY366" s="123">
        <f t="shared" si="239"/>
        <v>0.53639265999999997</v>
      </c>
      <c r="AZ366" s="12">
        <f t="shared" si="212"/>
        <v>0</v>
      </c>
      <c r="BA366" s="102">
        <f t="shared" si="213"/>
        <v>0</v>
      </c>
      <c r="BB366" s="12">
        <f t="shared" si="240"/>
        <v>1.6306336863999998E-5</v>
      </c>
    </row>
    <row r="367" spans="1:54" x14ac:dyDescent="0.3">
      <c r="A367" s="116" t="s">
        <v>272</v>
      </c>
      <c r="B367" s="117" t="s">
        <v>356</v>
      </c>
      <c r="C367" s="118" t="s">
        <v>8</v>
      </c>
      <c r="D367" s="119" t="s">
        <v>71</v>
      </c>
      <c r="E367" s="120">
        <v>9.9999999999999995E-8</v>
      </c>
      <c r="F367" s="117">
        <v>107</v>
      </c>
      <c r="G367" s="117">
        <v>0.2</v>
      </c>
      <c r="H367" s="120">
        <f>E367*F367*G367</f>
        <v>2.1399999999999998E-6</v>
      </c>
      <c r="I367" s="117">
        <v>3.54</v>
      </c>
      <c r="J367" s="117"/>
      <c r="K367" s="117"/>
      <c r="L367" s="117"/>
      <c r="M367" s="117"/>
      <c r="N367" s="117"/>
      <c r="O367" s="117"/>
      <c r="P367" s="117">
        <v>3.54</v>
      </c>
      <c r="Q367" s="117"/>
      <c r="R367" t="str">
        <f t="shared" ref="R367:R372" si="267">A367</f>
        <v>С247</v>
      </c>
      <c r="S367" t="str">
        <f t="shared" ref="S367:S372" si="268">B367</f>
        <v>Линия компаудирования</v>
      </c>
      <c r="T367" t="str">
        <f t="shared" ref="T367:T372" si="269">D367</f>
        <v>Полное-пожар</v>
      </c>
      <c r="U367">
        <v>13</v>
      </c>
      <c r="V367">
        <v>18</v>
      </c>
      <c r="W367">
        <v>25</v>
      </c>
      <c r="X367">
        <v>45</v>
      </c>
      <c r="Y367" t="s">
        <v>110</v>
      </c>
      <c r="Z367" t="s">
        <v>110</v>
      </c>
      <c r="AA367" t="s">
        <v>110</v>
      </c>
      <c r="AB367" t="s">
        <v>110</v>
      </c>
      <c r="AC367" t="s">
        <v>110</v>
      </c>
      <c r="AD367" t="s">
        <v>110</v>
      </c>
      <c r="AE367" t="s">
        <v>110</v>
      </c>
      <c r="AF367" t="s">
        <v>110</v>
      </c>
      <c r="AG367" t="s">
        <v>110</v>
      </c>
      <c r="AH367" t="s">
        <v>110</v>
      </c>
      <c r="AI367" t="s">
        <v>110</v>
      </c>
      <c r="AJ367" t="s">
        <v>110</v>
      </c>
      <c r="AK367" t="s">
        <v>110</v>
      </c>
      <c r="AL367" t="s">
        <v>110</v>
      </c>
      <c r="AM367">
        <v>0</v>
      </c>
      <c r="AN367">
        <v>1</v>
      </c>
      <c r="AO367">
        <v>0.25</v>
      </c>
      <c r="AP367">
        <v>2.5999999999999999E-2</v>
      </c>
      <c r="AQ367">
        <v>10</v>
      </c>
      <c r="AT367" s="122">
        <f>AP367*I367+AO367</f>
        <v>0.34204000000000001</v>
      </c>
      <c r="AU367" s="122">
        <f>AT367*0.1</f>
        <v>3.4204000000000005E-2</v>
      </c>
      <c r="AV367" s="123">
        <f>AM367*1.72+115*0.012*AN367</f>
        <v>1.3800000000000001</v>
      </c>
      <c r="AW367" s="123">
        <f>AQ367*0.1</f>
        <v>1</v>
      </c>
      <c r="AX367" s="122">
        <f>10068.2*P367*POWER(10,-6)+0.0012*Q370</f>
        <v>3.5641427999999996E-2</v>
      </c>
      <c r="AY367" s="123">
        <f t="shared" ref="AY367:AY384" si="270">AX367+AW367+AV367+AU367+AT367</f>
        <v>2.7918854279999996</v>
      </c>
      <c r="AZ367" s="12">
        <f t="shared" si="212"/>
        <v>0</v>
      </c>
      <c r="BA367" s="102">
        <f t="shared" si="213"/>
        <v>2.1399999999999998E-6</v>
      </c>
      <c r="BB367" s="12">
        <f t="shared" si="240"/>
        <v>5.974634815919999E-6</v>
      </c>
    </row>
    <row r="368" spans="1:54" x14ac:dyDescent="0.3">
      <c r="A368" s="116" t="s">
        <v>273</v>
      </c>
      <c r="B368" s="117" t="s">
        <v>356</v>
      </c>
      <c r="C368" s="118" t="s">
        <v>329</v>
      </c>
      <c r="D368" s="119" t="s">
        <v>74</v>
      </c>
      <c r="E368" s="120">
        <v>9.9999999999999995E-8</v>
      </c>
      <c r="F368" s="117">
        <v>107</v>
      </c>
      <c r="G368" s="117">
        <v>4.0000000000000008E-2</v>
      </c>
      <c r="H368" s="120">
        <f t="shared" ref="H368:H372" si="271">E368*F368*G368</f>
        <v>4.2800000000000007E-7</v>
      </c>
      <c r="I368" s="117">
        <v>3.54</v>
      </c>
      <c r="J368" s="117"/>
      <c r="K368" s="117"/>
      <c r="L368" s="117"/>
      <c r="M368" s="117"/>
      <c r="N368" s="117"/>
      <c r="O368" s="117"/>
      <c r="P368" s="117">
        <v>2.5000000000000001E-2</v>
      </c>
      <c r="Q368" s="118"/>
      <c r="R368" t="str">
        <f t="shared" si="267"/>
        <v>С248</v>
      </c>
      <c r="S368" t="str">
        <f t="shared" si="268"/>
        <v>Линия компаудирования</v>
      </c>
      <c r="T368" t="str">
        <f t="shared" si="269"/>
        <v>Полное-взрыв</v>
      </c>
      <c r="U368" t="s">
        <v>110</v>
      </c>
      <c r="V368" t="s">
        <v>110</v>
      </c>
      <c r="W368" t="s">
        <v>110</v>
      </c>
      <c r="X368" t="s">
        <v>110</v>
      </c>
      <c r="Y368">
        <v>13</v>
      </c>
      <c r="Z368">
        <v>27</v>
      </c>
      <c r="AA368">
        <v>74</v>
      </c>
      <c r="AB368">
        <v>127</v>
      </c>
      <c r="AC368" t="s">
        <v>110</v>
      </c>
      <c r="AD368" t="s">
        <v>110</v>
      </c>
      <c r="AE368" t="s">
        <v>110</v>
      </c>
      <c r="AF368" t="s">
        <v>110</v>
      </c>
      <c r="AG368" t="s">
        <v>110</v>
      </c>
      <c r="AH368" t="s">
        <v>110</v>
      </c>
      <c r="AI368" t="s">
        <v>110</v>
      </c>
      <c r="AJ368" t="s">
        <v>110</v>
      </c>
      <c r="AK368" t="s">
        <v>110</v>
      </c>
      <c r="AL368" t="s">
        <v>110</v>
      </c>
      <c r="AM368">
        <v>0</v>
      </c>
      <c r="AN368">
        <v>1</v>
      </c>
      <c r="AO368">
        <v>1</v>
      </c>
      <c r="AP368">
        <v>2.5999999999999999E-2</v>
      </c>
      <c r="AQ368">
        <v>10</v>
      </c>
      <c r="AT368" s="122">
        <f>AP368*I368+AO368</f>
        <v>1.0920399999999999</v>
      </c>
      <c r="AU368" s="122">
        <f t="shared" ref="AU368:AU369" si="272">AT368*0.1</f>
        <v>0.109204</v>
      </c>
      <c r="AV368" s="123">
        <f t="shared" ref="AV368:AV369" si="273">AM368*1.72+115*0.012*AN368</f>
        <v>1.3800000000000001</v>
      </c>
      <c r="AW368" s="123">
        <f t="shared" ref="AW368:AW369" si="274">AQ368*0.1</f>
        <v>1</v>
      </c>
      <c r="AX368" s="122">
        <f>10068.2*P368*POWER(10,-6)*10+0.0012*Q370</f>
        <v>2.5170500000000003E-3</v>
      </c>
      <c r="AY368" s="123">
        <f t="shared" si="270"/>
        <v>3.5837610500000001</v>
      </c>
      <c r="AZ368" s="12">
        <f t="shared" si="212"/>
        <v>0</v>
      </c>
      <c r="BA368" s="102">
        <f t="shared" si="213"/>
        <v>4.2800000000000007E-7</v>
      </c>
      <c r="BB368" s="12">
        <f t="shared" si="240"/>
        <v>1.5338497294000004E-6</v>
      </c>
    </row>
    <row r="369" spans="1:54" x14ac:dyDescent="0.3">
      <c r="A369" s="116" t="s">
        <v>274</v>
      </c>
      <c r="B369" s="117" t="s">
        <v>356</v>
      </c>
      <c r="C369" s="118" t="s">
        <v>330</v>
      </c>
      <c r="D369" s="119" t="s">
        <v>72</v>
      </c>
      <c r="E369" s="120">
        <v>9.9999999999999995E-8</v>
      </c>
      <c r="F369" s="117">
        <v>107</v>
      </c>
      <c r="G369" s="117">
        <v>0.76</v>
      </c>
      <c r="H369" s="120">
        <f t="shared" si="271"/>
        <v>8.1319999999999994E-6</v>
      </c>
      <c r="I369" s="117">
        <v>3.54</v>
      </c>
      <c r="J369" s="117"/>
      <c r="K369" s="117"/>
      <c r="L369" s="117"/>
      <c r="M369" s="117"/>
      <c r="N369" s="117"/>
      <c r="O369" s="117"/>
      <c r="P369" s="117">
        <v>0</v>
      </c>
      <c r="Q369" s="118"/>
      <c r="R369" t="str">
        <f t="shared" si="267"/>
        <v>С249</v>
      </c>
      <c r="S369" t="str">
        <f t="shared" si="268"/>
        <v>Линия компаудирования</v>
      </c>
      <c r="T369" t="str">
        <f t="shared" si="269"/>
        <v>Полное-ликвидация</v>
      </c>
      <c r="U369" t="s">
        <v>110</v>
      </c>
      <c r="V369" t="s">
        <v>110</v>
      </c>
      <c r="W369" t="s">
        <v>110</v>
      </c>
      <c r="X369" t="s">
        <v>110</v>
      </c>
      <c r="Y369" t="s">
        <v>110</v>
      </c>
      <c r="Z369" t="s">
        <v>110</v>
      </c>
      <c r="AA369" t="s">
        <v>110</v>
      </c>
      <c r="AB369" t="s">
        <v>110</v>
      </c>
      <c r="AC369" t="s">
        <v>110</v>
      </c>
      <c r="AD369" t="s">
        <v>110</v>
      </c>
      <c r="AE369" t="s">
        <v>110</v>
      </c>
      <c r="AF369" t="s">
        <v>110</v>
      </c>
      <c r="AG369" t="s">
        <v>110</v>
      </c>
      <c r="AH369" t="s">
        <v>110</v>
      </c>
      <c r="AI369" t="s">
        <v>110</v>
      </c>
      <c r="AJ369" t="s">
        <v>110</v>
      </c>
      <c r="AK369" t="s">
        <v>110</v>
      </c>
      <c r="AL369" t="s">
        <v>110</v>
      </c>
      <c r="AM369">
        <v>0</v>
      </c>
      <c r="AN369">
        <v>0</v>
      </c>
      <c r="AO369">
        <v>0.25</v>
      </c>
      <c r="AP369">
        <v>2.5999999999999999E-2</v>
      </c>
      <c r="AQ369">
        <v>10</v>
      </c>
      <c r="AT369" s="122">
        <f>AP369*P369+AO369</f>
        <v>0.25</v>
      </c>
      <c r="AU369" s="122">
        <f t="shared" si="272"/>
        <v>2.5000000000000001E-2</v>
      </c>
      <c r="AV369" s="123">
        <f t="shared" si="273"/>
        <v>0</v>
      </c>
      <c r="AW369" s="123">
        <f t="shared" si="274"/>
        <v>1</v>
      </c>
      <c r="AX369" s="122">
        <f>1333*P368*POWER(10,-6)*10+0.0012*Q370</f>
        <v>3.3325000000000005E-4</v>
      </c>
      <c r="AY369" s="123">
        <f t="shared" si="270"/>
        <v>1.2753332499999999</v>
      </c>
      <c r="AZ369" s="12">
        <f t="shared" si="212"/>
        <v>0</v>
      </c>
      <c r="BA369" s="102">
        <f t="shared" si="213"/>
        <v>0</v>
      </c>
      <c r="BB369" s="12">
        <f t="shared" si="240"/>
        <v>1.0371009988999998E-5</v>
      </c>
    </row>
    <row r="370" spans="1:54" x14ac:dyDescent="0.3">
      <c r="A370" s="116" t="s">
        <v>275</v>
      </c>
      <c r="B370" s="117" t="s">
        <v>356</v>
      </c>
      <c r="C370" s="118" t="s">
        <v>290</v>
      </c>
      <c r="D370" s="119" t="s">
        <v>291</v>
      </c>
      <c r="E370" s="120">
        <v>4.9999999999999998E-7</v>
      </c>
      <c r="F370" s="117">
        <v>107</v>
      </c>
      <c r="G370" s="117">
        <v>0.2</v>
      </c>
      <c r="H370" s="120">
        <f t="shared" si="271"/>
        <v>1.0700000000000001E-5</v>
      </c>
      <c r="I370" s="117">
        <v>0.35</v>
      </c>
      <c r="J370" s="117"/>
      <c r="K370" s="117"/>
      <c r="L370" s="117"/>
      <c r="M370" s="117"/>
      <c r="N370" s="117"/>
      <c r="O370" s="117"/>
      <c r="P370" s="117">
        <v>0.35</v>
      </c>
      <c r="Q370" s="118"/>
      <c r="R370" t="str">
        <f t="shared" si="267"/>
        <v>С250</v>
      </c>
      <c r="S370" t="str">
        <f t="shared" si="268"/>
        <v>Линия компаудирования</v>
      </c>
      <c r="T370" t="str">
        <f t="shared" si="269"/>
        <v>Частичное-пожар</v>
      </c>
      <c r="U370">
        <v>9</v>
      </c>
      <c r="V370">
        <v>12</v>
      </c>
      <c r="W370">
        <v>15</v>
      </c>
      <c r="X370">
        <v>24</v>
      </c>
      <c r="Y370" t="s">
        <v>110</v>
      </c>
      <c r="Z370" t="s">
        <v>110</v>
      </c>
      <c r="AA370" t="s">
        <v>110</v>
      </c>
      <c r="AB370" t="s">
        <v>110</v>
      </c>
      <c r="AC370" t="s">
        <v>110</v>
      </c>
      <c r="AD370" t="s">
        <v>110</v>
      </c>
      <c r="AE370" t="s">
        <v>110</v>
      </c>
      <c r="AF370" t="s">
        <v>110</v>
      </c>
      <c r="AG370" t="s">
        <v>110</v>
      </c>
      <c r="AH370" t="s">
        <v>110</v>
      </c>
      <c r="AI370" t="s">
        <v>110</v>
      </c>
      <c r="AJ370" t="s">
        <v>110</v>
      </c>
      <c r="AK370" t="s">
        <v>110</v>
      </c>
      <c r="AL370" t="s">
        <v>110</v>
      </c>
      <c r="AM370">
        <v>0</v>
      </c>
      <c r="AN370">
        <v>1</v>
      </c>
      <c r="AO370">
        <f>0.1*AO369</f>
        <v>2.5000000000000001E-2</v>
      </c>
      <c r="AP370">
        <v>2.5999999999999999E-2</v>
      </c>
      <c r="AQ370">
        <v>5</v>
      </c>
      <c r="AT370" s="122">
        <f>AP370*I370+AO370</f>
        <v>3.4099999999999998E-2</v>
      </c>
      <c r="AU370" s="122">
        <f>AT370*0.1</f>
        <v>3.4099999999999998E-3</v>
      </c>
      <c r="AV370" s="123">
        <f>AM370*1.72+115*0.012*AN370</f>
        <v>1.3800000000000001</v>
      </c>
      <c r="AW370" s="123">
        <f>AQ370*0.1</f>
        <v>0.5</v>
      </c>
      <c r="AX370" s="122">
        <f>10068.2*P370*POWER(10,-6)+0.0012*Q370</f>
        <v>3.5238699999999997E-3</v>
      </c>
      <c r="AY370" s="123">
        <f t="shared" si="270"/>
        <v>1.92103387</v>
      </c>
      <c r="AZ370" s="12">
        <f t="shared" si="212"/>
        <v>0</v>
      </c>
      <c r="BA370" s="102">
        <f t="shared" si="213"/>
        <v>1.0700000000000001E-5</v>
      </c>
      <c r="BB370" s="12">
        <f t="shared" si="240"/>
        <v>2.0555062409000001E-5</v>
      </c>
    </row>
    <row r="371" spans="1:54" x14ac:dyDescent="0.3">
      <c r="A371" s="116" t="s">
        <v>276</v>
      </c>
      <c r="B371" s="117" t="s">
        <v>356</v>
      </c>
      <c r="C371" s="118" t="s">
        <v>331</v>
      </c>
      <c r="D371" s="119" t="s">
        <v>77</v>
      </c>
      <c r="E371" s="120">
        <v>4.9999999999999998E-7</v>
      </c>
      <c r="F371" s="117">
        <v>107</v>
      </c>
      <c r="G371" s="117">
        <v>4.0000000000000008E-2</v>
      </c>
      <c r="H371" s="120">
        <f t="shared" si="271"/>
        <v>2.1400000000000003E-6</v>
      </c>
      <c r="I371" s="117">
        <v>0.35</v>
      </c>
      <c r="J371" s="117"/>
      <c r="K371" s="117"/>
      <c r="L371" s="117"/>
      <c r="M371" s="117"/>
      <c r="N371" s="117"/>
      <c r="O371" s="117"/>
      <c r="P371" s="117">
        <v>0.01</v>
      </c>
      <c r="Q371" s="118"/>
      <c r="R371" t="str">
        <f t="shared" si="267"/>
        <v>С251</v>
      </c>
      <c r="S371" t="str">
        <f t="shared" si="268"/>
        <v>Линия компаудирования</v>
      </c>
      <c r="T371" t="str">
        <f t="shared" si="269"/>
        <v>Частичное-вспышка</v>
      </c>
      <c r="U371" t="s">
        <v>110</v>
      </c>
      <c r="V371" t="s">
        <v>110</v>
      </c>
      <c r="W371" t="s">
        <v>110</v>
      </c>
      <c r="X371" t="s">
        <v>110</v>
      </c>
      <c r="Y371" t="s">
        <v>110</v>
      </c>
      <c r="Z371" t="s">
        <v>110</v>
      </c>
      <c r="AA371" t="s">
        <v>110</v>
      </c>
      <c r="AB371" t="s">
        <v>110</v>
      </c>
      <c r="AC371" t="s">
        <v>110</v>
      </c>
      <c r="AD371" t="s">
        <v>110</v>
      </c>
      <c r="AE371">
        <v>7</v>
      </c>
      <c r="AF371">
        <v>8</v>
      </c>
      <c r="AG371" t="s">
        <v>110</v>
      </c>
      <c r="AH371" t="s">
        <v>110</v>
      </c>
      <c r="AI371" t="s">
        <v>110</v>
      </c>
      <c r="AJ371" t="s">
        <v>110</v>
      </c>
      <c r="AK371" t="s">
        <v>110</v>
      </c>
      <c r="AL371" t="s">
        <v>110</v>
      </c>
      <c r="AM371">
        <v>0</v>
      </c>
      <c r="AN371">
        <v>1</v>
      </c>
      <c r="AO371">
        <f>0.1*AO369</f>
        <v>2.5000000000000001E-2</v>
      </c>
      <c r="AP371">
        <v>2.5999999999999999E-2</v>
      </c>
      <c r="AQ371">
        <v>5</v>
      </c>
      <c r="AT371" s="122">
        <f>AP371*I371+AO371</f>
        <v>3.4099999999999998E-2</v>
      </c>
      <c r="AU371" s="122">
        <f>AT371*0.1</f>
        <v>3.4099999999999998E-3</v>
      </c>
      <c r="AV371" s="123">
        <f>AM371*1.72+115*0.012*AN371</f>
        <v>1.3800000000000001</v>
      </c>
      <c r="AW371" s="123">
        <f>AQ371*0.1</f>
        <v>0.5</v>
      </c>
      <c r="AX371" s="122">
        <f>10068.2*P371*POWER(10,-6)+0.0012*Q370</f>
        <v>1.0068200000000001E-4</v>
      </c>
      <c r="AY371" s="123">
        <f t="shared" si="270"/>
        <v>1.9176106820000001</v>
      </c>
      <c r="AZ371" s="12">
        <f t="shared" si="212"/>
        <v>0</v>
      </c>
      <c r="BA371" s="102">
        <f t="shared" si="213"/>
        <v>2.1400000000000003E-6</v>
      </c>
      <c r="BB371" s="12">
        <f t="shared" si="240"/>
        <v>4.1036868594800009E-6</v>
      </c>
    </row>
    <row r="372" spans="1:54" x14ac:dyDescent="0.3">
      <c r="A372" s="116" t="s">
        <v>277</v>
      </c>
      <c r="B372" s="117" t="s">
        <v>356</v>
      </c>
      <c r="C372" s="118" t="s">
        <v>332</v>
      </c>
      <c r="D372" s="119" t="s">
        <v>73</v>
      </c>
      <c r="E372" s="120">
        <v>4.9999999999999998E-7</v>
      </c>
      <c r="F372" s="117">
        <v>107</v>
      </c>
      <c r="G372" s="117">
        <v>0.76</v>
      </c>
      <c r="H372" s="120">
        <f t="shared" si="271"/>
        <v>4.066E-5</v>
      </c>
      <c r="I372" s="117">
        <v>0.35</v>
      </c>
      <c r="J372" s="117"/>
      <c r="K372" s="117"/>
      <c r="L372" s="117"/>
      <c r="M372" s="117"/>
      <c r="N372" s="117"/>
      <c r="O372" s="117"/>
      <c r="P372" s="117">
        <v>0</v>
      </c>
      <c r="Q372" s="118"/>
      <c r="R372" t="str">
        <f t="shared" si="267"/>
        <v>С252</v>
      </c>
      <c r="S372" t="str">
        <f t="shared" si="268"/>
        <v>Линия компаудирования</v>
      </c>
      <c r="T372" t="str">
        <f t="shared" si="269"/>
        <v>Частичное-ликвидация</v>
      </c>
      <c r="U372" t="s">
        <v>110</v>
      </c>
      <c r="V372" t="s">
        <v>110</v>
      </c>
      <c r="W372" t="s">
        <v>110</v>
      </c>
      <c r="X372" t="s">
        <v>110</v>
      </c>
      <c r="Y372" t="s">
        <v>110</v>
      </c>
      <c r="Z372" t="s">
        <v>110</v>
      </c>
      <c r="AA372" t="s">
        <v>110</v>
      </c>
      <c r="AB372" t="s">
        <v>110</v>
      </c>
      <c r="AC372" t="s">
        <v>110</v>
      </c>
      <c r="AD372" t="s">
        <v>110</v>
      </c>
      <c r="AE372" t="s">
        <v>110</v>
      </c>
      <c r="AF372" t="s">
        <v>110</v>
      </c>
      <c r="AG372" t="s">
        <v>110</v>
      </c>
      <c r="AH372" t="s">
        <v>110</v>
      </c>
      <c r="AI372" t="s">
        <v>110</v>
      </c>
      <c r="AJ372" t="s">
        <v>110</v>
      </c>
      <c r="AK372" t="s">
        <v>110</v>
      </c>
      <c r="AL372" t="s">
        <v>110</v>
      </c>
      <c r="AM372">
        <v>0</v>
      </c>
      <c r="AN372">
        <v>0</v>
      </c>
      <c r="AO372">
        <f>0.1*AO369</f>
        <v>2.5000000000000001E-2</v>
      </c>
      <c r="AP372">
        <v>2.5999999999999999E-2</v>
      </c>
      <c r="AQ372">
        <v>5</v>
      </c>
      <c r="AT372" s="122">
        <f>AP372*I372+AO372</f>
        <v>3.4099999999999998E-2</v>
      </c>
      <c r="AU372" s="122">
        <f>AT372*0.1</f>
        <v>3.4099999999999998E-3</v>
      </c>
      <c r="AV372" s="123">
        <f>AM372*1.72+115*0.012*AN372</f>
        <v>0</v>
      </c>
      <c r="AW372" s="123">
        <f>AQ372*0.1</f>
        <v>0.5</v>
      </c>
      <c r="AX372" s="122">
        <f>1333*P371*POWER(10,-6)+0.0012*Q370</f>
        <v>1.3329999999999999E-5</v>
      </c>
      <c r="AY372" s="123">
        <f t="shared" si="270"/>
        <v>0.53752333000000008</v>
      </c>
      <c r="AZ372" s="12">
        <f t="shared" si="212"/>
        <v>0</v>
      </c>
      <c r="BA372" s="102">
        <f t="shared" si="213"/>
        <v>0</v>
      </c>
      <c r="BB372" s="12">
        <f t="shared" si="240"/>
        <v>2.1855698597800004E-5</v>
      </c>
    </row>
    <row r="373" spans="1:54" x14ac:dyDescent="0.3">
      <c r="A373" s="116" t="s">
        <v>278</v>
      </c>
      <c r="B373" s="117" t="s">
        <v>358</v>
      </c>
      <c r="C373" s="118" t="s">
        <v>8</v>
      </c>
      <c r="D373" s="119" t="s">
        <v>71</v>
      </c>
      <c r="E373" s="120">
        <v>2.9999999999999999E-7</v>
      </c>
      <c r="F373" s="117">
        <v>272</v>
      </c>
      <c r="G373" s="117">
        <v>0.2</v>
      </c>
      <c r="H373" s="120">
        <f>E373*F373*G373</f>
        <v>1.632E-5</v>
      </c>
      <c r="I373" s="117">
        <v>1.81</v>
      </c>
      <c r="J373" s="117"/>
      <c r="K373" s="117"/>
      <c r="L373" s="117"/>
      <c r="M373" s="117"/>
      <c r="N373" s="117"/>
      <c r="O373" s="117"/>
      <c r="P373" s="117">
        <v>1.81</v>
      </c>
      <c r="Q373" s="117"/>
      <c r="R373" t="str">
        <f t="shared" ref="R373:R384" si="275">A373</f>
        <v>С253</v>
      </c>
      <c r="S373" t="str">
        <f t="shared" ref="S373:S384" si="276">B373</f>
        <v>Линия толуола</v>
      </c>
      <c r="T373" t="str">
        <f t="shared" ref="T373:T384" si="277">D373</f>
        <v>Полное-пожар</v>
      </c>
      <c r="U373">
        <v>13</v>
      </c>
      <c r="V373">
        <v>17</v>
      </c>
      <c r="W373">
        <v>22</v>
      </c>
      <c r="X373">
        <v>39</v>
      </c>
      <c r="Y373" t="s">
        <v>110</v>
      </c>
      <c r="Z373" t="s">
        <v>110</v>
      </c>
      <c r="AA373" t="s">
        <v>110</v>
      </c>
      <c r="AB373" t="s">
        <v>110</v>
      </c>
      <c r="AC373" t="s">
        <v>110</v>
      </c>
      <c r="AD373" t="s">
        <v>110</v>
      </c>
      <c r="AE373" t="s">
        <v>110</v>
      </c>
      <c r="AF373" t="s">
        <v>110</v>
      </c>
      <c r="AG373" t="s">
        <v>110</v>
      </c>
      <c r="AH373" t="s">
        <v>110</v>
      </c>
      <c r="AI373" t="s">
        <v>110</v>
      </c>
      <c r="AJ373" t="s">
        <v>110</v>
      </c>
      <c r="AK373" t="s">
        <v>110</v>
      </c>
      <c r="AL373" t="s">
        <v>110</v>
      </c>
      <c r="AM373">
        <v>0</v>
      </c>
      <c r="AN373">
        <v>1</v>
      </c>
      <c r="AO373">
        <v>0.25</v>
      </c>
      <c r="AP373">
        <v>2.5999999999999999E-2</v>
      </c>
      <c r="AQ373">
        <v>10</v>
      </c>
      <c r="AT373" s="122">
        <f>AP373*I373+AO373</f>
        <v>0.29705999999999999</v>
      </c>
      <c r="AU373" s="122">
        <f>AT373*0.1</f>
        <v>2.9706E-2</v>
      </c>
      <c r="AV373" s="123">
        <f>AM373*1.72+115*0.012*AN373</f>
        <v>1.3800000000000001</v>
      </c>
      <c r="AW373" s="123">
        <f>AQ373*0.1</f>
        <v>1</v>
      </c>
      <c r="AX373" s="122">
        <f>10068.2*P373*POWER(10,-6)+0.0012*Q376</f>
        <v>1.8223442000000003E-2</v>
      </c>
      <c r="AY373" s="123">
        <f t="shared" si="270"/>
        <v>2.724989442</v>
      </c>
      <c r="AZ373" s="12">
        <f t="shared" si="212"/>
        <v>0</v>
      </c>
      <c r="BA373" s="102">
        <f t="shared" si="213"/>
        <v>1.632E-5</v>
      </c>
      <c r="BB373" s="12">
        <f t="shared" si="240"/>
        <v>4.4471827693439999E-5</v>
      </c>
    </row>
    <row r="374" spans="1:54" x14ac:dyDescent="0.3">
      <c r="A374" s="116" t="s">
        <v>279</v>
      </c>
      <c r="B374" s="117" t="s">
        <v>358</v>
      </c>
      <c r="C374" s="118" t="s">
        <v>329</v>
      </c>
      <c r="D374" s="119" t="s">
        <v>74</v>
      </c>
      <c r="E374" s="120">
        <v>2.9999999999999999E-7</v>
      </c>
      <c r="F374" s="117">
        <v>272</v>
      </c>
      <c r="G374" s="117">
        <v>4.0000000000000008E-2</v>
      </c>
      <c r="H374" s="120">
        <f t="shared" ref="H374:H378" si="278">E374*F374*G374</f>
        <v>3.2640000000000004E-6</v>
      </c>
      <c r="I374" s="117">
        <v>1.81</v>
      </c>
      <c r="J374" s="117"/>
      <c r="K374" s="117"/>
      <c r="L374" s="117"/>
      <c r="M374" s="117"/>
      <c r="N374" s="117"/>
      <c r="O374" s="117"/>
      <c r="P374" s="117">
        <v>8.0000000000000002E-3</v>
      </c>
      <c r="Q374" s="118"/>
      <c r="R374" t="str">
        <f t="shared" si="275"/>
        <v>С254</v>
      </c>
      <c r="S374" t="str">
        <f t="shared" si="276"/>
        <v>Линия толуола</v>
      </c>
      <c r="T374" t="str">
        <f t="shared" si="277"/>
        <v>Полное-взрыв</v>
      </c>
      <c r="U374" t="s">
        <v>110</v>
      </c>
      <c r="V374" t="s">
        <v>110</v>
      </c>
      <c r="W374" t="s">
        <v>110</v>
      </c>
      <c r="X374" t="s">
        <v>110</v>
      </c>
      <c r="Y374">
        <v>9</v>
      </c>
      <c r="Z374">
        <v>18</v>
      </c>
      <c r="AA374">
        <v>50</v>
      </c>
      <c r="AB374">
        <v>87</v>
      </c>
      <c r="AC374" t="s">
        <v>110</v>
      </c>
      <c r="AD374" t="s">
        <v>110</v>
      </c>
      <c r="AE374" t="s">
        <v>110</v>
      </c>
      <c r="AF374" t="s">
        <v>110</v>
      </c>
      <c r="AG374" t="s">
        <v>110</v>
      </c>
      <c r="AH374" t="s">
        <v>110</v>
      </c>
      <c r="AI374" t="s">
        <v>110</v>
      </c>
      <c r="AJ374" t="s">
        <v>110</v>
      </c>
      <c r="AK374" t="s">
        <v>110</v>
      </c>
      <c r="AL374" t="s">
        <v>110</v>
      </c>
      <c r="AM374">
        <v>0</v>
      </c>
      <c r="AN374">
        <v>1</v>
      </c>
      <c r="AO374">
        <v>1</v>
      </c>
      <c r="AP374">
        <v>2.5999999999999999E-2</v>
      </c>
      <c r="AQ374">
        <v>10</v>
      </c>
      <c r="AT374" s="122">
        <f>AP374*I374+AO374</f>
        <v>1.0470600000000001</v>
      </c>
      <c r="AU374" s="122">
        <f t="shared" ref="AU374:AU375" si="279">AT374*0.1</f>
        <v>0.10470600000000002</v>
      </c>
      <c r="AV374" s="123">
        <f t="shared" ref="AV374:AV375" si="280">AM374*1.72+115*0.012*AN374</f>
        <v>1.3800000000000001</v>
      </c>
      <c r="AW374" s="123">
        <f t="shared" ref="AW374:AW375" si="281">AQ374*0.1</f>
        <v>1</v>
      </c>
      <c r="AX374" s="122">
        <f>10068.2*P374*POWER(10,-6)*10+0.0012*Q376</f>
        <v>8.0545600000000008E-4</v>
      </c>
      <c r="AY374" s="123">
        <f t="shared" si="270"/>
        <v>3.5325714560000003</v>
      </c>
      <c r="AZ374" s="12">
        <f t="shared" si="212"/>
        <v>0</v>
      </c>
      <c r="BA374" s="102">
        <f t="shared" si="213"/>
        <v>3.2640000000000004E-6</v>
      </c>
      <c r="BB374" s="12">
        <f t="shared" si="240"/>
        <v>1.1530313232384003E-5</v>
      </c>
    </row>
    <row r="375" spans="1:54" x14ac:dyDescent="0.3">
      <c r="A375" s="116" t="s">
        <v>280</v>
      </c>
      <c r="B375" s="117" t="s">
        <v>358</v>
      </c>
      <c r="C375" s="118" t="s">
        <v>330</v>
      </c>
      <c r="D375" s="119" t="s">
        <v>72</v>
      </c>
      <c r="E375" s="120">
        <v>2.9999999999999999E-7</v>
      </c>
      <c r="F375" s="117">
        <v>272</v>
      </c>
      <c r="G375" s="117">
        <v>0.76</v>
      </c>
      <c r="H375" s="120">
        <f t="shared" si="278"/>
        <v>6.2015999999999997E-5</v>
      </c>
      <c r="I375" s="117">
        <v>1.81</v>
      </c>
      <c r="J375" s="117"/>
      <c r="K375" s="117"/>
      <c r="L375" s="117"/>
      <c r="M375" s="117"/>
      <c r="N375" s="117"/>
      <c r="O375" s="117"/>
      <c r="P375" s="117">
        <v>0</v>
      </c>
      <c r="Q375" s="118"/>
      <c r="R375" t="str">
        <f t="shared" si="275"/>
        <v>С255</v>
      </c>
      <c r="S375" t="str">
        <f t="shared" si="276"/>
        <v>Линия толуола</v>
      </c>
      <c r="T375" t="str">
        <f t="shared" si="277"/>
        <v>Полное-ликвидация</v>
      </c>
      <c r="U375" t="s">
        <v>110</v>
      </c>
      <c r="V375" t="s">
        <v>110</v>
      </c>
      <c r="W375" t="s">
        <v>110</v>
      </c>
      <c r="X375" t="s">
        <v>110</v>
      </c>
      <c r="Y375" t="s">
        <v>110</v>
      </c>
      <c r="Z375" t="s">
        <v>110</v>
      </c>
      <c r="AA375" t="s">
        <v>110</v>
      </c>
      <c r="AB375" t="s">
        <v>110</v>
      </c>
      <c r="AC375" t="s">
        <v>110</v>
      </c>
      <c r="AD375" t="s">
        <v>110</v>
      </c>
      <c r="AE375" t="s">
        <v>110</v>
      </c>
      <c r="AF375" t="s">
        <v>110</v>
      </c>
      <c r="AG375" t="s">
        <v>110</v>
      </c>
      <c r="AH375" t="s">
        <v>110</v>
      </c>
      <c r="AI375" t="s">
        <v>110</v>
      </c>
      <c r="AJ375" t="s">
        <v>110</v>
      </c>
      <c r="AK375" t="s">
        <v>110</v>
      </c>
      <c r="AL375" t="s">
        <v>110</v>
      </c>
      <c r="AM375">
        <v>0</v>
      </c>
      <c r="AN375">
        <v>0</v>
      </c>
      <c r="AO375">
        <v>0.25</v>
      </c>
      <c r="AP375">
        <v>2.5999999999999999E-2</v>
      </c>
      <c r="AQ375">
        <v>10</v>
      </c>
      <c r="AT375" s="122">
        <f>AP375*P375+AO375</f>
        <v>0.25</v>
      </c>
      <c r="AU375" s="122">
        <f t="shared" si="279"/>
        <v>2.5000000000000001E-2</v>
      </c>
      <c r="AV375" s="123">
        <f t="shared" si="280"/>
        <v>0</v>
      </c>
      <c r="AW375" s="123">
        <f t="shared" si="281"/>
        <v>1</v>
      </c>
      <c r="AX375" s="122">
        <f>1333*P374*POWER(10,-6)*10+0.0012*Q376</f>
        <v>1.0664E-4</v>
      </c>
      <c r="AY375" s="123">
        <f t="shared" si="270"/>
        <v>1.27510664</v>
      </c>
      <c r="AZ375" s="12">
        <f t="shared" si="212"/>
        <v>0</v>
      </c>
      <c r="BA375" s="102">
        <f t="shared" si="213"/>
        <v>0</v>
      </c>
      <c r="BB375" s="12">
        <f t="shared" si="240"/>
        <v>7.9077013386239994E-5</v>
      </c>
    </row>
    <row r="376" spans="1:54" x14ac:dyDescent="0.3">
      <c r="A376" s="116" t="s">
        <v>281</v>
      </c>
      <c r="B376" s="117" t="s">
        <v>358</v>
      </c>
      <c r="C376" s="118" t="s">
        <v>290</v>
      </c>
      <c r="D376" s="119" t="s">
        <v>291</v>
      </c>
      <c r="E376" s="120">
        <v>1.9999999999999999E-6</v>
      </c>
      <c r="F376" s="117">
        <v>272</v>
      </c>
      <c r="G376" s="117">
        <v>0.2</v>
      </c>
      <c r="H376" s="120">
        <f t="shared" si="278"/>
        <v>1.088E-4</v>
      </c>
      <c r="I376" s="117">
        <v>0.18</v>
      </c>
      <c r="J376" s="117"/>
      <c r="K376" s="117"/>
      <c r="L376" s="117"/>
      <c r="M376" s="117"/>
      <c r="N376" s="117"/>
      <c r="O376" s="117"/>
      <c r="P376" s="117">
        <v>0.18</v>
      </c>
      <c r="Q376" s="118"/>
      <c r="R376" t="str">
        <f t="shared" si="275"/>
        <v>С256</v>
      </c>
      <c r="S376" t="str">
        <f t="shared" si="276"/>
        <v>Линия толуола</v>
      </c>
      <c r="T376" t="str">
        <f t="shared" si="277"/>
        <v>Частичное-пожар</v>
      </c>
      <c r="U376">
        <v>8</v>
      </c>
      <c r="V376">
        <v>10</v>
      </c>
      <c r="W376">
        <v>12</v>
      </c>
      <c r="X376">
        <v>20</v>
      </c>
      <c r="Y376" t="s">
        <v>110</v>
      </c>
      <c r="Z376" t="s">
        <v>110</v>
      </c>
      <c r="AA376" t="s">
        <v>110</v>
      </c>
      <c r="AB376" t="s">
        <v>110</v>
      </c>
      <c r="AC376" t="s">
        <v>110</v>
      </c>
      <c r="AD376" t="s">
        <v>110</v>
      </c>
      <c r="AE376" t="s">
        <v>110</v>
      </c>
      <c r="AF376" t="s">
        <v>110</v>
      </c>
      <c r="AG376" t="s">
        <v>110</v>
      </c>
      <c r="AH376" t="s">
        <v>110</v>
      </c>
      <c r="AI376" t="s">
        <v>110</v>
      </c>
      <c r="AJ376" t="s">
        <v>110</v>
      </c>
      <c r="AK376" t="s">
        <v>110</v>
      </c>
      <c r="AL376" t="s">
        <v>110</v>
      </c>
      <c r="AM376">
        <v>0</v>
      </c>
      <c r="AN376">
        <v>1</v>
      </c>
      <c r="AO376">
        <f>0.1*AO375</f>
        <v>2.5000000000000001E-2</v>
      </c>
      <c r="AP376">
        <v>2.5999999999999999E-2</v>
      </c>
      <c r="AQ376">
        <v>5</v>
      </c>
      <c r="AT376" s="122">
        <f>AP376*I376+AO376</f>
        <v>2.9680000000000002E-2</v>
      </c>
      <c r="AU376" s="122">
        <f>AT376*0.1</f>
        <v>2.9680000000000002E-3</v>
      </c>
      <c r="AV376" s="123">
        <f>AM376*1.72+115*0.012*AN376</f>
        <v>1.3800000000000001</v>
      </c>
      <c r="AW376" s="123">
        <f>AQ376*0.1</f>
        <v>0.5</v>
      </c>
      <c r="AX376" s="122">
        <f>10068.2*P376*POWER(10,-6)+0.0012*Q376</f>
        <v>1.812276E-3</v>
      </c>
      <c r="AY376" s="123">
        <f t="shared" si="270"/>
        <v>1.9144602760000002</v>
      </c>
      <c r="AZ376" s="12">
        <f t="shared" si="212"/>
        <v>0</v>
      </c>
      <c r="BA376" s="102">
        <f t="shared" si="213"/>
        <v>1.088E-4</v>
      </c>
      <c r="BB376" s="12">
        <f t="shared" si="240"/>
        <v>2.0829327802880003E-4</v>
      </c>
    </row>
    <row r="377" spans="1:54" x14ac:dyDescent="0.3">
      <c r="A377" s="116" t="s">
        <v>282</v>
      </c>
      <c r="B377" s="117" t="s">
        <v>358</v>
      </c>
      <c r="C377" s="118" t="s">
        <v>331</v>
      </c>
      <c r="D377" s="119" t="s">
        <v>77</v>
      </c>
      <c r="E377" s="120">
        <v>1.9999999999999999E-6</v>
      </c>
      <c r="F377" s="117">
        <v>272</v>
      </c>
      <c r="G377" s="117">
        <v>4.0000000000000008E-2</v>
      </c>
      <c r="H377" s="120">
        <f t="shared" si="278"/>
        <v>2.1760000000000005E-5</v>
      </c>
      <c r="I377" s="117">
        <v>0.18</v>
      </c>
      <c r="J377" s="117"/>
      <c r="K377" s="117"/>
      <c r="L377" s="117"/>
      <c r="M377" s="117"/>
      <c r="N377" s="117"/>
      <c r="O377" s="117"/>
      <c r="P377" s="117">
        <v>7.0000000000000001E-3</v>
      </c>
      <c r="Q377" s="118"/>
      <c r="R377" t="str">
        <f t="shared" si="275"/>
        <v>С257</v>
      </c>
      <c r="S377" t="str">
        <f t="shared" si="276"/>
        <v>Линия толуола</v>
      </c>
      <c r="T377" t="str">
        <f t="shared" si="277"/>
        <v>Частичное-вспышка</v>
      </c>
      <c r="U377" t="s">
        <v>110</v>
      </c>
      <c r="V377" t="s">
        <v>110</v>
      </c>
      <c r="W377" t="s">
        <v>110</v>
      </c>
      <c r="X377" t="s">
        <v>110</v>
      </c>
      <c r="Y377" t="s">
        <v>110</v>
      </c>
      <c r="Z377" t="s">
        <v>110</v>
      </c>
      <c r="AA377" t="s">
        <v>110</v>
      </c>
      <c r="AB377" t="s">
        <v>110</v>
      </c>
      <c r="AC377" t="s">
        <v>110</v>
      </c>
      <c r="AD377" t="s">
        <v>110</v>
      </c>
      <c r="AE377">
        <v>6</v>
      </c>
      <c r="AF377">
        <v>7</v>
      </c>
      <c r="AG377" t="s">
        <v>110</v>
      </c>
      <c r="AH377" t="s">
        <v>110</v>
      </c>
      <c r="AI377" t="s">
        <v>110</v>
      </c>
      <c r="AJ377" t="s">
        <v>110</v>
      </c>
      <c r="AK377" t="s">
        <v>110</v>
      </c>
      <c r="AL377" t="s">
        <v>110</v>
      </c>
      <c r="AM377">
        <v>0</v>
      </c>
      <c r="AN377">
        <v>1</v>
      </c>
      <c r="AO377">
        <f>0.1*AO375</f>
        <v>2.5000000000000001E-2</v>
      </c>
      <c r="AP377">
        <v>2.5999999999999999E-2</v>
      </c>
      <c r="AQ377">
        <v>5</v>
      </c>
      <c r="AT377" s="122">
        <f>AP377*I377+AO377</f>
        <v>2.9680000000000002E-2</v>
      </c>
      <c r="AU377" s="122">
        <f>AT377*0.1</f>
        <v>2.9680000000000002E-3</v>
      </c>
      <c r="AV377" s="123">
        <f>AM377*1.72+115*0.012*AN377</f>
        <v>1.3800000000000001</v>
      </c>
      <c r="AW377" s="123">
        <f>AQ377*0.1</f>
        <v>0.5</v>
      </c>
      <c r="AX377" s="122">
        <f>10068.2*P377*POWER(10,-6)+0.0012*Q376</f>
        <v>7.0477399999999997E-5</v>
      </c>
      <c r="AY377" s="123">
        <f t="shared" si="270"/>
        <v>1.9127184774000001</v>
      </c>
      <c r="AZ377" s="12">
        <f t="shared" ref="AZ377:AZ384" si="282">AM377*H377</f>
        <v>0</v>
      </c>
      <c r="BA377" s="102">
        <f t="shared" ref="BA377:BA384" si="283">AN377*H377</f>
        <v>2.1760000000000005E-5</v>
      </c>
      <c r="BB377" s="12">
        <f t="shared" si="240"/>
        <v>4.1620754068224012E-5</v>
      </c>
    </row>
    <row r="378" spans="1:54" x14ac:dyDescent="0.3">
      <c r="A378" s="116" t="s">
        <v>283</v>
      </c>
      <c r="B378" s="117" t="s">
        <v>358</v>
      </c>
      <c r="C378" s="118" t="s">
        <v>332</v>
      </c>
      <c r="D378" s="119" t="s">
        <v>73</v>
      </c>
      <c r="E378" s="120">
        <v>1.9999999999999999E-6</v>
      </c>
      <c r="F378" s="117">
        <v>272</v>
      </c>
      <c r="G378" s="117">
        <v>0.76</v>
      </c>
      <c r="H378" s="120">
        <f t="shared" si="278"/>
        <v>4.1344E-4</v>
      </c>
      <c r="I378" s="117">
        <v>0.18</v>
      </c>
      <c r="J378" s="117"/>
      <c r="K378" s="117"/>
      <c r="L378" s="117"/>
      <c r="M378" s="117"/>
      <c r="N378" s="117"/>
      <c r="O378" s="117"/>
      <c r="P378" s="117">
        <v>0</v>
      </c>
      <c r="Q378" s="118"/>
      <c r="R378" t="str">
        <f t="shared" si="275"/>
        <v>С258</v>
      </c>
      <c r="S378" t="str">
        <f t="shared" si="276"/>
        <v>Линия толуола</v>
      </c>
      <c r="T378" t="str">
        <f t="shared" si="277"/>
        <v>Частичное-ликвидация</v>
      </c>
      <c r="U378" t="s">
        <v>110</v>
      </c>
      <c r="V378" t="s">
        <v>110</v>
      </c>
      <c r="W378" t="s">
        <v>110</v>
      </c>
      <c r="X378" t="s">
        <v>110</v>
      </c>
      <c r="Y378" t="s">
        <v>110</v>
      </c>
      <c r="Z378" t="s">
        <v>110</v>
      </c>
      <c r="AA378" t="s">
        <v>110</v>
      </c>
      <c r="AB378" t="s">
        <v>110</v>
      </c>
      <c r="AC378" t="s">
        <v>110</v>
      </c>
      <c r="AD378" t="s">
        <v>110</v>
      </c>
      <c r="AE378" t="s">
        <v>110</v>
      </c>
      <c r="AF378" t="s">
        <v>110</v>
      </c>
      <c r="AG378" t="s">
        <v>110</v>
      </c>
      <c r="AH378" t="s">
        <v>110</v>
      </c>
      <c r="AI378" t="s">
        <v>110</v>
      </c>
      <c r="AJ378" t="s">
        <v>110</v>
      </c>
      <c r="AK378" t="s">
        <v>110</v>
      </c>
      <c r="AL378" t="s">
        <v>110</v>
      </c>
      <c r="AM378">
        <v>0</v>
      </c>
      <c r="AN378">
        <v>0</v>
      </c>
      <c r="AO378">
        <f>0.1*AO375</f>
        <v>2.5000000000000001E-2</v>
      </c>
      <c r="AP378">
        <v>2.5999999999999999E-2</v>
      </c>
      <c r="AQ378">
        <v>5</v>
      </c>
      <c r="AT378" s="122">
        <f>AP378*I378+AO378</f>
        <v>2.9680000000000002E-2</v>
      </c>
      <c r="AU378" s="122">
        <f>AT378*0.1</f>
        <v>2.9680000000000002E-3</v>
      </c>
      <c r="AV378" s="123">
        <f>AM378*1.72+115*0.012*AN378</f>
        <v>0</v>
      </c>
      <c r="AW378" s="123">
        <f>AQ378*0.1</f>
        <v>0.5</v>
      </c>
      <c r="AX378" s="122">
        <f>1333*P377*POWER(10,-6)+0.0012*Q376</f>
        <v>9.3309999999999993E-6</v>
      </c>
      <c r="AY378" s="123">
        <f t="shared" si="270"/>
        <v>0.53265733100000001</v>
      </c>
      <c r="AZ378" s="12">
        <f t="shared" si="282"/>
        <v>0</v>
      </c>
      <c r="BA378" s="102">
        <f t="shared" si="283"/>
        <v>0</v>
      </c>
      <c r="BB378" s="12">
        <f t="shared" si="240"/>
        <v>2.2022184692864E-4</v>
      </c>
    </row>
    <row r="379" spans="1:54" x14ac:dyDescent="0.3">
      <c r="A379" s="116" t="s">
        <v>284</v>
      </c>
      <c r="B379" s="117" t="s">
        <v>357</v>
      </c>
      <c r="C379" s="118" t="s">
        <v>8</v>
      </c>
      <c r="D379" s="119" t="s">
        <v>71</v>
      </c>
      <c r="E379" s="120">
        <v>9.9999999999999995E-8</v>
      </c>
      <c r="F379" s="117">
        <v>237</v>
      </c>
      <c r="G379" s="117">
        <v>0.2</v>
      </c>
      <c r="H379" s="120">
        <f>E379*F379*G379</f>
        <v>4.7400000000000004E-6</v>
      </c>
      <c r="I379" s="117">
        <v>1.33</v>
      </c>
      <c r="J379" s="117"/>
      <c r="K379" s="117"/>
      <c r="L379" s="117"/>
      <c r="M379" s="117"/>
      <c r="N379" s="117"/>
      <c r="O379" s="117"/>
      <c r="P379" s="117">
        <v>1.33</v>
      </c>
      <c r="Q379" s="117"/>
      <c r="R379" t="str">
        <f t="shared" si="275"/>
        <v>С259</v>
      </c>
      <c r="S379" t="str">
        <f t="shared" si="276"/>
        <v>Линия автомобильного бензина</v>
      </c>
      <c r="T379" t="str">
        <f t="shared" si="277"/>
        <v>Полное-пожар</v>
      </c>
      <c r="U379">
        <v>13</v>
      </c>
      <c r="V379">
        <v>16</v>
      </c>
      <c r="W379">
        <v>21</v>
      </c>
      <c r="X379">
        <v>36</v>
      </c>
      <c r="Y379" t="s">
        <v>110</v>
      </c>
      <c r="Z379" t="s">
        <v>110</v>
      </c>
      <c r="AA379" t="s">
        <v>110</v>
      </c>
      <c r="AB379" t="s">
        <v>110</v>
      </c>
      <c r="AC379" t="s">
        <v>110</v>
      </c>
      <c r="AD379" t="s">
        <v>110</v>
      </c>
      <c r="AE379" t="s">
        <v>110</v>
      </c>
      <c r="AF379" t="s">
        <v>110</v>
      </c>
      <c r="AG379" t="s">
        <v>110</v>
      </c>
      <c r="AH379" t="s">
        <v>110</v>
      </c>
      <c r="AI379" t="s">
        <v>110</v>
      </c>
      <c r="AJ379" t="s">
        <v>110</v>
      </c>
      <c r="AK379" t="s">
        <v>110</v>
      </c>
      <c r="AL379" t="s">
        <v>110</v>
      </c>
      <c r="AM379">
        <v>0</v>
      </c>
      <c r="AN379">
        <v>1</v>
      </c>
      <c r="AO379">
        <v>0.25</v>
      </c>
      <c r="AP379">
        <v>2.5999999999999999E-2</v>
      </c>
      <c r="AQ379">
        <v>10</v>
      </c>
      <c r="AT379" s="122">
        <f>AP379*I379+AO379</f>
        <v>0.28458</v>
      </c>
      <c r="AU379" s="122">
        <f>AT379*0.1</f>
        <v>2.8458000000000001E-2</v>
      </c>
      <c r="AV379" s="123">
        <f>AM379*1.72+115*0.012*AN379</f>
        <v>1.3800000000000001</v>
      </c>
      <c r="AW379" s="123">
        <f>AQ379*0.1</f>
        <v>1</v>
      </c>
      <c r="AX379" s="122">
        <f>10068.2*P379*POWER(10,-6)+0.0012*Q382</f>
        <v>1.3390706E-2</v>
      </c>
      <c r="AY379" s="123">
        <f t="shared" si="270"/>
        <v>2.7064287060000001</v>
      </c>
      <c r="AZ379" s="12">
        <f t="shared" si="282"/>
        <v>0</v>
      </c>
      <c r="BA379" s="102">
        <f t="shared" si="283"/>
        <v>4.7400000000000004E-6</v>
      </c>
      <c r="BB379" s="12">
        <f t="shared" si="240"/>
        <v>1.2828472066440002E-5</v>
      </c>
    </row>
    <row r="380" spans="1:54" x14ac:dyDescent="0.3">
      <c r="A380" s="116" t="s">
        <v>285</v>
      </c>
      <c r="B380" s="117" t="s">
        <v>357</v>
      </c>
      <c r="C380" s="118" t="s">
        <v>329</v>
      </c>
      <c r="D380" s="119" t="s">
        <v>74</v>
      </c>
      <c r="E380" s="120">
        <v>9.9999999999999995E-8</v>
      </c>
      <c r="F380" s="117">
        <v>237</v>
      </c>
      <c r="G380" s="117">
        <v>4.0000000000000008E-2</v>
      </c>
      <c r="H380" s="120">
        <f t="shared" ref="H380:H384" si="284">E380*F380*G380</f>
        <v>9.4800000000000018E-7</v>
      </c>
      <c r="I380" s="117">
        <v>1.33</v>
      </c>
      <c r="J380" s="117"/>
      <c r="K380" s="117"/>
      <c r="L380" s="117"/>
      <c r="M380" s="117"/>
      <c r="N380" s="117"/>
      <c r="O380" s="117"/>
      <c r="P380" s="117">
        <v>5.0000000000000001E-3</v>
      </c>
      <c r="Q380" s="118"/>
      <c r="R380" t="str">
        <f t="shared" si="275"/>
        <v>С260</v>
      </c>
      <c r="S380" t="str">
        <f t="shared" si="276"/>
        <v>Линия автомобильного бензина</v>
      </c>
      <c r="T380" t="str">
        <f t="shared" si="277"/>
        <v>Полное-взрыв</v>
      </c>
      <c r="U380" t="s">
        <v>110</v>
      </c>
      <c r="V380" t="s">
        <v>110</v>
      </c>
      <c r="W380" t="s">
        <v>110</v>
      </c>
      <c r="X380" t="s">
        <v>110</v>
      </c>
      <c r="Y380">
        <v>7</v>
      </c>
      <c r="Z380">
        <v>15</v>
      </c>
      <c r="AA380">
        <v>43</v>
      </c>
      <c r="AB380">
        <v>74</v>
      </c>
      <c r="AC380" t="s">
        <v>110</v>
      </c>
      <c r="AD380" t="s">
        <v>110</v>
      </c>
      <c r="AE380" t="s">
        <v>110</v>
      </c>
      <c r="AF380" t="s">
        <v>110</v>
      </c>
      <c r="AG380" t="s">
        <v>110</v>
      </c>
      <c r="AH380" t="s">
        <v>110</v>
      </c>
      <c r="AI380" t="s">
        <v>110</v>
      </c>
      <c r="AJ380" t="s">
        <v>110</v>
      </c>
      <c r="AK380" t="s">
        <v>110</v>
      </c>
      <c r="AL380" t="s">
        <v>110</v>
      </c>
      <c r="AM380">
        <v>0</v>
      </c>
      <c r="AN380">
        <v>1</v>
      </c>
      <c r="AO380">
        <v>1</v>
      </c>
      <c r="AP380">
        <v>2.5999999999999999E-2</v>
      </c>
      <c r="AQ380">
        <v>10</v>
      </c>
      <c r="AT380" s="122">
        <f>AP380*I380+AO380</f>
        <v>1.0345800000000001</v>
      </c>
      <c r="AU380" s="122">
        <f t="shared" ref="AU380:AU381" si="285">AT380*0.1</f>
        <v>0.10345800000000001</v>
      </c>
      <c r="AV380" s="123">
        <f t="shared" ref="AV380:AV381" si="286">AM380*1.72+115*0.012*AN380</f>
        <v>1.3800000000000001</v>
      </c>
      <c r="AW380" s="123">
        <f t="shared" ref="AW380:AW381" si="287">AQ380*0.1</f>
        <v>1</v>
      </c>
      <c r="AX380" s="122">
        <f>10068.2*P380*POWER(10,-6)*10+0.0012*Q382</f>
        <v>5.0341000000000003E-4</v>
      </c>
      <c r="AY380" s="123">
        <f t="shared" si="270"/>
        <v>3.5185414100000001</v>
      </c>
      <c r="AZ380" s="12">
        <f t="shared" si="282"/>
        <v>0</v>
      </c>
      <c r="BA380" s="102">
        <f t="shared" si="283"/>
        <v>9.4800000000000018E-7</v>
      </c>
      <c r="BB380" s="12">
        <f t="shared" si="240"/>
        <v>3.3355772566800006E-6</v>
      </c>
    </row>
    <row r="381" spans="1:54" x14ac:dyDescent="0.3">
      <c r="A381" s="116" t="s">
        <v>286</v>
      </c>
      <c r="B381" s="117" t="s">
        <v>357</v>
      </c>
      <c r="C381" s="118" t="s">
        <v>330</v>
      </c>
      <c r="D381" s="119" t="s">
        <v>72</v>
      </c>
      <c r="E381" s="120">
        <v>9.9999999999999995E-8</v>
      </c>
      <c r="F381" s="117">
        <v>237</v>
      </c>
      <c r="G381" s="117">
        <v>0.76</v>
      </c>
      <c r="H381" s="120">
        <f t="shared" si="284"/>
        <v>1.8012E-5</v>
      </c>
      <c r="I381" s="117">
        <v>1.33</v>
      </c>
      <c r="J381" s="117"/>
      <c r="K381" s="117"/>
      <c r="L381" s="117"/>
      <c r="M381" s="117"/>
      <c r="N381" s="117"/>
      <c r="O381" s="117"/>
      <c r="P381" s="117">
        <v>0</v>
      </c>
      <c r="Q381" s="118"/>
      <c r="R381" t="str">
        <f t="shared" si="275"/>
        <v>С261</v>
      </c>
      <c r="S381" t="str">
        <f t="shared" si="276"/>
        <v>Линия автомобильного бензина</v>
      </c>
      <c r="T381" t="str">
        <f t="shared" si="277"/>
        <v>Полное-ликвидация</v>
      </c>
      <c r="U381" t="s">
        <v>110</v>
      </c>
      <c r="V381" t="s">
        <v>110</v>
      </c>
      <c r="W381" t="s">
        <v>110</v>
      </c>
      <c r="X381" t="s">
        <v>110</v>
      </c>
      <c r="Y381" t="s">
        <v>110</v>
      </c>
      <c r="Z381" t="s">
        <v>110</v>
      </c>
      <c r="AA381" t="s">
        <v>110</v>
      </c>
      <c r="AB381" t="s">
        <v>110</v>
      </c>
      <c r="AC381" t="s">
        <v>110</v>
      </c>
      <c r="AD381" t="s">
        <v>110</v>
      </c>
      <c r="AE381" t="s">
        <v>110</v>
      </c>
      <c r="AF381" t="s">
        <v>110</v>
      </c>
      <c r="AG381" t="s">
        <v>110</v>
      </c>
      <c r="AH381" t="s">
        <v>110</v>
      </c>
      <c r="AI381" t="s">
        <v>110</v>
      </c>
      <c r="AJ381" t="s">
        <v>110</v>
      </c>
      <c r="AK381" t="s">
        <v>110</v>
      </c>
      <c r="AL381" t="s">
        <v>110</v>
      </c>
      <c r="AM381">
        <v>0</v>
      </c>
      <c r="AN381">
        <v>0</v>
      </c>
      <c r="AO381">
        <v>0.25</v>
      </c>
      <c r="AP381">
        <v>2.5999999999999999E-2</v>
      </c>
      <c r="AQ381">
        <v>10</v>
      </c>
      <c r="AT381" s="122">
        <f>AP381*P381+AO381</f>
        <v>0.25</v>
      </c>
      <c r="AU381" s="122">
        <f t="shared" si="285"/>
        <v>2.5000000000000001E-2</v>
      </c>
      <c r="AV381" s="123">
        <f t="shared" si="286"/>
        <v>0</v>
      </c>
      <c r="AW381" s="123">
        <f t="shared" si="287"/>
        <v>1</v>
      </c>
      <c r="AX381" s="122">
        <f>1333*P380*POWER(10,-6)*10+0.0012*Q382</f>
        <v>6.6649999999999994E-5</v>
      </c>
      <c r="AY381" s="123">
        <f t="shared" si="270"/>
        <v>1.2750666499999999</v>
      </c>
      <c r="AZ381" s="12">
        <f t="shared" si="282"/>
        <v>0</v>
      </c>
      <c r="BA381" s="102">
        <f t="shared" si="283"/>
        <v>0</v>
      </c>
      <c r="BB381" s="12">
        <f t="shared" si="240"/>
        <v>2.2966500499799998E-5</v>
      </c>
    </row>
    <row r="382" spans="1:54" x14ac:dyDescent="0.3">
      <c r="A382" s="116" t="s">
        <v>287</v>
      </c>
      <c r="B382" s="117" t="s">
        <v>357</v>
      </c>
      <c r="C382" s="118" t="s">
        <v>290</v>
      </c>
      <c r="D382" s="119" t="s">
        <v>291</v>
      </c>
      <c r="E382" s="120">
        <v>4.9999999999999998E-7</v>
      </c>
      <c r="F382" s="117">
        <v>237</v>
      </c>
      <c r="G382" s="117">
        <v>0.2</v>
      </c>
      <c r="H382" s="120">
        <f t="shared" si="284"/>
        <v>2.37E-5</v>
      </c>
      <c r="I382" s="117">
        <v>0.13</v>
      </c>
      <c r="J382" s="117"/>
      <c r="K382" s="117"/>
      <c r="L382" s="117"/>
      <c r="M382" s="117"/>
      <c r="N382" s="117"/>
      <c r="O382" s="117"/>
      <c r="P382" s="117">
        <v>0.13</v>
      </c>
      <c r="Q382" s="118"/>
      <c r="R382" t="str">
        <f t="shared" si="275"/>
        <v>С262</v>
      </c>
      <c r="S382" t="str">
        <f t="shared" si="276"/>
        <v>Линия автомобильного бензина</v>
      </c>
      <c r="T382" t="str">
        <f t="shared" si="277"/>
        <v>Частичное-пожар</v>
      </c>
      <c r="U382">
        <v>8</v>
      </c>
      <c r="V382">
        <v>10</v>
      </c>
      <c r="W382">
        <v>12</v>
      </c>
      <c r="X382">
        <v>20</v>
      </c>
      <c r="Y382" t="s">
        <v>110</v>
      </c>
      <c r="Z382" t="s">
        <v>110</v>
      </c>
      <c r="AA382" t="s">
        <v>110</v>
      </c>
      <c r="AB382" t="s">
        <v>110</v>
      </c>
      <c r="AC382" t="s">
        <v>110</v>
      </c>
      <c r="AD382" t="s">
        <v>110</v>
      </c>
      <c r="AE382" t="s">
        <v>110</v>
      </c>
      <c r="AF382" t="s">
        <v>110</v>
      </c>
      <c r="AG382" t="s">
        <v>110</v>
      </c>
      <c r="AH382" t="s">
        <v>110</v>
      </c>
      <c r="AI382" t="s">
        <v>110</v>
      </c>
      <c r="AJ382" t="s">
        <v>110</v>
      </c>
      <c r="AK382" t="s">
        <v>110</v>
      </c>
      <c r="AL382" t="s">
        <v>110</v>
      </c>
      <c r="AM382">
        <v>0</v>
      </c>
      <c r="AN382">
        <v>1</v>
      </c>
      <c r="AO382">
        <f>0.1*AO381</f>
        <v>2.5000000000000001E-2</v>
      </c>
      <c r="AP382">
        <v>2.5999999999999999E-2</v>
      </c>
      <c r="AQ382">
        <v>5</v>
      </c>
      <c r="AT382" s="122">
        <f>AP382*I382+AO382</f>
        <v>2.8380000000000002E-2</v>
      </c>
      <c r="AU382" s="122">
        <f>AT382*0.1</f>
        <v>2.8380000000000002E-3</v>
      </c>
      <c r="AV382" s="123">
        <f>AM382*1.72+115*0.012*AN382</f>
        <v>1.3800000000000001</v>
      </c>
      <c r="AW382" s="123">
        <f>AQ382*0.1</f>
        <v>0.5</v>
      </c>
      <c r="AX382" s="122">
        <f>10068.2*P382*POWER(10,-6)+0.0012*Q382</f>
        <v>1.3088660000000001E-3</v>
      </c>
      <c r="AY382" s="123">
        <f t="shared" si="270"/>
        <v>1.9125268660000001</v>
      </c>
      <c r="AZ382" s="12">
        <f t="shared" si="282"/>
        <v>0</v>
      </c>
      <c r="BA382" s="102">
        <f t="shared" si="283"/>
        <v>2.37E-5</v>
      </c>
      <c r="BB382" s="12">
        <f t="shared" si="240"/>
        <v>4.53268867242E-5</v>
      </c>
    </row>
    <row r="383" spans="1:54" x14ac:dyDescent="0.3">
      <c r="A383" s="116" t="s">
        <v>288</v>
      </c>
      <c r="B383" s="117" t="s">
        <v>357</v>
      </c>
      <c r="C383" s="118" t="s">
        <v>331</v>
      </c>
      <c r="D383" s="119" t="s">
        <v>77</v>
      </c>
      <c r="E383" s="120">
        <v>4.9999999999999998E-7</v>
      </c>
      <c r="F383" s="117">
        <v>237</v>
      </c>
      <c r="G383" s="117">
        <v>4.0000000000000008E-2</v>
      </c>
      <c r="H383" s="120">
        <f t="shared" si="284"/>
        <v>4.7400000000000004E-6</v>
      </c>
      <c r="I383" s="117">
        <v>0.13</v>
      </c>
      <c r="J383" s="117"/>
      <c r="K383" s="117"/>
      <c r="L383" s="117"/>
      <c r="M383" s="117"/>
      <c r="N383" s="117"/>
      <c r="O383" s="117"/>
      <c r="P383" s="117">
        <v>7.0000000000000001E-3</v>
      </c>
      <c r="Q383" s="118"/>
      <c r="R383" t="str">
        <f t="shared" si="275"/>
        <v>С263</v>
      </c>
      <c r="S383" t="str">
        <f t="shared" si="276"/>
        <v>Линия автомобильного бензина</v>
      </c>
      <c r="T383" t="str">
        <f t="shared" si="277"/>
        <v>Частичное-вспышка</v>
      </c>
      <c r="U383" t="s">
        <v>110</v>
      </c>
      <c r="V383" t="s">
        <v>110</v>
      </c>
      <c r="W383" t="s">
        <v>110</v>
      </c>
      <c r="X383" t="s">
        <v>110</v>
      </c>
      <c r="Y383" t="s">
        <v>110</v>
      </c>
      <c r="Z383" t="s">
        <v>110</v>
      </c>
      <c r="AA383" t="s">
        <v>110</v>
      </c>
      <c r="AB383" t="s">
        <v>110</v>
      </c>
      <c r="AC383" t="s">
        <v>110</v>
      </c>
      <c r="AD383" t="s">
        <v>110</v>
      </c>
      <c r="AE383">
        <v>6</v>
      </c>
      <c r="AF383">
        <v>7</v>
      </c>
      <c r="AG383" t="s">
        <v>110</v>
      </c>
      <c r="AH383" t="s">
        <v>110</v>
      </c>
      <c r="AI383" t="s">
        <v>110</v>
      </c>
      <c r="AJ383" t="s">
        <v>110</v>
      </c>
      <c r="AK383" t="s">
        <v>110</v>
      </c>
      <c r="AL383" t="s">
        <v>110</v>
      </c>
      <c r="AM383">
        <v>0</v>
      </c>
      <c r="AN383">
        <v>1</v>
      </c>
      <c r="AO383">
        <f>0.1*AO381</f>
        <v>2.5000000000000001E-2</v>
      </c>
      <c r="AP383">
        <v>2.5999999999999999E-2</v>
      </c>
      <c r="AQ383">
        <v>5</v>
      </c>
      <c r="AT383" s="122">
        <f>AP383*I383+AO383</f>
        <v>2.8380000000000002E-2</v>
      </c>
      <c r="AU383" s="122">
        <f>AT383*0.1</f>
        <v>2.8380000000000002E-3</v>
      </c>
      <c r="AV383" s="123">
        <f>AM383*1.72+115*0.012*AN383</f>
        <v>1.3800000000000001</v>
      </c>
      <c r="AW383" s="123">
        <f>AQ383*0.1</f>
        <v>0.5</v>
      </c>
      <c r="AX383" s="122">
        <f>10068.2*P383*POWER(10,-6)+0.0012*Q382</f>
        <v>7.0477399999999997E-5</v>
      </c>
      <c r="AY383" s="123">
        <f t="shared" si="270"/>
        <v>1.9112884774000001</v>
      </c>
      <c r="AZ383" s="12">
        <f t="shared" si="282"/>
        <v>0</v>
      </c>
      <c r="BA383" s="102">
        <f t="shared" si="283"/>
        <v>4.7400000000000004E-6</v>
      </c>
      <c r="BB383" s="12">
        <f t="shared" si="240"/>
        <v>9.0595073828760016E-6</v>
      </c>
    </row>
    <row r="384" spans="1:54" x14ac:dyDescent="0.3">
      <c r="A384" s="116" t="s">
        <v>289</v>
      </c>
      <c r="B384" s="117" t="s">
        <v>357</v>
      </c>
      <c r="C384" s="118" t="s">
        <v>332</v>
      </c>
      <c r="D384" s="119" t="s">
        <v>73</v>
      </c>
      <c r="E384" s="120">
        <v>4.9999999999999998E-7</v>
      </c>
      <c r="F384" s="117">
        <v>237</v>
      </c>
      <c r="G384" s="117">
        <v>0.76</v>
      </c>
      <c r="H384" s="120">
        <f t="shared" si="284"/>
        <v>9.0060000000000002E-5</v>
      </c>
      <c r="I384" s="117">
        <v>0.13</v>
      </c>
      <c r="J384" s="117"/>
      <c r="K384" s="117"/>
      <c r="L384" s="117"/>
      <c r="M384" s="117"/>
      <c r="N384" s="117"/>
      <c r="O384" s="117"/>
      <c r="P384" s="117">
        <v>0</v>
      </c>
      <c r="Q384" s="118"/>
      <c r="R384" t="str">
        <f t="shared" si="275"/>
        <v>С264</v>
      </c>
      <c r="S384" t="str">
        <f t="shared" si="276"/>
        <v>Линия автомобильного бензина</v>
      </c>
      <c r="T384" t="str">
        <f t="shared" si="277"/>
        <v>Частичное-ликвидация</v>
      </c>
      <c r="U384" t="s">
        <v>110</v>
      </c>
      <c r="V384" t="s">
        <v>110</v>
      </c>
      <c r="W384" t="s">
        <v>110</v>
      </c>
      <c r="X384" t="s">
        <v>110</v>
      </c>
      <c r="Y384" t="s">
        <v>110</v>
      </c>
      <c r="Z384" t="s">
        <v>110</v>
      </c>
      <c r="AA384" t="s">
        <v>110</v>
      </c>
      <c r="AB384" t="s">
        <v>110</v>
      </c>
      <c r="AC384" t="s">
        <v>110</v>
      </c>
      <c r="AD384" t="s">
        <v>110</v>
      </c>
      <c r="AE384" t="s">
        <v>110</v>
      </c>
      <c r="AF384" t="s">
        <v>110</v>
      </c>
      <c r="AG384" t="s">
        <v>110</v>
      </c>
      <c r="AH384" t="s">
        <v>110</v>
      </c>
      <c r="AI384" t="s">
        <v>110</v>
      </c>
      <c r="AJ384" t="s">
        <v>110</v>
      </c>
      <c r="AK384" t="s">
        <v>110</v>
      </c>
      <c r="AL384" t="s">
        <v>110</v>
      </c>
      <c r="AM384">
        <v>0</v>
      </c>
      <c r="AN384">
        <v>0</v>
      </c>
      <c r="AO384">
        <f>0.1*AO381</f>
        <v>2.5000000000000001E-2</v>
      </c>
      <c r="AP384">
        <v>2.5999999999999999E-2</v>
      </c>
      <c r="AQ384">
        <v>5</v>
      </c>
      <c r="AT384" s="122">
        <f>AP384*I384+AO384</f>
        <v>2.8380000000000002E-2</v>
      </c>
      <c r="AU384" s="122">
        <f>AT384*0.1</f>
        <v>2.8380000000000002E-3</v>
      </c>
      <c r="AV384" s="123">
        <f>AM384*1.72+115*0.012*AN384</f>
        <v>0</v>
      </c>
      <c r="AW384" s="123">
        <f>AQ384*0.1</f>
        <v>0.5</v>
      </c>
      <c r="AX384" s="122">
        <f>1333*P383*POWER(10,-6)+0.0012*Q382</f>
        <v>9.3309999999999993E-6</v>
      </c>
      <c r="AY384" s="123">
        <f t="shared" si="270"/>
        <v>0.53122733099999997</v>
      </c>
      <c r="AZ384" s="12">
        <f t="shared" si="282"/>
        <v>0</v>
      </c>
      <c r="BA384" s="102">
        <f t="shared" si="283"/>
        <v>0</v>
      </c>
      <c r="BB384" s="12">
        <f t="shared" si="240"/>
        <v>4.7842333429859996E-5</v>
      </c>
    </row>
    <row r="385" spans="51:54" x14ac:dyDescent="0.3">
      <c r="BB385" s="106">
        <f>SUM(BB2:BB384)</f>
        <v>2.0997363407956757E-2</v>
      </c>
    </row>
    <row r="386" spans="51:54" x14ac:dyDescent="0.3">
      <c r="AZ386" t="s">
        <v>368</v>
      </c>
      <c r="BA386" t="s">
        <v>369</v>
      </c>
    </row>
    <row r="387" spans="51:54" ht="28.8" x14ac:dyDescent="0.3">
      <c r="AY387" s="11" t="s">
        <v>365</v>
      </c>
      <c r="AZ387" s="102">
        <f>SUM(AZ2:AZ245)</f>
        <v>1.7703360000000008E-3</v>
      </c>
      <c r="BA387" s="102">
        <f>SUM(BA2:BA245)</f>
        <v>1.8966440000000007E-3</v>
      </c>
    </row>
    <row r="388" spans="51:54" ht="28.8" x14ac:dyDescent="0.3">
      <c r="AY388" s="11" t="s">
        <v>370</v>
      </c>
      <c r="AZ388" s="102">
        <f>SUM(AZ246:AZ335)</f>
        <v>1.5290699999999996E-3</v>
      </c>
      <c r="BA388" s="102">
        <f>SUM(BA246:BA335)</f>
        <v>1.8257500000000003E-3</v>
      </c>
    </row>
    <row r="389" spans="51:54" ht="43.2" x14ac:dyDescent="0.3">
      <c r="AY389" s="11" t="s">
        <v>371</v>
      </c>
      <c r="AZ389" s="102">
        <f>SUM(AZ337:AZ384)</f>
        <v>1.6000000000000003E-5</v>
      </c>
      <c r="BA389" s="102">
        <f>SUM(BA337:BA384)</f>
        <v>2.9241750000000001E-4</v>
      </c>
    </row>
    <row r="391" spans="51:54" x14ac:dyDescent="0.3">
      <c r="AY391" s="11"/>
      <c r="AZ391" s="11" t="s">
        <v>366</v>
      </c>
      <c r="BA391" s="11" t="s">
        <v>367</v>
      </c>
    </row>
    <row r="392" spans="51:54" ht="28.8" x14ac:dyDescent="0.3">
      <c r="AY392" s="11" t="s">
        <v>365</v>
      </c>
      <c r="AZ392" s="105">
        <f>SUM(AZ2:AZ245)/SUM(AM2:AM245)</f>
        <v>2.2696615384615394E-5</v>
      </c>
      <c r="BA392" s="105">
        <f>SUM(BA2:BA245)/SUM(AN2:AN245)</f>
        <v>1.7561518518518524E-5</v>
      </c>
    </row>
    <row r="393" spans="51:54" ht="28.8" x14ac:dyDescent="0.3">
      <c r="AY393" s="11" t="s">
        <v>370</v>
      </c>
      <c r="AZ393" s="105">
        <f>SUM(AZ246:AZ335)/SUM(AM246:AM335)</f>
        <v>2.3167727272727268E-5</v>
      </c>
      <c r="BA393" s="105">
        <f>SUM(BA246:BA335)/SUM(AN246:AN335)</f>
        <v>2.12296511627907E-5</v>
      </c>
    </row>
    <row r="394" spans="51:54" ht="43.2" x14ac:dyDescent="0.3">
      <c r="AY394" s="11" t="s">
        <v>371</v>
      </c>
      <c r="AZ394" s="105">
        <f>SUM(AZ337:AZ384)/SUM(AM337:AM384)</f>
        <v>1.4545454545454548E-6</v>
      </c>
      <c r="BA394" s="105">
        <f>SUM(BA337:BA384)/SUM(AN337:AN384)</f>
        <v>9.1380468750000003E-6</v>
      </c>
    </row>
  </sheetData>
  <mergeCells count="9">
    <mergeCell ref="N99:N108"/>
    <mergeCell ref="N109:N118"/>
    <mergeCell ref="N143:N149"/>
    <mergeCell ref="N2:N11"/>
    <mergeCell ref="N12:N21"/>
    <mergeCell ref="N89:N98"/>
    <mergeCell ref="N22:N31"/>
    <mergeCell ref="N32:N41"/>
    <mergeCell ref="N42:N51"/>
  </mergeCells>
  <phoneticPr fontId="2" type="noConversion"/>
  <conditionalFormatting sqref="T337:T1048576 T1:T335">
    <cfRule type="containsText" dxfId="5" priority="5" operator="containsText" text="факел">
      <formula>NOT(ISERROR(SEARCH("факел",T1)))</formula>
    </cfRule>
    <cfRule type="containsText" dxfId="4" priority="6" operator="containsText" text="пожар">
      <formula>NOT(ISERROR(SEARCH("пожар",T1)))</formula>
    </cfRule>
  </conditionalFormatting>
  <conditionalFormatting sqref="T337:T384">
    <cfRule type="containsText" dxfId="3" priority="1" operator="containsText" text="взрыв">
      <formula>NOT(ISERROR(SEARCH("взрыв",T337)))</formula>
    </cfRule>
    <cfRule type="containsText" dxfId="2" priority="2" operator="containsText" text="факел">
      <formula>NOT(ISERROR(SEARCH("факел",T337)))</formula>
    </cfRule>
    <cfRule type="containsText" dxfId="1" priority="3" operator="containsText" text="пожар">
      <formula>NOT(ISERROR(SEARCH("пожар",T337)))</formula>
    </cfRule>
  </conditionalFormatting>
  <conditionalFormatting sqref="T337:T1048576 T1:T335">
    <cfRule type="containsText" dxfId="0" priority="4" operator="containsText" text="взрыв">
      <formula>NOT(ISERROR(SEARCH("взрыв",T1)))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C7BA6-A96D-4F17-AA58-39EB24C961AC}">
  <dimension ref="A1:O21"/>
  <sheetViews>
    <sheetView topLeftCell="A3" workbookViewId="0">
      <selection activeCell="O20" sqref="O20:O21"/>
    </sheetView>
  </sheetViews>
  <sheetFormatPr defaultRowHeight="14.4" x14ac:dyDescent="0.3"/>
  <cols>
    <col min="2" max="2" width="36.77734375" customWidth="1"/>
    <col min="3" max="3" width="15.5546875" customWidth="1"/>
    <col min="6" max="6" width="12.109375" customWidth="1"/>
    <col min="14" max="14" width="9.21875" bestFit="1" customWidth="1"/>
    <col min="15" max="15" width="79.21875" customWidth="1"/>
  </cols>
  <sheetData>
    <row r="1" spans="1:15" ht="15" thickBot="1" x14ac:dyDescent="0.35">
      <c r="A1" s="147" t="s">
        <v>307</v>
      </c>
      <c r="B1" s="148"/>
      <c r="G1" s="86"/>
    </row>
    <row r="2" spans="1:15" ht="78.599999999999994" thickBot="1" x14ac:dyDescent="0.35">
      <c r="A2" s="87" t="s">
        <v>308</v>
      </c>
      <c r="B2" s="88" t="s">
        <v>309</v>
      </c>
      <c r="C2" s="89" t="s">
        <v>321</v>
      </c>
      <c r="D2" s="89" t="s">
        <v>322</v>
      </c>
      <c r="E2" s="89" t="s">
        <v>323</v>
      </c>
      <c r="F2" s="89" t="s">
        <v>310</v>
      </c>
      <c r="G2" s="89" t="s">
        <v>311</v>
      </c>
    </row>
    <row r="3" spans="1:15" ht="16.2" thickBot="1" x14ac:dyDescent="0.35">
      <c r="A3" s="90">
        <v>1</v>
      </c>
      <c r="B3" s="91" t="s">
        <v>312</v>
      </c>
      <c r="C3" s="92">
        <v>5000</v>
      </c>
      <c r="D3" s="92">
        <v>1.08</v>
      </c>
      <c r="E3" s="92">
        <v>0.10042</v>
      </c>
      <c r="F3" s="92">
        <v>0.79800000000000004</v>
      </c>
      <c r="G3" s="93">
        <f>C3*F3*E3*D3</f>
        <v>432.72986400000002</v>
      </c>
    </row>
    <row r="4" spans="1:15" ht="18.600000000000001" thickBot="1" x14ac:dyDescent="0.35">
      <c r="A4" s="90">
        <v>2</v>
      </c>
      <c r="B4" s="91" t="s">
        <v>313</v>
      </c>
      <c r="C4" s="92">
        <v>64289</v>
      </c>
      <c r="D4" s="92">
        <v>1.08</v>
      </c>
      <c r="E4" s="92">
        <v>0.10042</v>
      </c>
      <c r="F4" s="92">
        <v>6.6000000000000003E-2</v>
      </c>
      <c r="G4" s="93">
        <f t="shared" ref="G4:G10" si="0">C4*F4*E4*D4</f>
        <v>460.17665036640005</v>
      </c>
    </row>
    <row r="5" spans="1:15" ht="18.600000000000001" thickBot="1" x14ac:dyDescent="0.35">
      <c r="A5" s="90">
        <v>3</v>
      </c>
      <c r="B5" s="91" t="s">
        <v>314</v>
      </c>
      <c r="C5" s="92">
        <v>10723</v>
      </c>
      <c r="D5" s="92">
        <v>1.08</v>
      </c>
      <c r="E5" s="92">
        <v>0.10042</v>
      </c>
      <c r="F5" s="92">
        <v>0.26</v>
      </c>
      <c r="G5" s="93">
        <f t="shared" si="0"/>
        <v>302.36646772799998</v>
      </c>
    </row>
    <row r="6" spans="1:15" ht="18.600000000000001" thickBot="1" x14ac:dyDescent="0.35">
      <c r="A6" s="90">
        <v>4</v>
      </c>
      <c r="B6" s="91" t="s">
        <v>315</v>
      </c>
      <c r="C6" s="92">
        <v>50000</v>
      </c>
      <c r="D6" s="92">
        <v>1.08</v>
      </c>
      <c r="E6" s="92">
        <v>0.10042</v>
      </c>
      <c r="F6" s="92">
        <v>1E-3</v>
      </c>
      <c r="G6" s="93">
        <f t="shared" si="0"/>
        <v>5.4226800000000006</v>
      </c>
    </row>
    <row r="7" spans="1:15" ht="16.2" thickBot="1" x14ac:dyDescent="0.35">
      <c r="A7" s="90">
        <v>5</v>
      </c>
      <c r="B7" s="91" t="s">
        <v>316</v>
      </c>
      <c r="C7" s="92">
        <v>50000</v>
      </c>
      <c r="D7" s="92">
        <v>1.08</v>
      </c>
      <c r="E7" s="92">
        <v>0.10042</v>
      </c>
      <c r="F7" s="92">
        <v>1.615</v>
      </c>
      <c r="G7" s="93">
        <f t="shared" si="0"/>
        <v>8757.628200000001</v>
      </c>
    </row>
    <row r="8" spans="1:15" ht="16.2" thickBot="1" x14ac:dyDescent="0.35">
      <c r="A8" s="90">
        <v>6</v>
      </c>
      <c r="B8" s="91" t="s">
        <v>317</v>
      </c>
      <c r="C8" s="92">
        <v>50000</v>
      </c>
      <c r="D8" s="92">
        <v>1.08</v>
      </c>
      <c r="E8" s="92">
        <v>0.10042</v>
      </c>
      <c r="F8" s="92">
        <v>0.01</v>
      </c>
      <c r="G8" s="93">
        <f t="shared" si="0"/>
        <v>54.226800000000004</v>
      </c>
    </row>
    <row r="9" spans="1:15" ht="16.2" thickBot="1" x14ac:dyDescent="0.35">
      <c r="A9" s="90">
        <v>8</v>
      </c>
      <c r="B9" s="91" t="s">
        <v>318</v>
      </c>
      <c r="C9" s="92">
        <v>50000</v>
      </c>
      <c r="D9" s="92">
        <v>1.08</v>
      </c>
      <c r="E9" s="92">
        <v>0.10042</v>
      </c>
      <c r="F9" s="92">
        <v>0.01</v>
      </c>
      <c r="G9" s="93">
        <f t="shared" si="0"/>
        <v>54.226800000000004</v>
      </c>
    </row>
    <row r="10" spans="1:15" ht="18.600000000000001" thickBot="1" x14ac:dyDescent="0.35">
      <c r="A10" s="90">
        <v>9</v>
      </c>
      <c r="B10" s="91" t="s">
        <v>319</v>
      </c>
      <c r="C10" s="92">
        <v>93.5</v>
      </c>
      <c r="D10" s="92">
        <v>1.08</v>
      </c>
      <c r="E10" s="92">
        <v>0.10042</v>
      </c>
      <c r="F10" s="92">
        <v>0.14000000000000001</v>
      </c>
      <c r="G10" s="93">
        <f t="shared" si="0"/>
        <v>1.4196576240000001</v>
      </c>
    </row>
    <row r="11" spans="1:15" ht="16.2" thickBot="1" x14ac:dyDescent="0.35">
      <c r="A11" s="94"/>
      <c r="B11" s="95"/>
      <c r="C11" s="95"/>
      <c r="D11" s="95"/>
      <c r="E11" s="149" t="s">
        <v>320</v>
      </c>
      <c r="F11" s="150"/>
      <c r="G11" s="96">
        <f>SUM(G3:G10)</f>
        <v>10068.197119718401</v>
      </c>
    </row>
    <row r="13" spans="1:15" ht="15" thickBot="1" x14ac:dyDescent="0.35"/>
    <row r="14" spans="1:15" ht="113.4" thickBot="1" x14ac:dyDescent="0.4">
      <c r="A14" s="87" t="s">
        <v>308</v>
      </c>
      <c r="B14" s="88" t="s">
        <v>309</v>
      </c>
      <c r="C14" s="89" t="s">
        <v>321</v>
      </c>
      <c r="D14" s="89" t="s">
        <v>322</v>
      </c>
      <c r="E14" s="89" t="s">
        <v>323</v>
      </c>
      <c r="F14" s="89" t="s">
        <v>310</v>
      </c>
      <c r="G14" s="89" t="s">
        <v>311</v>
      </c>
      <c r="O14" s="97" t="s">
        <v>325</v>
      </c>
    </row>
    <row r="15" spans="1:15" ht="16.2" thickBot="1" x14ac:dyDescent="0.35">
      <c r="A15" s="90">
        <v>1</v>
      </c>
      <c r="B15" s="91" t="s">
        <v>324</v>
      </c>
      <c r="C15" s="92">
        <v>12292</v>
      </c>
      <c r="D15" s="92">
        <v>1.08</v>
      </c>
      <c r="E15" s="92">
        <v>0.10042</v>
      </c>
      <c r="F15" s="92">
        <v>1</v>
      </c>
      <c r="G15" s="93">
        <f>C15*F15*E15*D15</f>
        <v>1333.1116512000001</v>
      </c>
    </row>
    <row r="19" spans="14:15" ht="15" thickBot="1" x14ac:dyDescent="0.35"/>
    <row r="20" spans="14:15" ht="16.2" thickBot="1" x14ac:dyDescent="0.35">
      <c r="N20" s="103">
        <v>1.2300000000000001E-4</v>
      </c>
      <c r="O20" s="102">
        <f>N20*(1/24)/4</f>
        <v>1.28125E-6</v>
      </c>
    </row>
    <row r="21" spans="14:15" ht="16.2" thickBot="1" x14ac:dyDescent="0.35">
      <c r="N21" s="104">
        <v>4.4799999999999999E-4</v>
      </c>
      <c r="O21" s="102">
        <f>N21*(1/24)/5</f>
        <v>3.7333333333333329E-6</v>
      </c>
    </row>
  </sheetData>
  <mergeCells count="2">
    <mergeCell ref="A1:B1"/>
    <mergeCell ref="E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23A29-96F2-4060-A12A-46CDC36A7766}">
  <dimension ref="B1:P42"/>
  <sheetViews>
    <sheetView workbookViewId="0">
      <pane ySplit="1" topLeftCell="A2" activePane="bottomLeft" state="frozen"/>
      <selection pane="bottomLeft" activeCell="D33" sqref="D33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9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52" t="s">
        <v>36</v>
      </c>
      <c r="C1" s="152"/>
      <c r="D1" s="152" t="s">
        <v>38</v>
      </c>
      <c r="E1" s="152"/>
      <c r="F1" s="152" t="s">
        <v>40</v>
      </c>
      <c r="G1" s="152" t="s">
        <v>373</v>
      </c>
      <c r="H1" s="152" t="s">
        <v>41</v>
      </c>
      <c r="I1" s="152" t="s">
        <v>1</v>
      </c>
      <c r="J1" s="152" t="s">
        <v>4</v>
      </c>
      <c r="K1" s="152" t="s">
        <v>387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43</v>
      </c>
      <c r="I3" s="59"/>
      <c r="J3" s="60">
        <f>C14*E4</f>
        <v>0.05</v>
      </c>
      <c r="K3" s="47" t="s">
        <v>377</v>
      </c>
    </row>
    <row r="4" spans="2:11" x14ac:dyDescent="0.3">
      <c r="B4" s="56"/>
      <c r="C4" s="56"/>
      <c r="D4" s="47" t="s">
        <v>44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45</v>
      </c>
      <c r="I5" s="59"/>
      <c r="J5" s="60">
        <f>C14*E7*G7*H6</f>
        <v>1.9000000000000003E-2</v>
      </c>
      <c r="K5" s="47" t="s">
        <v>378</v>
      </c>
    </row>
    <row r="6" spans="2:11" x14ac:dyDescent="0.3">
      <c r="B6" s="56"/>
      <c r="C6" s="65"/>
      <c r="D6" s="56"/>
      <c r="E6" s="65"/>
      <c r="G6" s="47" t="s">
        <v>375</v>
      </c>
      <c r="H6" s="167">
        <v>0.1</v>
      </c>
      <c r="I6" s="56"/>
      <c r="J6" s="63"/>
      <c r="K6" s="56"/>
    </row>
    <row r="7" spans="2:11" x14ac:dyDescent="0.3">
      <c r="B7" s="56"/>
      <c r="C7" s="65"/>
      <c r="D7" s="47" t="s">
        <v>47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53"/>
      <c r="F8" s="166" t="s">
        <v>46</v>
      </c>
      <c r="G8" s="67" t="s">
        <v>376</v>
      </c>
      <c r="H8" s="68" t="s">
        <v>374</v>
      </c>
      <c r="I8" s="56"/>
      <c r="J8" s="60">
        <f>H9*G7*F12*E7*C14</f>
        <v>0.17100000000000001</v>
      </c>
      <c r="K8" s="47" t="s">
        <v>379</v>
      </c>
    </row>
    <row r="9" spans="2:11" x14ac:dyDescent="0.3">
      <c r="B9" s="56"/>
      <c r="C9" s="65"/>
      <c r="D9" s="47"/>
      <c r="E9" s="153"/>
      <c r="F9" s="47" t="s">
        <v>46</v>
      </c>
      <c r="G9" s="65"/>
      <c r="H9" s="151">
        <v>0.9</v>
      </c>
      <c r="I9" s="56"/>
      <c r="J9" s="63"/>
      <c r="K9" s="56"/>
    </row>
    <row r="10" spans="2:11" x14ac:dyDescent="0.3">
      <c r="B10" s="56"/>
      <c r="C10" s="65"/>
      <c r="D10" s="47"/>
      <c r="E10" s="153"/>
      <c r="F10" s="56"/>
      <c r="G10" s="65"/>
      <c r="H10" s="154"/>
      <c r="I10" s="56"/>
      <c r="J10" s="63"/>
      <c r="K10" s="56"/>
    </row>
    <row r="11" spans="2:11" x14ac:dyDescent="0.3">
      <c r="B11" s="56"/>
      <c r="C11" s="65"/>
      <c r="D11" s="47"/>
      <c r="E11" s="157"/>
      <c r="F11" s="56"/>
      <c r="G11" s="65"/>
      <c r="H11" s="154"/>
      <c r="I11" s="56"/>
      <c r="J11" s="63"/>
      <c r="K11" s="56"/>
    </row>
    <row r="12" spans="2:11" x14ac:dyDescent="0.3">
      <c r="B12" s="56"/>
      <c r="C12" s="65"/>
      <c r="D12" s="154"/>
      <c r="E12" s="154"/>
      <c r="F12" s="168">
        <v>1</v>
      </c>
      <c r="G12" s="153"/>
      <c r="H12" s="165"/>
      <c r="I12" s="56"/>
      <c r="J12" s="63"/>
      <c r="K12" s="56"/>
    </row>
    <row r="13" spans="2:11" x14ac:dyDescent="0.3">
      <c r="B13" s="56"/>
      <c r="C13" s="65"/>
      <c r="D13" s="154"/>
      <c r="E13" s="154"/>
      <c r="F13" s="155"/>
      <c r="G13" s="153"/>
      <c r="H13" s="155"/>
      <c r="I13" s="56"/>
      <c r="J13" s="63"/>
      <c r="K13" s="56"/>
    </row>
    <row r="14" spans="2:11" x14ac:dyDescent="0.3">
      <c r="B14" s="47" t="s">
        <v>48</v>
      </c>
      <c r="C14" s="26">
        <v>1</v>
      </c>
      <c r="D14" s="154"/>
      <c r="E14" s="161"/>
      <c r="F14" s="161" t="s">
        <v>50</v>
      </c>
      <c r="G14" s="35">
        <v>0.8</v>
      </c>
      <c r="H14" s="156" t="s">
        <v>51</v>
      </c>
      <c r="I14" s="164"/>
      <c r="J14" s="60">
        <f>C14*E7*F12*G14</f>
        <v>0.76</v>
      </c>
      <c r="K14" s="47" t="s">
        <v>380</v>
      </c>
    </row>
    <row r="15" spans="2:11" x14ac:dyDescent="0.3">
      <c r="B15" s="56"/>
      <c r="C15" s="65"/>
      <c r="D15" s="154"/>
      <c r="E15" s="154"/>
      <c r="F15" s="154"/>
      <c r="G15" s="154"/>
      <c r="H15" s="56"/>
      <c r="I15" s="56"/>
      <c r="J15" s="63"/>
      <c r="K15" s="56"/>
    </row>
    <row r="16" spans="2:11" x14ac:dyDescent="0.3">
      <c r="B16" s="56"/>
      <c r="C16" s="65"/>
      <c r="D16" s="154"/>
      <c r="E16" s="154"/>
      <c r="F16" s="154"/>
      <c r="G16" s="154"/>
      <c r="H16" s="56"/>
      <c r="I16" s="56"/>
      <c r="J16" s="63"/>
      <c r="K16" s="56"/>
    </row>
    <row r="17" spans="2:16" ht="13.8" x14ac:dyDescent="0.25">
      <c r="B17" s="30">
        <f>0.00001</f>
        <v>1.0000000000000001E-5</v>
      </c>
      <c r="C17" s="65"/>
      <c r="D17" s="56"/>
      <c r="E17" s="56"/>
      <c r="F17" s="56"/>
      <c r="G17" s="56"/>
      <c r="H17" s="56"/>
      <c r="I17" s="56"/>
      <c r="J17" s="56"/>
      <c r="K17" s="56"/>
    </row>
    <row r="18" spans="2:16" ht="13.8" x14ac:dyDescent="0.25">
      <c r="B18" s="32">
        <f>0.0001</f>
        <v>1E-4</v>
      </c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56"/>
      <c r="C19" s="65"/>
      <c r="D19" s="49"/>
      <c r="E19" s="56"/>
      <c r="F19" s="56"/>
      <c r="G19" s="56"/>
      <c r="H19" s="56"/>
      <c r="I19" s="56"/>
      <c r="J19" s="56"/>
      <c r="K19" s="56"/>
      <c r="P19" s="10">
        <v>0.05</v>
      </c>
    </row>
    <row r="20" spans="2:16" ht="13.8" x14ac:dyDescent="0.25">
      <c r="B20" s="56"/>
      <c r="C20" s="65"/>
      <c r="D20" s="56"/>
      <c r="E20" s="56"/>
      <c r="F20" s="56"/>
      <c r="G20" s="56"/>
      <c r="H20" s="56"/>
      <c r="I20" s="56"/>
      <c r="J20" s="56"/>
      <c r="K20" s="56"/>
      <c r="P20" s="10">
        <v>1.9000000000000003E-2</v>
      </c>
    </row>
    <row r="21" spans="2:16" ht="13.8" x14ac:dyDescent="0.25">
      <c r="B21" s="56"/>
      <c r="C21" s="65"/>
      <c r="D21" s="56"/>
      <c r="E21" s="56"/>
      <c r="F21" s="56"/>
      <c r="G21" s="56"/>
      <c r="H21" s="56"/>
      <c r="I21" s="56"/>
      <c r="J21" s="56"/>
      <c r="K21" s="56"/>
      <c r="P21" s="10">
        <v>0.17100000000000001</v>
      </c>
    </row>
    <row r="22" spans="2:16" x14ac:dyDescent="0.3">
      <c r="B22" s="56"/>
      <c r="C22" s="65"/>
      <c r="D22" s="56"/>
      <c r="E22" s="56"/>
      <c r="F22" s="56"/>
      <c r="G22" s="56"/>
      <c r="H22" s="56"/>
      <c r="I22" s="56"/>
      <c r="J22" s="63"/>
      <c r="K22" s="56"/>
      <c r="L22" s="58"/>
      <c r="P22" s="10">
        <v>0.76</v>
      </c>
    </row>
    <row r="23" spans="2:16" x14ac:dyDescent="0.3">
      <c r="B23" s="47" t="s">
        <v>54</v>
      </c>
      <c r="C23" s="65"/>
      <c r="D23" s="56"/>
      <c r="E23" s="64"/>
      <c r="F23" s="64"/>
      <c r="G23" s="64"/>
      <c r="H23" s="156" t="s">
        <v>43</v>
      </c>
      <c r="I23" s="59"/>
      <c r="J23" s="60">
        <f>E24*D32*C25</f>
        <v>0.2</v>
      </c>
      <c r="K23" s="47" t="s">
        <v>381</v>
      </c>
      <c r="L23" s="58"/>
      <c r="P23" s="10">
        <v>4.0000000000000008E-2</v>
      </c>
    </row>
    <row r="24" spans="2:16" x14ac:dyDescent="0.3">
      <c r="B24" s="56"/>
      <c r="C24" s="65"/>
      <c r="D24" s="47" t="s">
        <v>46</v>
      </c>
      <c r="E24" s="26">
        <v>0.2</v>
      </c>
      <c r="F24" s="56"/>
      <c r="G24" s="56"/>
      <c r="H24" s="56"/>
      <c r="I24" s="56"/>
      <c r="J24" s="63"/>
      <c r="K24" s="56"/>
      <c r="L24" s="58"/>
      <c r="P24" s="10">
        <v>3.2000000000000008E-2</v>
      </c>
    </row>
    <row r="25" spans="2:16" x14ac:dyDescent="0.3">
      <c r="C25" s="35">
        <v>1</v>
      </c>
      <c r="D25" s="158"/>
      <c r="E25" s="153"/>
      <c r="F25" s="56"/>
      <c r="G25" s="56"/>
      <c r="H25" s="156" t="s">
        <v>58</v>
      </c>
      <c r="I25" s="59"/>
      <c r="J25" s="60">
        <f>H26*E26*D32*C25</f>
        <v>0.16000000000000003</v>
      </c>
      <c r="K25" s="47" t="s">
        <v>382</v>
      </c>
      <c r="L25" s="58"/>
      <c r="P25" s="10">
        <v>0.12800000000000003</v>
      </c>
    </row>
    <row r="26" spans="2:16" x14ac:dyDescent="0.3">
      <c r="B26" s="161"/>
      <c r="C26" s="155"/>
      <c r="D26" s="161" t="s">
        <v>50</v>
      </c>
      <c r="E26" s="26">
        <v>0.8</v>
      </c>
      <c r="F26" s="47" t="s">
        <v>46</v>
      </c>
      <c r="G26" s="163"/>
      <c r="H26" s="168">
        <v>0.2</v>
      </c>
      <c r="I26" s="56"/>
      <c r="J26" s="63"/>
      <c r="K26" s="56"/>
      <c r="L26" s="58"/>
      <c r="P26" s="10">
        <v>4.0000000000000008E-2</v>
      </c>
    </row>
    <row r="27" spans="2:16" x14ac:dyDescent="0.3">
      <c r="B27" s="161"/>
      <c r="C27" s="155"/>
      <c r="D27" s="154"/>
      <c r="E27" s="157"/>
      <c r="F27" s="64"/>
      <c r="G27" s="65"/>
      <c r="H27" s="155"/>
      <c r="I27" s="56"/>
      <c r="J27" s="63"/>
      <c r="K27" s="56"/>
      <c r="L27" s="58"/>
      <c r="P27" s="10">
        <v>0.15200000000000002</v>
      </c>
    </row>
    <row r="28" spans="2:16" x14ac:dyDescent="0.3">
      <c r="B28" s="161"/>
      <c r="C28" s="155"/>
      <c r="D28" s="154"/>
      <c r="E28" s="160"/>
      <c r="F28" s="56"/>
      <c r="G28" s="65"/>
      <c r="H28" s="151">
        <v>0.8</v>
      </c>
      <c r="I28" s="56"/>
      <c r="J28" s="63"/>
      <c r="K28" s="56"/>
      <c r="L28" s="58"/>
      <c r="P28" s="10">
        <v>0.6080000000000001</v>
      </c>
    </row>
    <row r="29" spans="2:16" x14ac:dyDescent="0.3">
      <c r="B29" s="161"/>
      <c r="C29" s="155"/>
      <c r="D29" s="154"/>
      <c r="E29" s="155"/>
      <c r="F29" s="47" t="s">
        <v>50</v>
      </c>
      <c r="G29" s="171"/>
      <c r="H29" s="156" t="s">
        <v>51</v>
      </c>
      <c r="I29" s="59"/>
      <c r="J29" s="60">
        <f>H28*E26*D32*C25</f>
        <v>0.64000000000000012</v>
      </c>
      <c r="K29" s="47" t="s">
        <v>383</v>
      </c>
      <c r="L29" s="58"/>
    </row>
    <row r="30" spans="2:16" x14ac:dyDescent="0.3">
      <c r="B30" s="154"/>
      <c r="C30" s="154"/>
      <c r="D30" s="154"/>
      <c r="E30" s="155"/>
      <c r="F30" s="56"/>
      <c r="G30" s="56"/>
      <c r="H30" s="56"/>
      <c r="I30" s="56"/>
      <c r="J30" s="63"/>
      <c r="K30" s="56"/>
      <c r="L30" s="58"/>
    </row>
    <row r="31" spans="2:16" x14ac:dyDescent="0.3">
      <c r="B31" s="154"/>
      <c r="C31" s="154"/>
      <c r="D31" s="161"/>
      <c r="E31" s="154"/>
      <c r="F31" s="56"/>
      <c r="G31" s="56"/>
      <c r="H31" s="56"/>
      <c r="I31" s="56"/>
      <c r="J31" s="63"/>
      <c r="K31" s="56"/>
      <c r="L31" s="58"/>
    </row>
    <row r="32" spans="2:16" x14ac:dyDescent="0.3">
      <c r="B32" s="154"/>
      <c r="C32" s="161"/>
      <c r="D32" s="151">
        <v>1</v>
      </c>
      <c r="E32" s="56"/>
      <c r="F32" s="56"/>
      <c r="G32" s="56"/>
      <c r="H32" s="56"/>
      <c r="I32" s="56"/>
      <c r="J32" s="63"/>
      <c r="K32" s="56"/>
      <c r="L32" s="58"/>
    </row>
    <row r="33" spans="2:12" x14ac:dyDescent="0.3">
      <c r="B33" s="154"/>
      <c r="C33" s="154"/>
      <c r="D33" s="154"/>
      <c r="E33" s="56"/>
      <c r="F33" s="56"/>
      <c r="G33" s="56"/>
      <c r="H33" s="56"/>
      <c r="I33" s="56"/>
      <c r="J33" s="63"/>
      <c r="K33" s="56"/>
      <c r="L33" s="58"/>
    </row>
    <row r="34" spans="2:12" x14ac:dyDescent="0.3">
      <c r="B34" s="154"/>
      <c r="C34" s="154"/>
      <c r="D34" s="154"/>
      <c r="E34" s="154"/>
      <c r="F34" s="154"/>
      <c r="G34" s="154"/>
      <c r="H34" s="154"/>
      <c r="I34" s="154"/>
      <c r="J34" s="278"/>
      <c r="K34" s="154"/>
      <c r="L34" s="58"/>
    </row>
    <row r="35" spans="2:12" x14ac:dyDescent="0.3">
      <c r="B35" s="154"/>
      <c r="C35" s="154"/>
      <c r="D35" s="154"/>
      <c r="E35" s="154"/>
      <c r="F35" s="154"/>
      <c r="G35" s="154"/>
      <c r="H35" s="161"/>
      <c r="I35" s="154"/>
      <c r="J35" s="278"/>
      <c r="K35" s="161"/>
      <c r="L35" s="58"/>
    </row>
    <row r="36" spans="2:12" x14ac:dyDescent="0.3">
      <c r="B36" s="154"/>
      <c r="C36" s="161"/>
      <c r="D36" s="161"/>
      <c r="E36" s="151"/>
      <c r="F36" s="154"/>
      <c r="G36" s="154"/>
      <c r="H36" s="154"/>
      <c r="I36" s="154"/>
      <c r="J36" s="278"/>
      <c r="K36" s="154"/>
      <c r="L36" s="58"/>
    </row>
    <row r="37" spans="2:12" x14ac:dyDescent="0.3">
      <c r="B37" s="154"/>
      <c r="C37" s="154"/>
      <c r="D37" s="151"/>
      <c r="E37" s="154"/>
      <c r="F37" s="154"/>
      <c r="G37" s="154"/>
      <c r="H37" s="161"/>
      <c r="I37" s="154"/>
      <c r="J37" s="278"/>
      <c r="K37" s="161"/>
      <c r="L37" s="58"/>
    </row>
    <row r="38" spans="2:12" x14ac:dyDescent="0.3">
      <c r="B38" s="154"/>
      <c r="C38" s="154"/>
      <c r="D38" s="154"/>
      <c r="E38" s="154"/>
      <c r="F38" s="161"/>
      <c r="G38" s="170"/>
      <c r="H38" s="151"/>
      <c r="I38" s="154"/>
      <c r="J38" s="278"/>
      <c r="K38" s="154"/>
      <c r="L38" s="58"/>
    </row>
    <row r="39" spans="2:12" x14ac:dyDescent="0.3">
      <c r="B39" s="154"/>
      <c r="C39" s="154"/>
      <c r="D39" s="161"/>
      <c r="E39" s="151"/>
      <c r="F39" s="154"/>
      <c r="G39" s="154"/>
      <c r="H39" s="155"/>
      <c r="I39" s="154"/>
      <c r="J39" s="278"/>
      <c r="K39" s="154"/>
      <c r="L39" s="58"/>
    </row>
    <row r="40" spans="2:12" x14ac:dyDescent="0.3">
      <c r="B40" s="154"/>
      <c r="C40" s="154"/>
      <c r="D40" s="154"/>
      <c r="E40" s="154"/>
      <c r="F40" s="154"/>
      <c r="G40" s="154"/>
      <c r="H40" s="151"/>
      <c r="I40" s="154"/>
      <c r="J40" s="278"/>
      <c r="K40" s="154"/>
      <c r="L40" s="58"/>
    </row>
    <row r="41" spans="2:12" x14ac:dyDescent="0.3">
      <c r="B41" s="154"/>
      <c r="C41" s="154"/>
      <c r="D41" s="154"/>
      <c r="E41" s="154"/>
      <c r="F41" s="161"/>
      <c r="G41" s="170"/>
      <c r="H41" s="161"/>
      <c r="I41" s="154"/>
      <c r="J41" s="278"/>
      <c r="K41" s="161"/>
      <c r="L41" s="58"/>
    </row>
    <row r="42" spans="2:12" x14ac:dyDescent="0.3">
      <c r="B42" s="170"/>
      <c r="C42" s="170"/>
      <c r="D42" s="170"/>
      <c r="E42" s="170"/>
      <c r="F42" s="170"/>
      <c r="G42" s="170"/>
      <c r="H42" s="170"/>
      <c r="I42" s="170"/>
      <c r="J42" s="279"/>
      <c r="K42" s="170"/>
      <c r="L42" s="5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D4E9-CDB7-40B9-95AC-476772BCBA7C}">
  <dimension ref="B1:P44"/>
  <sheetViews>
    <sheetView workbookViewId="0">
      <pane ySplit="1" topLeftCell="A8" activePane="bottomLeft" state="frozen"/>
      <selection pane="bottomLeft" activeCell="C1" sqref="C1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9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52" t="s">
        <v>36</v>
      </c>
      <c r="C1" s="152" t="s">
        <v>37</v>
      </c>
      <c r="D1" s="152" t="s">
        <v>38</v>
      </c>
      <c r="E1" s="152"/>
      <c r="F1" s="152" t="s">
        <v>40</v>
      </c>
      <c r="G1" s="152" t="s">
        <v>373</v>
      </c>
      <c r="H1" s="152" t="s">
        <v>41</v>
      </c>
      <c r="I1" s="152" t="s">
        <v>1</v>
      </c>
      <c r="J1" s="152" t="s">
        <v>4</v>
      </c>
      <c r="K1" s="152" t="s">
        <v>387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43</v>
      </c>
      <c r="I3" s="59"/>
      <c r="J3" s="60">
        <f>C14*E4</f>
        <v>0.05</v>
      </c>
      <c r="K3" s="47" t="s">
        <v>377</v>
      </c>
    </row>
    <row r="4" spans="2:11" x14ac:dyDescent="0.3">
      <c r="B4" s="56"/>
      <c r="C4" s="56"/>
      <c r="D4" s="47" t="s">
        <v>44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45</v>
      </c>
      <c r="I5" s="59"/>
      <c r="J5" s="60">
        <f>C14*E7*G7*H6</f>
        <v>1.9000000000000003E-2</v>
      </c>
      <c r="K5" s="47" t="s">
        <v>378</v>
      </c>
    </row>
    <row r="6" spans="2:11" x14ac:dyDescent="0.3">
      <c r="B6" s="56"/>
      <c r="C6" s="65"/>
      <c r="D6" s="56"/>
      <c r="E6" s="65"/>
      <c r="G6" s="47" t="s">
        <v>375</v>
      </c>
      <c r="H6" s="167">
        <v>0.1</v>
      </c>
      <c r="I6" s="56"/>
      <c r="J6" s="63"/>
      <c r="K6" s="56"/>
    </row>
    <row r="7" spans="2:11" x14ac:dyDescent="0.3">
      <c r="B7" s="56"/>
      <c r="C7" s="65"/>
      <c r="D7" s="47" t="s">
        <v>47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53"/>
      <c r="F8" s="166" t="s">
        <v>46</v>
      </c>
      <c r="G8" s="67" t="s">
        <v>376</v>
      </c>
      <c r="H8" s="68" t="s">
        <v>374</v>
      </c>
      <c r="I8" s="56"/>
      <c r="J8" s="60">
        <f>H9*G7*F12*E7*C14</f>
        <v>0.17100000000000001</v>
      </c>
      <c r="K8" s="47" t="s">
        <v>379</v>
      </c>
    </row>
    <row r="9" spans="2:11" x14ac:dyDescent="0.3">
      <c r="B9" s="56"/>
      <c r="C9" s="65"/>
      <c r="D9" s="47"/>
      <c r="E9" s="153"/>
      <c r="F9" s="47" t="s">
        <v>46</v>
      </c>
      <c r="G9" s="65"/>
      <c r="H9" s="151">
        <v>0.9</v>
      </c>
      <c r="I9" s="56"/>
      <c r="J9" s="63"/>
      <c r="K9" s="56"/>
    </row>
    <row r="10" spans="2:11" x14ac:dyDescent="0.3">
      <c r="B10" s="56"/>
      <c r="C10" s="65"/>
      <c r="D10" s="47"/>
      <c r="E10" s="153"/>
      <c r="F10" s="56"/>
      <c r="G10" s="65"/>
      <c r="H10" s="154"/>
      <c r="I10" s="56"/>
      <c r="J10" s="63"/>
      <c r="K10" s="56"/>
    </row>
    <row r="11" spans="2:11" x14ac:dyDescent="0.3">
      <c r="B11" s="56"/>
      <c r="C11" s="65"/>
      <c r="D11" s="47"/>
      <c r="E11" s="157"/>
      <c r="F11" s="56"/>
      <c r="G11" s="65"/>
      <c r="H11" s="154"/>
      <c r="I11" s="56"/>
      <c r="J11" s="63"/>
      <c r="K11" s="56"/>
    </row>
    <row r="12" spans="2:11" x14ac:dyDescent="0.3">
      <c r="B12" s="56"/>
      <c r="C12" s="65"/>
      <c r="D12" s="154"/>
      <c r="E12" s="154"/>
      <c r="F12" s="168">
        <v>1</v>
      </c>
      <c r="G12" s="153"/>
      <c r="H12" s="165"/>
      <c r="I12" s="56"/>
      <c r="J12" s="63"/>
      <c r="K12" s="56"/>
    </row>
    <row r="13" spans="2:11" x14ac:dyDescent="0.3">
      <c r="B13" s="56"/>
      <c r="C13" s="65"/>
      <c r="D13" s="154"/>
      <c r="E13" s="154"/>
      <c r="F13" s="155"/>
      <c r="G13" s="153"/>
      <c r="H13" s="155"/>
      <c r="I13" s="56"/>
      <c r="J13" s="63"/>
      <c r="K13" s="56"/>
    </row>
    <row r="14" spans="2:11" x14ac:dyDescent="0.3">
      <c r="B14" s="47" t="s">
        <v>48</v>
      </c>
      <c r="C14" s="26">
        <v>1</v>
      </c>
      <c r="D14" s="154"/>
      <c r="E14" s="161"/>
      <c r="F14" s="161" t="s">
        <v>50</v>
      </c>
      <c r="G14" s="35">
        <v>0.8</v>
      </c>
      <c r="H14" s="156" t="s">
        <v>51</v>
      </c>
      <c r="I14" s="164"/>
      <c r="J14" s="60">
        <f>C14*E7*F12*G14</f>
        <v>0.76</v>
      </c>
      <c r="K14" s="47" t="s">
        <v>380</v>
      </c>
    </row>
    <row r="15" spans="2:11" x14ac:dyDescent="0.3">
      <c r="B15" s="56"/>
      <c r="C15" s="65"/>
      <c r="D15" s="154"/>
      <c r="E15" s="154"/>
      <c r="F15" s="154"/>
      <c r="G15" s="154"/>
      <c r="H15" s="56"/>
      <c r="I15" s="56"/>
      <c r="J15" s="63"/>
      <c r="K15" s="56"/>
    </row>
    <row r="16" spans="2:11" x14ac:dyDescent="0.3">
      <c r="B16" s="56"/>
      <c r="C16" s="65"/>
      <c r="D16" s="154"/>
      <c r="E16" s="154"/>
      <c r="F16" s="154"/>
      <c r="G16" s="154"/>
      <c r="H16" s="56"/>
      <c r="I16" s="56"/>
      <c r="J16" s="63"/>
      <c r="K16" s="56"/>
    </row>
    <row r="17" spans="2:16" ht="13.8" x14ac:dyDescent="0.25">
      <c r="B17" s="56"/>
      <c r="C17" s="65"/>
      <c r="D17" s="154"/>
      <c r="E17" s="154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56" t="s">
        <v>43</v>
      </c>
      <c r="I25" s="59"/>
      <c r="J25" s="60">
        <f>E26*D34*C27</f>
        <v>4.0000000000000008E-2</v>
      </c>
      <c r="K25" s="47" t="s">
        <v>381</v>
      </c>
      <c r="L25" s="58"/>
      <c r="P25" s="10">
        <v>4.0000000000000008E-2</v>
      </c>
    </row>
    <row r="26" spans="2:16" x14ac:dyDescent="0.3">
      <c r="B26" s="56"/>
      <c r="C26" s="65"/>
      <c r="D26" s="47" t="s">
        <v>46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54</v>
      </c>
      <c r="C27" s="26">
        <v>1</v>
      </c>
      <c r="D27" s="64"/>
      <c r="E27" s="153"/>
      <c r="F27" s="56"/>
      <c r="G27" s="56"/>
      <c r="H27" s="156" t="s">
        <v>58</v>
      </c>
      <c r="I27" s="59"/>
      <c r="J27" s="60">
        <f>H28*E28*D34*C27</f>
        <v>3.2000000000000008E-2</v>
      </c>
      <c r="K27" s="47" t="s">
        <v>382</v>
      </c>
      <c r="L27" s="58"/>
      <c r="P27" s="10">
        <v>0.12800000000000003</v>
      </c>
    </row>
    <row r="28" spans="2:16" x14ac:dyDescent="0.3">
      <c r="B28" s="47"/>
      <c r="C28" s="153"/>
      <c r="D28" s="70" t="s">
        <v>50</v>
      </c>
      <c r="E28" s="26">
        <v>0.8</v>
      </c>
      <c r="F28" s="47" t="s">
        <v>46</v>
      </c>
      <c r="G28" s="163"/>
      <c r="H28" s="168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53"/>
      <c r="D29" s="65"/>
      <c r="E29" s="157"/>
      <c r="F29" s="64"/>
      <c r="G29" s="65"/>
      <c r="H29" s="155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53"/>
      <c r="D30" s="65"/>
      <c r="E30" s="160"/>
      <c r="F30" s="56"/>
      <c r="G30" s="65"/>
      <c r="H30" s="151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53"/>
      <c r="D31" s="65"/>
      <c r="E31" s="155"/>
      <c r="F31" s="47" t="s">
        <v>50</v>
      </c>
      <c r="G31" s="171"/>
      <c r="H31" s="156" t="s">
        <v>51</v>
      </c>
      <c r="I31" s="59"/>
      <c r="J31" s="60">
        <f>H30*E28*D34*C27</f>
        <v>0.12800000000000003</v>
      </c>
      <c r="K31" s="47" t="s">
        <v>383</v>
      </c>
      <c r="L31" s="58"/>
    </row>
    <row r="32" spans="2:16" x14ac:dyDescent="0.3">
      <c r="B32" s="56"/>
      <c r="C32" s="65"/>
      <c r="D32" s="65"/>
      <c r="E32" s="155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154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55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56</v>
      </c>
      <c r="I37" s="59"/>
      <c r="J37" s="60">
        <f>E38*D39*C27</f>
        <v>4.0000000000000008E-2</v>
      </c>
      <c r="K37" s="47" t="s">
        <v>384</v>
      </c>
      <c r="L37" s="58"/>
    </row>
    <row r="38" spans="2:12" x14ac:dyDescent="0.3">
      <c r="B38" s="56"/>
      <c r="C38" s="47" t="s">
        <v>57</v>
      </c>
      <c r="D38" s="67" t="s">
        <v>44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56" t="s">
        <v>58</v>
      </c>
      <c r="I39" s="59"/>
      <c r="J39" s="60">
        <f>H40*E41*D39*C27</f>
        <v>0.15200000000000002</v>
      </c>
      <c r="K39" s="47" t="s">
        <v>385</v>
      </c>
      <c r="L39" s="58"/>
    </row>
    <row r="40" spans="2:12" x14ac:dyDescent="0.3">
      <c r="B40" s="56"/>
      <c r="C40" s="56"/>
      <c r="D40" s="56"/>
      <c r="E40" s="65"/>
      <c r="F40" s="47" t="s">
        <v>46</v>
      </c>
      <c r="G40" s="163"/>
      <c r="H40" s="168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47</v>
      </c>
      <c r="E41" s="35">
        <v>0.95</v>
      </c>
      <c r="F41" s="64"/>
      <c r="G41" s="65"/>
      <c r="H41" s="155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151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50</v>
      </c>
      <c r="G43" s="169"/>
      <c r="H43" s="156" t="s">
        <v>51</v>
      </c>
      <c r="I43" s="59"/>
      <c r="J43" s="60">
        <f>H42*E41*D39*C27</f>
        <v>0.6080000000000001</v>
      </c>
      <c r="K43" s="47" t="s">
        <v>386</v>
      </c>
      <c r="L43" s="58"/>
    </row>
    <row r="44" spans="2:12" x14ac:dyDescent="0.3">
      <c r="G44" s="162"/>
      <c r="L44" s="5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C602F-3909-4186-BB56-FD8D30293498}">
  <dimension ref="B1:P44"/>
  <sheetViews>
    <sheetView workbookViewId="0">
      <pane ySplit="1" topLeftCell="A2" activePane="bottomLeft" state="frozen"/>
      <selection pane="bottomLeft" activeCell="H25" sqref="H25"/>
    </sheetView>
  </sheetViews>
  <sheetFormatPr defaultColWidth="8.88671875" defaultRowHeight="14.4" x14ac:dyDescent="0.3"/>
  <cols>
    <col min="1" max="1" width="8.88671875" style="10"/>
    <col min="2" max="2" width="14" style="58" customWidth="1"/>
    <col min="3" max="3" width="17.6640625" style="58" customWidth="1"/>
    <col min="4" max="4" width="18.33203125" style="58" customWidth="1"/>
    <col min="5" max="5" width="21.6640625" style="58" customWidth="1"/>
    <col min="6" max="7" width="17.33203125" style="58" customWidth="1"/>
    <col min="8" max="8" width="28.44140625" style="58" customWidth="1"/>
    <col min="9" max="9" width="12" style="58" hidden="1" customWidth="1"/>
    <col min="10" max="10" width="12.109375" style="159" customWidth="1"/>
    <col min="11" max="11" width="16.6640625" style="58" customWidth="1"/>
    <col min="12" max="16384" width="8.88671875" style="10"/>
  </cols>
  <sheetData>
    <row r="1" spans="2:11" ht="58.95" customHeight="1" x14ac:dyDescent="0.25">
      <c r="B1" s="152" t="s">
        <v>36</v>
      </c>
      <c r="C1" s="152" t="s">
        <v>37</v>
      </c>
      <c r="D1" s="152" t="s">
        <v>38</v>
      </c>
      <c r="E1" s="152"/>
      <c r="F1" s="152" t="s">
        <v>40</v>
      </c>
      <c r="G1" s="152" t="s">
        <v>373</v>
      </c>
      <c r="H1" s="152" t="s">
        <v>41</v>
      </c>
      <c r="I1" s="152" t="s">
        <v>1</v>
      </c>
      <c r="J1" s="152" t="s">
        <v>4</v>
      </c>
      <c r="K1" s="152" t="s">
        <v>387</v>
      </c>
    </row>
    <row r="2" spans="2:11" x14ac:dyDescent="0.3">
      <c r="B2" s="56"/>
      <c r="C2" s="56"/>
      <c r="D2" s="56"/>
      <c r="E2" s="56"/>
      <c r="F2" s="56"/>
      <c r="G2" s="56"/>
      <c r="H2" s="56"/>
      <c r="I2" s="56"/>
      <c r="J2" s="57"/>
      <c r="K2" s="56"/>
    </row>
    <row r="3" spans="2:11" x14ac:dyDescent="0.3">
      <c r="B3" s="56"/>
      <c r="C3" s="56"/>
      <c r="D3" s="56"/>
      <c r="E3" s="56"/>
      <c r="F3" s="56"/>
      <c r="G3" s="56"/>
      <c r="H3" s="47" t="s">
        <v>372</v>
      </c>
      <c r="I3" s="59"/>
      <c r="J3" s="60">
        <f>C14*E4</f>
        <v>0.05</v>
      </c>
      <c r="K3" s="47" t="s">
        <v>377</v>
      </c>
    </row>
    <row r="4" spans="2:11" x14ac:dyDescent="0.3">
      <c r="B4" s="56"/>
      <c r="C4" s="56"/>
      <c r="D4" s="47" t="s">
        <v>44</v>
      </c>
      <c r="E4" s="21">
        <v>0.05</v>
      </c>
      <c r="F4" s="62"/>
      <c r="G4" s="62"/>
      <c r="H4" s="62"/>
      <c r="I4" s="56"/>
      <c r="J4" s="63"/>
      <c r="K4" s="56"/>
    </row>
    <row r="5" spans="2:11" x14ac:dyDescent="0.3">
      <c r="B5" s="56"/>
      <c r="C5" s="64"/>
      <c r="D5" s="64"/>
      <c r="E5" s="65"/>
      <c r="F5" s="56"/>
      <c r="G5" s="56"/>
      <c r="H5" s="47" t="s">
        <v>45</v>
      </c>
      <c r="I5" s="59"/>
      <c r="J5" s="60">
        <f>C14*E7*G7*H6</f>
        <v>1.9000000000000003E-2</v>
      </c>
      <c r="K5" s="47" t="s">
        <v>378</v>
      </c>
    </row>
    <row r="6" spans="2:11" x14ac:dyDescent="0.3">
      <c r="B6" s="56"/>
      <c r="C6" s="65"/>
      <c r="D6" s="56"/>
      <c r="E6" s="65"/>
      <c r="G6" s="47" t="s">
        <v>375</v>
      </c>
      <c r="H6" s="167">
        <v>0.1</v>
      </c>
      <c r="I6" s="56"/>
      <c r="J6" s="63"/>
      <c r="K6" s="56"/>
    </row>
    <row r="7" spans="2:11" x14ac:dyDescent="0.3">
      <c r="B7" s="56"/>
      <c r="C7" s="65"/>
      <c r="D7" s="47" t="s">
        <v>47</v>
      </c>
      <c r="E7" s="26">
        <v>0.95</v>
      </c>
      <c r="F7" s="56"/>
      <c r="G7" s="21">
        <v>0.2</v>
      </c>
      <c r="H7" s="65"/>
      <c r="I7" s="56"/>
      <c r="J7" s="63"/>
      <c r="K7" s="56"/>
    </row>
    <row r="8" spans="2:11" x14ac:dyDescent="0.3">
      <c r="B8" s="56"/>
      <c r="C8" s="65"/>
      <c r="D8" s="47"/>
      <c r="E8" s="153"/>
      <c r="F8" s="166" t="s">
        <v>46</v>
      </c>
      <c r="G8" s="67" t="s">
        <v>376</v>
      </c>
      <c r="H8" s="68" t="s">
        <v>374</v>
      </c>
      <c r="I8" s="56"/>
      <c r="J8" s="60">
        <f>H9*G7*F12*E7*C14</f>
        <v>0.17100000000000001</v>
      </c>
      <c r="K8" s="47" t="s">
        <v>379</v>
      </c>
    </row>
    <row r="9" spans="2:11" x14ac:dyDescent="0.3">
      <c r="B9" s="56"/>
      <c r="C9" s="65"/>
      <c r="D9" s="47"/>
      <c r="E9" s="153"/>
      <c r="F9" s="47" t="s">
        <v>46</v>
      </c>
      <c r="G9" s="65"/>
      <c r="H9" s="151">
        <v>0.9</v>
      </c>
      <c r="I9" s="56"/>
      <c r="J9" s="63"/>
      <c r="K9" s="56"/>
    </row>
    <row r="10" spans="2:11" x14ac:dyDescent="0.3">
      <c r="B10" s="56"/>
      <c r="C10" s="65"/>
      <c r="D10" s="47"/>
      <c r="E10" s="153"/>
      <c r="F10" s="56"/>
      <c r="G10" s="65"/>
      <c r="H10" s="154"/>
      <c r="I10" s="56"/>
      <c r="J10" s="63"/>
      <c r="K10" s="56"/>
    </row>
    <row r="11" spans="2:11" x14ac:dyDescent="0.3">
      <c r="B11" s="56"/>
      <c r="C11" s="65"/>
      <c r="D11" s="47"/>
      <c r="E11" s="157"/>
      <c r="F11" s="56"/>
      <c r="G11" s="65"/>
      <c r="H11" s="154"/>
      <c r="I11" s="56"/>
      <c r="J11" s="63"/>
      <c r="K11" s="56"/>
    </row>
    <row r="12" spans="2:11" x14ac:dyDescent="0.3">
      <c r="B12" s="56"/>
      <c r="C12" s="65"/>
      <c r="D12" s="154"/>
      <c r="E12" s="154"/>
      <c r="F12" s="168">
        <v>1</v>
      </c>
      <c r="G12" s="153"/>
      <c r="H12" s="165"/>
      <c r="I12" s="56"/>
      <c r="J12" s="63"/>
      <c r="K12" s="56"/>
    </row>
    <row r="13" spans="2:11" x14ac:dyDescent="0.3">
      <c r="B13" s="56"/>
      <c r="C13" s="65"/>
      <c r="D13" s="154"/>
      <c r="E13" s="154"/>
      <c r="F13" s="155"/>
      <c r="G13" s="153"/>
      <c r="H13" s="155"/>
      <c r="I13" s="56"/>
      <c r="J13" s="63"/>
      <c r="K13" s="56"/>
    </row>
    <row r="14" spans="2:11" x14ac:dyDescent="0.3">
      <c r="B14" s="47" t="s">
        <v>48</v>
      </c>
      <c r="C14" s="26">
        <v>1</v>
      </c>
      <c r="D14" s="154"/>
      <c r="E14" s="161"/>
      <c r="F14" s="161" t="s">
        <v>50</v>
      </c>
      <c r="G14" s="35">
        <v>0.8</v>
      </c>
      <c r="H14" s="156" t="s">
        <v>51</v>
      </c>
      <c r="I14" s="164"/>
      <c r="J14" s="60">
        <f>C14*E7*F12*G14</f>
        <v>0.76</v>
      </c>
      <c r="K14" s="47" t="s">
        <v>380</v>
      </c>
    </row>
    <row r="15" spans="2:11" x14ac:dyDescent="0.3">
      <c r="B15" s="56"/>
      <c r="C15" s="65"/>
      <c r="D15" s="154"/>
      <c r="E15" s="154"/>
      <c r="F15" s="154"/>
      <c r="G15" s="154"/>
      <c r="H15" s="56"/>
      <c r="I15" s="56"/>
      <c r="J15" s="63"/>
      <c r="K15" s="56"/>
    </row>
    <row r="16" spans="2:11" x14ac:dyDescent="0.3">
      <c r="B16" s="56"/>
      <c r="C16" s="65"/>
      <c r="D16" s="154"/>
      <c r="E16" s="154"/>
      <c r="F16" s="154"/>
      <c r="G16" s="154"/>
      <c r="H16" s="56"/>
      <c r="I16" s="56"/>
      <c r="J16" s="63"/>
      <c r="K16" s="56"/>
    </row>
    <row r="17" spans="2:16" ht="13.8" x14ac:dyDescent="0.25">
      <c r="B17" s="56"/>
      <c r="C17" s="65"/>
      <c r="D17" s="154"/>
      <c r="E17" s="154"/>
      <c r="F17" s="56"/>
      <c r="G17" s="56"/>
      <c r="H17" s="56"/>
      <c r="I17" s="56"/>
      <c r="J17" s="56"/>
      <c r="K17" s="56"/>
    </row>
    <row r="18" spans="2:16" ht="13.8" x14ac:dyDescent="0.25">
      <c r="B18" s="56"/>
      <c r="C18" s="65"/>
      <c r="D18" s="56"/>
      <c r="E18" s="56"/>
      <c r="F18" s="56"/>
      <c r="G18" s="56"/>
      <c r="H18" s="56"/>
      <c r="I18" s="56"/>
      <c r="J18" s="56"/>
      <c r="K18" s="56"/>
    </row>
    <row r="19" spans="2:16" ht="13.8" x14ac:dyDescent="0.25">
      <c r="B19" s="30">
        <f>0.00001</f>
        <v>1.0000000000000001E-5</v>
      </c>
      <c r="C19" s="65"/>
      <c r="D19" s="56"/>
      <c r="E19" s="56"/>
      <c r="F19" s="56"/>
      <c r="G19" s="56"/>
      <c r="H19" s="56"/>
      <c r="I19" s="56"/>
      <c r="J19" s="56"/>
      <c r="K19" s="56"/>
    </row>
    <row r="20" spans="2:16" ht="13.8" x14ac:dyDescent="0.25">
      <c r="B20" s="32">
        <f>0.0001</f>
        <v>1E-4</v>
      </c>
      <c r="C20" s="65"/>
      <c r="D20" s="56"/>
      <c r="E20" s="56"/>
      <c r="F20" s="56"/>
      <c r="G20" s="56"/>
      <c r="H20" s="56"/>
      <c r="I20" s="56"/>
      <c r="J20" s="56"/>
      <c r="K20" s="56"/>
    </row>
    <row r="21" spans="2:16" ht="13.8" x14ac:dyDescent="0.25">
      <c r="B21" s="56"/>
      <c r="C21" s="65"/>
      <c r="D21" s="49"/>
      <c r="E21" s="56"/>
      <c r="F21" s="56"/>
      <c r="G21" s="56"/>
      <c r="H21" s="56"/>
      <c r="I21" s="56"/>
      <c r="J21" s="56"/>
      <c r="K21" s="56"/>
      <c r="P21" s="10">
        <v>0.05</v>
      </c>
    </row>
    <row r="22" spans="2:16" ht="13.8" x14ac:dyDescent="0.25">
      <c r="B22" s="56"/>
      <c r="C22" s="65"/>
      <c r="D22" s="56"/>
      <c r="E22" s="56"/>
      <c r="F22" s="56"/>
      <c r="G22" s="56"/>
      <c r="H22" s="56"/>
      <c r="I22" s="56"/>
      <c r="J22" s="56"/>
      <c r="K22" s="56"/>
      <c r="P22" s="10">
        <v>1.9000000000000003E-2</v>
      </c>
    </row>
    <row r="23" spans="2:16" ht="13.8" x14ac:dyDescent="0.25">
      <c r="B23" s="56"/>
      <c r="C23" s="65"/>
      <c r="D23" s="56"/>
      <c r="E23" s="56"/>
      <c r="F23" s="56"/>
      <c r="G23" s="56"/>
      <c r="H23" s="56"/>
      <c r="I23" s="56"/>
      <c r="J23" s="56"/>
      <c r="K23" s="56"/>
      <c r="P23" s="10">
        <v>0.17100000000000001</v>
      </c>
    </row>
    <row r="24" spans="2:16" x14ac:dyDescent="0.3">
      <c r="B24" s="56"/>
      <c r="C24" s="65"/>
      <c r="D24" s="56"/>
      <c r="E24" s="56"/>
      <c r="F24" s="56"/>
      <c r="G24" s="56"/>
      <c r="H24" s="56"/>
      <c r="I24" s="56"/>
      <c r="J24" s="63"/>
      <c r="K24" s="56"/>
      <c r="L24" s="58"/>
      <c r="P24" s="10">
        <v>0.76</v>
      </c>
    </row>
    <row r="25" spans="2:16" x14ac:dyDescent="0.3">
      <c r="B25" s="56"/>
      <c r="C25" s="65"/>
      <c r="D25" s="56"/>
      <c r="E25" s="64"/>
      <c r="F25" s="64"/>
      <c r="G25" s="64"/>
      <c r="H25" s="156" t="s">
        <v>53</v>
      </c>
      <c r="I25" s="59"/>
      <c r="J25" s="60">
        <f>E26*D34*C27</f>
        <v>4.0000000000000008E-2</v>
      </c>
      <c r="K25" s="47" t="s">
        <v>381</v>
      </c>
      <c r="L25" s="58"/>
      <c r="P25" s="10">
        <v>4.0000000000000008E-2</v>
      </c>
    </row>
    <row r="26" spans="2:16" x14ac:dyDescent="0.3">
      <c r="B26" s="56"/>
      <c r="C26" s="65"/>
      <c r="D26" s="47" t="s">
        <v>46</v>
      </c>
      <c r="E26" s="26">
        <v>0.2</v>
      </c>
      <c r="F26" s="56"/>
      <c r="G26" s="56"/>
      <c r="H26" s="56"/>
      <c r="I26" s="56"/>
      <c r="J26" s="63"/>
      <c r="K26" s="56"/>
      <c r="L26" s="58"/>
      <c r="P26" s="10">
        <v>3.2000000000000008E-2</v>
      </c>
    </row>
    <row r="27" spans="2:16" x14ac:dyDescent="0.3">
      <c r="B27" s="47" t="s">
        <v>54</v>
      </c>
      <c r="C27" s="26">
        <v>1</v>
      </c>
      <c r="D27" s="64"/>
      <c r="E27" s="153"/>
      <c r="F27" s="56"/>
      <c r="G27" s="56"/>
      <c r="H27" s="156" t="s">
        <v>58</v>
      </c>
      <c r="I27" s="59"/>
      <c r="J27" s="60">
        <f>H28*E28*D34*C27</f>
        <v>3.2000000000000008E-2</v>
      </c>
      <c r="K27" s="47" t="s">
        <v>382</v>
      </c>
      <c r="L27" s="58"/>
      <c r="P27" s="10">
        <v>0.12800000000000003</v>
      </c>
    </row>
    <row r="28" spans="2:16" x14ac:dyDescent="0.3">
      <c r="B28" s="47"/>
      <c r="C28" s="153"/>
      <c r="D28" s="70" t="s">
        <v>50</v>
      </c>
      <c r="E28" s="26">
        <v>0.8</v>
      </c>
      <c r="F28" s="47" t="s">
        <v>46</v>
      </c>
      <c r="G28" s="163"/>
      <c r="H28" s="168">
        <v>0.2</v>
      </c>
      <c r="I28" s="56"/>
      <c r="J28" s="63"/>
      <c r="K28" s="56"/>
      <c r="L28" s="58"/>
      <c r="P28" s="10">
        <v>4.0000000000000008E-2</v>
      </c>
    </row>
    <row r="29" spans="2:16" x14ac:dyDescent="0.3">
      <c r="B29" s="47"/>
      <c r="C29" s="153"/>
      <c r="D29" s="65"/>
      <c r="E29" s="157"/>
      <c r="F29" s="64"/>
      <c r="G29" s="65"/>
      <c r="H29" s="155"/>
      <c r="I29" s="56"/>
      <c r="J29" s="63"/>
      <c r="K29" s="56"/>
      <c r="L29" s="58"/>
      <c r="P29" s="10">
        <v>0.15200000000000002</v>
      </c>
    </row>
    <row r="30" spans="2:16" x14ac:dyDescent="0.3">
      <c r="B30" s="47"/>
      <c r="C30" s="153"/>
      <c r="D30" s="65"/>
      <c r="E30" s="160"/>
      <c r="F30" s="56"/>
      <c r="G30" s="65"/>
      <c r="H30" s="151">
        <v>0.8</v>
      </c>
      <c r="I30" s="56"/>
      <c r="J30" s="63"/>
      <c r="K30" s="56"/>
      <c r="L30" s="58"/>
      <c r="P30" s="10">
        <v>0.6080000000000001</v>
      </c>
    </row>
    <row r="31" spans="2:16" x14ac:dyDescent="0.3">
      <c r="B31" s="47"/>
      <c r="C31" s="153"/>
      <c r="D31" s="65"/>
      <c r="E31" s="155"/>
      <c r="F31" s="47" t="s">
        <v>50</v>
      </c>
      <c r="G31" s="171"/>
      <c r="H31" s="156" t="s">
        <v>51</v>
      </c>
      <c r="I31" s="59"/>
      <c r="J31" s="60">
        <f>H30*E28*D34*C27</f>
        <v>0.12800000000000003</v>
      </c>
      <c r="K31" s="47" t="s">
        <v>383</v>
      </c>
      <c r="L31" s="58"/>
    </row>
    <row r="32" spans="2:16" x14ac:dyDescent="0.3">
      <c r="B32" s="56"/>
      <c r="C32" s="65"/>
      <c r="D32" s="65"/>
      <c r="E32" s="155"/>
      <c r="F32" s="56"/>
      <c r="G32" s="56"/>
      <c r="H32" s="56"/>
      <c r="I32" s="56"/>
      <c r="J32" s="63"/>
      <c r="K32" s="56"/>
      <c r="L32" s="58"/>
    </row>
    <row r="33" spans="2:12" x14ac:dyDescent="0.3">
      <c r="B33" s="56"/>
      <c r="C33" s="65"/>
      <c r="D33" s="67"/>
      <c r="E33" s="154"/>
      <c r="F33" s="56"/>
      <c r="G33" s="56"/>
      <c r="H33" s="56"/>
      <c r="I33" s="56"/>
      <c r="J33" s="63"/>
      <c r="K33" s="56"/>
      <c r="L33" s="58"/>
    </row>
    <row r="34" spans="2:12" x14ac:dyDescent="0.3">
      <c r="B34" s="56"/>
      <c r="C34" s="70" t="s">
        <v>55</v>
      </c>
      <c r="D34" s="26">
        <v>0.2</v>
      </c>
      <c r="E34" s="56"/>
      <c r="F34" s="56"/>
      <c r="G34" s="56"/>
      <c r="H34" s="56"/>
      <c r="I34" s="56"/>
      <c r="J34" s="63"/>
      <c r="K34" s="56"/>
      <c r="L34" s="58"/>
    </row>
    <row r="35" spans="2:12" x14ac:dyDescent="0.3">
      <c r="B35" s="56"/>
      <c r="C35" s="65"/>
      <c r="D35" s="65"/>
      <c r="E35" s="56"/>
      <c r="F35" s="56"/>
      <c r="G35" s="56"/>
      <c r="H35" s="56"/>
      <c r="I35" s="56"/>
      <c r="J35" s="63"/>
      <c r="K35" s="56"/>
      <c r="L35" s="58"/>
    </row>
    <row r="36" spans="2:12" x14ac:dyDescent="0.3">
      <c r="B36" s="56"/>
      <c r="C36" s="69"/>
      <c r="D36" s="65"/>
      <c r="E36" s="56"/>
      <c r="F36" s="56"/>
      <c r="G36" s="56"/>
      <c r="H36" s="56"/>
      <c r="I36" s="56"/>
      <c r="J36" s="63"/>
      <c r="K36" s="56"/>
      <c r="L36" s="58"/>
    </row>
    <row r="37" spans="2:12" x14ac:dyDescent="0.3">
      <c r="B37" s="56"/>
      <c r="C37" s="56"/>
      <c r="D37" s="65"/>
      <c r="E37" s="56"/>
      <c r="F37" s="56"/>
      <c r="G37" s="56"/>
      <c r="H37" s="47" t="s">
        <v>56</v>
      </c>
      <c r="I37" s="59"/>
      <c r="J37" s="60">
        <f>E38*D39*C27</f>
        <v>4.0000000000000008E-2</v>
      </c>
      <c r="K37" s="47" t="s">
        <v>384</v>
      </c>
      <c r="L37" s="58"/>
    </row>
    <row r="38" spans="2:12" x14ac:dyDescent="0.3">
      <c r="B38" s="56"/>
      <c r="C38" s="47" t="s">
        <v>57</v>
      </c>
      <c r="D38" s="67" t="s">
        <v>44</v>
      </c>
      <c r="E38" s="21">
        <v>0.05</v>
      </c>
      <c r="F38" s="62"/>
      <c r="G38" s="62"/>
      <c r="H38" s="62"/>
      <c r="I38" s="56"/>
      <c r="J38" s="63"/>
      <c r="K38" s="56"/>
      <c r="L38" s="58"/>
    </row>
    <row r="39" spans="2:12" x14ac:dyDescent="0.3">
      <c r="B39" s="56"/>
      <c r="C39" s="56"/>
      <c r="D39" s="35">
        <v>0.8</v>
      </c>
      <c r="E39" s="65"/>
      <c r="F39" s="56"/>
      <c r="G39" s="56"/>
      <c r="H39" s="156" t="s">
        <v>58</v>
      </c>
      <c r="I39" s="59"/>
      <c r="J39" s="60">
        <f>H40*E41*D39*C27</f>
        <v>0.15200000000000002</v>
      </c>
      <c r="K39" s="47" t="s">
        <v>385</v>
      </c>
      <c r="L39" s="58"/>
    </row>
    <row r="40" spans="2:12" x14ac:dyDescent="0.3">
      <c r="B40" s="56"/>
      <c r="C40" s="56"/>
      <c r="D40" s="56"/>
      <c r="E40" s="65"/>
      <c r="F40" s="47" t="s">
        <v>46</v>
      </c>
      <c r="G40" s="163"/>
      <c r="H40" s="168">
        <v>0.2</v>
      </c>
      <c r="I40" s="56"/>
      <c r="J40" s="63"/>
      <c r="K40" s="56"/>
      <c r="L40" s="58"/>
    </row>
    <row r="41" spans="2:12" x14ac:dyDescent="0.3">
      <c r="B41" s="56"/>
      <c r="C41" s="56"/>
      <c r="D41" s="47" t="s">
        <v>47</v>
      </c>
      <c r="E41" s="35">
        <v>0.95</v>
      </c>
      <c r="F41" s="64"/>
      <c r="G41" s="65"/>
      <c r="H41" s="155"/>
      <c r="I41" s="56"/>
      <c r="J41" s="63"/>
      <c r="K41" s="56"/>
      <c r="L41" s="58"/>
    </row>
    <row r="42" spans="2:12" x14ac:dyDescent="0.3">
      <c r="B42" s="56"/>
      <c r="C42" s="56"/>
      <c r="D42" s="56"/>
      <c r="E42" s="56"/>
      <c r="F42" s="56"/>
      <c r="G42" s="65"/>
      <c r="H42" s="151">
        <v>0.8</v>
      </c>
      <c r="I42" s="56"/>
      <c r="J42" s="63"/>
      <c r="K42" s="56"/>
      <c r="L42" s="58"/>
    </row>
    <row r="43" spans="2:12" x14ac:dyDescent="0.3">
      <c r="B43" s="56"/>
      <c r="C43" s="56"/>
      <c r="D43" s="56"/>
      <c r="E43" s="56"/>
      <c r="F43" s="47" t="s">
        <v>50</v>
      </c>
      <c r="G43" s="169"/>
      <c r="H43" s="156" t="s">
        <v>51</v>
      </c>
      <c r="I43" s="59"/>
      <c r="J43" s="60">
        <f>H42*E41*D39*C27</f>
        <v>0.6080000000000001</v>
      </c>
      <c r="K43" s="47" t="s">
        <v>386</v>
      </c>
      <c r="L43" s="58"/>
    </row>
    <row r="44" spans="2:12" x14ac:dyDescent="0.3">
      <c r="G44" s="162"/>
      <c r="L44" s="5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8C608-8180-41B8-827A-805191FA70AA}">
  <dimension ref="B1:N35"/>
  <sheetViews>
    <sheetView workbookViewId="0">
      <pane ySplit="1" topLeftCell="A2" activePane="bottomLeft" state="frozen"/>
      <selection pane="bottomLeft" activeCell="K10" sqref="K10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14" ht="58.95" customHeight="1" x14ac:dyDescent="0.25">
      <c r="B1" s="13" t="s">
        <v>293</v>
      </c>
      <c r="C1" s="74" t="s">
        <v>38</v>
      </c>
      <c r="D1" s="13" t="s">
        <v>39</v>
      </c>
      <c r="E1" s="13" t="s">
        <v>40</v>
      </c>
      <c r="F1" s="13" t="s">
        <v>41</v>
      </c>
      <c r="G1" s="13" t="s">
        <v>1</v>
      </c>
      <c r="H1" s="76" t="s">
        <v>4</v>
      </c>
      <c r="I1" s="14" t="s">
        <v>42</v>
      </c>
    </row>
    <row r="2" spans="2:14" x14ac:dyDescent="0.3">
      <c r="B2" s="56"/>
      <c r="C2" s="56"/>
      <c r="D2" s="56"/>
      <c r="E2" s="56"/>
      <c r="F2" s="56"/>
      <c r="G2" s="56"/>
      <c r="H2" s="77"/>
      <c r="I2" s="58"/>
    </row>
    <row r="3" spans="2:14" x14ac:dyDescent="0.3">
      <c r="B3" s="56"/>
      <c r="C3" s="56"/>
      <c r="D3" s="56"/>
      <c r="E3" s="56"/>
      <c r="F3" s="47" t="s">
        <v>43</v>
      </c>
      <c r="G3" s="59"/>
      <c r="H3" s="78">
        <f>C9*D4</f>
        <v>0.2</v>
      </c>
      <c r="I3" s="61">
        <f>B14*H3</f>
        <v>2.0000000000000002E-5</v>
      </c>
    </row>
    <row r="4" spans="2:14" x14ac:dyDescent="0.3">
      <c r="B4" s="56"/>
      <c r="C4" s="47" t="s">
        <v>46</v>
      </c>
      <c r="D4" s="21">
        <v>0.2</v>
      </c>
      <c r="E4" s="62"/>
      <c r="F4" s="62"/>
      <c r="G4" s="56"/>
      <c r="H4" s="77"/>
      <c r="I4" s="58"/>
    </row>
    <row r="5" spans="2:14" x14ac:dyDescent="0.3">
      <c r="B5" s="56"/>
      <c r="C5" s="64"/>
      <c r="D5" s="65"/>
      <c r="E5" s="56"/>
      <c r="F5" s="47" t="s">
        <v>292</v>
      </c>
      <c r="G5" s="59"/>
      <c r="H5" s="78">
        <f>C9*D7*F6</f>
        <v>4.0000000000000008E-2</v>
      </c>
      <c r="I5" s="61">
        <f>B14*H5</f>
        <v>4.0000000000000007E-6</v>
      </c>
    </row>
    <row r="6" spans="2:14" x14ac:dyDescent="0.3">
      <c r="B6" s="80"/>
      <c r="C6" s="56"/>
      <c r="D6" s="65"/>
      <c r="E6" s="47" t="s">
        <v>44</v>
      </c>
      <c r="F6" s="21">
        <v>0.05</v>
      </c>
      <c r="G6" s="56"/>
      <c r="H6" s="77"/>
      <c r="I6" s="66"/>
    </row>
    <row r="7" spans="2:14" x14ac:dyDescent="0.3">
      <c r="B7" s="80"/>
      <c r="C7" s="47" t="s">
        <v>50</v>
      </c>
      <c r="D7" s="26">
        <v>0.8</v>
      </c>
      <c r="E7" s="56"/>
      <c r="F7" s="65"/>
      <c r="G7" s="56"/>
      <c r="H7" s="77"/>
      <c r="I7" s="66"/>
    </row>
    <row r="8" spans="2:14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14" x14ac:dyDescent="0.3">
      <c r="B9" s="81" t="s">
        <v>48</v>
      </c>
      <c r="C9" s="40">
        <v>1</v>
      </c>
      <c r="D9" s="67" t="s">
        <v>49</v>
      </c>
      <c r="E9" s="67" t="s">
        <v>47</v>
      </c>
      <c r="F9" s="68" t="s">
        <v>51</v>
      </c>
      <c r="G9" s="59"/>
      <c r="H9" s="78">
        <f>C9*D7*E8*F8</f>
        <v>0.76</v>
      </c>
      <c r="I9" s="61">
        <f>B14*H9</f>
        <v>7.6000000000000004E-5</v>
      </c>
    </row>
    <row r="10" spans="2:14" x14ac:dyDescent="0.3">
      <c r="B10" s="80"/>
      <c r="C10" s="56"/>
      <c r="D10" s="65"/>
      <c r="E10" s="65"/>
      <c r="F10" s="56"/>
      <c r="G10" s="56"/>
      <c r="H10" s="77"/>
      <c r="I10" s="66"/>
    </row>
    <row r="11" spans="2:14" x14ac:dyDescent="0.3">
      <c r="B11" s="80"/>
      <c r="C11" s="56"/>
      <c r="D11" s="69"/>
      <c r="E11" s="65"/>
      <c r="F11" s="56"/>
      <c r="G11" s="56"/>
      <c r="H11" s="77"/>
      <c r="I11" s="66"/>
      <c r="N11" s="72">
        <v>0.2</v>
      </c>
    </row>
    <row r="12" spans="2:14" x14ac:dyDescent="0.3">
      <c r="B12" s="80"/>
      <c r="C12" s="56"/>
      <c r="D12" s="56"/>
      <c r="E12" s="65"/>
      <c r="F12" s="56"/>
      <c r="G12" s="56"/>
      <c r="H12" s="77"/>
      <c r="I12" s="66"/>
      <c r="N12" s="72">
        <v>4.0000000000000008E-2</v>
      </c>
    </row>
    <row r="13" spans="2:14" x14ac:dyDescent="0.3">
      <c r="B13" s="80"/>
      <c r="C13" s="56"/>
      <c r="D13" s="56"/>
      <c r="E13" s="26">
        <v>0</v>
      </c>
      <c r="F13" s="47" t="s">
        <v>43</v>
      </c>
      <c r="G13" s="59"/>
      <c r="H13" s="78">
        <f>F14*E13*D7*C9</f>
        <v>0</v>
      </c>
      <c r="I13" s="61">
        <f>H13*B14</f>
        <v>0</v>
      </c>
      <c r="N13" s="72">
        <v>0.76</v>
      </c>
    </row>
    <row r="14" spans="2:14" x14ac:dyDescent="0.3">
      <c r="B14" s="82">
        <f>0.0001</f>
        <v>1E-4</v>
      </c>
      <c r="C14" s="56"/>
      <c r="D14" s="47" t="s">
        <v>52</v>
      </c>
      <c r="E14" s="70" t="s">
        <v>44</v>
      </c>
      <c r="F14" s="21">
        <v>0.05</v>
      </c>
      <c r="G14" s="56"/>
      <c r="H14" s="77"/>
      <c r="I14" s="66"/>
      <c r="N14" s="72">
        <v>0.2</v>
      </c>
    </row>
    <row r="15" spans="2:14" x14ac:dyDescent="0.3">
      <c r="B15" s="83"/>
      <c r="C15" s="56"/>
      <c r="D15" s="56"/>
      <c r="E15" s="69"/>
      <c r="F15" s="65"/>
      <c r="G15" s="56"/>
      <c r="H15" s="77"/>
      <c r="I15" s="66"/>
      <c r="N15" s="72">
        <v>4.0000000000000008E-2</v>
      </c>
    </row>
    <row r="16" spans="2:14" x14ac:dyDescent="0.3">
      <c r="B16" s="80"/>
      <c r="C16" s="56"/>
      <c r="D16" s="56"/>
      <c r="E16" s="56"/>
      <c r="F16" s="26">
        <v>0.95</v>
      </c>
      <c r="G16" s="56"/>
      <c r="H16" s="77"/>
      <c r="I16" s="66"/>
      <c r="N16" s="72">
        <v>0.76</v>
      </c>
    </row>
    <row r="17" spans="2:9" x14ac:dyDescent="0.3">
      <c r="B17" s="80"/>
      <c r="C17" s="56"/>
      <c r="D17" s="56"/>
      <c r="E17" s="47" t="s">
        <v>47</v>
      </c>
      <c r="F17" s="68" t="s">
        <v>51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54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43</v>
      </c>
      <c r="G20" s="59"/>
      <c r="H20" s="78">
        <f>C18*D21</f>
        <v>0.2</v>
      </c>
      <c r="I20" s="61">
        <f>B14*H20</f>
        <v>2.0000000000000002E-5</v>
      </c>
    </row>
    <row r="21" spans="2:9" x14ac:dyDescent="0.3">
      <c r="B21" s="80"/>
      <c r="C21" s="47" t="s">
        <v>46</v>
      </c>
      <c r="D21" s="21">
        <v>0.2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58</v>
      </c>
      <c r="G22" s="59"/>
      <c r="H22" s="78">
        <f>C18*D24*F23</f>
        <v>4.0000000000000008E-2</v>
      </c>
      <c r="I22" s="61">
        <f>B14*H22</f>
        <v>4.0000000000000007E-6</v>
      </c>
    </row>
    <row r="23" spans="2:9" x14ac:dyDescent="0.3">
      <c r="B23" s="56"/>
      <c r="C23" s="56"/>
      <c r="D23" s="65"/>
      <c r="E23" s="47" t="s">
        <v>44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50</v>
      </c>
      <c r="D24" s="26">
        <v>0.8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49</v>
      </c>
      <c r="E26" s="67" t="s">
        <v>47</v>
      </c>
      <c r="F26" s="68" t="s">
        <v>51</v>
      </c>
      <c r="G26" s="59"/>
      <c r="H26" s="78">
        <f>C18*D24*E25*F25</f>
        <v>0.76</v>
      </c>
      <c r="I26" s="61">
        <f>B14*H26</f>
        <v>7.6000000000000004E-5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43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52</v>
      </c>
      <c r="E31" s="70" t="s">
        <v>44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47</v>
      </c>
      <c r="F34" s="68" t="s">
        <v>51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1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E6F6-9433-49C3-8A0C-A8077C54A02A}">
  <dimension ref="B1:N35"/>
  <sheetViews>
    <sheetView workbookViewId="0">
      <pane ySplit="1" topLeftCell="A2" activePane="bottomLeft" state="frozen"/>
      <selection pane="bottomLeft" activeCell="K26" sqref="K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8.33203125" style="10" customWidth="1"/>
    <col min="4" max="4" width="21.6640625" style="10" customWidth="1"/>
    <col min="5" max="5" width="17.33203125" style="10" customWidth="1"/>
    <col min="6" max="6" width="28.44140625" style="10" customWidth="1"/>
    <col min="7" max="7" width="12" style="10" hidden="1" customWidth="1"/>
    <col min="8" max="8" width="12.109375" style="79" customWidth="1"/>
    <col min="9" max="9" width="16.6640625" style="10" customWidth="1"/>
    <col min="10" max="13" width="8.88671875" style="10"/>
    <col min="14" max="14" width="8.88671875" style="72"/>
    <col min="15" max="16384" width="8.88671875" style="10"/>
  </cols>
  <sheetData>
    <row r="1" spans="2:9" ht="58.95" customHeight="1" x14ac:dyDescent="0.25">
      <c r="B1" s="13" t="s">
        <v>36</v>
      </c>
      <c r="C1" s="74" t="s">
        <v>38</v>
      </c>
      <c r="D1" s="13" t="s">
        <v>39</v>
      </c>
      <c r="E1" s="13" t="s">
        <v>40</v>
      </c>
      <c r="F1" s="13" t="s">
        <v>41</v>
      </c>
      <c r="G1" s="13" t="s">
        <v>1</v>
      </c>
      <c r="H1" s="76" t="s">
        <v>4</v>
      </c>
      <c r="I1" s="14" t="s">
        <v>42</v>
      </c>
    </row>
    <row r="2" spans="2:9" x14ac:dyDescent="0.3">
      <c r="B2" s="56"/>
      <c r="C2" s="56"/>
      <c r="D2" s="56"/>
      <c r="E2" s="56"/>
      <c r="F2" s="56"/>
      <c r="G2" s="56"/>
      <c r="H2" s="77"/>
      <c r="I2" s="58"/>
    </row>
    <row r="3" spans="2:9" x14ac:dyDescent="0.3">
      <c r="B3" s="56"/>
      <c r="C3" s="56"/>
      <c r="D3" s="56"/>
      <c r="E3" s="56"/>
      <c r="F3" s="47" t="s">
        <v>43</v>
      </c>
      <c r="G3" s="59"/>
      <c r="H3" s="78">
        <f>C9*D4</f>
        <v>0.05</v>
      </c>
      <c r="I3" s="61">
        <f>B14*H3</f>
        <v>5.0000000000000004E-6</v>
      </c>
    </row>
    <row r="4" spans="2:9" x14ac:dyDescent="0.3">
      <c r="B4" s="56"/>
      <c r="C4" s="47" t="s">
        <v>44</v>
      </c>
      <c r="D4" s="21">
        <v>0.05</v>
      </c>
      <c r="E4" s="62"/>
      <c r="F4" s="62"/>
      <c r="G4" s="56"/>
      <c r="H4" s="77"/>
      <c r="I4" s="58"/>
    </row>
    <row r="5" spans="2:9" x14ac:dyDescent="0.3">
      <c r="B5" s="56"/>
      <c r="C5" s="64"/>
      <c r="D5" s="65"/>
      <c r="E5" s="56"/>
      <c r="F5" s="47" t="s">
        <v>292</v>
      </c>
      <c r="G5" s="59"/>
      <c r="H5" s="78">
        <f>C9*D7*F6</f>
        <v>4.7500000000000001E-2</v>
      </c>
      <c r="I5" s="61">
        <f>B14*H5</f>
        <v>4.7500000000000003E-6</v>
      </c>
    </row>
    <row r="6" spans="2:9" x14ac:dyDescent="0.3">
      <c r="B6" s="80"/>
      <c r="C6" s="56"/>
      <c r="D6" s="65"/>
      <c r="E6" s="47" t="s">
        <v>44</v>
      </c>
      <c r="F6" s="21">
        <v>0.05</v>
      </c>
      <c r="G6" s="56"/>
      <c r="H6" s="77"/>
      <c r="I6" s="66"/>
    </row>
    <row r="7" spans="2:9" x14ac:dyDescent="0.3">
      <c r="B7" s="80"/>
      <c r="C7" s="47" t="s">
        <v>47</v>
      </c>
      <c r="D7" s="26">
        <v>0.95</v>
      </c>
      <c r="E7" s="56"/>
      <c r="F7" s="65"/>
      <c r="G7" s="56"/>
      <c r="H7" s="77"/>
      <c r="I7" s="66"/>
    </row>
    <row r="8" spans="2:9" x14ac:dyDescent="0.3">
      <c r="B8" s="80"/>
      <c r="C8" s="56"/>
      <c r="D8" s="65"/>
      <c r="E8" s="21">
        <v>1</v>
      </c>
      <c r="F8" s="26">
        <v>0.95</v>
      </c>
      <c r="G8" s="56"/>
      <c r="H8" s="77"/>
      <c r="I8" s="66"/>
    </row>
    <row r="9" spans="2:9" x14ac:dyDescent="0.3">
      <c r="B9" s="81" t="s">
        <v>48</v>
      </c>
      <c r="C9" s="40">
        <v>1</v>
      </c>
      <c r="D9" s="67" t="s">
        <v>49</v>
      </c>
      <c r="E9" s="67" t="s">
        <v>47</v>
      </c>
      <c r="F9" s="68" t="s">
        <v>51</v>
      </c>
      <c r="G9" s="59"/>
      <c r="H9" s="78">
        <f>C9*D7*E8*F8</f>
        <v>0.90249999999999997</v>
      </c>
      <c r="I9" s="61">
        <f>B14*H9</f>
        <v>9.0249999999999998E-5</v>
      </c>
    </row>
    <row r="10" spans="2:9" x14ac:dyDescent="0.3">
      <c r="B10" s="80"/>
      <c r="C10" s="56"/>
      <c r="D10" s="65"/>
      <c r="E10" s="65"/>
      <c r="F10" s="56"/>
      <c r="G10" s="56"/>
      <c r="H10" s="77"/>
      <c r="I10" s="66"/>
    </row>
    <row r="11" spans="2:9" x14ac:dyDescent="0.3">
      <c r="B11" s="80"/>
      <c r="C11" s="56"/>
      <c r="D11" s="69"/>
      <c r="E11" s="65"/>
      <c r="F11" s="56"/>
      <c r="G11" s="56"/>
      <c r="H11" s="77"/>
      <c r="I11" s="66"/>
    </row>
    <row r="12" spans="2:9" x14ac:dyDescent="0.3">
      <c r="B12" s="80"/>
      <c r="C12" s="56"/>
      <c r="D12" s="56"/>
      <c r="E12" s="65"/>
      <c r="F12" s="56"/>
      <c r="G12" s="56"/>
      <c r="H12" s="77"/>
      <c r="I12" s="66"/>
    </row>
    <row r="13" spans="2:9" x14ac:dyDescent="0.3">
      <c r="B13" s="80"/>
      <c r="C13" s="56"/>
      <c r="D13" s="56"/>
      <c r="E13" s="26">
        <v>0</v>
      </c>
      <c r="F13" s="47" t="s">
        <v>43</v>
      </c>
      <c r="G13" s="59"/>
      <c r="H13" s="78">
        <f>F14*E13*D7*C9</f>
        <v>0</v>
      </c>
      <c r="I13" s="61">
        <f>H13*B14</f>
        <v>0</v>
      </c>
    </row>
    <row r="14" spans="2:9" x14ac:dyDescent="0.3">
      <c r="B14" s="82">
        <f>0.0001</f>
        <v>1E-4</v>
      </c>
      <c r="C14" s="56"/>
      <c r="D14" s="47" t="s">
        <v>52</v>
      </c>
      <c r="E14" s="70" t="s">
        <v>44</v>
      </c>
      <c r="F14" s="21">
        <v>0.05</v>
      </c>
      <c r="G14" s="56"/>
      <c r="H14" s="77"/>
      <c r="I14" s="66"/>
    </row>
    <row r="15" spans="2:9" x14ac:dyDescent="0.3">
      <c r="B15" s="83"/>
      <c r="C15" s="56"/>
      <c r="D15" s="56"/>
      <c r="E15" s="69"/>
      <c r="F15" s="65"/>
      <c r="G15" s="56"/>
      <c r="H15" s="77"/>
      <c r="I15" s="66"/>
    </row>
    <row r="16" spans="2:9" x14ac:dyDescent="0.3">
      <c r="B16" s="80"/>
      <c r="C16" s="56"/>
      <c r="D16" s="56"/>
      <c r="E16" s="56"/>
      <c r="F16" s="26">
        <v>0.95</v>
      </c>
      <c r="G16" s="56"/>
      <c r="H16" s="77"/>
      <c r="I16" s="66"/>
    </row>
    <row r="17" spans="2:9" x14ac:dyDescent="0.3">
      <c r="B17" s="80"/>
      <c r="C17" s="56"/>
      <c r="D17" s="56"/>
      <c r="E17" s="47" t="s">
        <v>47</v>
      </c>
      <c r="F17" s="68" t="s">
        <v>51</v>
      </c>
      <c r="G17" s="59"/>
      <c r="H17" s="78">
        <f>F16*E13*D7*C9</f>
        <v>0</v>
      </c>
      <c r="I17" s="61">
        <f>B14*H17</f>
        <v>0</v>
      </c>
    </row>
    <row r="18" spans="2:9" x14ac:dyDescent="0.3">
      <c r="B18" s="81" t="s">
        <v>54</v>
      </c>
      <c r="C18" s="40">
        <v>1</v>
      </c>
      <c r="D18" s="56"/>
      <c r="E18" s="56"/>
      <c r="F18" s="56"/>
      <c r="G18" s="56"/>
      <c r="H18" s="77"/>
      <c r="I18" s="66"/>
    </row>
    <row r="19" spans="2:9" x14ac:dyDescent="0.3">
      <c r="B19" s="80"/>
      <c r="C19" s="56"/>
      <c r="D19" s="56"/>
      <c r="E19" s="56"/>
      <c r="F19" s="56"/>
      <c r="G19" s="56"/>
      <c r="H19" s="77"/>
      <c r="I19" s="58"/>
    </row>
    <row r="20" spans="2:9" x14ac:dyDescent="0.3">
      <c r="B20" s="80"/>
      <c r="C20" s="56"/>
      <c r="D20" s="56"/>
      <c r="E20" s="56"/>
      <c r="F20" s="47" t="s">
        <v>43</v>
      </c>
      <c r="G20" s="59"/>
      <c r="H20" s="78">
        <f>C18*D21</f>
        <v>0.05</v>
      </c>
      <c r="I20" s="61">
        <f>B14*H20</f>
        <v>5.0000000000000004E-6</v>
      </c>
    </row>
    <row r="21" spans="2:9" x14ac:dyDescent="0.3">
      <c r="B21" s="80"/>
      <c r="C21" s="47" t="s">
        <v>44</v>
      </c>
      <c r="D21" s="21">
        <v>0.05</v>
      </c>
      <c r="E21" s="62"/>
      <c r="F21" s="62"/>
      <c r="G21" s="56"/>
      <c r="H21" s="77"/>
      <c r="I21" s="58"/>
    </row>
    <row r="22" spans="2:9" x14ac:dyDescent="0.3">
      <c r="B22" s="84"/>
      <c r="C22" s="64"/>
      <c r="D22" s="65"/>
      <c r="E22" s="56"/>
      <c r="F22" s="47" t="s">
        <v>58</v>
      </c>
      <c r="G22" s="59"/>
      <c r="H22" s="78">
        <f>C18*D24*F23</f>
        <v>4.7500000000000001E-2</v>
      </c>
      <c r="I22" s="61">
        <f>B14*H22</f>
        <v>4.7500000000000003E-6</v>
      </c>
    </row>
    <row r="23" spans="2:9" x14ac:dyDescent="0.3">
      <c r="B23" s="56"/>
      <c r="C23" s="56"/>
      <c r="D23" s="65"/>
      <c r="E23" s="47" t="s">
        <v>44</v>
      </c>
      <c r="F23" s="21">
        <v>0.05</v>
      </c>
      <c r="G23" s="56"/>
      <c r="H23" s="77"/>
      <c r="I23" s="66"/>
    </row>
    <row r="24" spans="2:9" x14ac:dyDescent="0.3">
      <c r="B24" s="56"/>
      <c r="C24" s="47" t="s">
        <v>47</v>
      </c>
      <c r="D24" s="26">
        <v>0.95</v>
      </c>
      <c r="E24" s="56"/>
      <c r="F24" s="65"/>
      <c r="G24" s="56"/>
      <c r="H24" s="77"/>
      <c r="I24" s="66"/>
    </row>
    <row r="25" spans="2:9" x14ac:dyDescent="0.3">
      <c r="B25" s="56"/>
      <c r="C25" s="56"/>
      <c r="D25" s="65"/>
      <c r="E25" s="21">
        <v>1</v>
      </c>
      <c r="F25" s="26">
        <v>0.95</v>
      </c>
      <c r="G25" s="56"/>
      <c r="H25" s="77"/>
      <c r="I25" s="66"/>
    </row>
    <row r="26" spans="2:9" x14ac:dyDescent="0.3">
      <c r="B26" s="56"/>
      <c r="C26" s="56"/>
      <c r="D26" s="67" t="s">
        <v>49</v>
      </c>
      <c r="E26" s="67" t="s">
        <v>47</v>
      </c>
      <c r="F26" s="68" t="s">
        <v>51</v>
      </c>
      <c r="G26" s="59"/>
      <c r="H26" s="78">
        <f>C18*D24*E25*F25</f>
        <v>0.90249999999999997</v>
      </c>
      <c r="I26" s="61">
        <f>B14*H26</f>
        <v>9.0249999999999998E-5</v>
      </c>
    </row>
    <row r="27" spans="2:9" x14ac:dyDescent="0.3">
      <c r="B27" s="56"/>
      <c r="C27" s="56"/>
      <c r="D27" s="65"/>
      <c r="E27" s="65"/>
      <c r="F27" s="56"/>
      <c r="G27" s="56"/>
      <c r="H27" s="77"/>
      <c r="I27" s="66"/>
    </row>
    <row r="28" spans="2:9" x14ac:dyDescent="0.3">
      <c r="B28" s="56"/>
      <c r="C28" s="56"/>
      <c r="D28" s="69"/>
      <c r="E28" s="65"/>
      <c r="F28" s="56"/>
      <c r="G28" s="56"/>
      <c r="H28" s="77"/>
      <c r="I28" s="66"/>
    </row>
    <row r="29" spans="2:9" x14ac:dyDescent="0.3">
      <c r="B29" s="56"/>
      <c r="C29" s="56"/>
      <c r="D29" s="56"/>
      <c r="E29" s="65"/>
      <c r="F29" s="56"/>
      <c r="G29" s="56"/>
      <c r="H29" s="77"/>
      <c r="I29" s="66"/>
    </row>
    <row r="30" spans="2:9" x14ac:dyDescent="0.3">
      <c r="B30" s="56"/>
      <c r="C30" s="56"/>
      <c r="D30" s="56"/>
      <c r="E30" s="26">
        <v>0</v>
      </c>
      <c r="F30" s="47" t="s">
        <v>43</v>
      </c>
      <c r="G30" s="59"/>
      <c r="H30" s="78">
        <f>F31*E30*D24*C18</f>
        <v>0</v>
      </c>
      <c r="I30" s="61">
        <f>H30*B14</f>
        <v>0</v>
      </c>
    </row>
    <row r="31" spans="2:9" x14ac:dyDescent="0.3">
      <c r="B31" s="56"/>
      <c r="C31" s="56"/>
      <c r="D31" s="47" t="s">
        <v>52</v>
      </c>
      <c r="E31" s="70" t="s">
        <v>44</v>
      </c>
      <c r="F31" s="21">
        <v>0.05</v>
      </c>
      <c r="G31" s="56"/>
      <c r="H31" s="77"/>
      <c r="I31" s="66"/>
    </row>
    <row r="32" spans="2:9" x14ac:dyDescent="0.3">
      <c r="B32" s="56"/>
      <c r="C32" s="56"/>
      <c r="D32" s="56"/>
      <c r="E32" s="69"/>
      <c r="F32" s="65"/>
      <c r="G32" s="56"/>
      <c r="H32" s="77"/>
      <c r="I32" s="66"/>
    </row>
    <row r="33" spans="2:9" x14ac:dyDescent="0.3">
      <c r="B33" s="56"/>
      <c r="C33" s="56"/>
      <c r="D33" s="56"/>
      <c r="E33" s="56"/>
      <c r="F33" s="26">
        <v>0.95</v>
      </c>
      <c r="G33" s="56"/>
      <c r="H33" s="77"/>
      <c r="I33" s="66"/>
    </row>
    <row r="34" spans="2:9" x14ac:dyDescent="0.3">
      <c r="B34" s="56"/>
      <c r="C34" s="56"/>
      <c r="D34" s="56"/>
      <c r="E34" s="47" t="s">
        <v>47</v>
      </c>
      <c r="F34" s="68" t="s">
        <v>51</v>
      </c>
      <c r="G34" s="59"/>
      <c r="H34" s="78">
        <f>F33*E30*D24*C18</f>
        <v>0</v>
      </c>
      <c r="I34" s="61">
        <f>B14*H34</f>
        <v>0</v>
      </c>
    </row>
    <row r="35" spans="2:9" x14ac:dyDescent="0.3">
      <c r="C35" s="56"/>
      <c r="D35" s="56"/>
      <c r="E35" s="56"/>
      <c r="F35" s="56"/>
      <c r="G35" s="56"/>
      <c r="H35" s="77"/>
      <c r="I35" s="66"/>
    </row>
  </sheetData>
  <conditionalFormatting sqref="I3:I18 I20:I35">
    <cfRule type="cellIs" dxfId="9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35"/>
  <sheetViews>
    <sheetView workbookViewId="0">
      <pane ySplit="1" topLeftCell="A2" activePane="bottomLeft" state="frozen"/>
      <selection pane="bottomLeft" activeCell="B1" sqref="B1:I34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4" width="8.88671875" style="10"/>
    <col min="15" max="15" width="8.88671875" style="72"/>
    <col min="16" max="16384" width="8.88671875" style="10"/>
  </cols>
  <sheetData>
    <row r="1" spans="2:10" ht="58.95" customHeight="1" x14ac:dyDescent="0.25">
      <c r="B1" s="75" t="s">
        <v>83</v>
      </c>
      <c r="C1" s="74"/>
      <c r="D1" s="74" t="s">
        <v>38</v>
      </c>
      <c r="E1" s="13" t="s">
        <v>39</v>
      </c>
      <c r="F1" s="13" t="s">
        <v>40</v>
      </c>
      <c r="G1" s="13" t="s">
        <v>41</v>
      </c>
      <c r="H1" s="13" t="s">
        <v>1</v>
      </c>
      <c r="I1" s="13" t="s">
        <v>4</v>
      </c>
      <c r="J1" s="14" t="s">
        <v>42</v>
      </c>
    </row>
    <row r="2" spans="2:10" x14ac:dyDescent="0.3">
      <c r="B2" s="56"/>
      <c r="C2" s="56"/>
      <c r="D2" s="56"/>
      <c r="E2" s="56"/>
      <c r="F2" s="56"/>
      <c r="G2" s="56"/>
      <c r="H2" s="56"/>
      <c r="I2" s="57"/>
      <c r="J2" s="58"/>
    </row>
    <row r="3" spans="2:10" x14ac:dyDescent="0.3">
      <c r="B3" s="56"/>
      <c r="C3" s="56"/>
      <c r="D3" s="56"/>
      <c r="E3" s="56"/>
      <c r="F3" s="56"/>
      <c r="G3" s="47" t="s">
        <v>53</v>
      </c>
      <c r="H3" s="59"/>
      <c r="I3" s="60">
        <f>C9*E4</f>
        <v>1.4999999999999999E-2</v>
      </c>
      <c r="J3" s="61">
        <f>B14*I3</f>
        <v>1.5E-6</v>
      </c>
    </row>
    <row r="4" spans="2:10" x14ac:dyDescent="0.3">
      <c r="B4" s="56"/>
      <c r="C4" s="56"/>
      <c r="D4" s="47" t="s">
        <v>44</v>
      </c>
      <c r="E4" s="21">
        <v>0.05</v>
      </c>
      <c r="F4" s="62"/>
      <c r="G4" s="62"/>
      <c r="H4" s="56"/>
      <c r="I4" s="63"/>
      <c r="J4" s="58"/>
    </row>
    <row r="5" spans="2:10" x14ac:dyDescent="0.3">
      <c r="B5" s="56"/>
      <c r="C5" s="64"/>
      <c r="D5" s="64"/>
      <c r="E5" s="65"/>
      <c r="F5" s="56"/>
      <c r="G5" s="47" t="s">
        <v>45</v>
      </c>
      <c r="H5" s="59"/>
      <c r="I5" s="60">
        <f>C9*E7*G6</f>
        <v>1.4249999999999999E-2</v>
      </c>
      <c r="J5" s="61">
        <f>B14*I5</f>
        <v>1.4249999999999999E-6</v>
      </c>
    </row>
    <row r="6" spans="2:10" x14ac:dyDescent="0.3">
      <c r="B6" s="56"/>
      <c r="C6" s="65"/>
      <c r="D6" s="56"/>
      <c r="E6" s="65"/>
      <c r="F6" s="47" t="s">
        <v>44</v>
      </c>
      <c r="G6" s="21">
        <v>0.05</v>
      </c>
      <c r="H6" s="56"/>
      <c r="I6" s="63"/>
      <c r="J6" s="66"/>
    </row>
    <row r="7" spans="2:10" x14ac:dyDescent="0.3">
      <c r="B7" s="56"/>
      <c r="C7" s="65"/>
      <c r="D7" s="47" t="s">
        <v>47</v>
      </c>
      <c r="E7" s="26">
        <v>0.95</v>
      </c>
      <c r="F7" s="56"/>
      <c r="G7" s="65"/>
      <c r="H7" s="56"/>
      <c r="I7" s="63"/>
      <c r="J7" s="66"/>
    </row>
    <row r="8" spans="2:10" x14ac:dyDescent="0.3">
      <c r="B8" s="56"/>
      <c r="C8" s="65"/>
      <c r="D8" s="56"/>
      <c r="E8" s="65"/>
      <c r="F8" s="21">
        <v>1</v>
      </c>
      <c r="G8" s="26">
        <v>0.95</v>
      </c>
      <c r="H8" s="56"/>
      <c r="I8" s="63"/>
      <c r="J8" s="66"/>
    </row>
    <row r="9" spans="2:10" x14ac:dyDescent="0.3">
      <c r="B9" s="47" t="s">
        <v>84</v>
      </c>
      <c r="C9" s="26">
        <v>0.3</v>
      </c>
      <c r="D9" s="56"/>
      <c r="E9" s="67" t="s">
        <v>49</v>
      </c>
      <c r="F9" s="67" t="s">
        <v>47</v>
      </c>
      <c r="G9" s="68" t="s">
        <v>51</v>
      </c>
      <c r="H9" s="59"/>
      <c r="I9" s="60">
        <f>C9*E7*F8*G8</f>
        <v>0.27074999999999999</v>
      </c>
      <c r="J9" s="61">
        <f>B14*I9</f>
        <v>2.7075000000000001E-5</v>
      </c>
    </row>
    <row r="10" spans="2:10" x14ac:dyDescent="0.3">
      <c r="B10" s="56"/>
      <c r="C10" s="65"/>
      <c r="D10" s="56"/>
      <c r="E10" s="65"/>
      <c r="F10" s="65"/>
      <c r="G10" s="56"/>
      <c r="H10" s="56"/>
      <c r="I10" s="63"/>
      <c r="J10" s="66"/>
    </row>
    <row r="11" spans="2:10" x14ac:dyDescent="0.3">
      <c r="B11" s="56"/>
      <c r="C11" s="65"/>
      <c r="D11" s="56"/>
      <c r="E11" s="69"/>
      <c r="F11" s="65"/>
      <c r="G11" s="56"/>
      <c r="H11" s="56"/>
      <c r="I11" s="63"/>
      <c r="J11" s="66"/>
    </row>
    <row r="12" spans="2:10" x14ac:dyDescent="0.3">
      <c r="B12" s="56"/>
      <c r="C12" s="65"/>
      <c r="D12" s="56"/>
      <c r="E12" s="56"/>
      <c r="F12" s="65"/>
      <c r="G12" s="56"/>
      <c r="H12" s="56"/>
      <c r="I12" s="63"/>
      <c r="J12" s="66"/>
    </row>
    <row r="13" spans="2:10" x14ac:dyDescent="0.3">
      <c r="B13" s="56"/>
      <c r="C13" s="65"/>
      <c r="D13" s="56"/>
      <c r="E13" s="56"/>
      <c r="F13" s="26">
        <v>0</v>
      </c>
      <c r="G13" s="47" t="s">
        <v>43</v>
      </c>
      <c r="H13" s="59"/>
      <c r="I13" s="60">
        <f>G14*F13*E7*C9</f>
        <v>0</v>
      </c>
      <c r="J13" s="61">
        <f>I13*B14</f>
        <v>0</v>
      </c>
    </row>
    <row r="14" spans="2:10" x14ac:dyDescent="0.3">
      <c r="B14" s="30">
        <f>0.0001</f>
        <v>1E-4</v>
      </c>
      <c r="C14" s="65"/>
      <c r="D14" s="56"/>
      <c r="E14" s="47" t="s">
        <v>52</v>
      </c>
      <c r="F14" s="70" t="s">
        <v>44</v>
      </c>
      <c r="G14" s="21">
        <v>0.05</v>
      </c>
      <c r="H14" s="56"/>
      <c r="I14" s="63"/>
      <c r="J14" s="66"/>
    </row>
    <row r="15" spans="2:10" x14ac:dyDescent="0.3">
      <c r="B15" s="32"/>
      <c r="C15" s="65"/>
      <c r="D15" s="56"/>
      <c r="E15" s="56"/>
      <c r="F15" s="69"/>
      <c r="G15" s="65"/>
      <c r="H15" s="56"/>
      <c r="I15" s="63"/>
      <c r="J15" s="66"/>
    </row>
    <row r="16" spans="2:10" x14ac:dyDescent="0.3">
      <c r="B16" s="56"/>
      <c r="C16" s="65"/>
      <c r="D16" s="56"/>
      <c r="E16" s="56"/>
      <c r="F16" s="56"/>
      <c r="G16" s="26">
        <v>0.95</v>
      </c>
      <c r="H16" s="56"/>
      <c r="I16" s="63"/>
      <c r="J16" s="66"/>
    </row>
    <row r="17" spans="2:15" x14ac:dyDescent="0.3">
      <c r="B17" s="56"/>
      <c r="C17" s="65"/>
      <c r="D17" s="56"/>
      <c r="E17" s="56"/>
      <c r="F17" s="47" t="s">
        <v>47</v>
      </c>
      <c r="G17" s="68" t="s">
        <v>51</v>
      </c>
      <c r="H17" s="59"/>
      <c r="I17" s="60">
        <f>G16*F13*E7*C9</f>
        <v>0</v>
      </c>
      <c r="J17" s="61">
        <f>B14*I17</f>
        <v>0</v>
      </c>
    </row>
    <row r="18" spans="2:15" x14ac:dyDescent="0.3">
      <c r="B18" s="47" t="s">
        <v>85</v>
      </c>
      <c r="C18" s="26">
        <v>0.7</v>
      </c>
      <c r="D18" s="56"/>
      <c r="E18" s="56"/>
      <c r="F18" s="56"/>
      <c r="G18" s="56"/>
      <c r="H18" s="56"/>
      <c r="I18" s="63"/>
      <c r="J18" s="66"/>
    </row>
    <row r="19" spans="2:15" x14ac:dyDescent="0.3">
      <c r="B19" s="56"/>
      <c r="C19" s="65"/>
      <c r="D19" s="56"/>
      <c r="E19" s="56"/>
      <c r="F19" s="56"/>
      <c r="G19" s="56"/>
      <c r="H19" s="56"/>
      <c r="I19" s="57"/>
      <c r="J19" s="58"/>
      <c r="O19" s="72">
        <v>1.4999999999999999E-2</v>
      </c>
    </row>
    <row r="20" spans="2:15" x14ac:dyDescent="0.3">
      <c r="B20" s="56"/>
      <c r="C20" s="65"/>
      <c r="D20" s="56"/>
      <c r="E20" s="56"/>
      <c r="F20" s="56"/>
      <c r="G20" s="47" t="s">
        <v>43</v>
      </c>
      <c r="H20" s="59"/>
      <c r="I20" s="60">
        <f>C18*E21</f>
        <v>3.4999999999999996E-2</v>
      </c>
      <c r="J20" s="61">
        <f>B14*I20</f>
        <v>3.4999999999999999E-6</v>
      </c>
      <c r="O20" s="72">
        <v>1.4249999999999999E-2</v>
      </c>
    </row>
    <row r="21" spans="2:15" x14ac:dyDescent="0.3">
      <c r="B21" s="56"/>
      <c r="C21" s="65"/>
      <c r="D21" s="47" t="s">
        <v>44</v>
      </c>
      <c r="E21" s="21">
        <v>0.05</v>
      </c>
      <c r="F21" s="62"/>
      <c r="G21" s="62"/>
      <c r="H21" s="56"/>
      <c r="I21" s="63"/>
      <c r="J21" s="58"/>
      <c r="O21" s="72">
        <v>0.27074999999999999</v>
      </c>
    </row>
    <row r="22" spans="2:15" x14ac:dyDescent="0.3">
      <c r="C22" s="71"/>
      <c r="D22" s="64"/>
      <c r="E22" s="65"/>
      <c r="F22" s="56"/>
      <c r="G22" s="47" t="s">
        <v>58</v>
      </c>
      <c r="H22" s="59"/>
      <c r="I22" s="60">
        <f>C18*E24*G23</f>
        <v>3.3249999999999995E-2</v>
      </c>
      <c r="J22" s="61">
        <f>B14*I22</f>
        <v>3.3249999999999995E-6</v>
      </c>
      <c r="O22" s="72">
        <v>3.4999999999999996E-2</v>
      </c>
    </row>
    <row r="23" spans="2:15" x14ac:dyDescent="0.3">
      <c r="B23" s="56"/>
      <c r="C23" s="56"/>
      <c r="D23" s="56"/>
      <c r="E23" s="65"/>
      <c r="F23" s="47" t="s">
        <v>44</v>
      </c>
      <c r="G23" s="21">
        <v>0.05</v>
      </c>
      <c r="H23" s="56"/>
      <c r="I23" s="63"/>
      <c r="J23" s="66"/>
      <c r="O23" s="72">
        <v>3.3249999999999995E-2</v>
      </c>
    </row>
    <row r="24" spans="2:15" x14ac:dyDescent="0.3">
      <c r="B24" s="56"/>
      <c r="C24" s="56"/>
      <c r="D24" s="47" t="s">
        <v>47</v>
      </c>
      <c r="E24" s="26">
        <v>0.95</v>
      </c>
      <c r="F24" s="56"/>
      <c r="G24" s="65"/>
      <c r="H24" s="56"/>
      <c r="I24" s="63"/>
      <c r="J24" s="66"/>
      <c r="O24" s="72">
        <v>0.63174999999999992</v>
      </c>
    </row>
    <row r="25" spans="2:15" x14ac:dyDescent="0.3">
      <c r="B25" s="56"/>
      <c r="C25" s="47"/>
      <c r="D25" s="56"/>
      <c r="E25" s="65"/>
      <c r="F25" s="21">
        <v>1</v>
      </c>
      <c r="G25" s="26">
        <v>0.95</v>
      </c>
      <c r="H25" s="56"/>
      <c r="I25" s="63"/>
      <c r="J25" s="66"/>
    </row>
    <row r="26" spans="2:15" x14ac:dyDescent="0.3">
      <c r="B26" s="56"/>
      <c r="C26" s="56"/>
      <c r="D26" s="56"/>
      <c r="E26" s="67" t="s">
        <v>49</v>
      </c>
      <c r="F26" s="67" t="s">
        <v>47</v>
      </c>
      <c r="G26" s="68" t="s">
        <v>51</v>
      </c>
      <c r="H26" s="59"/>
      <c r="I26" s="60">
        <f>C18*E24*F25*G25</f>
        <v>0.63174999999999992</v>
      </c>
      <c r="J26" s="61">
        <f>B14*I26</f>
        <v>6.3174999999999991E-5</v>
      </c>
    </row>
    <row r="27" spans="2:15" x14ac:dyDescent="0.3">
      <c r="B27" s="56"/>
      <c r="C27" s="56"/>
      <c r="D27" s="56"/>
      <c r="E27" s="65"/>
      <c r="F27" s="65"/>
      <c r="G27" s="56"/>
      <c r="H27" s="56"/>
      <c r="I27" s="63"/>
      <c r="J27" s="66"/>
    </row>
    <row r="28" spans="2:15" x14ac:dyDescent="0.3">
      <c r="B28" s="56"/>
      <c r="C28" s="56"/>
      <c r="D28" s="56"/>
      <c r="E28" s="69"/>
      <c r="F28" s="65"/>
      <c r="G28" s="56"/>
      <c r="H28" s="56"/>
      <c r="I28" s="63"/>
      <c r="J28" s="66"/>
    </row>
    <row r="29" spans="2:15" x14ac:dyDescent="0.3">
      <c r="B29" s="56"/>
      <c r="C29" s="47"/>
      <c r="D29" s="56"/>
      <c r="E29" s="56"/>
      <c r="F29" s="65"/>
      <c r="G29" s="56"/>
      <c r="H29" s="56"/>
      <c r="I29" s="63"/>
      <c r="J29" s="66"/>
    </row>
    <row r="30" spans="2:15" x14ac:dyDescent="0.3">
      <c r="B30" s="56"/>
      <c r="C30" s="56"/>
      <c r="D30" s="56"/>
      <c r="E30" s="56"/>
      <c r="F30" s="26">
        <v>0</v>
      </c>
      <c r="G30" s="47" t="s">
        <v>43</v>
      </c>
      <c r="H30" s="59"/>
      <c r="I30" s="60">
        <f>G31*F30*E24*C18</f>
        <v>0</v>
      </c>
      <c r="J30" s="61">
        <f>I30*B14</f>
        <v>0</v>
      </c>
    </row>
    <row r="31" spans="2:15" x14ac:dyDescent="0.3">
      <c r="B31" s="56"/>
      <c r="C31" s="56"/>
      <c r="D31" s="56"/>
      <c r="E31" s="47" t="s">
        <v>52</v>
      </c>
      <c r="F31" s="70" t="s">
        <v>44</v>
      </c>
      <c r="G31" s="21">
        <v>0.05</v>
      </c>
      <c r="H31" s="56"/>
      <c r="I31" s="63"/>
      <c r="J31" s="66"/>
    </row>
    <row r="32" spans="2:15" x14ac:dyDescent="0.3">
      <c r="B32" s="56"/>
      <c r="C32" s="56"/>
      <c r="D32" s="56"/>
      <c r="E32" s="56"/>
      <c r="F32" s="69"/>
      <c r="G32" s="65"/>
      <c r="H32" s="56"/>
      <c r="I32" s="63"/>
      <c r="J32" s="66"/>
    </row>
    <row r="33" spans="2:10" x14ac:dyDescent="0.3">
      <c r="B33" s="56"/>
      <c r="C33" s="56"/>
      <c r="D33" s="56"/>
      <c r="E33" s="56"/>
      <c r="F33" s="56"/>
      <c r="G33" s="26">
        <v>0.95</v>
      </c>
      <c r="H33" s="56"/>
      <c r="I33" s="63"/>
      <c r="J33" s="66"/>
    </row>
    <row r="34" spans="2:10" x14ac:dyDescent="0.3">
      <c r="B34" s="56"/>
      <c r="C34" s="56"/>
      <c r="D34" s="56"/>
      <c r="E34" s="56"/>
      <c r="F34" s="47" t="s">
        <v>47</v>
      </c>
      <c r="G34" s="68" t="s">
        <v>51</v>
      </c>
      <c r="H34" s="59"/>
      <c r="I34" s="60">
        <f>G33*F30*E24*C18</f>
        <v>0</v>
      </c>
      <c r="J34" s="61">
        <f>B14*I34</f>
        <v>0</v>
      </c>
    </row>
    <row r="35" spans="2:10" x14ac:dyDescent="0.3">
      <c r="D35" s="56"/>
      <c r="E35" s="56"/>
      <c r="F35" s="56"/>
      <c r="G35" s="56"/>
      <c r="H35" s="56"/>
      <c r="I35" s="63"/>
      <c r="J35" s="66"/>
    </row>
  </sheetData>
  <conditionalFormatting sqref="J3:J18 J20:J35">
    <cfRule type="cellIs" dxfId="8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T126"/>
  <sheetViews>
    <sheetView zoomScale="70" zoomScaleNormal="70" workbookViewId="0">
      <pane ySplit="1" topLeftCell="A68" activePane="bottomLeft" state="frozen"/>
      <selection pane="bottomLeft" activeCell="C1" sqref="C1:L125"/>
    </sheetView>
  </sheetViews>
  <sheetFormatPr defaultColWidth="8.88671875" defaultRowHeight="13.8" x14ac:dyDescent="0.25"/>
  <cols>
    <col min="1" max="2" width="8.88671875" style="10"/>
    <col min="3" max="3" width="12.44140625" style="10" customWidth="1"/>
    <col min="4" max="4" width="12.5546875" style="10" customWidth="1"/>
    <col min="5" max="5" width="14.6640625" style="10" customWidth="1"/>
    <col min="6" max="6" width="11.33203125" style="10" customWidth="1"/>
    <col min="7" max="7" width="13" style="10" customWidth="1"/>
    <col min="8" max="9" width="15.33203125" style="10" customWidth="1"/>
    <col min="10" max="10" width="30.5546875" style="10" customWidth="1"/>
    <col min="11" max="11" width="10.6640625" style="10" customWidth="1"/>
    <col min="12" max="12" width="11.109375" style="10" customWidth="1"/>
    <col min="13" max="13" width="13.6640625" style="10" customWidth="1"/>
    <col min="14" max="16384" width="8.88671875" style="10"/>
  </cols>
  <sheetData>
    <row r="1" spans="3:13" ht="66.75" customHeight="1" x14ac:dyDescent="0.25">
      <c r="C1" s="13" t="s">
        <v>36</v>
      </c>
      <c r="D1" s="13" t="s">
        <v>59</v>
      </c>
      <c r="E1" s="13" t="s">
        <v>60</v>
      </c>
      <c r="F1" s="13" t="s">
        <v>61</v>
      </c>
      <c r="G1" s="13" t="s">
        <v>62</v>
      </c>
      <c r="H1" s="13" t="s">
        <v>63</v>
      </c>
      <c r="I1" s="13" t="s">
        <v>64</v>
      </c>
      <c r="J1" s="13" t="s">
        <v>41</v>
      </c>
      <c r="K1" s="13" t="s">
        <v>1</v>
      </c>
      <c r="L1" s="13" t="s">
        <v>4</v>
      </c>
      <c r="M1" s="14" t="s">
        <v>42</v>
      </c>
    </row>
    <row r="2" spans="3:13" x14ac:dyDescent="0.25"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3:13" x14ac:dyDescent="0.25">
      <c r="C3" s="15"/>
      <c r="D3" s="15"/>
      <c r="E3" s="15"/>
      <c r="F3" s="15"/>
      <c r="G3" s="15"/>
      <c r="H3" s="15"/>
      <c r="I3" s="15"/>
      <c r="J3" s="17" t="s">
        <v>65</v>
      </c>
      <c r="K3" s="18"/>
      <c r="L3" s="36">
        <f>G4*F8*E13*D52</f>
        <v>0</v>
      </c>
      <c r="M3" s="20">
        <f>C66*L3</f>
        <v>0</v>
      </c>
    </row>
    <row r="4" spans="3:13" x14ac:dyDescent="0.25">
      <c r="C4" s="15"/>
      <c r="D4" s="15"/>
      <c r="E4" s="15"/>
      <c r="F4" s="17" t="s">
        <v>44</v>
      </c>
      <c r="G4" s="21">
        <v>0.05</v>
      </c>
      <c r="H4" s="22"/>
      <c r="I4" s="22"/>
      <c r="J4" s="22"/>
      <c r="K4" s="15"/>
      <c r="L4" s="37"/>
    </row>
    <row r="5" spans="3:13" x14ac:dyDescent="0.25">
      <c r="C5" s="15"/>
      <c r="D5" s="15"/>
      <c r="E5" s="15"/>
      <c r="F5" s="15"/>
      <c r="G5" s="25"/>
      <c r="H5" s="15"/>
      <c r="I5" s="15"/>
      <c r="J5" s="17" t="s">
        <v>66</v>
      </c>
      <c r="K5" s="18"/>
      <c r="L5" s="36">
        <f>J6*H8*G9*E13*D52</f>
        <v>0</v>
      </c>
      <c r="M5" s="20">
        <f>L5*C66</f>
        <v>0</v>
      </c>
    </row>
    <row r="6" spans="3:13" x14ac:dyDescent="0.25">
      <c r="C6" s="15"/>
      <c r="D6" s="15"/>
      <c r="E6" s="15"/>
      <c r="F6" s="38"/>
      <c r="G6" s="25"/>
      <c r="H6" s="15"/>
      <c r="I6" s="17" t="s">
        <v>44</v>
      </c>
      <c r="J6" s="21">
        <v>0.05</v>
      </c>
      <c r="K6" s="15"/>
      <c r="L6" s="37"/>
    </row>
    <row r="7" spans="3:13" x14ac:dyDescent="0.25">
      <c r="C7" s="15"/>
      <c r="D7" s="15"/>
      <c r="E7" s="15"/>
      <c r="F7" s="25"/>
      <c r="G7" s="25"/>
      <c r="H7" s="15"/>
      <c r="I7" s="15"/>
      <c r="J7" s="25"/>
      <c r="K7" s="15"/>
      <c r="L7" s="37"/>
    </row>
    <row r="8" spans="3:13" x14ac:dyDescent="0.25">
      <c r="C8" s="15"/>
      <c r="D8" s="15"/>
      <c r="E8" s="17" t="s">
        <v>49</v>
      </c>
      <c r="F8" s="26">
        <v>1</v>
      </c>
      <c r="G8" s="27" t="s">
        <v>49</v>
      </c>
      <c r="H8" s="39">
        <v>1</v>
      </c>
      <c r="I8" s="22"/>
      <c r="J8" s="25"/>
      <c r="K8" s="15"/>
      <c r="L8" s="37"/>
    </row>
    <row r="9" spans="3:13" x14ac:dyDescent="0.25">
      <c r="C9" s="15"/>
      <c r="D9" s="15"/>
      <c r="E9" s="15"/>
      <c r="F9" s="27" t="s">
        <v>47</v>
      </c>
      <c r="G9" s="35">
        <v>0.95</v>
      </c>
      <c r="H9" s="25"/>
      <c r="I9" s="17" t="s">
        <v>47</v>
      </c>
      <c r="J9" s="28" t="s">
        <v>51</v>
      </c>
      <c r="K9" s="18"/>
      <c r="L9" s="36">
        <f>J10*H8*G9*F8*E13*D52</f>
        <v>0</v>
      </c>
      <c r="M9" s="20">
        <f>L9*C66</f>
        <v>0</v>
      </c>
    </row>
    <row r="10" spans="3:13" x14ac:dyDescent="0.25">
      <c r="C10" s="15"/>
      <c r="D10" s="15"/>
      <c r="E10" s="15"/>
      <c r="F10" s="25"/>
      <c r="G10" s="15"/>
      <c r="H10" s="25"/>
      <c r="I10" s="15"/>
      <c r="J10" s="40">
        <v>0.95</v>
      </c>
      <c r="K10" s="15"/>
      <c r="L10" s="15"/>
    </row>
    <row r="11" spans="3:13" x14ac:dyDescent="0.25">
      <c r="C11" s="15"/>
      <c r="D11" s="15"/>
      <c r="E11" s="38"/>
      <c r="F11" s="25"/>
      <c r="G11" s="17"/>
      <c r="H11" s="25"/>
      <c r="I11" s="15"/>
      <c r="J11" s="15"/>
      <c r="K11" s="15"/>
      <c r="L11" s="15"/>
    </row>
    <row r="12" spans="3:13" x14ac:dyDescent="0.25">
      <c r="C12" s="15"/>
      <c r="D12" s="15"/>
      <c r="E12" s="25"/>
      <c r="F12" s="25"/>
      <c r="G12" s="17" t="s">
        <v>52</v>
      </c>
      <c r="H12" s="34">
        <v>0</v>
      </c>
      <c r="I12" s="15"/>
      <c r="J12" s="17" t="s">
        <v>43</v>
      </c>
      <c r="K12" s="18"/>
      <c r="L12" s="36">
        <f>J13*H12*G9*F8*E13*D52</f>
        <v>0</v>
      </c>
      <c r="M12" s="20">
        <f>L12*C66</f>
        <v>0</v>
      </c>
    </row>
    <row r="13" spans="3:13" x14ac:dyDescent="0.25">
      <c r="C13" s="15"/>
      <c r="D13" s="17" t="s">
        <v>67</v>
      </c>
      <c r="E13" s="26">
        <v>0</v>
      </c>
      <c r="F13" s="25"/>
      <c r="G13" s="15"/>
      <c r="H13" s="25"/>
      <c r="I13" s="17" t="s">
        <v>44</v>
      </c>
      <c r="J13" s="21">
        <v>0.05</v>
      </c>
      <c r="K13" s="15"/>
      <c r="L13" s="15"/>
    </row>
    <row r="14" spans="3:13" x14ac:dyDescent="0.25">
      <c r="C14" s="15"/>
      <c r="D14" s="24"/>
      <c r="E14" s="25"/>
      <c r="F14" s="25"/>
      <c r="G14" s="15"/>
      <c r="H14" s="29"/>
      <c r="I14" s="41"/>
      <c r="J14" s="25"/>
      <c r="K14" s="15"/>
      <c r="L14" s="15"/>
    </row>
    <row r="15" spans="3:13" x14ac:dyDescent="0.25">
      <c r="C15" s="15"/>
      <c r="D15" s="25"/>
      <c r="E15" s="25"/>
      <c r="F15" s="25"/>
      <c r="G15" s="15"/>
      <c r="H15" s="15"/>
      <c r="I15" s="15"/>
      <c r="J15" s="25"/>
      <c r="K15" s="15"/>
      <c r="L15" s="15"/>
    </row>
    <row r="16" spans="3:13" x14ac:dyDescent="0.25">
      <c r="C16" s="15"/>
      <c r="D16" s="25"/>
      <c r="E16" s="27" t="s">
        <v>52</v>
      </c>
      <c r="F16" s="34">
        <v>0</v>
      </c>
      <c r="G16" s="15"/>
      <c r="H16" s="15"/>
      <c r="I16" s="17" t="s">
        <v>47</v>
      </c>
      <c r="J16" s="28" t="s">
        <v>51</v>
      </c>
      <c r="K16" s="18"/>
      <c r="L16" s="36">
        <f>J17*H12*G9*F8*E13*D52</f>
        <v>0</v>
      </c>
      <c r="M16" s="20">
        <f>L16*C66</f>
        <v>0</v>
      </c>
    </row>
    <row r="17" spans="3:13" x14ac:dyDescent="0.25">
      <c r="C17" s="15"/>
      <c r="D17" s="25"/>
      <c r="E17" s="25"/>
      <c r="F17" s="25"/>
      <c r="G17" s="15"/>
      <c r="H17" s="15"/>
      <c r="I17" s="15"/>
      <c r="J17" s="40">
        <v>0.95</v>
      </c>
      <c r="K17" s="15"/>
      <c r="L17" s="15"/>
    </row>
    <row r="18" spans="3:13" x14ac:dyDescent="0.25">
      <c r="C18" s="15"/>
      <c r="D18" s="25"/>
      <c r="E18" s="25"/>
      <c r="F18" s="25"/>
      <c r="G18" s="15"/>
      <c r="H18" s="15"/>
      <c r="I18" s="15"/>
      <c r="J18" s="15"/>
      <c r="K18" s="15"/>
      <c r="L18" s="15"/>
    </row>
    <row r="19" spans="3:13" x14ac:dyDescent="0.25">
      <c r="C19" s="42"/>
      <c r="D19" s="15"/>
      <c r="E19" s="25"/>
      <c r="F19" s="25"/>
      <c r="G19" s="24"/>
      <c r="H19" s="24"/>
      <c r="I19" s="24"/>
      <c r="J19" s="43" t="s">
        <v>65</v>
      </c>
      <c r="K19" s="18"/>
      <c r="L19" s="36">
        <f>G20*F16*E13*D52</f>
        <v>0</v>
      </c>
      <c r="M19" s="20">
        <f>L19*C66</f>
        <v>0</v>
      </c>
    </row>
    <row r="20" spans="3:13" x14ac:dyDescent="0.25">
      <c r="C20" s="15"/>
      <c r="D20" s="25"/>
      <c r="E20" s="44"/>
      <c r="F20" s="17" t="s">
        <v>44</v>
      </c>
      <c r="G20" s="26">
        <v>0.05</v>
      </c>
      <c r="H20" s="15"/>
      <c r="I20" s="15"/>
      <c r="J20" s="15"/>
      <c r="K20" s="15"/>
      <c r="L20" s="15"/>
    </row>
    <row r="21" spans="3:13" x14ac:dyDescent="0.25">
      <c r="C21" s="15"/>
      <c r="D21" s="25"/>
      <c r="E21" s="44"/>
      <c r="F21" s="15"/>
      <c r="G21" s="25"/>
      <c r="H21" s="15"/>
      <c r="I21" s="15"/>
      <c r="J21" s="15" t="s">
        <v>66</v>
      </c>
      <c r="K21" s="18"/>
      <c r="L21" s="36">
        <f>J22*H24*G25*F16*E13*D52</f>
        <v>0</v>
      </c>
      <c r="M21" s="20">
        <f>L21*C66</f>
        <v>0</v>
      </c>
    </row>
    <row r="22" spans="3:13" x14ac:dyDescent="0.25">
      <c r="C22" s="15"/>
      <c r="D22" s="25"/>
      <c r="E22" s="25"/>
      <c r="F22" s="22"/>
      <c r="G22" s="25"/>
      <c r="H22" s="15"/>
      <c r="I22" s="17" t="s">
        <v>44</v>
      </c>
      <c r="J22" s="21">
        <v>0.05</v>
      </c>
      <c r="K22" s="15"/>
      <c r="L22" s="37"/>
    </row>
    <row r="23" spans="3:13" x14ac:dyDescent="0.25">
      <c r="C23" s="45"/>
      <c r="D23" s="15"/>
      <c r="E23" s="25"/>
      <c r="F23" s="15"/>
      <c r="G23" s="25"/>
      <c r="H23" s="15"/>
      <c r="I23" s="15"/>
      <c r="J23" s="25"/>
      <c r="K23" s="15"/>
      <c r="L23" s="37"/>
    </row>
    <row r="24" spans="3:13" x14ac:dyDescent="0.25">
      <c r="C24" s="15"/>
      <c r="D24" s="25"/>
      <c r="E24" s="25"/>
      <c r="F24" s="46"/>
      <c r="G24" s="27" t="s">
        <v>49</v>
      </c>
      <c r="H24" s="21">
        <v>1</v>
      </c>
      <c r="I24" s="22"/>
      <c r="J24" s="25"/>
      <c r="K24" s="15"/>
      <c r="L24" s="37"/>
    </row>
    <row r="25" spans="3:13" x14ac:dyDescent="0.25">
      <c r="C25" s="15"/>
      <c r="D25" s="27" t="s">
        <v>68</v>
      </c>
      <c r="E25" s="26">
        <v>1</v>
      </c>
      <c r="F25" s="17" t="s">
        <v>47</v>
      </c>
      <c r="G25" s="35">
        <v>0.95</v>
      </c>
      <c r="H25" s="25"/>
      <c r="I25" s="17" t="s">
        <v>47</v>
      </c>
      <c r="J25" s="28" t="s">
        <v>51</v>
      </c>
      <c r="K25" s="18"/>
      <c r="L25" s="36">
        <f>J26*H24*G25*F16*E13*D52</f>
        <v>0</v>
      </c>
      <c r="M25" s="20">
        <f>L25*C66</f>
        <v>0</v>
      </c>
    </row>
    <row r="26" spans="3:13" x14ac:dyDescent="0.25">
      <c r="C26" s="15"/>
      <c r="D26" s="25"/>
      <c r="E26" s="25"/>
      <c r="F26" s="15"/>
      <c r="G26" s="15"/>
      <c r="H26" s="25"/>
      <c r="I26" s="15"/>
      <c r="J26" s="40">
        <v>0.95</v>
      </c>
      <c r="K26" s="15"/>
      <c r="L26" s="15"/>
    </row>
    <row r="27" spans="3:13" x14ac:dyDescent="0.25">
      <c r="C27" s="15"/>
      <c r="D27" s="25"/>
      <c r="E27" s="25"/>
      <c r="F27" s="15"/>
      <c r="G27" s="17"/>
      <c r="H27" s="25"/>
      <c r="I27" s="15"/>
      <c r="J27" s="15"/>
      <c r="K27" s="15"/>
      <c r="L27" s="15"/>
    </row>
    <row r="28" spans="3:13" x14ac:dyDescent="0.25">
      <c r="C28" s="15"/>
      <c r="D28" s="25"/>
      <c r="E28" s="25"/>
      <c r="F28" s="15"/>
      <c r="G28" s="17" t="s">
        <v>52</v>
      </c>
      <c r="H28" s="26">
        <v>0</v>
      </c>
      <c r="I28" s="15"/>
      <c r="J28" s="17" t="s">
        <v>43</v>
      </c>
      <c r="K28" s="18"/>
      <c r="L28" s="36">
        <f>J29*H28*G25*F16*E13*D52</f>
        <v>0</v>
      </c>
      <c r="M28" s="20">
        <f>L28*C66</f>
        <v>0</v>
      </c>
    </row>
    <row r="29" spans="3:13" x14ac:dyDescent="0.25">
      <c r="C29" s="15"/>
      <c r="D29" s="25"/>
      <c r="E29" s="25"/>
      <c r="F29" s="15"/>
      <c r="G29" s="15"/>
      <c r="H29" s="25"/>
      <c r="I29" s="17" t="s">
        <v>44</v>
      </c>
      <c r="J29" s="21">
        <v>0.05</v>
      </c>
      <c r="K29" s="15"/>
      <c r="L29" s="15"/>
    </row>
    <row r="30" spans="3:13" x14ac:dyDescent="0.25">
      <c r="C30" s="15"/>
      <c r="D30" s="25"/>
      <c r="E30" s="25"/>
      <c r="F30" s="15"/>
      <c r="G30" s="15"/>
      <c r="H30" s="29"/>
      <c r="I30" s="41"/>
      <c r="J30" s="25"/>
      <c r="K30" s="15"/>
      <c r="L30" s="15"/>
    </row>
    <row r="31" spans="3:13" x14ac:dyDescent="0.25">
      <c r="C31" s="42"/>
      <c r="D31" s="15"/>
      <c r="E31" s="25"/>
      <c r="F31" s="15"/>
      <c r="G31" s="15"/>
      <c r="H31" s="15"/>
      <c r="I31" s="15"/>
      <c r="J31" s="25"/>
      <c r="K31" s="15"/>
      <c r="L31" s="15"/>
    </row>
    <row r="32" spans="3:13" x14ac:dyDescent="0.25">
      <c r="C32" s="15"/>
      <c r="D32" s="25"/>
      <c r="E32" s="25"/>
      <c r="F32" s="15"/>
      <c r="G32" s="15"/>
      <c r="H32" s="15"/>
      <c r="I32" s="17" t="s">
        <v>47</v>
      </c>
      <c r="J32" s="28" t="s">
        <v>51</v>
      </c>
      <c r="K32" s="18"/>
      <c r="L32" s="36">
        <f>J33*H28*G25*F16*E13*D52</f>
        <v>0</v>
      </c>
      <c r="M32" s="20">
        <f>L32*C66</f>
        <v>0</v>
      </c>
    </row>
    <row r="33" spans="3:20" x14ac:dyDescent="0.25">
      <c r="C33" s="15"/>
      <c r="D33" s="25"/>
      <c r="E33" s="25"/>
      <c r="F33" s="15"/>
      <c r="G33" s="15"/>
      <c r="H33" s="15"/>
      <c r="I33" s="15"/>
      <c r="J33" s="40">
        <v>0.95</v>
      </c>
      <c r="K33" s="15"/>
      <c r="L33" s="15"/>
    </row>
    <row r="34" spans="3:20" x14ac:dyDescent="0.25">
      <c r="C34" s="15"/>
      <c r="D34" s="25"/>
      <c r="E34" s="25"/>
      <c r="F34" s="15"/>
      <c r="G34" s="15"/>
      <c r="H34" s="15"/>
      <c r="I34" s="15"/>
      <c r="J34" s="15"/>
      <c r="K34" s="15"/>
      <c r="L34" s="15"/>
    </row>
    <row r="35" spans="3:20" x14ac:dyDescent="0.25">
      <c r="C35" s="15"/>
      <c r="D35" s="25"/>
      <c r="E35" s="25"/>
      <c r="F35" s="15"/>
      <c r="G35" s="15"/>
      <c r="H35" s="15"/>
      <c r="I35" s="15"/>
      <c r="J35" s="15"/>
      <c r="K35" s="15"/>
      <c r="L35" s="15"/>
    </row>
    <row r="36" spans="3:20" x14ac:dyDescent="0.25">
      <c r="C36" s="15"/>
      <c r="D36" s="25"/>
      <c r="E36" s="25"/>
      <c r="F36" s="15"/>
      <c r="G36" s="15"/>
      <c r="H36" s="15"/>
      <c r="I36" s="15"/>
      <c r="J36" s="17" t="s">
        <v>65</v>
      </c>
      <c r="K36" s="18"/>
      <c r="L36" s="36">
        <f>G37*F41*E25*D52</f>
        <v>0.05</v>
      </c>
      <c r="M36" s="20">
        <f>L36*C66</f>
        <v>5.0000000000000008E-7</v>
      </c>
    </row>
    <row r="37" spans="3:20" x14ac:dyDescent="0.25">
      <c r="C37" s="15"/>
      <c r="D37" s="25"/>
      <c r="E37" s="25"/>
      <c r="F37" s="17" t="s">
        <v>44</v>
      </c>
      <c r="G37" s="21">
        <v>0.05</v>
      </c>
      <c r="H37" s="22"/>
      <c r="I37" s="22"/>
      <c r="J37" s="22"/>
      <c r="K37" s="15"/>
      <c r="L37" s="37"/>
    </row>
    <row r="38" spans="3:20" x14ac:dyDescent="0.25">
      <c r="C38" s="15"/>
      <c r="D38" s="25"/>
      <c r="E38" s="25"/>
      <c r="F38" s="15"/>
      <c r="G38" s="25"/>
      <c r="H38" s="15"/>
      <c r="I38" s="15"/>
      <c r="J38" s="15" t="s">
        <v>66</v>
      </c>
      <c r="K38" s="18"/>
      <c r="L38" s="36">
        <f>J39*H41*G42*F41*E25*D52</f>
        <v>4.7500000000000001E-2</v>
      </c>
      <c r="M38" s="20">
        <f>L38*C66</f>
        <v>4.7500000000000006E-7</v>
      </c>
    </row>
    <row r="39" spans="3:20" x14ac:dyDescent="0.25">
      <c r="C39" s="15"/>
      <c r="D39" s="25"/>
      <c r="E39" s="25"/>
      <c r="F39" s="38"/>
      <c r="G39" s="25"/>
      <c r="H39" s="15"/>
      <c r="I39" s="17" t="s">
        <v>44</v>
      </c>
      <c r="J39" s="21">
        <v>0.05</v>
      </c>
      <c r="K39" s="15"/>
      <c r="L39" s="37"/>
    </row>
    <row r="40" spans="3:20" x14ac:dyDescent="0.25">
      <c r="C40" s="15"/>
      <c r="D40" s="25"/>
      <c r="E40" s="25"/>
      <c r="F40" s="25"/>
      <c r="G40" s="25"/>
      <c r="H40" s="15"/>
      <c r="I40" s="15"/>
      <c r="J40" s="25"/>
      <c r="K40" s="15"/>
      <c r="L40" s="37"/>
    </row>
    <row r="41" spans="3:20" x14ac:dyDescent="0.25">
      <c r="C41" s="15"/>
      <c r="D41" s="25"/>
      <c r="E41" s="27" t="s">
        <v>49</v>
      </c>
      <c r="F41" s="26">
        <v>1</v>
      </c>
      <c r="G41" s="27" t="s">
        <v>49</v>
      </c>
      <c r="H41" s="21">
        <v>1</v>
      </c>
      <c r="I41" s="22"/>
      <c r="J41" s="25"/>
      <c r="K41" s="15"/>
      <c r="L41" s="37"/>
    </row>
    <row r="42" spans="3:20" x14ac:dyDescent="0.25">
      <c r="C42" s="15"/>
      <c r="D42" s="25"/>
      <c r="E42" s="25"/>
      <c r="F42" s="27" t="s">
        <v>47</v>
      </c>
      <c r="G42" s="35">
        <v>0.95</v>
      </c>
      <c r="H42" s="25"/>
      <c r="I42" s="17" t="s">
        <v>47</v>
      </c>
      <c r="J42" s="28" t="s">
        <v>51</v>
      </c>
      <c r="K42" s="18"/>
      <c r="L42" s="36">
        <f>J43*H41*G42*F41*E25*D52</f>
        <v>0.90249999999999997</v>
      </c>
      <c r="M42" s="20">
        <f>C66*L42</f>
        <v>9.0250000000000008E-6</v>
      </c>
    </row>
    <row r="43" spans="3:20" x14ac:dyDescent="0.25">
      <c r="C43" s="15"/>
      <c r="D43" s="25"/>
      <c r="E43" s="29"/>
      <c r="F43" s="25"/>
      <c r="G43" s="15"/>
      <c r="H43" s="25"/>
      <c r="I43" s="15"/>
      <c r="J43" s="40">
        <v>0.95</v>
      </c>
      <c r="K43" s="15"/>
      <c r="L43" s="15"/>
    </row>
    <row r="44" spans="3:20" x14ac:dyDescent="0.25">
      <c r="C44" s="42"/>
      <c r="D44" s="15"/>
      <c r="E44" s="22"/>
      <c r="F44" s="25"/>
      <c r="G44" s="17"/>
      <c r="H44" s="25"/>
      <c r="I44" s="15"/>
      <c r="J44" s="15"/>
      <c r="K44" s="15"/>
      <c r="L44" s="15"/>
    </row>
    <row r="45" spans="3:20" x14ac:dyDescent="0.25">
      <c r="C45" s="15"/>
      <c r="D45" s="25"/>
      <c r="E45" s="15"/>
      <c r="F45" s="25"/>
      <c r="G45" s="17" t="s">
        <v>52</v>
      </c>
      <c r="H45" s="26">
        <v>0</v>
      </c>
      <c r="I45" s="15"/>
      <c r="J45" s="17" t="s">
        <v>43</v>
      </c>
      <c r="K45" s="18"/>
      <c r="L45" s="36">
        <f>J46*H45*G42*F41*E25*D52</f>
        <v>0</v>
      </c>
      <c r="M45" s="20">
        <f>L45*C66</f>
        <v>0</v>
      </c>
    </row>
    <row r="46" spans="3:20" x14ac:dyDescent="0.25">
      <c r="C46" s="15"/>
      <c r="D46" s="25"/>
      <c r="E46" s="46"/>
      <c r="F46" s="25"/>
      <c r="G46" s="15"/>
      <c r="H46" s="25"/>
      <c r="I46" s="17" t="s">
        <v>44</v>
      </c>
      <c r="J46" s="21">
        <v>0.05</v>
      </c>
      <c r="K46" s="15"/>
      <c r="L46" s="15"/>
    </row>
    <row r="47" spans="3:20" x14ac:dyDescent="0.25">
      <c r="C47" s="15"/>
      <c r="D47" s="25"/>
      <c r="E47" s="15"/>
      <c r="F47" s="25"/>
      <c r="G47" s="15"/>
      <c r="H47" s="29"/>
      <c r="I47" s="41"/>
      <c r="J47" s="25"/>
      <c r="K47" s="15"/>
      <c r="L47" s="15"/>
      <c r="T47" s="10">
        <v>0.05</v>
      </c>
    </row>
    <row r="48" spans="3:20" x14ac:dyDescent="0.25">
      <c r="C48" s="15"/>
      <c r="D48" s="25"/>
      <c r="E48" s="15"/>
      <c r="F48" s="25"/>
      <c r="G48" s="15"/>
      <c r="H48" s="15"/>
      <c r="I48" s="15"/>
      <c r="J48" s="25"/>
      <c r="K48" s="15"/>
      <c r="L48" s="15"/>
      <c r="T48" s="10">
        <v>4.7500000000000001E-2</v>
      </c>
    </row>
    <row r="49" spans="3:20" x14ac:dyDescent="0.25">
      <c r="C49" s="15"/>
      <c r="D49" s="25"/>
      <c r="E49" s="17" t="s">
        <v>52</v>
      </c>
      <c r="F49" s="26">
        <v>0</v>
      </c>
      <c r="G49" s="15"/>
      <c r="H49" s="15"/>
      <c r="I49" s="17" t="s">
        <v>47</v>
      </c>
      <c r="J49" s="28" t="s">
        <v>51</v>
      </c>
      <c r="K49" s="18"/>
      <c r="L49" s="36">
        <f>J50*H45*G42*F41*E25*D52</f>
        <v>0</v>
      </c>
      <c r="M49" s="20">
        <f>L49*C66</f>
        <v>0</v>
      </c>
      <c r="T49" s="10">
        <v>0.90249999999999997</v>
      </c>
    </row>
    <row r="50" spans="3:20" x14ac:dyDescent="0.25">
      <c r="C50" s="15"/>
      <c r="D50" s="25"/>
      <c r="E50" s="15"/>
      <c r="F50" s="25"/>
      <c r="G50" s="15"/>
      <c r="H50" s="15"/>
      <c r="I50" s="15"/>
      <c r="J50" s="40">
        <v>0.95</v>
      </c>
      <c r="K50" s="15"/>
      <c r="L50" s="15"/>
      <c r="T50" s="10">
        <v>0.05</v>
      </c>
    </row>
    <row r="51" spans="3:20" x14ac:dyDescent="0.25">
      <c r="C51" s="15"/>
      <c r="D51" s="25"/>
      <c r="E51" s="15"/>
      <c r="F51" s="25"/>
      <c r="G51" s="15"/>
      <c r="H51" s="15"/>
      <c r="I51" s="15"/>
      <c r="J51" s="15"/>
      <c r="K51" s="15"/>
      <c r="L51" s="15"/>
      <c r="T51" s="10">
        <v>4.7500000000000001E-2</v>
      </c>
    </row>
    <row r="52" spans="3:20" x14ac:dyDescent="0.25">
      <c r="C52" s="47" t="s">
        <v>69</v>
      </c>
      <c r="D52" s="26">
        <v>1</v>
      </c>
      <c r="E52" s="15"/>
      <c r="F52" s="25"/>
      <c r="G52" s="24"/>
      <c r="H52" s="24"/>
      <c r="I52" s="24"/>
      <c r="J52" s="43" t="s">
        <v>65</v>
      </c>
      <c r="K52" s="18"/>
      <c r="L52" s="36">
        <f>G53*F49*E25*D52</f>
        <v>0</v>
      </c>
      <c r="M52" s="20">
        <f>L52*C66</f>
        <v>0</v>
      </c>
      <c r="T52" s="10">
        <v>0.90249999999999997</v>
      </c>
    </row>
    <row r="53" spans="3:20" x14ac:dyDescent="0.25">
      <c r="C53" s="15"/>
      <c r="D53" s="48"/>
      <c r="E53" s="42"/>
      <c r="F53" s="17" t="s">
        <v>44</v>
      </c>
      <c r="G53" s="26">
        <v>0.05</v>
      </c>
      <c r="H53" s="15"/>
      <c r="I53" s="15"/>
      <c r="J53" s="15"/>
      <c r="K53" s="15"/>
      <c r="L53" s="15"/>
    </row>
    <row r="54" spans="3:20" x14ac:dyDescent="0.25">
      <c r="C54" s="15"/>
      <c r="D54" s="48"/>
      <c r="E54" s="42"/>
      <c r="F54" s="15"/>
      <c r="G54" s="25"/>
      <c r="H54" s="15"/>
      <c r="I54" s="15"/>
      <c r="J54" s="17" t="s">
        <v>66</v>
      </c>
      <c r="K54" s="18"/>
      <c r="L54" s="36">
        <f>J55*H57*G58*F49*E25*D52</f>
        <v>0</v>
      </c>
      <c r="M54" s="20">
        <f>L54*C66</f>
        <v>0</v>
      </c>
    </row>
    <row r="55" spans="3:20" x14ac:dyDescent="0.25">
      <c r="C55" s="15"/>
      <c r="D55" s="48"/>
      <c r="E55" s="15"/>
      <c r="F55" s="22"/>
      <c r="G55" s="25"/>
      <c r="H55" s="15"/>
      <c r="I55" s="17" t="s">
        <v>44</v>
      </c>
      <c r="J55" s="21">
        <v>0.05</v>
      </c>
      <c r="K55" s="15"/>
      <c r="L55" s="37"/>
    </row>
    <row r="56" spans="3:20" x14ac:dyDescent="0.25">
      <c r="C56" s="15"/>
      <c r="D56" s="48"/>
      <c r="E56" s="15"/>
      <c r="F56" s="15"/>
      <c r="G56" s="25"/>
      <c r="H56" s="15"/>
      <c r="I56" s="15"/>
      <c r="J56" s="25"/>
      <c r="K56" s="15"/>
      <c r="L56" s="37"/>
    </row>
    <row r="57" spans="3:20" x14ac:dyDescent="0.25">
      <c r="C57" s="15"/>
      <c r="D57" s="48"/>
      <c r="E57" s="15"/>
      <c r="F57" s="46"/>
      <c r="G57" s="27" t="s">
        <v>49</v>
      </c>
      <c r="H57" s="21">
        <v>1</v>
      </c>
      <c r="I57" s="22"/>
      <c r="J57" s="25"/>
      <c r="K57" s="15"/>
      <c r="L57" s="37"/>
    </row>
    <row r="58" spans="3:20" x14ac:dyDescent="0.25">
      <c r="C58" s="15"/>
      <c r="D58" s="48"/>
      <c r="E58" s="15"/>
      <c r="F58" s="17" t="s">
        <v>47</v>
      </c>
      <c r="G58" s="35">
        <v>0.95</v>
      </c>
      <c r="H58" s="25"/>
      <c r="I58" s="17" t="s">
        <v>47</v>
      </c>
      <c r="J58" s="28" t="s">
        <v>51</v>
      </c>
      <c r="K58" s="18"/>
      <c r="L58" s="36">
        <f>J59*H57*G58*F49*E25*D52</f>
        <v>0</v>
      </c>
      <c r="M58" s="20">
        <f>L58*C66</f>
        <v>0</v>
      </c>
    </row>
    <row r="59" spans="3:20" x14ac:dyDescent="0.25">
      <c r="C59" s="15"/>
      <c r="D59" s="48"/>
      <c r="E59" s="15"/>
      <c r="F59" s="15"/>
      <c r="G59" s="15"/>
      <c r="H59" s="25"/>
      <c r="I59" s="15"/>
      <c r="J59" s="40">
        <v>0.95</v>
      </c>
      <c r="K59" s="15"/>
      <c r="L59" s="15"/>
    </row>
    <row r="60" spans="3:20" x14ac:dyDescent="0.25">
      <c r="C60" s="15"/>
      <c r="D60" s="48"/>
      <c r="E60" s="15"/>
      <c r="F60" s="15"/>
      <c r="G60" s="17"/>
      <c r="H60" s="25"/>
      <c r="I60" s="15"/>
      <c r="J60" s="15"/>
      <c r="K60" s="15"/>
      <c r="L60" s="15"/>
    </row>
    <row r="61" spans="3:20" x14ac:dyDescent="0.25">
      <c r="C61" s="15"/>
      <c r="D61" s="48"/>
      <c r="E61" s="15"/>
      <c r="F61" s="15"/>
      <c r="G61" s="17" t="s">
        <v>52</v>
      </c>
      <c r="H61" s="26">
        <v>0</v>
      </c>
      <c r="I61" s="15"/>
      <c r="J61" s="17" t="s">
        <v>43</v>
      </c>
      <c r="K61" s="18"/>
      <c r="L61" s="36">
        <f>J62*H61*G58*F49*E25*D52</f>
        <v>0</v>
      </c>
      <c r="M61" s="20">
        <f>C66*L61</f>
        <v>0</v>
      </c>
    </row>
    <row r="62" spans="3:20" x14ac:dyDescent="0.25">
      <c r="C62" s="15"/>
      <c r="D62" s="48"/>
      <c r="E62" s="15"/>
      <c r="F62" s="15"/>
      <c r="G62" s="15"/>
      <c r="H62" s="25"/>
      <c r="I62" s="17" t="s">
        <v>44</v>
      </c>
      <c r="J62" s="21">
        <v>0.05</v>
      </c>
      <c r="K62" s="15"/>
      <c r="L62" s="15"/>
    </row>
    <row r="63" spans="3:20" x14ac:dyDescent="0.25">
      <c r="C63" s="15"/>
      <c r="D63" s="48"/>
      <c r="E63" s="15"/>
      <c r="F63" s="15"/>
      <c r="G63" s="15"/>
      <c r="H63" s="29"/>
      <c r="I63" s="41"/>
      <c r="J63" s="25"/>
      <c r="K63" s="15"/>
      <c r="L63" s="15"/>
    </row>
    <row r="64" spans="3:20" x14ac:dyDescent="0.25">
      <c r="C64" s="15"/>
      <c r="D64" s="48"/>
      <c r="E64" s="15"/>
      <c r="F64" s="15"/>
      <c r="G64" s="15"/>
      <c r="H64" s="15"/>
      <c r="I64" s="15"/>
      <c r="J64" s="25"/>
      <c r="K64" s="15"/>
      <c r="L64" s="15"/>
    </row>
    <row r="65" spans="3:13" x14ac:dyDescent="0.25">
      <c r="C65" s="49"/>
      <c r="D65" s="48"/>
      <c r="E65" s="15"/>
      <c r="F65" s="15"/>
      <c r="G65" s="15"/>
      <c r="H65" s="15"/>
      <c r="I65" s="17" t="s">
        <v>47</v>
      </c>
      <c r="J65" s="28" t="s">
        <v>51</v>
      </c>
      <c r="K65" s="18"/>
      <c r="L65" s="36">
        <f>J66*H61*G58*F49*E25*D52</f>
        <v>0</v>
      </c>
      <c r="M65" s="20">
        <f>L65*C66</f>
        <v>0</v>
      </c>
    </row>
    <row r="66" spans="3:13" x14ac:dyDescent="0.25">
      <c r="C66" s="50">
        <f>0.00001</f>
        <v>1.0000000000000001E-5</v>
      </c>
      <c r="D66" s="48"/>
      <c r="E66" s="15"/>
      <c r="F66" s="15"/>
      <c r="G66" s="15"/>
      <c r="H66" s="15"/>
      <c r="I66" s="15"/>
      <c r="J66" s="40">
        <v>0.95</v>
      </c>
      <c r="K66" s="15"/>
      <c r="L66" s="15"/>
    </row>
    <row r="67" spans="3:13" x14ac:dyDescent="0.25">
      <c r="C67" s="51">
        <v>1E-4</v>
      </c>
      <c r="D67" s="48"/>
      <c r="E67" s="15"/>
      <c r="F67" s="15"/>
      <c r="G67" s="15"/>
      <c r="H67" s="15"/>
      <c r="I67" s="15"/>
      <c r="J67" s="15"/>
      <c r="K67" s="15"/>
      <c r="L67" s="15"/>
    </row>
    <row r="68" spans="3:13" x14ac:dyDescent="0.25">
      <c r="C68" s="15"/>
      <c r="D68" s="48"/>
      <c r="E68" s="15"/>
      <c r="F68" s="15"/>
      <c r="G68" s="15"/>
      <c r="H68" s="15"/>
      <c r="I68" s="15"/>
      <c r="J68" s="15"/>
      <c r="K68" s="15"/>
      <c r="L68" s="15"/>
    </row>
    <row r="69" spans="3:13" x14ac:dyDescent="0.25">
      <c r="C69" s="15"/>
      <c r="D69" s="48"/>
      <c r="E69" s="15"/>
      <c r="F69" s="15"/>
      <c r="G69" s="24"/>
      <c r="H69" s="24"/>
      <c r="I69" s="24"/>
      <c r="J69" s="43" t="s">
        <v>43</v>
      </c>
      <c r="K69" s="18"/>
      <c r="L69" s="36">
        <f>G72*F83*D77</f>
        <v>0.05</v>
      </c>
      <c r="M69" s="20">
        <f>L69*C67</f>
        <v>5.0000000000000004E-6</v>
      </c>
    </row>
    <row r="70" spans="3:13" x14ac:dyDescent="0.25">
      <c r="C70" s="15"/>
      <c r="D70" s="48"/>
      <c r="E70" s="15"/>
      <c r="F70" s="15"/>
      <c r="G70" s="25"/>
      <c r="H70" s="15"/>
      <c r="I70" s="15"/>
      <c r="J70" s="15"/>
      <c r="K70" s="15"/>
      <c r="L70" s="15"/>
    </row>
    <row r="71" spans="3:13" x14ac:dyDescent="0.25">
      <c r="C71" s="15"/>
      <c r="D71" s="48"/>
      <c r="E71" s="15"/>
      <c r="F71" s="15"/>
      <c r="G71" s="25"/>
      <c r="H71" s="15"/>
      <c r="I71" s="15"/>
      <c r="J71" s="15"/>
      <c r="K71" s="15"/>
      <c r="L71" s="15"/>
    </row>
    <row r="72" spans="3:13" x14ac:dyDescent="0.25">
      <c r="C72" s="15"/>
      <c r="D72" s="48"/>
      <c r="E72" s="15"/>
      <c r="F72" s="17" t="s">
        <v>44</v>
      </c>
      <c r="G72" s="26">
        <v>0.05</v>
      </c>
      <c r="H72" s="15"/>
      <c r="I72" s="15"/>
      <c r="J72" s="33" t="s">
        <v>70</v>
      </c>
      <c r="K72" s="18"/>
      <c r="L72" s="36">
        <f>J73*I75*H77*G78*F83*D77</f>
        <v>4.7500000000000001E-2</v>
      </c>
      <c r="M72" s="20">
        <f>L72*C67</f>
        <v>4.7500000000000003E-6</v>
      </c>
    </row>
    <row r="73" spans="3:13" x14ac:dyDescent="0.25">
      <c r="C73" s="15"/>
      <c r="D73" s="48"/>
      <c r="E73" s="15"/>
      <c r="F73" s="15"/>
      <c r="G73" s="25"/>
      <c r="H73" s="15"/>
      <c r="I73" s="17" t="s">
        <v>44</v>
      </c>
      <c r="J73" s="21">
        <v>0.05</v>
      </c>
      <c r="K73" s="15"/>
      <c r="L73" s="15"/>
    </row>
    <row r="74" spans="3:13" x14ac:dyDescent="0.25">
      <c r="C74" s="15"/>
      <c r="D74" s="48"/>
      <c r="E74" s="15"/>
      <c r="F74" s="15"/>
      <c r="G74" s="25"/>
      <c r="H74" s="15"/>
      <c r="I74" s="24"/>
      <c r="J74" s="25"/>
      <c r="K74" s="15"/>
      <c r="L74" s="15"/>
    </row>
    <row r="75" spans="3:13" x14ac:dyDescent="0.25">
      <c r="C75" s="15"/>
      <c r="D75" s="48"/>
      <c r="E75" s="15"/>
      <c r="F75" s="15"/>
      <c r="G75" s="34"/>
      <c r="H75" s="52" t="s">
        <v>49</v>
      </c>
      <c r="I75" s="40">
        <v>1</v>
      </c>
      <c r="J75" s="25"/>
      <c r="K75" s="15"/>
      <c r="L75" s="15"/>
    </row>
    <row r="76" spans="3:13" x14ac:dyDescent="0.25">
      <c r="C76" s="15"/>
      <c r="D76" s="48"/>
      <c r="E76" s="15"/>
      <c r="F76" s="24"/>
      <c r="G76" s="25"/>
      <c r="H76" s="41"/>
      <c r="I76" s="27" t="s">
        <v>47</v>
      </c>
      <c r="J76" s="28" t="s">
        <v>51</v>
      </c>
      <c r="K76" s="18"/>
      <c r="L76" s="36">
        <f>J77*I75*H77*G78*F83*D77</f>
        <v>0.90249999999999997</v>
      </c>
      <c r="M76" s="20">
        <f>L76*C67</f>
        <v>9.0249999999999998E-5</v>
      </c>
    </row>
    <row r="77" spans="3:13" x14ac:dyDescent="0.25">
      <c r="C77" s="47" t="s">
        <v>54</v>
      </c>
      <c r="D77" s="26">
        <v>1</v>
      </c>
      <c r="E77" s="15"/>
      <c r="F77" s="25"/>
      <c r="G77" s="27" t="s">
        <v>49</v>
      </c>
      <c r="H77" s="26">
        <v>1</v>
      </c>
      <c r="I77" s="25"/>
      <c r="J77" s="40">
        <v>0.95</v>
      </c>
      <c r="K77" s="15"/>
      <c r="L77" s="15"/>
    </row>
    <row r="78" spans="3:13" x14ac:dyDescent="0.25">
      <c r="C78" s="15"/>
      <c r="D78" s="25"/>
      <c r="E78" s="15"/>
      <c r="F78" s="27" t="s">
        <v>47</v>
      </c>
      <c r="G78" s="35">
        <v>0.95</v>
      </c>
      <c r="H78" s="27" t="s">
        <v>52</v>
      </c>
      <c r="I78" s="26">
        <v>0</v>
      </c>
      <c r="J78" s="33" t="s">
        <v>43</v>
      </c>
      <c r="K78" s="18"/>
      <c r="L78" s="36">
        <f>J79*I78*H77*G78*F83*D77</f>
        <v>0</v>
      </c>
      <c r="M78" s="20">
        <f>L78*C67</f>
        <v>0</v>
      </c>
    </row>
    <row r="79" spans="3:13" x14ac:dyDescent="0.25">
      <c r="C79" s="15"/>
      <c r="D79" s="25"/>
      <c r="E79" s="15"/>
      <c r="F79" s="25"/>
      <c r="G79" s="15"/>
      <c r="H79" s="25"/>
      <c r="I79" s="27" t="s">
        <v>44</v>
      </c>
      <c r="J79" s="26">
        <v>0.05</v>
      </c>
      <c r="K79" s="15"/>
      <c r="L79" s="15"/>
    </row>
    <row r="80" spans="3:13" x14ac:dyDescent="0.25">
      <c r="C80" s="15"/>
      <c r="D80" s="25"/>
      <c r="E80" s="15"/>
      <c r="F80" s="27"/>
      <c r="G80" s="15"/>
      <c r="H80" s="25"/>
      <c r="I80" s="29"/>
      <c r="J80" s="25"/>
      <c r="K80" s="15"/>
      <c r="L80" s="15"/>
    </row>
    <row r="81" spans="3:13" x14ac:dyDescent="0.25">
      <c r="C81" s="15"/>
      <c r="D81" s="25"/>
      <c r="E81" s="15"/>
      <c r="F81" s="25"/>
      <c r="G81" s="15"/>
      <c r="H81" s="25"/>
      <c r="I81" s="15"/>
      <c r="J81" s="25"/>
      <c r="K81" s="15"/>
      <c r="L81" s="15"/>
    </row>
    <row r="82" spans="3:13" x14ac:dyDescent="0.25">
      <c r="C82" s="15"/>
      <c r="D82" s="25"/>
      <c r="E82" s="15"/>
      <c r="F82" s="25"/>
      <c r="G82" s="15"/>
      <c r="H82" s="25"/>
      <c r="I82" s="17" t="s">
        <v>47</v>
      </c>
      <c r="J82" s="28" t="s">
        <v>51</v>
      </c>
      <c r="K82" s="18"/>
      <c r="L82" s="36">
        <f>J83*I78*H77*G78*F83*D77</f>
        <v>0</v>
      </c>
      <c r="M82" s="20">
        <f>L82*C67</f>
        <v>0</v>
      </c>
    </row>
    <row r="83" spans="3:13" x14ac:dyDescent="0.25">
      <c r="C83" s="15"/>
      <c r="D83" s="25"/>
      <c r="E83" s="17" t="s">
        <v>49</v>
      </c>
      <c r="F83" s="26">
        <v>1</v>
      </c>
      <c r="G83" s="15"/>
      <c r="H83" s="25"/>
      <c r="I83" s="15"/>
      <c r="J83" s="40">
        <v>0.95</v>
      </c>
      <c r="K83" s="15"/>
      <c r="L83" s="15"/>
    </row>
    <row r="84" spans="3:13" x14ac:dyDescent="0.25">
      <c r="C84" s="15"/>
      <c r="D84" s="25"/>
      <c r="E84" s="15"/>
      <c r="F84" s="25"/>
      <c r="G84" s="15"/>
      <c r="H84" s="25"/>
      <c r="I84" s="15"/>
      <c r="J84" s="15"/>
      <c r="K84" s="15"/>
      <c r="L84" s="15"/>
    </row>
    <row r="85" spans="3:13" x14ac:dyDescent="0.25">
      <c r="C85" s="15"/>
      <c r="D85" s="25"/>
      <c r="E85" s="15"/>
      <c r="F85" s="25"/>
      <c r="G85" s="15"/>
      <c r="H85" s="25"/>
      <c r="I85" s="15"/>
      <c r="J85" s="33" t="s">
        <v>43</v>
      </c>
      <c r="K85" s="18"/>
      <c r="L85" s="36">
        <f>J86*I88*H86*G78*F83*D77</f>
        <v>0</v>
      </c>
      <c r="M85" s="20">
        <f>L85*C67</f>
        <v>0</v>
      </c>
    </row>
    <row r="86" spans="3:13" x14ac:dyDescent="0.25">
      <c r="C86" s="15"/>
      <c r="D86" s="25"/>
      <c r="E86" s="15"/>
      <c r="F86" s="25"/>
      <c r="G86" s="17" t="s">
        <v>52</v>
      </c>
      <c r="H86" s="26">
        <v>0</v>
      </c>
      <c r="I86" s="17" t="s">
        <v>44</v>
      </c>
      <c r="J86" s="21">
        <v>0.05</v>
      </c>
      <c r="K86" s="15"/>
      <c r="L86" s="15"/>
    </row>
    <row r="87" spans="3:13" x14ac:dyDescent="0.25">
      <c r="C87" s="15"/>
      <c r="D87" s="25"/>
      <c r="E87" s="15"/>
      <c r="F87" s="25"/>
      <c r="G87" s="15"/>
      <c r="H87" s="25"/>
      <c r="I87" s="24"/>
      <c r="J87" s="25"/>
      <c r="K87" s="15"/>
      <c r="L87" s="15"/>
    </row>
    <row r="88" spans="3:13" x14ac:dyDescent="0.25">
      <c r="C88" s="15"/>
      <c r="D88" s="25"/>
      <c r="E88" s="15"/>
      <c r="F88" s="25"/>
      <c r="G88" s="15"/>
      <c r="H88" s="31" t="s">
        <v>49</v>
      </c>
      <c r="I88" s="40">
        <v>1</v>
      </c>
      <c r="J88" s="25"/>
      <c r="K88" s="15"/>
      <c r="L88" s="15"/>
    </row>
    <row r="89" spans="3:13" x14ac:dyDescent="0.25">
      <c r="C89" s="15"/>
      <c r="D89" s="25"/>
      <c r="E89" s="15"/>
      <c r="F89" s="25"/>
      <c r="G89" s="15"/>
      <c r="H89" s="53"/>
      <c r="I89" s="27" t="s">
        <v>47</v>
      </c>
      <c r="J89" s="28" t="s">
        <v>51</v>
      </c>
      <c r="K89" s="18"/>
      <c r="L89" s="36">
        <f>J90*I88*H86*G78*F83*D77</f>
        <v>0</v>
      </c>
      <c r="M89" s="20">
        <f>L89*C67</f>
        <v>0</v>
      </c>
    </row>
    <row r="90" spans="3:13" x14ac:dyDescent="0.25">
      <c r="C90" s="15"/>
      <c r="D90" s="29"/>
      <c r="E90" s="24"/>
      <c r="F90" s="25"/>
      <c r="G90" s="15"/>
      <c r="H90" s="46"/>
      <c r="I90" s="25"/>
      <c r="J90" s="40">
        <v>0.95</v>
      </c>
      <c r="K90" s="15"/>
      <c r="L90" s="15"/>
    </row>
    <row r="91" spans="3:13" x14ac:dyDescent="0.25">
      <c r="C91" s="15"/>
      <c r="D91" s="15"/>
      <c r="E91" s="54"/>
      <c r="F91" s="15"/>
      <c r="G91" s="15"/>
      <c r="H91" s="17" t="s">
        <v>52</v>
      </c>
      <c r="I91" s="26">
        <v>0</v>
      </c>
      <c r="J91" s="33" t="s">
        <v>43</v>
      </c>
      <c r="K91" s="18"/>
      <c r="L91" s="36">
        <f>J92*I91*H86*G78*F83*D77</f>
        <v>0</v>
      </c>
      <c r="M91" s="20">
        <f>L91*C67</f>
        <v>0</v>
      </c>
    </row>
    <row r="92" spans="3:13" x14ac:dyDescent="0.25">
      <c r="C92" s="15"/>
      <c r="D92" s="15"/>
      <c r="E92" s="42"/>
      <c r="F92" s="15"/>
      <c r="G92" s="15"/>
      <c r="H92" s="15"/>
      <c r="I92" s="27" t="s">
        <v>44</v>
      </c>
      <c r="J92" s="26">
        <v>0.05</v>
      </c>
      <c r="K92" s="15"/>
      <c r="L92" s="15"/>
    </row>
    <row r="93" spans="3:13" x14ac:dyDescent="0.25">
      <c r="C93" s="15"/>
      <c r="D93" s="15"/>
      <c r="E93" s="42"/>
      <c r="F93" s="15"/>
      <c r="G93" s="15"/>
      <c r="H93" s="15"/>
      <c r="I93" s="29"/>
      <c r="J93" s="25"/>
      <c r="K93" s="15"/>
      <c r="L93" s="15"/>
    </row>
    <row r="94" spans="3:13" x14ac:dyDescent="0.25">
      <c r="C94" s="15"/>
      <c r="D94" s="15"/>
      <c r="E94" s="42"/>
      <c r="F94" s="15"/>
      <c r="G94" s="15"/>
      <c r="H94" s="15"/>
      <c r="I94" s="15"/>
      <c r="J94" s="25"/>
      <c r="K94" s="15"/>
      <c r="L94" s="15"/>
    </row>
    <row r="95" spans="3:13" x14ac:dyDescent="0.25">
      <c r="C95" s="15"/>
      <c r="D95" s="15"/>
      <c r="E95" s="42"/>
      <c r="F95" s="15"/>
      <c r="G95" s="15"/>
      <c r="H95" s="15"/>
      <c r="I95" s="17" t="s">
        <v>47</v>
      </c>
      <c r="J95" s="28" t="s">
        <v>51</v>
      </c>
      <c r="K95" s="18"/>
      <c r="L95" s="36">
        <f>J96*I91*H86*G78*F83*D77</f>
        <v>0</v>
      </c>
      <c r="M95" s="20">
        <f>L95*C67</f>
        <v>0</v>
      </c>
    </row>
    <row r="96" spans="3:13" x14ac:dyDescent="0.25">
      <c r="C96" s="15"/>
      <c r="D96" s="15"/>
      <c r="E96" s="42"/>
      <c r="F96" s="15"/>
      <c r="G96" s="15"/>
      <c r="H96" s="15"/>
      <c r="I96" s="15"/>
      <c r="J96" s="40">
        <v>0.95</v>
      </c>
      <c r="K96" s="15"/>
      <c r="L96" s="15"/>
    </row>
    <row r="97" spans="3:13" x14ac:dyDescent="0.25">
      <c r="C97" s="15"/>
      <c r="D97" s="15"/>
      <c r="E97" s="17" t="s">
        <v>52</v>
      </c>
      <c r="F97" s="34">
        <v>0</v>
      </c>
      <c r="G97" s="15"/>
      <c r="H97" s="15"/>
      <c r="I97" s="15"/>
      <c r="J97" s="15"/>
      <c r="K97" s="15"/>
      <c r="L97" s="15"/>
    </row>
    <row r="98" spans="3:13" x14ac:dyDescent="0.25">
      <c r="C98" s="15"/>
      <c r="D98" s="15"/>
      <c r="E98" s="42"/>
      <c r="F98" s="15"/>
      <c r="G98" s="15"/>
      <c r="H98" s="15"/>
      <c r="I98" s="15"/>
      <c r="J98" s="15"/>
      <c r="K98" s="15"/>
      <c r="L98" s="15"/>
    </row>
    <row r="99" spans="3:13" x14ac:dyDescent="0.25">
      <c r="C99" s="15"/>
      <c r="D99" s="15"/>
      <c r="E99" s="42"/>
      <c r="F99" s="15"/>
      <c r="G99" s="24"/>
      <c r="H99" s="24"/>
      <c r="I99" s="24"/>
      <c r="J99" s="43" t="s">
        <v>43</v>
      </c>
      <c r="K99" s="18"/>
      <c r="L99" s="36">
        <f>G102*F97*D77</f>
        <v>0</v>
      </c>
      <c r="M99" s="20">
        <f>L99*C67</f>
        <v>0</v>
      </c>
    </row>
    <row r="100" spans="3:13" x14ac:dyDescent="0.25">
      <c r="C100" s="15"/>
      <c r="D100" s="15"/>
      <c r="E100" s="42"/>
      <c r="F100" s="15"/>
      <c r="G100" s="25"/>
      <c r="H100" s="15"/>
      <c r="I100" s="15"/>
      <c r="J100" s="15"/>
      <c r="K100" s="15"/>
      <c r="L100" s="15"/>
    </row>
    <row r="101" spans="3:13" x14ac:dyDescent="0.25">
      <c r="C101" s="15"/>
      <c r="D101" s="15"/>
      <c r="E101" s="42"/>
      <c r="F101" s="15"/>
      <c r="G101" s="25"/>
      <c r="H101" s="15"/>
      <c r="I101" s="15"/>
      <c r="J101" s="15"/>
      <c r="K101" s="15"/>
      <c r="L101" s="15"/>
    </row>
    <row r="102" spans="3:13" x14ac:dyDescent="0.25">
      <c r="C102" s="15"/>
      <c r="D102" s="15"/>
      <c r="E102" s="42"/>
      <c r="F102" s="17" t="s">
        <v>44</v>
      </c>
      <c r="G102" s="26">
        <v>0.05</v>
      </c>
      <c r="H102" s="15"/>
      <c r="I102" s="15"/>
      <c r="J102" s="33" t="s">
        <v>70</v>
      </c>
      <c r="K102" s="18"/>
      <c r="L102" s="36">
        <f>J103*I105*H107*G108*F97*D77</f>
        <v>0</v>
      </c>
      <c r="M102" s="20">
        <f>L102*C67</f>
        <v>0</v>
      </c>
    </row>
    <row r="103" spans="3:13" x14ac:dyDescent="0.25">
      <c r="C103" s="15"/>
      <c r="D103" s="15"/>
      <c r="E103" s="42"/>
      <c r="F103" s="15"/>
      <c r="G103" s="25"/>
      <c r="H103" s="15"/>
      <c r="I103" s="17" t="s">
        <v>44</v>
      </c>
      <c r="J103" s="21">
        <v>0.05</v>
      </c>
      <c r="K103" s="15"/>
      <c r="L103" s="15"/>
    </row>
    <row r="104" spans="3:13" x14ac:dyDescent="0.25">
      <c r="C104" s="15"/>
      <c r="D104" s="15"/>
      <c r="E104" s="42"/>
      <c r="F104" s="15"/>
      <c r="G104" s="25"/>
      <c r="H104" s="15"/>
      <c r="I104" s="24"/>
      <c r="J104" s="25"/>
      <c r="K104" s="15"/>
      <c r="L104" s="15"/>
    </row>
    <row r="105" spans="3:13" x14ac:dyDescent="0.25">
      <c r="C105" s="15"/>
      <c r="D105" s="15"/>
      <c r="E105" s="42"/>
      <c r="F105" s="15"/>
      <c r="G105" s="34"/>
      <c r="H105" s="52" t="s">
        <v>49</v>
      </c>
      <c r="I105" s="40">
        <v>1</v>
      </c>
      <c r="J105" s="25"/>
      <c r="K105" s="15"/>
      <c r="L105" s="15"/>
    </row>
    <row r="106" spans="3:13" x14ac:dyDescent="0.25">
      <c r="C106" s="15"/>
      <c r="D106" s="15"/>
      <c r="E106" s="42"/>
      <c r="F106" s="24"/>
      <c r="G106" s="25"/>
      <c r="H106" s="41"/>
      <c r="I106" s="27" t="s">
        <v>47</v>
      </c>
      <c r="J106" s="28" t="s">
        <v>51</v>
      </c>
      <c r="K106" s="18"/>
      <c r="L106" s="36">
        <f>J107*I105*H107*G108*F97*D77</f>
        <v>0</v>
      </c>
      <c r="M106" s="20">
        <f>L106*C67</f>
        <v>0</v>
      </c>
    </row>
    <row r="107" spans="3:13" x14ac:dyDescent="0.25">
      <c r="C107" s="15"/>
      <c r="D107" s="15"/>
      <c r="E107" s="15"/>
      <c r="F107" s="15"/>
      <c r="G107" s="27" t="s">
        <v>49</v>
      </c>
      <c r="H107" s="26">
        <v>1</v>
      </c>
      <c r="I107" s="25"/>
      <c r="J107" s="40">
        <v>0.95</v>
      </c>
      <c r="K107" s="15"/>
      <c r="L107" s="15"/>
    </row>
    <row r="108" spans="3:13" x14ac:dyDescent="0.25">
      <c r="C108" s="15"/>
      <c r="D108" s="15"/>
      <c r="E108" s="15"/>
      <c r="F108" s="17" t="s">
        <v>47</v>
      </c>
      <c r="G108" s="35">
        <v>0.95</v>
      </c>
      <c r="H108" s="27" t="s">
        <v>52</v>
      </c>
      <c r="I108" s="26">
        <v>0</v>
      </c>
      <c r="J108" s="33" t="s">
        <v>43</v>
      </c>
      <c r="K108" s="18"/>
      <c r="L108" s="36">
        <f>J109*I108*H107*G108*F97*D77</f>
        <v>0</v>
      </c>
      <c r="M108" s="20">
        <f>L108*C67</f>
        <v>0</v>
      </c>
    </row>
    <row r="109" spans="3:13" x14ac:dyDescent="0.25">
      <c r="C109" s="15"/>
      <c r="D109" s="15"/>
      <c r="E109" s="15"/>
      <c r="F109" s="15"/>
      <c r="G109" s="15"/>
      <c r="H109" s="25"/>
      <c r="I109" s="27" t="s">
        <v>44</v>
      </c>
      <c r="J109" s="26">
        <v>0.05</v>
      </c>
      <c r="K109" s="15"/>
      <c r="L109" s="15"/>
    </row>
    <row r="110" spans="3:13" x14ac:dyDescent="0.25">
      <c r="C110" s="15"/>
      <c r="D110" s="15"/>
      <c r="E110" s="15"/>
      <c r="F110" s="17"/>
      <c r="G110" s="15"/>
      <c r="H110" s="25"/>
      <c r="I110" s="29"/>
      <c r="J110" s="25"/>
      <c r="K110" s="15"/>
      <c r="L110" s="15"/>
    </row>
    <row r="111" spans="3:13" x14ac:dyDescent="0.25">
      <c r="C111" s="15"/>
      <c r="D111" s="15"/>
      <c r="E111" s="15"/>
      <c r="F111" s="15"/>
      <c r="G111" s="15"/>
      <c r="H111" s="25"/>
      <c r="I111" s="15"/>
      <c r="J111" s="25"/>
      <c r="K111" s="15"/>
      <c r="L111" s="15"/>
    </row>
    <row r="112" spans="3:13" x14ac:dyDescent="0.25">
      <c r="C112" s="15"/>
      <c r="D112" s="15"/>
      <c r="E112" s="15"/>
      <c r="F112" s="15"/>
      <c r="G112" s="15"/>
      <c r="H112" s="25"/>
      <c r="I112" s="17" t="s">
        <v>47</v>
      </c>
      <c r="J112" s="28" t="s">
        <v>51</v>
      </c>
      <c r="K112" s="18"/>
      <c r="L112" s="36">
        <f>J113*I108*H107*G108*F97*D77</f>
        <v>0</v>
      </c>
      <c r="M112" s="20">
        <f>L112*C67</f>
        <v>0</v>
      </c>
    </row>
    <row r="113" spans="3:13" x14ac:dyDescent="0.25">
      <c r="C113" s="15"/>
      <c r="D113" s="15"/>
      <c r="E113" s="15"/>
      <c r="F113" s="46"/>
      <c r="G113" s="15"/>
      <c r="H113" s="25"/>
      <c r="I113" s="15"/>
      <c r="J113" s="40">
        <v>0.95</v>
      </c>
      <c r="K113" s="15"/>
      <c r="L113" s="15"/>
    </row>
    <row r="114" spans="3:13" x14ac:dyDescent="0.25">
      <c r="C114" s="15"/>
      <c r="D114" s="15"/>
      <c r="E114" s="15"/>
      <c r="F114" s="15"/>
      <c r="G114" s="15"/>
      <c r="H114" s="25"/>
      <c r="I114" s="15"/>
      <c r="J114" s="15"/>
      <c r="K114" s="15"/>
      <c r="L114" s="15"/>
    </row>
    <row r="115" spans="3:13" x14ac:dyDescent="0.25">
      <c r="C115" s="15"/>
      <c r="D115" s="15"/>
      <c r="E115" s="15"/>
      <c r="F115" s="15"/>
      <c r="G115" s="15"/>
      <c r="H115" s="25"/>
      <c r="I115" s="15"/>
      <c r="J115" s="33" t="s">
        <v>43</v>
      </c>
      <c r="K115" s="18"/>
      <c r="L115" s="36">
        <f>J116*I118*H116*G108*F97*D77</f>
        <v>0</v>
      </c>
      <c r="M115" s="20">
        <f>L115*C67</f>
        <v>0</v>
      </c>
    </row>
    <row r="116" spans="3:13" x14ac:dyDescent="0.25">
      <c r="C116" s="15"/>
      <c r="D116" s="15"/>
      <c r="E116" s="15"/>
      <c r="F116" s="15"/>
      <c r="G116" s="17" t="s">
        <v>52</v>
      </c>
      <c r="H116" s="26">
        <v>0</v>
      </c>
      <c r="I116" s="17" t="s">
        <v>44</v>
      </c>
      <c r="J116" s="21">
        <v>0.05</v>
      </c>
      <c r="K116" s="15"/>
      <c r="L116" s="15"/>
    </row>
    <row r="117" spans="3:13" x14ac:dyDescent="0.25">
      <c r="C117" s="15"/>
      <c r="D117" s="15"/>
      <c r="E117" s="15"/>
      <c r="F117" s="15"/>
      <c r="G117" s="15"/>
      <c r="H117" s="25"/>
      <c r="I117" s="24"/>
      <c r="J117" s="25"/>
      <c r="K117" s="15"/>
      <c r="L117" s="15"/>
    </row>
    <row r="118" spans="3:13" x14ac:dyDescent="0.25">
      <c r="C118" s="15"/>
      <c r="D118" s="15"/>
      <c r="E118" s="15"/>
      <c r="F118" s="15"/>
      <c r="G118" s="15"/>
      <c r="H118" s="31" t="s">
        <v>49</v>
      </c>
      <c r="I118" s="40">
        <v>1</v>
      </c>
      <c r="J118" s="25"/>
      <c r="K118" s="15"/>
      <c r="L118" s="15"/>
    </row>
    <row r="119" spans="3:13" x14ac:dyDescent="0.25">
      <c r="C119" s="15"/>
      <c r="D119" s="15"/>
      <c r="E119" s="15"/>
      <c r="F119" s="15"/>
      <c r="G119" s="15"/>
      <c r="H119" s="53"/>
      <c r="I119" s="27" t="s">
        <v>47</v>
      </c>
      <c r="J119" s="28" t="s">
        <v>51</v>
      </c>
      <c r="K119" s="18"/>
      <c r="L119" s="36">
        <f>J120*I118*H116*G108*F97*D77</f>
        <v>0</v>
      </c>
      <c r="M119" s="20">
        <f>L119*C67</f>
        <v>0</v>
      </c>
    </row>
    <row r="120" spans="3:13" x14ac:dyDescent="0.25">
      <c r="C120" s="15"/>
      <c r="D120" s="15"/>
      <c r="E120" s="15"/>
      <c r="F120" s="15"/>
      <c r="G120" s="15"/>
      <c r="H120" s="46"/>
      <c r="I120" s="25"/>
      <c r="J120" s="40">
        <v>0.95</v>
      </c>
      <c r="K120" s="15"/>
      <c r="L120" s="15"/>
    </row>
    <row r="121" spans="3:13" x14ac:dyDescent="0.25">
      <c r="C121" s="15"/>
      <c r="D121" s="15"/>
      <c r="E121" s="15"/>
      <c r="F121" s="15"/>
      <c r="G121" s="15"/>
      <c r="H121" s="17" t="s">
        <v>52</v>
      </c>
      <c r="I121" s="26">
        <v>0</v>
      </c>
      <c r="J121" s="33" t="s">
        <v>43</v>
      </c>
      <c r="K121" s="18"/>
      <c r="L121" s="36">
        <f>J122*I121*H116*G108*F97*D77</f>
        <v>0</v>
      </c>
      <c r="M121" s="20">
        <f>L121*C67</f>
        <v>0</v>
      </c>
    </row>
    <row r="122" spans="3:13" x14ac:dyDescent="0.25">
      <c r="C122" s="15"/>
      <c r="D122" s="15"/>
      <c r="E122" s="15"/>
      <c r="F122" s="15"/>
      <c r="G122" s="15"/>
      <c r="H122" s="15"/>
      <c r="I122" s="27" t="s">
        <v>44</v>
      </c>
      <c r="J122" s="26">
        <v>0.05</v>
      </c>
      <c r="K122" s="15"/>
      <c r="L122" s="15"/>
    </row>
    <row r="123" spans="3:13" x14ac:dyDescent="0.25">
      <c r="C123" s="15"/>
      <c r="D123" s="15"/>
      <c r="E123" s="15"/>
      <c r="F123" s="15"/>
      <c r="G123" s="15"/>
      <c r="H123" s="15"/>
      <c r="I123" s="29"/>
      <c r="J123" s="25"/>
      <c r="K123" s="15"/>
      <c r="L123" s="15"/>
    </row>
    <row r="124" spans="3:13" x14ac:dyDescent="0.25">
      <c r="C124" s="15"/>
      <c r="D124" s="15"/>
      <c r="E124" s="15"/>
      <c r="F124" s="15"/>
      <c r="G124" s="15"/>
      <c r="H124" s="15"/>
      <c r="I124" s="15"/>
      <c r="J124" s="25"/>
      <c r="K124" s="15"/>
      <c r="L124" s="15"/>
    </row>
    <row r="125" spans="3:13" x14ac:dyDescent="0.25">
      <c r="C125" s="15"/>
      <c r="D125" s="15"/>
      <c r="E125" s="15"/>
      <c r="F125" s="15"/>
      <c r="G125" s="15"/>
      <c r="H125" s="15"/>
      <c r="I125" s="17" t="s">
        <v>47</v>
      </c>
      <c r="J125" s="28" t="s">
        <v>51</v>
      </c>
      <c r="K125" s="18"/>
      <c r="L125" s="36">
        <f>J126*I121*H116*G108*F97*D77</f>
        <v>0</v>
      </c>
      <c r="M125" s="20">
        <f>L125*C67</f>
        <v>0</v>
      </c>
    </row>
    <row r="126" spans="3:13" x14ac:dyDescent="0.25">
      <c r="J126" s="55">
        <v>0.95</v>
      </c>
    </row>
  </sheetData>
  <conditionalFormatting sqref="M2:M125">
    <cfRule type="cellIs" dxfId="7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34"/>
  <sheetViews>
    <sheetView workbookViewId="0">
      <pane ySplit="1" topLeftCell="A2" activePane="bottomLeft" state="frozen"/>
      <selection pane="bottomLeft" activeCell="O19" sqref="O19:O26"/>
    </sheetView>
  </sheetViews>
  <sheetFormatPr defaultColWidth="8.88671875" defaultRowHeight="14.4" x14ac:dyDescent="0.3"/>
  <cols>
    <col min="1" max="1" width="8.88671875" style="10"/>
    <col min="2" max="2" width="14" style="10" customWidth="1"/>
    <col min="3" max="3" width="17.6640625" style="10" customWidth="1"/>
    <col min="4" max="4" width="18.33203125" style="10" customWidth="1"/>
    <col min="5" max="5" width="21.6640625" style="10" customWidth="1"/>
    <col min="6" max="6" width="17.33203125" style="10" customWidth="1"/>
    <col min="7" max="7" width="28.44140625" style="10" customWidth="1"/>
    <col min="8" max="8" width="12" style="10" hidden="1" customWidth="1"/>
    <col min="9" max="9" width="12.109375" customWidth="1"/>
    <col min="10" max="10" width="16.6640625" style="10" customWidth="1"/>
    <col min="11" max="16384" width="8.88671875" style="10"/>
  </cols>
  <sheetData>
    <row r="1" spans="2:10" ht="58.95" customHeight="1" x14ac:dyDescent="0.25">
      <c r="B1" s="13" t="s">
        <v>36</v>
      </c>
      <c r="C1" s="13" t="s">
        <v>37</v>
      </c>
      <c r="D1" s="13" t="s">
        <v>38</v>
      </c>
      <c r="E1" s="13" t="s">
        <v>39</v>
      </c>
      <c r="F1" s="13" t="s">
        <v>40</v>
      </c>
      <c r="G1" s="13" t="s">
        <v>41</v>
      </c>
      <c r="H1" s="13" t="s">
        <v>1</v>
      </c>
      <c r="I1" s="13" t="s">
        <v>4</v>
      </c>
      <c r="J1" s="14" t="s">
        <v>42</v>
      </c>
    </row>
    <row r="2" spans="2:10" x14ac:dyDescent="0.3">
      <c r="B2" s="15"/>
      <c r="C2" s="15"/>
      <c r="D2" s="15"/>
      <c r="E2" s="15"/>
      <c r="F2" s="15"/>
      <c r="G2" s="15"/>
      <c r="H2" s="15"/>
      <c r="I2" s="16"/>
    </row>
    <row r="3" spans="2:10" x14ac:dyDescent="0.3">
      <c r="B3" s="15"/>
      <c r="C3" s="15"/>
      <c r="D3" s="15"/>
      <c r="E3" s="15"/>
      <c r="F3" s="15"/>
      <c r="G3" s="17" t="s">
        <v>43</v>
      </c>
      <c r="H3" s="18"/>
      <c r="I3" s="19">
        <f>C9*E4</f>
        <v>0.05</v>
      </c>
      <c r="J3" s="20">
        <f>B14*I3</f>
        <v>5.0000000000000008E-7</v>
      </c>
    </row>
    <row r="4" spans="2:10" x14ac:dyDescent="0.3">
      <c r="B4" s="15"/>
      <c r="C4" s="15"/>
      <c r="D4" s="17" t="s">
        <v>44</v>
      </c>
      <c r="E4" s="21">
        <v>0.05</v>
      </c>
      <c r="F4" s="22"/>
      <c r="G4" s="22"/>
      <c r="H4" s="15"/>
      <c r="I4" s="23"/>
    </row>
    <row r="5" spans="2:10" x14ac:dyDescent="0.3">
      <c r="B5" s="15"/>
      <c r="C5" s="24"/>
      <c r="D5" s="24"/>
      <c r="E5" s="25"/>
      <c r="F5" s="15"/>
      <c r="G5" s="17" t="s">
        <v>45</v>
      </c>
      <c r="H5" s="18"/>
      <c r="I5" s="19">
        <f>C9*E7*G6</f>
        <v>0.19</v>
      </c>
      <c r="J5" s="20">
        <f>B14*I5</f>
        <v>1.9000000000000002E-6</v>
      </c>
    </row>
    <row r="6" spans="2:10" x14ac:dyDescent="0.3">
      <c r="B6" s="15"/>
      <c r="C6" s="25"/>
      <c r="D6" s="15"/>
      <c r="E6" s="25"/>
      <c r="F6" s="17" t="s">
        <v>46</v>
      </c>
      <c r="G6" s="21">
        <v>0.2</v>
      </c>
      <c r="H6" s="15"/>
      <c r="I6" s="23"/>
      <c r="J6" s="12"/>
    </row>
    <row r="7" spans="2:10" x14ac:dyDescent="0.3">
      <c r="B7" s="15"/>
      <c r="C7" s="25"/>
      <c r="D7" s="17" t="s">
        <v>47</v>
      </c>
      <c r="E7" s="26">
        <v>0.95</v>
      </c>
      <c r="F7" s="15"/>
      <c r="G7" s="25"/>
      <c r="H7" s="15"/>
      <c r="I7" s="23"/>
      <c r="J7" s="12"/>
    </row>
    <row r="8" spans="2:10" x14ac:dyDescent="0.3">
      <c r="B8" s="15"/>
      <c r="C8" s="25"/>
      <c r="D8" s="15"/>
      <c r="E8" s="25"/>
      <c r="F8" s="21">
        <v>1</v>
      </c>
      <c r="G8" s="26">
        <v>0.8</v>
      </c>
      <c r="H8" s="15"/>
      <c r="I8" s="23"/>
      <c r="J8" s="12"/>
    </row>
    <row r="9" spans="2:10" x14ac:dyDescent="0.3">
      <c r="B9" s="17" t="s">
        <v>48</v>
      </c>
      <c r="C9" s="26">
        <v>1</v>
      </c>
      <c r="D9" s="15"/>
      <c r="E9" s="27" t="s">
        <v>49</v>
      </c>
      <c r="F9" s="27" t="s">
        <v>50</v>
      </c>
      <c r="G9" s="28" t="s">
        <v>51</v>
      </c>
      <c r="H9" s="18"/>
      <c r="I9" s="19">
        <f>C9*E7*F8*G8</f>
        <v>0.76</v>
      </c>
      <c r="J9" s="20">
        <f>B14*I9</f>
        <v>7.6000000000000009E-6</v>
      </c>
    </row>
    <row r="10" spans="2:10" x14ac:dyDescent="0.3">
      <c r="B10" s="15"/>
      <c r="C10" s="25"/>
      <c r="D10" s="15"/>
      <c r="E10" s="25"/>
      <c r="F10" s="25"/>
      <c r="G10" s="15"/>
      <c r="H10" s="15"/>
      <c r="I10" s="23"/>
      <c r="J10" s="12"/>
    </row>
    <row r="11" spans="2:10" x14ac:dyDescent="0.3">
      <c r="B11" s="15"/>
      <c r="C11" s="25"/>
      <c r="D11" s="15"/>
      <c r="E11" s="29"/>
      <c r="F11" s="25"/>
      <c r="G11" s="15"/>
      <c r="H11" s="15"/>
      <c r="I11" s="23"/>
      <c r="J11" s="12"/>
    </row>
    <row r="12" spans="2:10" x14ac:dyDescent="0.3">
      <c r="B12" s="15"/>
      <c r="C12" s="25"/>
      <c r="D12" s="15"/>
      <c r="E12" s="15"/>
      <c r="F12" s="25"/>
      <c r="G12" s="15"/>
      <c r="H12" s="15"/>
      <c r="I12" s="23"/>
      <c r="J12" s="12"/>
    </row>
    <row r="13" spans="2:10" x14ac:dyDescent="0.3">
      <c r="B13" s="15"/>
      <c r="C13" s="25"/>
      <c r="D13" s="15"/>
      <c r="E13" s="15"/>
      <c r="F13" s="26">
        <v>0</v>
      </c>
      <c r="G13" s="17" t="s">
        <v>43</v>
      </c>
      <c r="H13" s="18"/>
      <c r="I13" s="19">
        <f>G14*F13*E7*C9</f>
        <v>0</v>
      </c>
      <c r="J13" s="20">
        <f>I13*B14</f>
        <v>0</v>
      </c>
    </row>
    <row r="14" spans="2:10" x14ac:dyDescent="0.3">
      <c r="B14" s="30">
        <f>0.00001</f>
        <v>1.0000000000000001E-5</v>
      </c>
      <c r="C14" s="25"/>
      <c r="D14" s="15"/>
      <c r="E14" s="17" t="s">
        <v>52</v>
      </c>
      <c r="F14" s="31" t="s">
        <v>46</v>
      </c>
      <c r="G14" s="21">
        <v>0.2</v>
      </c>
      <c r="H14" s="15"/>
      <c r="I14" s="23"/>
      <c r="J14" s="12"/>
    </row>
    <row r="15" spans="2:10" x14ac:dyDescent="0.3">
      <c r="B15" s="32">
        <f>0.0001</f>
        <v>1E-4</v>
      </c>
      <c r="C15" s="25"/>
      <c r="D15" s="15"/>
      <c r="E15" s="15"/>
      <c r="F15" s="29"/>
      <c r="G15" s="25"/>
      <c r="H15" s="15"/>
      <c r="I15" s="23"/>
      <c r="J15" s="12"/>
    </row>
    <row r="16" spans="2:10" x14ac:dyDescent="0.3">
      <c r="B16" s="15"/>
      <c r="C16" s="25"/>
      <c r="D16" s="15"/>
      <c r="E16" s="15"/>
      <c r="F16" s="15"/>
      <c r="G16" s="26">
        <v>0.8</v>
      </c>
      <c r="H16" s="15"/>
      <c r="I16" s="23"/>
      <c r="J16" s="12"/>
    </row>
    <row r="17" spans="2:15" x14ac:dyDescent="0.3">
      <c r="B17" s="15"/>
      <c r="C17" s="25"/>
      <c r="D17" s="15"/>
      <c r="E17" s="15"/>
      <c r="F17" s="17" t="s">
        <v>50</v>
      </c>
      <c r="G17" s="28" t="s">
        <v>51</v>
      </c>
      <c r="H17" s="18"/>
      <c r="I17" s="19">
        <f>G16*F13*E7*C9</f>
        <v>0</v>
      </c>
      <c r="J17" s="20">
        <f>B14*I17</f>
        <v>0</v>
      </c>
    </row>
    <row r="18" spans="2:15" x14ac:dyDescent="0.3">
      <c r="B18" s="15"/>
      <c r="C18" s="25"/>
      <c r="D18" s="15"/>
      <c r="E18" s="15"/>
      <c r="F18" s="15"/>
      <c r="G18" s="15"/>
      <c r="H18" s="15"/>
      <c r="I18" s="23"/>
      <c r="J18" s="12"/>
    </row>
    <row r="19" spans="2:15" x14ac:dyDescent="0.3">
      <c r="B19" s="15"/>
      <c r="C19" s="25"/>
      <c r="D19" s="15"/>
      <c r="E19" s="15"/>
      <c r="F19" s="15"/>
      <c r="G19" s="15"/>
      <c r="H19" s="15"/>
      <c r="I19" s="23"/>
      <c r="J19" s="12"/>
      <c r="O19" s="10">
        <v>0.05</v>
      </c>
    </row>
    <row r="20" spans="2:15" x14ac:dyDescent="0.3">
      <c r="B20" s="15"/>
      <c r="C20" s="25"/>
      <c r="D20" s="15"/>
      <c r="E20" s="24"/>
      <c r="F20" s="24"/>
      <c r="G20" s="33" t="s">
        <v>53</v>
      </c>
      <c r="H20" s="18"/>
      <c r="I20" s="19">
        <f>E21*D25*C22</f>
        <v>4.0000000000000008E-2</v>
      </c>
      <c r="J20" s="20">
        <f>I20*B15</f>
        <v>4.0000000000000007E-6</v>
      </c>
      <c r="O20" s="10">
        <v>0.19</v>
      </c>
    </row>
    <row r="21" spans="2:15" x14ac:dyDescent="0.3">
      <c r="B21" s="15"/>
      <c r="C21" s="25"/>
      <c r="D21" s="17" t="s">
        <v>46</v>
      </c>
      <c r="E21" s="26">
        <v>0.2</v>
      </c>
      <c r="F21" s="15"/>
      <c r="G21" s="15"/>
      <c r="H21" s="15"/>
      <c r="I21" s="23"/>
      <c r="J21" s="12"/>
      <c r="O21" s="10">
        <v>0.76</v>
      </c>
    </row>
    <row r="22" spans="2:15" x14ac:dyDescent="0.3">
      <c r="B22" s="17" t="s">
        <v>54</v>
      </c>
      <c r="C22" s="26">
        <v>1</v>
      </c>
      <c r="D22" s="24"/>
      <c r="E22" s="34"/>
      <c r="F22" s="15"/>
      <c r="G22" s="15"/>
      <c r="H22" s="15"/>
      <c r="I22" s="23"/>
      <c r="J22" s="12"/>
      <c r="O22" s="10">
        <v>4.0000000000000008E-2</v>
      </c>
    </row>
    <row r="23" spans="2:15" x14ac:dyDescent="0.3">
      <c r="B23" s="15"/>
      <c r="C23" s="25"/>
      <c r="D23" s="25"/>
      <c r="E23" s="34"/>
      <c r="F23" s="15"/>
      <c r="G23" s="15"/>
      <c r="H23" s="15"/>
      <c r="I23" s="23"/>
      <c r="J23" s="12"/>
      <c r="O23" s="10">
        <v>0.16000000000000003</v>
      </c>
    </row>
    <row r="24" spans="2:15" x14ac:dyDescent="0.3">
      <c r="B24" s="15"/>
      <c r="C24" s="25"/>
      <c r="D24" s="31" t="s">
        <v>50</v>
      </c>
      <c r="E24" s="35">
        <v>0.8</v>
      </c>
      <c r="F24" s="24"/>
      <c r="G24" s="33" t="s">
        <v>51</v>
      </c>
      <c r="H24" s="18"/>
      <c r="I24" s="19">
        <f>E24*D25*C22</f>
        <v>0.16000000000000003</v>
      </c>
      <c r="J24" s="20">
        <f>I24*B15</f>
        <v>1.6000000000000003E-5</v>
      </c>
      <c r="O24" s="10">
        <v>4.0000000000000008E-2</v>
      </c>
    </row>
    <row r="25" spans="2:15" x14ac:dyDescent="0.3">
      <c r="B25" s="15"/>
      <c r="C25" s="31" t="s">
        <v>55</v>
      </c>
      <c r="D25" s="26">
        <v>0.2</v>
      </c>
      <c r="E25" s="15"/>
      <c r="F25" s="15"/>
      <c r="G25" s="15"/>
      <c r="H25" s="15"/>
      <c r="I25" s="23"/>
      <c r="J25" s="12"/>
      <c r="O25" s="10">
        <v>0.15200000000000002</v>
      </c>
    </row>
    <row r="26" spans="2:15" x14ac:dyDescent="0.3">
      <c r="B26" s="15"/>
      <c r="C26" s="25"/>
      <c r="D26" s="25"/>
      <c r="E26" s="15"/>
      <c r="F26" s="15"/>
      <c r="G26" s="15"/>
      <c r="H26" s="15"/>
      <c r="I26" s="23"/>
      <c r="J26" s="12"/>
      <c r="O26" s="10">
        <v>0.6080000000000001</v>
      </c>
    </row>
    <row r="27" spans="2:15" x14ac:dyDescent="0.3">
      <c r="B27" s="15"/>
      <c r="C27" s="29"/>
      <c r="D27" s="25"/>
      <c r="E27" s="15"/>
      <c r="F27" s="15"/>
      <c r="G27" s="15"/>
      <c r="H27" s="15"/>
      <c r="I27" s="23"/>
      <c r="J27" s="12"/>
    </row>
    <row r="28" spans="2:15" x14ac:dyDescent="0.3">
      <c r="B28" s="15"/>
      <c r="C28" s="15"/>
      <c r="D28" s="25"/>
      <c r="E28" s="15"/>
      <c r="F28" s="15"/>
      <c r="G28" s="17" t="s">
        <v>56</v>
      </c>
      <c r="H28" s="18"/>
      <c r="I28" s="19">
        <f>E29*D30*C22</f>
        <v>4.0000000000000008E-2</v>
      </c>
      <c r="J28" s="20">
        <f>I28*B15</f>
        <v>4.0000000000000007E-6</v>
      </c>
    </row>
    <row r="29" spans="2:15" x14ac:dyDescent="0.3">
      <c r="B29" s="15"/>
      <c r="C29" s="17" t="s">
        <v>57</v>
      </c>
      <c r="D29" s="27" t="s">
        <v>44</v>
      </c>
      <c r="E29" s="21">
        <v>0.05</v>
      </c>
      <c r="F29" s="22"/>
      <c r="G29" s="22"/>
      <c r="H29" s="15"/>
      <c r="I29" s="23"/>
      <c r="J29" s="12"/>
    </row>
    <row r="30" spans="2:15" x14ac:dyDescent="0.3">
      <c r="B30" s="15"/>
      <c r="C30" s="15"/>
      <c r="D30" s="35">
        <v>0.8</v>
      </c>
      <c r="E30" s="25"/>
      <c r="F30" s="15"/>
      <c r="G30" s="33" t="s">
        <v>58</v>
      </c>
      <c r="H30" s="18"/>
      <c r="I30" s="19">
        <f>G31*E32*D30*C22</f>
        <v>0.15200000000000002</v>
      </c>
      <c r="J30" s="20">
        <f>I30*B15</f>
        <v>1.5200000000000004E-5</v>
      </c>
    </row>
    <row r="31" spans="2:15" x14ac:dyDescent="0.3">
      <c r="B31" s="15"/>
      <c r="C31" s="15"/>
      <c r="D31" s="15"/>
      <c r="E31" s="25"/>
      <c r="F31" s="17" t="s">
        <v>46</v>
      </c>
      <c r="G31" s="21">
        <v>0.2</v>
      </c>
      <c r="H31" s="15"/>
      <c r="I31" s="23"/>
    </row>
    <row r="32" spans="2:15" x14ac:dyDescent="0.3">
      <c r="B32" s="15"/>
      <c r="C32" s="15"/>
      <c r="D32" s="17" t="s">
        <v>47</v>
      </c>
      <c r="E32" s="35">
        <v>0.95</v>
      </c>
      <c r="F32" s="24"/>
      <c r="G32" s="34"/>
      <c r="H32" s="15"/>
      <c r="I32" s="23"/>
    </row>
    <row r="33" spans="2:10" x14ac:dyDescent="0.3">
      <c r="B33" s="15"/>
      <c r="C33" s="15"/>
      <c r="D33" s="15"/>
      <c r="E33" s="15"/>
      <c r="F33" s="15"/>
      <c r="G33" s="26">
        <v>0.8</v>
      </c>
      <c r="H33" s="15"/>
      <c r="I33" s="23"/>
    </row>
    <row r="34" spans="2:10" x14ac:dyDescent="0.3">
      <c r="B34" s="15"/>
      <c r="C34" s="15"/>
      <c r="D34" s="15"/>
      <c r="E34" s="15"/>
      <c r="F34" s="17" t="s">
        <v>50</v>
      </c>
      <c r="G34" s="28" t="s">
        <v>51</v>
      </c>
      <c r="H34" s="18"/>
      <c r="I34" s="19">
        <f>G33*E32*D30*C22</f>
        <v>0.6080000000000001</v>
      </c>
      <c r="J34" s="20">
        <f>B15*I34</f>
        <v>6.0800000000000014E-5</v>
      </c>
    </row>
  </sheetData>
  <conditionalFormatting sqref="J3:J34">
    <cfRule type="cellIs" dxfId="6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А7 СУГ (труба)</vt:lpstr>
      <vt:lpstr>А7 Бензин (труба)</vt:lpstr>
      <vt:lpstr>А7 Бензин</vt:lpstr>
      <vt:lpstr>А7 СУГ</vt:lpstr>
      <vt:lpstr>А10 (трубопровод ЕНПЗ)</vt:lpstr>
      <vt:lpstr>А10 (автоцистерна ЕНПЗ)</vt:lpstr>
      <vt:lpstr>А9 насос ЕНПЗ)</vt:lpstr>
      <vt:lpstr>А1(резервуар ЕНПЗ)</vt:lpstr>
      <vt:lpstr>А7 (емк.давление ЕНПЗ)</vt:lpstr>
      <vt:lpstr>Сценарии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Konstantin Kuznetsov</cp:lastModifiedBy>
  <dcterms:created xsi:type="dcterms:W3CDTF">2023-05-30T04:30:41Z</dcterms:created>
  <dcterms:modified xsi:type="dcterms:W3CDTF">2023-10-16T00:08:03Z</dcterms:modified>
</cp:coreProperties>
</file>