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python\ENPZ_del\"/>
    </mc:Choice>
  </mc:AlternateContent>
  <xr:revisionPtr revIDLastSave="0" documentId="13_ncr:1_{4B98605A-3978-4062-AF98-BA2C04DF5F4C}" xr6:coauthVersionLast="47" xr6:coauthVersionMax="47" xr10:uidLastSave="{00000000-0000-0000-0000-000000000000}"/>
  <bookViews>
    <workbookView xWindow="-108" yWindow="-108" windowWidth="30936" windowHeight="16896" firstSheet="1" activeTab="5" xr2:uid="{00000000-000D-0000-FFFF-FFFF00000000}"/>
  </bookViews>
  <sheets>
    <sheet name="А10 (трубопровод ЕНПЗ)" sheetId="7" r:id="rId1"/>
    <sheet name="А10 (автоцистерна ЕНПЗ)" sheetId="6" r:id="rId2"/>
    <sheet name="А9 насос ЕНПЗ)" sheetId="5" r:id="rId3"/>
    <sheet name="А1(резервуар ЕНПЗ)" sheetId="4" r:id="rId4"/>
    <sheet name="А7 (емк.давление ЕНПЗ)" sheetId="3" r:id="rId5"/>
    <sheet name="Сценарии" sheetId="2" r:id="rId6"/>
    <sheet name="Лист3" sheetId="8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16" i="2" l="1"/>
  <c r="AP14" i="2"/>
  <c r="AP13" i="2"/>
  <c r="AP12" i="2"/>
  <c r="AP11" i="2"/>
  <c r="AP10" i="2"/>
  <c r="AP9" i="2"/>
  <c r="AP7" i="2"/>
  <c r="AP6" i="2"/>
  <c r="AP5" i="2"/>
  <c r="AP4" i="2"/>
  <c r="AP3" i="2"/>
  <c r="AP2" i="2"/>
  <c r="J19" i="2"/>
  <c r="J18" i="2"/>
  <c r="AP17" i="2"/>
  <c r="AP18" i="2"/>
  <c r="AP19" i="2"/>
  <c r="AS3" i="2"/>
  <c r="AS4" i="2"/>
  <c r="AS5" i="2"/>
  <c r="AS6" i="2"/>
  <c r="AS7" i="2"/>
  <c r="AS8" i="2"/>
  <c r="AS16" i="2"/>
  <c r="AS17" i="2"/>
  <c r="AS2" i="2"/>
  <c r="AL2" i="2"/>
  <c r="AL4" i="2"/>
  <c r="M34" i="2" l="1"/>
  <c r="M29" i="2"/>
  <c r="AL18" i="2"/>
  <c r="AM18" i="2" s="1"/>
  <c r="F26" i="2"/>
  <c r="K16" i="2"/>
  <c r="J16" i="2" s="1"/>
  <c r="AL16" i="2" s="1"/>
  <c r="AM16" i="2" s="1"/>
  <c r="AO19" i="2"/>
  <c r="AN19" i="2"/>
  <c r="N19" i="2"/>
  <c r="M19" i="2"/>
  <c r="L19" i="2"/>
  <c r="H19" i="2"/>
  <c r="AO18" i="2"/>
  <c r="AN18" i="2"/>
  <c r="N18" i="2"/>
  <c r="M18" i="2"/>
  <c r="L18" i="2"/>
  <c r="H18" i="2"/>
  <c r="AO17" i="2"/>
  <c r="AN17" i="2"/>
  <c r="N17" i="2"/>
  <c r="M17" i="2"/>
  <c r="L17" i="2"/>
  <c r="H17" i="2"/>
  <c r="AR17" i="2" s="1"/>
  <c r="AO16" i="2"/>
  <c r="AN16" i="2"/>
  <c r="N16" i="2"/>
  <c r="M16" i="2"/>
  <c r="L16" i="2"/>
  <c r="H16" i="2"/>
  <c r="AR16" i="2" s="1"/>
  <c r="AO14" i="2"/>
  <c r="AN14" i="2"/>
  <c r="AL14" i="2"/>
  <c r="AM14" i="2" s="1"/>
  <c r="N14" i="2"/>
  <c r="M14" i="2"/>
  <c r="L14" i="2"/>
  <c r="I14" i="2"/>
  <c r="H14" i="2"/>
  <c r="AO13" i="2"/>
  <c r="AN13" i="2"/>
  <c r="N13" i="2"/>
  <c r="M13" i="2"/>
  <c r="L13" i="2"/>
  <c r="I13" i="2"/>
  <c r="H13" i="2"/>
  <c r="AO12" i="2"/>
  <c r="AN12" i="2"/>
  <c r="N12" i="2"/>
  <c r="M12" i="2"/>
  <c r="L12" i="2"/>
  <c r="I12" i="2"/>
  <c r="K12" i="2" s="1"/>
  <c r="K13" i="2" s="1"/>
  <c r="J13" i="2" s="1"/>
  <c r="H12" i="2"/>
  <c r="AO11" i="2"/>
  <c r="AN11" i="2"/>
  <c r="AL11" i="2"/>
  <c r="AM11" i="2" s="1"/>
  <c r="N11" i="2"/>
  <c r="M11" i="2"/>
  <c r="L11" i="2"/>
  <c r="K11" i="2"/>
  <c r="H11" i="2"/>
  <c r="AO10" i="2"/>
  <c r="AN10" i="2"/>
  <c r="N10" i="2"/>
  <c r="M10" i="2"/>
  <c r="L10" i="2"/>
  <c r="I10" i="2"/>
  <c r="AL10" i="2" s="1"/>
  <c r="AM10" i="2" s="1"/>
  <c r="H10" i="2"/>
  <c r="AO9" i="2"/>
  <c r="AN9" i="2"/>
  <c r="N9" i="2"/>
  <c r="M9" i="2"/>
  <c r="L9" i="2"/>
  <c r="J9" i="2"/>
  <c r="H9" i="2"/>
  <c r="K3" i="2"/>
  <c r="J3" i="2" s="1"/>
  <c r="I7" i="2"/>
  <c r="I6" i="2"/>
  <c r="I5" i="2"/>
  <c r="K5" i="2" s="1"/>
  <c r="K17" i="2" s="1"/>
  <c r="J17" i="2" s="1"/>
  <c r="K4" i="2"/>
  <c r="I3" i="2"/>
  <c r="J2" i="2"/>
  <c r="AR18" i="2" l="1"/>
  <c r="AS18" i="2"/>
  <c r="AR19" i="2"/>
  <c r="AS19" i="2"/>
  <c r="AR13" i="2"/>
  <c r="AS13" i="2"/>
  <c r="AR14" i="2"/>
  <c r="AS14" i="2"/>
  <c r="AR12" i="2"/>
  <c r="AS12" i="2"/>
  <c r="AR10" i="2"/>
  <c r="AS10" i="2"/>
  <c r="AR11" i="2"/>
  <c r="AS11" i="2"/>
  <c r="AR9" i="2"/>
  <c r="AS9" i="2"/>
  <c r="K9" i="2"/>
  <c r="K10" i="2" s="1"/>
  <c r="J10" i="2" s="1"/>
  <c r="K18" i="2"/>
  <c r="K19" i="2"/>
  <c r="I4" i="2"/>
  <c r="AL3" i="2"/>
  <c r="AQ18" i="2"/>
  <c r="AT18" i="2" s="1"/>
  <c r="AQ16" i="2"/>
  <c r="AT16" i="2" s="1"/>
  <c r="K6" i="2"/>
  <c r="J6" i="2" s="1"/>
  <c r="AL13" i="2"/>
  <c r="AM13" i="2" s="1"/>
  <c r="AQ13" i="2" s="1"/>
  <c r="AT13" i="2" s="1"/>
  <c r="AQ11" i="2"/>
  <c r="AT11" i="2" s="1"/>
  <c r="AL9" i="2"/>
  <c r="AM9" i="2" s="1"/>
  <c r="AQ9" i="2" s="1"/>
  <c r="AT9" i="2" s="1"/>
  <c r="I11" i="2"/>
  <c r="AQ10" i="2"/>
  <c r="AT10" i="2" s="1"/>
  <c r="J12" i="2"/>
  <c r="AQ14" i="2"/>
  <c r="AT14" i="2" s="1"/>
  <c r="J5" i="2"/>
  <c r="AS21" i="2" l="1"/>
  <c r="AS22" i="2" s="1"/>
  <c r="AL19" i="2"/>
  <c r="AM19" i="2" s="1"/>
  <c r="AL17" i="2"/>
  <c r="AM17" i="2" s="1"/>
  <c r="AL12" i="2"/>
  <c r="AM12" i="2" s="1"/>
  <c r="AQ19" i="2" l="1"/>
  <c r="AT19" i="2" s="1"/>
  <c r="AQ17" i="2"/>
  <c r="AT17" i="2" s="1"/>
  <c r="AQ12" i="2"/>
  <c r="AT12" i="2" s="1"/>
  <c r="H8" i="2" l="1"/>
  <c r="AR8" i="2" s="1"/>
  <c r="H2" i="2"/>
  <c r="AR2" i="2" s="1"/>
  <c r="O21" i="8"/>
  <c r="O20" i="8"/>
  <c r="AM2" i="2"/>
  <c r="AN2" i="2"/>
  <c r="AO2" i="2"/>
  <c r="AM3" i="2"/>
  <c r="AN3" i="2"/>
  <c r="AO3" i="2"/>
  <c r="AM4" i="2"/>
  <c r="AN4" i="2"/>
  <c r="AO4" i="2"/>
  <c r="AG5" i="2"/>
  <c r="AN5" i="2"/>
  <c r="AO5" i="2"/>
  <c r="AG6" i="2"/>
  <c r="AN6" i="2"/>
  <c r="AO6" i="2"/>
  <c r="AG7" i="2"/>
  <c r="AN7" i="2"/>
  <c r="AO7" i="2"/>
  <c r="AN8" i="2"/>
  <c r="AO8" i="2"/>
  <c r="I28" i="3"/>
  <c r="G15" i="8" l="1"/>
  <c r="G4" i="8"/>
  <c r="G5" i="8"/>
  <c r="G6" i="8"/>
  <c r="G7" i="8"/>
  <c r="G8" i="8"/>
  <c r="G9" i="8"/>
  <c r="G10" i="8"/>
  <c r="G3" i="8"/>
  <c r="G11" i="8" l="1"/>
  <c r="AQ4" i="2" l="1"/>
  <c r="H34" i="6"/>
  <c r="H30" i="6"/>
  <c r="H26" i="6"/>
  <c r="H22" i="6"/>
  <c r="H20" i="6"/>
  <c r="H17" i="6"/>
  <c r="H13" i="6"/>
  <c r="H9" i="6"/>
  <c r="H5" i="6"/>
  <c r="H3" i="6"/>
  <c r="H34" i="7"/>
  <c r="H30" i="7"/>
  <c r="I30" i="7" s="1"/>
  <c r="H26" i="7"/>
  <c r="H22" i="7"/>
  <c r="H20" i="7"/>
  <c r="H17" i="7"/>
  <c r="H13" i="7"/>
  <c r="I13" i="7" s="1"/>
  <c r="H9" i="7"/>
  <c r="H5" i="7"/>
  <c r="H3" i="7"/>
  <c r="B14" i="7"/>
  <c r="B14" i="6"/>
  <c r="I13" i="6"/>
  <c r="I34" i="7" l="1"/>
  <c r="I22" i="7"/>
  <c r="I26" i="7"/>
  <c r="I17" i="7"/>
  <c r="I3" i="7"/>
  <c r="I20" i="7"/>
  <c r="I5" i="7"/>
  <c r="I9" i="7"/>
  <c r="I34" i="6"/>
  <c r="I17" i="6"/>
  <c r="I20" i="6"/>
  <c r="I3" i="6"/>
  <c r="I22" i="6"/>
  <c r="I5" i="6"/>
  <c r="I26" i="6"/>
  <c r="I9" i="6"/>
  <c r="I30" i="6"/>
  <c r="AL5" i="2" l="1"/>
  <c r="AM5" i="2" s="1"/>
  <c r="N2" i="2"/>
  <c r="N3" i="2"/>
  <c r="N4" i="2"/>
  <c r="N5" i="2"/>
  <c r="N6" i="2"/>
  <c r="N7" i="2"/>
  <c r="N8" i="2"/>
  <c r="N1" i="2"/>
  <c r="L3" i="2"/>
  <c r="M3" i="2"/>
  <c r="L4" i="2"/>
  <c r="M4" i="2"/>
  <c r="L5" i="2"/>
  <c r="M5" i="2"/>
  <c r="L6" i="2"/>
  <c r="M6" i="2"/>
  <c r="L7" i="2"/>
  <c r="M7" i="2"/>
  <c r="L8" i="2"/>
  <c r="M8" i="2"/>
  <c r="L2" i="2"/>
  <c r="M2" i="2"/>
  <c r="M1" i="2"/>
  <c r="L1" i="2"/>
  <c r="AQ5" i="2" l="1"/>
  <c r="J34" i="5"/>
  <c r="J30" i="5"/>
  <c r="J26" i="5"/>
  <c r="J22" i="5"/>
  <c r="I34" i="5"/>
  <c r="I30" i="5"/>
  <c r="B14" i="5"/>
  <c r="J20" i="5" s="1"/>
  <c r="I26" i="5"/>
  <c r="I22" i="5"/>
  <c r="I20" i="5"/>
  <c r="I17" i="5"/>
  <c r="J17" i="5" s="1"/>
  <c r="I13" i="5"/>
  <c r="J13" i="5" s="1"/>
  <c r="I9" i="5"/>
  <c r="J9" i="5" s="1"/>
  <c r="I5" i="5"/>
  <c r="J5" i="5" s="1"/>
  <c r="I3" i="5"/>
  <c r="J3" i="5" s="1"/>
  <c r="J8" i="2"/>
  <c r="AL8" i="2" s="1"/>
  <c r="L125" i="4"/>
  <c r="M125" i="4" s="1"/>
  <c r="L121" i="4"/>
  <c r="M121" i="4" s="1"/>
  <c r="L119" i="4"/>
  <c r="M119" i="4" s="1"/>
  <c r="L115" i="4"/>
  <c r="M115" i="4" s="1"/>
  <c r="L112" i="4"/>
  <c r="M112" i="4" s="1"/>
  <c r="L108" i="4"/>
  <c r="M108" i="4" s="1"/>
  <c r="L106" i="4"/>
  <c r="M106" i="4" s="1"/>
  <c r="L102" i="4"/>
  <c r="M102" i="4" s="1"/>
  <c r="L99" i="4"/>
  <c r="M99" i="4" s="1"/>
  <c r="M95" i="4"/>
  <c r="L95" i="4"/>
  <c r="L91" i="4"/>
  <c r="M91" i="4" s="1"/>
  <c r="L89" i="4"/>
  <c r="M89" i="4" s="1"/>
  <c r="L85" i="4"/>
  <c r="M85" i="4" s="1"/>
  <c r="L82" i="4"/>
  <c r="M82" i="4" s="1"/>
  <c r="L78" i="4"/>
  <c r="M78" i="4" s="1"/>
  <c r="L76" i="4"/>
  <c r="M76" i="4" s="1"/>
  <c r="L72" i="4"/>
  <c r="M72" i="4" s="1"/>
  <c r="L69" i="4"/>
  <c r="M69" i="4" s="1"/>
  <c r="C66" i="4"/>
  <c r="M65" i="4"/>
  <c r="L65" i="4"/>
  <c r="L61" i="4"/>
  <c r="M61" i="4" s="1"/>
  <c r="L58" i="4"/>
  <c r="M58" i="4" s="1"/>
  <c r="L54" i="4"/>
  <c r="M54" i="4" s="1"/>
  <c r="L52" i="4"/>
  <c r="M52" i="4" s="1"/>
  <c r="L49" i="4"/>
  <c r="M49" i="4" s="1"/>
  <c r="M45" i="4"/>
  <c r="L45" i="4"/>
  <c r="L42" i="4"/>
  <c r="M42" i="4" s="1"/>
  <c r="L38" i="4"/>
  <c r="M38" i="4" s="1"/>
  <c r="L36" i="4"/>
  <c r="M36" i="4" s="1"/>
  <c r="L32" i="4"/>
  <c r="M32" i="4" s="1"/>
  <c r="L28" i="4"/>
  <c r="M28" i="4" s="1"/>
  <c r="L25" i="4"/>
  <c r="M25" i="4" s="1"/>
  <c r="L21" i="4"/>
  <c r="L19" i="4"/>
  <c r="M19" i="4" s="1"/>
  <c r="L16" i="4"/>
  <c r="M16" i="4" s="1"/>
  <c r="L12" i="4"/>
  <c r="L9" i="4"/>
  <c r="M9" i="4" s="1"/>
  <c r="L5" i="4"/>
  <c r="M5" i="4" s="1"/>
  <c r="L3" i="4"/>
  <c r="M3" i="4" s="1"/>
  <c r="I34" i="3"/>
  <c r="I30" i="3"/>
  <c r="J30" i="3" s="1"/>
  <c r="J28" i="3"/>
  <c r="I24" i="3"/>
  <c r="J24" i="3" s="1"/>
  <c r="I20" i="3"/>
  <c r="I17" i="3"/>
  <c r="B15" i="3"/>
  <c r="B14" i="3"/>
  <c r="I13" i="3"/>
  <c r="J13" i="3" s="1"/>
  <c r="I9" i="3"/>
  <c r="I5" i="3"/>
  <c r="I3" i="3"/>
  <c r="H7" i="2"/>
  <c r="AR7" i="2" s="1"/>
  <c r="H6" i="2"/>
  <c r="AR6" i="2" s="1"/>
  <c r="H5" i="2"/>
  <c r="AR5" i="2" s="1"/>
  <c r="H4" i="2"/>
  <c r="AR4" i="2" s="1"/>
  <c r="H3" i="2"/>
  <c r="AR3" i="2" s="1"/>
  <c r="AR21" i="2" s="1"/>
  <c r="AR22" i="2" s="1"/>
  <c r="AL7" i="2" l="1"/>
  <c r="AM7" i="2" s="1"/>
  <c r="AL6" i="2"/>
  <c r="AM6" i="2" s="1"/>
  <c r="AP8" i="2"/>
  <c r="AM8" i="2"/>
  <c r="AT4" i="2"/>
  <c r="AT5" i="2"/>
  <c r="AQ2" i="2"/>
  <c r="AT2" i="2" s="1"/>
  <c r="J9" i="3"/>
  <c r="J34" i="3"/>
  <c r="J17" i="3"/>
  <c r="J20" i="3"/>
  <c r="M12" i="4"/>
  <c r="M21" i="4"/>
  <c r="J3" i="3"/>
  <c r="J5" i="3"/>
  <c r="AQ8" i="2" l="1"/>
  <c r="AT8" i="2" s="1"/>
  <c r="AQ7" i="2"/>
  <c r="AT7" i="2" s="1"/>
  <c r="AQ6" i="2"/>
  <c r="AT6" i="2" s="1"/>
  <c r="AQ3" i="2"/>
  <c r="AT3" i="2" s="1"/>
  <c r="AT21" i="2" s="1"/>
</calcChain>
</file>

<file path=xl/sharedStrings.xml><?xml version="1.0" encoding="utf-8"?>
<sst xmlns="http://schemas.openxmlformats.org/spreadsheetml/2006/main" count="638" uniqueCount="141">
  <si>
    <t>Оборудование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</si>
  <si>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</si>
  <si>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</si>
  <si>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</si>
  <si>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</si>
  <si>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</si>
  <si>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</si>
  <si>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</si>
  <si>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</si>
  <si>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</si>
  <si>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Полное разрушение→ мгновенное воспламенение→ пожар пролива</t>
  </si>
  <si>
    <t>С2</t>
  </si>
  <si>
    <t>С3</t>
  </si>
  <si>
    <t>С4</t>
  </si>
  <si>
    <t>С5</t>
  </si>
  <si>
    <t>С6</t>
  </si>
  <si>
    <t>С7</t>
  </si>
  <si>
    <t>С8</t>
  </si>
  <si>
    <t>С9</t>
  </si>
  <si>
    <t>С10</t>
  </si>
  <si>
    <t>С11</t>
  </si>
  <si>
    <t>С12</t>
  </si>
  <si>
    <t>С13</t>
  </si>
  <si>
    <t>С14</t>
  </si>
  <si>
    <t>С15</t>
  </si>
  <si>
    <t>С16</t>
  </si>
  <si>
    <t>С17</t>
  </si>
  <si>
    <t>С18</t>
  </si>
  <si>
    <t>Полное разрушение</t>
  </si>
  <si>
    <t>Разрушение выше уровня жидкости</t>
  </si>
  <si>
    <t>Возможность мгновенного воспламенения</t>
  </si>
  <si>
    <t>Возможность образования взрывоопасного облака</t>
  </si>
  <si>
    <t>Возможность отсроченного воспламенения</t>
  </si>
  <si>
    <t>Результирующее событие</t>
  </si>
  <si>
    <t>Частота возникновения, 1/год</t>
  </si>
  <si>
    <t>Пожар пролива</t>
  </si>
  <si>
    <t>да(0,05)</t>
  </si>
  <si>
    <t>Взрыв облака</t>
  </si>
  <si>
    <t>да(0,2)</t>
  </si>
  <si>
    <t>нет(0,95)</t>
  </si>
  <si>
    <t>да (*)</t>
  </si>
  <si>
    <t>да(1)</t>
  </si>
  <si>
    <t>нет(0,8)</t>
  </si>
  <si>
    <t>Прекращение аварии</t>
  </si>
  <si>
    <t>нет(0)</t>
  </si>
  <si>
    <t>Горение жидкостного факела</t>
  </si>
  <si>
    <t>нет(*)</t>
  </si>
  <si>
    <t>нет(0,2)</t>
  </si>
  <si>
    <t>Горение газового факела</t>
  </si>
  <si>
    <t>да(0,8)</t>
  </si>
  <si>
    <t>Пожар-вспышка</t>
  </si>
  <si>
    <t>Разрушение соседних резервуаров</t>
  </si>
  <si>
    <t>Жидкость остается в обваловании</t>
  </si>
  <si>
    <t>Мгновенное зажигание</t>
  </si>
  <si>
    <t>Образование облака ТВС при испарении</t>
  </si>
  <si>
    <t>Образование капельной взвеси в атмосфере</t>
  </si>
  <si>
    <t>Отсроченное воспламенение</t>
  </si>
  <si>
    <t>Пожар в обваловании</t>
  </si>
  <si>
    <t>Взрыв ТВС с пожаром пролива</t>
  </si>
  <si>
    <t>да(0)</t>
  </si>
  <si>
    <t>нет(1)</t>
  </si>
  <si>
    <t>да(*)</t>
  </si>
  <si>
    <t>Пожар-вспышка, пожар пролива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</si>
  <si>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</si>
  <si>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</si>
  <si>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</si>
  <si>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</si>
  <si>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</si>
  <si>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Полное разрушение при попадании в очаг пожара→ мгновенное воспламенение→ огненный шар</t>
  </si>
  <si>
    <t>Полное-огненный шар</t>
  </si>
  <si>
    <t>Возможность образования капельной смеси</t>
  </si>
  <si>
    <t>да (0,3)</t>
  </si>
  <si>
    <t>нет(0,7)</t>
  </si>
  <si>
    <t>q=10,5</t>
  </si>
  <si>
    <t>q=7,0</t>
  </si>
  <si>
    <t>q=4,2</t>
  </si>
  <si>
    <t>q=1,4</t>
  </si>
  <si>
    <t>P=20</t>
  </si>
  <si>
    <t>Р=12</t>
  </si>
  <si>
    <t>P=5</t>
  </si>
  <si>
    <t>Р=3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</si>
  <si>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</si>
  <si>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</si>
  <si>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</si>
  <si>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</si>
  <si>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</si>
  <si>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</si>
  <si>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</si>
  <si>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</si>
  <si>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-</t>
  </si>
  <si>
    <t>Частичное разрушение→ мгновенное воспламенение→ пожар пролива</t>
  </si>
  <si>
    <t>Взрыв облака ТВС</t>
  </si>
  <si>
    <t>Разрыв трубопровода на сечение</t>
  </si>
  <si>
    <t>Кол-во погиших, чел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</si>
  <si>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</si>
  <si>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</si>
  <si>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</si>
  <si>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</si>
  <si>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</si>
  <si>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</si>
  <si>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</si>
  <si>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</si>
  <si>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</si>
  <si>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</si>
  <si>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</si>
  <si>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</si>
  <si>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</si>
  <si>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</si>
  <si>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</si>
  <si>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</si>
  <si>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</si>
  <si>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</si>
  <si>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</si>
  <si>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</si>
  <si>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</si>
  <si>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</si>
  <si>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</si>
  <si>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</si>
  <si>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</si>
  <si>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</si>
  <si>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</si>
  <si>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</si>
  <si>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</si>
  <si>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</si>
  <si>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Ж/ цистерна (растворитель)</t>
  </si>
  <si>
    <t>Устройство слива (растворитель)</t>
  </si>
  <si>
    <t>Полное разрушение→ отсутствие мгновенного  воспламенения→ отсроченное воспламенение → взрыв облака ТВС</t>
  </si>
  <si>
    <t>Полное разрушение→ отсутствие мгновенного  воспламенения→ отсутствие отсроченного воспламенения → ликвидация аварии</t>
  </si>
  <si>
    <t>Частичное разрушение→ отсутствие мгновенного  воспламенения→ отсроченное воспламенение → вспышка облака ТВС</t>
  </si>
  <si>
    <t>Частичное разрушение→ отсутствие мгновенного  воспламенения→ отсутствие отсроченного воспламенения → ликвидация аварии</t>
  </si>
  <si>
    <t>Частичное-пролив</t>
  </si>
  <si>
    <t>Частичное Вспышка</t>
  </si>
  <si>
    <t>Полное разрушение→ пролив → токсическое поражение</t>
  </si>
  <si>
    <t>Частичное разрушение→ пролив → токсическое поражение</t>
  </si>
  <si>
    <t>Полное-токси</t>
  </si>
  <si>
    <t>Частичное-токси</t>
  </si>
  <si>
    <t>Кол.риск гибели, чел/год</t>
  </si>
  <si>
    <t>Кол риск, поражения</t>
  </si>
  <si>
    <t>Инд.риск.</t>
  </si>
  <si>
    <t>Колл.риск</t>
  </si>
  <si>
    <t>Ж/ цистерна (соляная кислота)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</si>
</sst>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sz val="11"/>
      <name val="Arial Narrow"/>
      <family val="2"/>
      <charset val="204"/>
    </font>
    <font>
      <sz val="1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11" fontId="5" fillId="0" borderId="0" xfId="0" applyNumberFormat="1" applyFont="1"/>
    <xf numFmtId="0" fontId="5" fillId="5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5" borderId="0" xfId="0" applyFont="1" applyFill="1"/>
    <xf numFmtId="0" fontId="0" fillId="5" borderId="0" xfId="0" applyFill="1"/>
    <xf numFmtId="0" fontId="5" fillId="5" borderId="0" xfId="0" applyFont="1" applyFill="1" applyAlignment="1">
      <alignment horizontal="right"/>
    </xf>
    <xf numFmtId="0" fontId="5" fillId="5" borderId="1" xfId="0" applyFont="1" applyFill="1" applyBorder="1"/>
    <xf numFmtId="164" fontId="0" fillId="5" borderId="1" xfId="0" applyNumberFormat="1" applyFill="1" applyBorder="1"/>
    <xf numFmtId="11" fontId="5" fillId="0" borderId="1" xfId="0" applyNumberFormat="1" applyFont="1" applyBorder="1"/>
    <xf numFmtId="0" fontId="6" fillId="5" borderId="4" xfId="0" applyFont="1" applyFill="1" applyBorder="1" applyAlignment="1">
      <alignment horizontal="left"/>
    </xf>
    <xf numFmtId="0" fontId="5" fillId="5" borderId="5" xfId="0" applyFont="1" applyFill="1" applyBorder="1"/>
    <xf numFmtId="164" fontId="0" fillId="5" borderId="0" xfId="0" applyNumberFormat="1" applyFill="1"/>
    <xf numFmtId="0" fontId="5" fillId="5" borderId="6" xfId="0" applyFont="1" applyFill="1" applyBorder="1"/>
    <xf numFmtId="0" fontId="5" fillId="5" borderId="7" xfId="0" applyFont="1" applyFill="1" applyBorder="1"/>
    <xf numFmtId="0" fontId="6" fillId="5" borderId="7" xfId="0" applyFont="1" applyFill="1" applyBorder="1" applyAlignment="1">
      <alignment horizontal="left"/>
    </xf>
    <xf numFmtId="0" fontId="5" fillId="5" borderId="7" xfId="0" applyFont="1" applyFill="1" applyBorder="1" applyAlignment="1">
      <alignment horizontal="right"/>
    </xf>
    <xf numFmtId="0" fontId="5" fillId="5" borderId="8" xfId="0" applyFont="1" applyFill="1" applyBorder="1" applyAlignment="1">
      <alignment horizontal="right"/>
    </xf>
    <xf numFmtId="0" fontId="5" fillId="5" borderId="8" xfId="0" applyFont="1" applyFill="1" applyBorder="1"/>
    <xf numFmtId="11" fontId="7" fillId="5" borderId="6" xfId="0" applyNumberFormat="1" applyFont="1" applyFill="1" applyBorder="1"/>
    <xf numFmtId="0" fontId="5" fillId="5" borderId="9" xfId="0" applyFont="1" applyFill="1" applyBorder="1" applyAlignment="1">
      <alignment horizontal="right"/>
    </xf>
    <xf numFmtId="11" fontId="7" fillId="5" borderId="0" xfId="0" applyNumberFormat="1" applyFont="1" applyFill="1"/>
    <xf numFmtId="0" fontId="5" fillId="5" borderId="6" xfId="0" applyFont="1" applyFill="1" applyBorder="1" applyAlignment="1">
      <alignment horizontal="right"/>
    </xf>
    <xf numFmtId="0" fontId="5" fillId="5" borderId="7" xfId="0" applyFont="1" applyFill="1" applyBorder="1" applyAlignment="1">
      <alignment horizontal="left"/>
    </xf>
    <xf numFmtId="0" fontId="6" fillId="5" borderId="8" xfId="0" applyFont="1" applyFill="1" applyBorder="1" applyAlignment="1">
      <alignment horizontal="left"/>
    </xf>
    <xf numFmtId="165" fontId="5" fillId="5" borderId="1" xfId="0" applyNumberFormat="1" applyFont="1" applyFill="1" applyBorder="1"/>
    <xf numFmtId="165" fontId="5" fillId="5" borderId="0" xfId="0" applyNumberFormat="1" applyFont="1" applyFill="1"/>
    <xf numFmtId="0" fontId="5" fillId="5" borderId="4" xfId="0" applyFont="1" applyFill="1" applyBorder="1"/>
    <xf numFmtId="0" fontId="5" fillId="5" borderId="4" xfId="0" applyFont="1" applyFill="1" applyBorder="1" applyAlignment="1">
      <alignment horizontal="left"/>
    </xf>
    <xf numFmtId="0" fontId="6" fillId="5" borderId="0" xfId="0" applyFont="1" applyFill="1" applyAlignment="1">
      <alignment horizontal="left"/>
    </xf>
    <xf numFmtId="0" fontId="5" fillId="5" borderId="10" xfId="0" applyFont="1" applyFill="1" applyBorder="1"/>
    <xf numFmtId="0" fontId="5" fillId="5" borderId="11" xfId="0" applyFont="1" applyFill="1" applyBorder="1"/>
    <xf numFmtId="0" fontId="5" fillId="5" borderId="10" xfId="0" applyFont="1" applyFill="1" applyBorder="1" applyAlignment="1">
      <alignment horizontal="right"/>
    </xf>
    <xf numFmtId="0" fontId="5" fillId="5" borderId="9" xfId="0" applyFont="1" applyFill="1" applyBorder="1"/>
    <xf numFmtId="11" fontId="5" fillId="5" borderId="11" xfId="0" applyNumberFormat="1" applyFont="1" applyFill="1" applyBorder="1"/>
    <xf numFmtId="0" fontId="5" fillId="5" borderId="0" xfId="0" applyFont="1" applyFill="1" applyAlignment="1">
      <alignment horizontal="left"/>
    </xf>
    <xf numFmtId="0" fontId="8" fillId="5" borderId="0" xfId="0" applyFont="1" applyFill="1" applyAlignment="1">
      <alignment horizontal="right"/>
    </xf>
    <xf numFmtId="0" fontId="6" fillId="5" borderId="7" xfId="0" applyFont="1" applyFill="1" applyBorder="1"/>
    <xf numFmtId="0" fontId="6" fillId="5" borderId="0" xfId="0" applyFont="1" applyFill="1"/>
    <xf numFmtId="11" fontId="6" fillId="5" borderId="6" xfId="0" applyNumberFormat="1" applyFont="1" applyFill="1" applyBorder="1"/>
    <xf numFmtId="11" fontId="6" fillId="5" borderId="0" xfId="0" applyNumberFormat="1" applyFont="1" applyFill="1"/>
    <xf numFmtId="0" fontId="5" fillId="5" borderId="11" xfId="0" applyFont="1" applyFill="1" applyBorder="1" applyAlignment="1">
      <alignment horizontal="right"/>
    </xf>
    <xf numFmtId="0" fontId="5" fillId="5" borderId="12" xfId="0" applyFont="1" applyFill="1" applyBorder="1"/>
    <xf numFmtId="0" fontId="5" fillId="5" borderId="13" xfId="0" applyFont="1" applyFill="1" applyBorder="1"/>
    <xf numFmtId="0" fontId="6" fillId="0" borderId="0" xfId="0" applyFont="1" applyAlignment="1">
      <alignment horizontal="left"/>
    </xf>
    <xf numFmtId="0" fontId="5" fillId="4" borderId="1" xfId="0" applyFont="1" applyFill="1" applyBorder="1"/>
    <xf numFmtId="0" fontId="0" fillId="4" borderId="1" xfId="0" applyFill="1" applyBorder="1" applyAlignment="1">
      <alignment wrapText="1"/>
    </xf>
    <xf numFmtId="11" fontId="5" fillId="4" borderId="1" xfId="0" applyNumberFormat="1" applyFont="1" applyFill="1" applyBorder="1"/>
    <xf numFmtId="0" fontId="0" fillId="4" borderId="1" xfId="0" applyFill="1" applyBorder="1"/>
    <xf numFmtId="0" fontId="5" fillId="4" borderId="0" xfId="0" applyFont="1" applyFill="1"/>
    <xf numFmtId="0" fontId="5" fillId="4" borderId="7" xfId="0" applyFont="1" applyFill="1" applyBorder="1"/>
    <xf numFmtId="0" fontId="5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11" fontId="5" fillId="2" borderId="1" xfId="0" applyNumberFormat="1" applyFont="1" applyFill="1" applyBorder="1"/>
    <xf numFmtId="0" fontId="5" fillId="3" borderId="1" xfId="0" applyFont="1" applyFill="1" applyBorder="1"/>
    <xf numFmtId="0" fontId="8" fillId="5" borderId="0" xfId="0" applyFont="1" applyFill="1"/>
    <xf numFmtId="0" fontId="9" fillId="5" borderId="0" xfId="0" applyFont="1" applyFill="1"/>
    <xf numFmtId="0" fontId="8" fillId="0" borderId="0" xfId="0" applyFont="1"/>
    <xf numFmtId="0" fontId="8" fillId="5" borderId="1" xfId="0" applyFont="1" applyFill="1" applyBorder="1"/>
    <xf numFmtId="164" fontId="9" fillId="5" borderId="1" xfId="0" applyNumberFormat="1" applyFont="1" applyFill="1" applyBorder="1"/>
    <xf numFmtId="11" fontId="8" fillId="0" borderId="1" xfId="0" applyNumberFormat="1" applyFont="1" applyBorder="1"/>
    <xf numFmtId="0" fontId="8" fillId="5" borderId="5" xfId="0" applyFont="1" applyFill="1" applyBorder="1"/>
    <xf numFmtId="164" fontId="9" fillId="5" borderId="0" xfId="0" applyNumberFormat="1" applyFont="1" applyFill="1"/>
    <xf numFmtId="0" fontId="8" fillId="5" borderId="6" xfId="0" applyFont="1" applyFill="1" applyBorder="1"/>
    <xf numFmtId="0" fontId="8" fillId="5" borderId="7" xfId="0" applyFont="1" applyFill="1" applyBorder="1"/>
    <xf numFmtId="11" fontId="8" fillId="0" borderId="0" xfId="0" applyNumberFormat="1" applyFont="1"/>
    <xf numFmtId="0" fontId="8" fillId="5" borderId="7" xfId="0" applyFont="1" applyFill="1" applyBorder="1" applyAlignment="1">
      <alignment horizontal="right"/>
    </xf>
    <xf numFmtId="0" fontId="8" fillId="5" borderId="8" xfId="0" applyFont="1" applyFill="1" applyBorder="1" applyAlignment="1">
      <alignment horizontal="right"/>
    </xf>
    <xf numFmtId="0" fontId="8" fillId="5" borderId="8" xfId="0" applyFont="1" applyFill="1" applyBorder="1"/>
    <xf numFmtId="0" fontId="8" fillId="5" borderId="9" xfId="0" applyFont="1" applyFill="1" applyBorder="1" applyAlignment="1">
      <alignment horizontal="right"/>
    </xf>
    <xf numFmtId="0" fontId="5" fillId="0" borderId="8" xfId="0" applyFont="1" applyBorder="1"/>
    <xf numFmtId="164" fontId="5" fillId="0" borderId="0" xfId="0" applyNumberFormat="1" applyFont="1"/>
    <xf numFmtId="0" fontId="4" fillId="5" borderId="0" xfId="0" applyFont="1" applyFill="1"/>
    <xf numFmtId="164" fontId="5" fillId="2" borderId="1" xfId="0" applyNumberFormat="1" applyFont="1" applyFill="1" applyBorder="1"/>
    <xf numFmtId="164" fontId="5" fillId="3" borderId="1" xfId="0" applyNumberFormat="1" applyFont="1" applyFill="1" applyBorder="1"/>
    <xf numFmtId="0" fontId="5" fillId="5" borderId="14" xfId="0" applyFont="1" applyFill="1" applyBorder="1" applyAlignment="1">
      <alignment wrapText="1"/>
    </xf>
    <xf numFmtId="0" fontId="5" fillId="5" borderId="15" xfId="0" applyFont="1" applyFill="1" applyBorder="1" applyAlignment="1">
      <alignment wrapText="1"/>
    </xf>
    <xf numFmtId="165" fontId="5" fillId="5" borderId="1" xfId="0" applyNumberFormat="1" applyFont="1" applyFill="1" applyBorder="1" applyAlignment="1">
      <alignment wrapText="1"/>
    </xf>
    <xf numFmtId="165" fontId="9" fillId="5" borderId="0" xfId="0" applyNumberFormat="1" applyFont="1" applyFill="1"/>
    <xf numFmtId="165" fontId="9" fillId="5" borderId="1" xfId="0" applyNumberFormat="1" applyFont="1" applyFill="1" applyBorder="1"/>
    <xf numFmtId="165" fontId="0" fillId="0" borderId="0" xfId="0" applyNumberFormat="1"/>
    <xf numFmtId="0" fontId="8" fillId="5" borderId="11" xfId="0" applyFont="1" applyFill="1" applyBorder="1"/>
    <xf numFmtId="0" fontId="8" fillId="5" borderId="11" xfId="0" applyFont="1" applyFill="1" applyBorder="1" applyAlignment="1">
      <alignment horizontal="right"/>
    </xf>
    <xf numFmtId="11" fontId="7" fillId="5" borderId="10" xfId="0" applyNumberFormat="1" applyFont="1" applyFill="1" applyBorder="1"/>
    <xf numFmtId="11" fontId="7" fillId="5" borderId="13" xfId="0" applyNumberFormat="1" applyFont="1" applyFill="1" applyBorder="1"/>
    <xf numFmtId="0" fontId="5" fillId="0" borderId="11" xfId="0" applyFont="1" applyBorder="1"/>
    <xf numFmtId="0" fontId="4" fillId="5" borderId="0" xfId="0" applyFont="1" applyFill="1" applyAlignment="1">
      <alignment wrapText="1"/>
    </xf>
    <xf numFmtId="0" fontId="0" fillId="0" borderId="18" xfId="0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19" xfId="0" applyFont="1" applyBorder="1" applyAlignment="1">
      <alignment vertical="center"/>
    </xf>
    <xf numFmtId="0" fontId="10" fillId="0" borderId="19" xfId="0" applyFont="1" applyBorder="1" applyAlignment="1">
      <alignment horizontal="center" vertical="center"/>
    </xf>
    <xf numFmtId="166" fontId="10" fillId="0" borderId="19" xfId="0" applyNumberFormat="1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166" fontId="10" fillId="0" borderId="2" xfId="0" applyNumberFormat="1" applyFont="1" applyBorder="1" applyAlignment="1">
      <alignment horizontal="center" vertical="center"/>
    </xf>
    <xf numFmtId="0" fontId="12" fillId="0" borderId="0" xfId="0" applyFont="1" applyAlignment="1">
      <alignment wrapText="1"/>
    </xf>
    <xf numFmtId="0" fontId="0" fillId="4" borderId="0" xfId="0" applyFill="1"/>
    <xf numFmtId="165" fontId="5" fillId="4" borderId="0" xfId="0" applyNumberFormat="1" applyFont="1" applyFill="1"/>
    <xf numFmtId="2" fontId="5" fillId="4" borderId="0" xfId="0" applyNumberFormat="1" applyFont="1" applyFill="1"/>
    <xf numFmtId="11" fontId="5" fillId="4" borderId="0" xfId="0" applyNumberFormat="1" applyFont="1" applyFill="1"/>
    <xf numFmtId="0" fontId="5" fillId="2" borderId="0" xfId="0" applyFont="1" applyFill="1"/>
    <xf numFmtId="165" fontId="5" fillId="2" borderId="0" xfId="0" applyNumberFormat="1" applyFont="1" applyFill="1"/>
    <xf numFmtId="2" fontId="5" fillId="2" borderId="0" xfId="0" applyNumberFormat="1" applyFont="1" applyFill="1"/>
    <xf numFmtId="11" fontId="5" fillId="2" borderId="0" xfId="0" applyNumberFormat="1" applyFont="1" applyFill="1"/>
    <xf numFmtId="11" fontId="0" fillId="0" borderId="0" xfId="0" applyNumberFormat="1"/>
    <xf numFmtId="11" fontId="3" fillId="0" borderId="22" xfId="0" applyNumberFormat="1" applyFont="1" applyBorder="1" applyAlignment="1">
      <alignment horizontal="center" vertical="center" wrapText="1"/>
    </xf>
    <xf numFmtId="11" fontId="3" fillId="0" borderId="23" xfId="0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20" xfId="0" applyBorder="1" applyAlignment="1">
      <alignment horizontal="right"/>
    </xf>
    <xf numFmtId="0" fontId="0" fillId="0" borderId="21" xfId="0" applyBorder="1" applyAlignment="1">
      <alignment horizontal="right"/>
    </xf>
    <xf numFmtId="0" fontId="15" fillId="0" borderId="2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164" fontId="0" fillId="3" borderId="1" xfId="0" applyNumberFormat="1" applyFill="1" applyBorder="1"/>
    <xf numFmtId="164" fontId="0" fillId="2" borderId="1" xfId="0" applyNumberFormat="1" applyFill="1" applyBorder="1"/>
    <xf numFmtId="11" fontId="1" fillId="0" borderId="0" xfId="0" applyNumberFormat="1" applyFont="1"/>
  </cellXfs>
  <cellStyles count="1">
    <cellStyle name="Обычный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8C608-8180-41B8-827A-805191FA70AA}">
  <dimension ref="B1:N35"/>
  <sheetViews>
    <sheetView workbookViewId="0">
      <pane ySplit="1" topLeftCell="A2" activePane="bottomLeft" state="frozen"/>
      <selection pane="bottomLeft" activeCell="K10" sqref="K10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21.6640625" style="6" customWidth="1"/>
    <col min="5" max="5" width="17.33203125" style="6" customWidth="1"/>
    <col min="6" max="6" width="28.44140625" style="6" customWidth="1"/>
    <col min="7" max="7" width="12" style="6" hidden="1" customWidth="1"/>
    <col min="8" max="8" width="12.109375" style="88" customWidth="1"/>
    <col min="9" max="9" width="16.6640625" style="6" customWidth="1"/>
    <col min="10" max="13" width="8.88671875" style="6"/>
    <col min="14" max="14" width="8.88671875" style="79"/>
    <col min="15" max="16384" width="8.88671875" style="6"/>
  </cols>
  <sheetData>
    <row r="1" spans="2:14" ht="58.95" customHeight="1" x14ac:dyDescent="0.25">
      <c r="B1" s="9" t="s">
        <v>92</v>
      </c>
      <c r="C1" s="83" t="s">
        <v>30</v>
      </c>
      <c r="D1" s="9" t="s">
        <v>31</v>
      </c>
      <c r="E1" s="9" t="s">
        <v>32</v>
      </c>
      <c r="F1" s="9" t="s">
        <v>33</v>
      </c>
      <c r="G1" s="9" t="s">
        <v>1</v>
      </c>
      <c r="H1" s="85" t="s">
        <v>5</v>
      </c>
      <c r="I1" s="10" t="s">
        <v>34</v>
      </c>
    </row>
    <row r="2" spans="2:14" x14ac:dyDescent="0.3">
      <c r="B2" s="63"/>
      <c r="C2" s="63"/>
      <c r="D2" s="63"/>
      <c r="E2" s="63"/>
      <c r="F2" s="63"/>
      <c r="G2" s="63"/>
      <c r="H2" s="86"/>
      <c r="I2" s="65"/>
    </row>
    <row r="3" spans="2:14" x14ac:dyDescent="0.3">
      <c r="B3" s="63"/>
      <c r="C3" s="63"/>
      <c r="D3" s="63"/>
      <c r="E3" s="63"/>
      <c r="F3" s="43" t="s">
        <v>35</v>
      </c>
      <c r="G3" s="66"/>
      <c r="H3" s="87">
        <f>C9*D4</f>
        <v>0.2</v>
      </c>
      <c r="I3" s="68">
        <f>B14*H3</f>
        <v>2.0000000000000002E-5</v>
      </c>
    </row>
    <row r="4" spans="2:14" x14ac:dyDescent="0.3">
      <c r="B4" s="63"/>
      <c r="C4" s="43" t="s">
        <v>38</v>
      </c>
      <c r="D4" s="17">
        <v>0.2</v>
      </c>
      <c r="E4" s="69"/>
      <c r="F4" s="69"/>
      <c r="G4" s="63"/>
      <c r="H4" s="86"/>
      <c r="I4" s="65"/>
    </row>
    <row r="5" spans="2:14" x14ac:dyDescent="0.3">
      <c r="B5" s="63"/>
      <c r="C5" s="71"/>
      <c r="D5" s="72"/>
      <c r="E5" s="63"/>
      <c r="F5" s="43" t="s">
        <v>91</v>
      </c>
      <c r="G5" s="66"/>
      <c r="H5" s="87">
        <f>C9*D7*F6</f>
        <v>4.0000000000000008E-2</v>
      </c>
      <c r="I5" s="68">
        <f>B14*H5</f>
        <v>4.0000000000000007E-6</v>
      </c>
    </row>
    <row r="6" spans="2:14" x14ac:dyDescent="0.3">
      <c r="B6" s="89"/>
      <c r="C6" s="63"/>
      <c r="D6" s="72"/>
      <c r="E6" s="43" t="s">
        <v>36</v>
      </c>
      <c r="F6" s="17">
        <v>0.05</v>
      </c>
      <c r="G6" s="63"/>
      <c r="H6" s="86"/>
      <c r="I6" s="73"/>
    </row>
    <row r="7" spans="2:14" x14ac:dyDescent="0.3">
      <c r="B7" s="89"/>
      <c r="C7" s="43" t="s">
        <v>42</v>
      </c>
      <c r="D7" s="22">
        <v>0.8</v>
      </c>
      <c r="E7" s="63"/>
      <c r="F7" s="72"/>
      <c r="G7" s="63"/>
      <c r="H7" s="86"/>
      <c r="I7" s="73"/>
    </row>
    <row r="8" spans="2:14" x14ac:dyDescent="0.3">
      <c r="B8" s="89"/>
      <c r="C8" s="63"/>
      <c r="D8" s="72"/>
      <c r="E8" s="17">
        <v>1</v>
      </c>
      <c r="F8" s="22">
        <v>0.95</v>
      </c>
      <c r="G8" s="63"/>
      <c r="H8" s="86"/>
      <c r="I8" s="73"/>
    </row>
    <row r="9" spans="2:14" x14ac:dyDescent="0.3">
      <c r="B9" s="90" t="s">
        <v>40</v>
      </c>
      <c r="C9" s="36">
        <v>1</v>
      </c>
      <c r="D9" s="74" t="s">
        <v>41</v>
      </c>
      <c r="E9" s="74" t="s">
        <v>39</v>
      </c>
      <c r="F9" s="75" t="s">
        <v>43</v>
      </c>
      <c r="G9" s="66"/>
      <c r="H9" s="87">
        <f>C9*D7*E8*F8</f>
        <v>0.76</v>
      </c>
      <c r="I9" s="68">
        <f>B14*H9</f>
        <v>7.6000000000000004E-5</v>
      </c>
    </row>
    <row r="10" spans="2:14" x14ac:dyDescent="0.3">
      <c r="B10" s="89"/>
      <c r="C10" s="63"/>
      <c r="D10" s="72"/>
      <c r="E10" s="72"/>
      <c r="F10" s="63"/>
      <c r="G10" s="63"/>
      <c r="H10" s="86"/>
      <c r="I10" s="73"/>
    </row>
    <row r="11" spans="2:14" x14ac:dyDescent="0.3">
      <c r="B11" s="89"/>
      <c r="C11" s="63"/>
      <c r="D11" s="76"/>
      <c r="E11" s="72"/>
      <c r="F11" s="63"/>
      <c r="G11" s="63"/>
      <c r="H11" s="86"/>
      <c r="I11" s="73"/>
      <c r="N11" s="79">
        <v>0.2</v>
      </c>
    </row>
    <row r="12" spans="2:14" x14ac:dyDescent="0.3">
      <c r="B12" s="89"/>
      <c r="C12" s="63"/>
      <c r="D12" s="63"/>
      <c r="E12" s="72"/>
      <c r="F12" s="63"/>
      <c r="G12" s="63"/>
      <c r="H12" s="86"/>
      <c r="I12" s="73"/>
      <c r="N12" s="79">
        <v>4.0000000000000008E-2</v>
      </c>
    </row>
    <row r="13" spans="2:14" x14ac:dyDescent="0.3">
      <c r="B13" s="89"/>
      <c r="C13" s="63"/>
      <c r="D13" s="63"/>
      <c r="E13" s="22">
        <v>0</v>
      </c>
      <c r="F13" s="43" t="s">
        <v>35</v>
      </c>
      <c r="G13" s="66"/>
      <c r="H13" s="87">
        <f>F14*E13*D7*C9</f>
        <v>0</v>
      </c>
      <c r="I13" s="68">
        <f>H13*B14</f>
        <v>0</v>
      </c>
      <c r="N13" s="79">
        <v>0.76</v>
      </c>
    </row>
    <row r="14" spans="2:14" x14ac:dyDescent="0.3">
      <c r="B14" s="91">
        <f>0.0001</f>
        <v>1E-4</v>
      </c>
      <c r="C14" s="63"/>
      <c r="D14" s="43" t="s">
        <v>44</v>
      </c>
      <c r="E14" s="77" t="s">
        <v>36</v>
      </c>
      <c r="F14" s="17">
        <v>0.05</v>
      </c>
      <c r="G14" s="63"/>
      <c r="H14" s="86"/>
      <c r="I14" s="73"/>
      <c r="N14" s="79">
        <v>0.2</v>
      </c>
    </row>
    <row r="15" spans="2:14" x14ac:dyDescent="0.3">
      <c r="B15" s="92"/>
      <c r="C15" s="63"/>
      <c r="D15" s="63"/>
      <c r="E15" s="76"/>
      <c r="F15" s="72"/>
      <c r="G15" s="63"/>
      <c r="H15" s="86"/>
      <c r="I15" s="73"/>
      <c r="N15" s="79">
        <v>4.0000000000000008E-2</v>
      </c>
    </row>
    <row r="16" spans="2:14" x14ac:dyDescent="0.3">
      <c r="B16" s="89"/>
      <c r="C16" s="63"/>
      <c r="D16" s="63"/>
      <c r="E16" s="63"/>
      <c r="F16" s="22">
        <v>0.95</v>
      </c>
      <c r="G16" s="63"/>
      <c r="H16" s="86"/>
      <c r="I16" s="73"/>
      <c r="N16" s="79">
        <v>0.76</v>
      </c>
    </row>
    <row r="17" spans="2:9" x14ac:dyDescent="0.3">
      <c r="B17" s="89"/>
      <c r="C17" s="63"/>
      <c r="D17" s="63"/>
      <c r="E17" s="43" t="s">
        <v>39</v>
      </c>
      <c r="F17" s="75" t="s">
        <v>43</v>
      </c>
      <c r="G17" s="66"/>
      <c r="H17" s="87">
        <f>F16*E13*D7*C9</f>
        <v>0</v>
      </c>
      <c r="I17" s="68">
        <f>B14*H17</f>
        <v>0</v>
      </c>
    </row>
    <row r="18" spans="2:9" x14ac:dyDescent="0.3">
      <c r="B18" s="90" t="s">
        <v>46</v>
      </c>
      <c r="C18" s="36">
        <v>1</v>
      </c>
      <c r="D18" s="63"/>
      <c r="E18" s="63"/>
      <c r="F18" s="63"/>
      <c r="G18" s="63"/>
      <c r="H18" s="86"/>
      <c r="I18" s="73"/>
    </row>
    <row r="19" spans="2:9" x14ac:dyDescent="0.3">
      <c r="B19" s="89"/>
      <c r="C19" s="63"/>
      <c r="D19" s="63"/>
      <c r="E19" s="63"/>
      <c r="F19" s="63"/>
      <c r="G19" s="63"/>
      <c r="H19" s="86"/>
      <c r="I19" s="65"/>
    </row>
    <row r="20" spans="2:9" x14ac:dyDescent="0.3">
      <c r="B20" s="89"/>
      <c r="C20" s="63"/>
      <c r="D20" s="63"/>
      <c r="E20" s="63"/>
      <c r="F20" s="43" t="s">
        <v>35</v>
      </c>
      <c r="G20" s="66"/>
      <c r="H20" s="87">
        <f>C18*D21</f>
        <v>0.2</v>
      </c>
      <c r="I20" s="68">
        <f>B14*H20</f>
        <v>2.0000000000000002E-5</v>
      </c>
    </row>
    <row r="21" spans="2:9" x14ac:dyDescent="0.3">
      <c r="B21" s="89"/>
      <c r="C21" s="43" t="s">
        <v>38</v>
      </c>
      <c r="D21" s="17">
        <v>0.2</v>
      </c>
      <c r="E21" s="69"/>
      <c r="F21" s="69"/>
      <c r="G21" s="63"/>
      <c r="H21" s="86"/>
      <c r="I21" s="65"/>
    </row>
    <row r="22" spans="2:9" x14ac:dyDescent="0.3">
      <c r="B22" s="93"/>
      <c r="C22" s="71"/>
      <c r="D22" s="72"/>
      <c r="E22" s="63"/>
      <c r="F22" s="43" t="s">
        <v>50</v>
      </c>
      <c r="G22" s="66"/>
      <c r="H22" s="87">
        <f>C18*D24*F23</f>
        <v>4.0000000000000008E-2</v>
      </c>
      <c r="I22" s="68">
        <f>B14*H22</f>
        <v>4.0000000000000007E-6</v>
      </c>
    </row>
    <row r="23" spans="2:9" x14ac:dyDescent="0.3">
      <c r="B23" s="63"/>
      <c r="C23" s="63"/>
      <c r="D23" s="72"/>
      <c r="E23" s="43" t="s">
        <v>36</v>
      </c>
      <c r="F23" s="17">
        <v>0.05</v>
      </c>
      <c r="G23" s="63"/>
      <c r="H23" s="86"/>
      <c r="I23" s="73"/>
    </row>
    <row r="24" spans="2:9" x14ac:dyDescent="0.3">
      <c r="B24" s="63"/>
      <c r="C24" s="43" t="s">
        <v>42</v>
      </c>
      <c r="D24" s="22">
        <v>0.8</v>
      </c>
      <c r="E24" s="63"/>
      <c r="F24" s="72"/>
      <c r="G24" s="63"/>
      <c r="H24" s="86"/>
      <c r="I24" s="73"/>
    </row>
    <row r="25" spans="2:9" x14ac:dyDescent="0.3">
      <c r="B25" s="63"/>
      <c r="C25" s="63"/>
      <c r="D25" s="72"/>
      <c r="E25" s="17">
        <v>1</v>
      </c>
      <c r="F25" s="22">
        <v>0.95</v>
      </c>
      <c r="G25" s="63"/>
      <c r="H25" s="86"/>
      <c r="I25" s="73"/>
    </row>
    <row r="26" spans="2:9" x14ac:dyDescent="0.3">
      <c r="B26" s="63"/>
      <c r="C26" s="63"/>
      <c r="D26" s="74" t="s">
        <v>41</v>
      </c>
      <c r="E26" s="74" t="s">
        <v>39</v>
      </c>
      <c r="F26" s="75" t="s">
        <v>43</v>
      </c>
      <c r="G26" s="66"/>
      <c r="H26" s="87">
        <f>C18*D24*E25*F25</f>
        <v>0.76</v>
      </c>
      <c r="I26" s="68">
        <f>B14*H26</f>
        <v>7.6000000000000004E-5</v>
      </c>
    </row>
    <row r="27" spans="2:9" x14ac:dyDescent="0.3">
      <c r="B27" s="63"/>
      <c r="C27" s="63"/>
      <c r="D27" s="72"/>
      <c r="E27" s="72"/>
      <c r="F27" s="63"/>
      <c r="G27" s="63"/>
      <c r="H27" s="86"/>
      <c r="I27" s="73"/>
    </row>
    <row r="28" spans="2:9" x14ac:dyDescent="0.3">
      <c r="B28" s="63"/>
      <c r="C28" s="63"/>
      <c r="D28" s="76"/>
      <c r="E28" s="72"/>
      <c r="F28" s="63"/>
      <c r="G28" s="63"/>
      <c r="H28" s="86"/>
      <c r="I28" s="73"/>
    </row>
    <row r="29" spans="2:9" x14ac:dyDescent="0.3">
      <c r="B29" s="63"/>
      <c r="C29" s="63"/>
      <c r="D29" s="63"/>
      <c r="E29" s="72"/>
      <c r="F29" s="63"/>
      <c r="G29" s="63"/>
      <c r="H29" s="86"/>
      <c r="I29" s="73"/>
    </row>
    <row r="30" spans="2:9" x14ac:dyDescent="0.3">
      <c r="B30" s="63"/>
      <c r="C30" s="63"/>
      <c r="D30" s="63"/>
      <c r="E30" s="22">
        <v>0</v>
      </c>
      <c r="F30" s="43" t="s">
        <v>35</v>
      </c>
      <c r="G30" s="66"/>
      <c r="H30" s="87">
        <f>F31*E30*D24*C18</f>
        <v>0</v>
      </c>
      <c r="I30" s="68">
        <f>H30*B14</f>
        <v>0</v>
      </c>
    </row>
    <row r="31" spans="2:9" x14ac:dyDescent="0.3">
      <c r="B31" s="63"/>
      <c r="C31" s="63"/>
      <c r="D31" s="43" t="s">
        <v>44</v>
      </c>
      <c r="E31" s="77" t="s">
        <v>36</v>
      </c>
      <c r="F31" s="17">
        <v>0.05</v>
      </c>
      <c r="G31" s="63"/>
      <c r="H31" s="86"/>
      <c r="I31" s="73"/>
    </row>
    <row r="32" spans="2:9" x14ac:dyDescent="0.3">
      <c r="B32" s="63"/>
      <c r="C32" s="63"/>
      <c r="D32" s="63"/>
      <c r="E32" s="76"/>
      <c r="F32" s="72"/>
      <c r="G32" s="63"/>
      <c r="H32" s="86"/>
      <c r="I32" s="73"/>
    </row>
    <row r="33" spans="2:9" x14ac:dyDescent="0.3">
      <c r="B33" s="63"/>
      <c r="C33" s="63"/>
      <c r="D33" s="63"/>
      <c r="E33" s="63"/>
      <c r="F33" s="22">
        <v>0.95</v>
      </c>
      <c r="G33" s="63"/>
      <c r="H33" s="86"/>
      <c r="I33" s="73"/>
    </row>
    <row r="34" spans="2:9" x14ac:dyDescent="0.3">
      <c r="B34" s="63"/>
      <c r="C34" s="63"/>
      <c r="D34" s="63"/>
      <c r="E34" s="43" t="s">
        <v>39</v>
      </c>
      <c r="F34" s="75" t="s">
        <v>43</v>
      </c>
      <c r="G34" s="66"/>
      <c r="H34" s="87">
        <f>F33*E30*D24*C18</f>
        <v>0</v>
      </c>
      <c r="I34" s="68">
        <f>B14*H34</f>
        <v>0</v>
      </c>
    </row>
    <row r="35" spans="2:9" x14ac:dyDescent="0.3">
      <c r="C35" s="63"/>
      <c r="D35" s="63"/>
      <c r="E35" s="63"/>
      <c r="F35" s="63"/>
      <c r="G35" s="63"/>
      <c r="H35" s="86"/>
      <c r="I35" s="73"/>
    </row>
  </sheetData>
  <conditionalFormatting sqref="I3:I18 I20:I35">
    <cfRule type="cellIs" dxfId="7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E6F6-9433-49C3-8A0C-A8077C54A02A}">
  <dimension ref="B1:N35"/>
  <sheetViews>
    <sheetView workbookViewId="0">
      <pane ySplit="1" topLeftCell="A2" activePane="bottomLeft" state="frozen"/>
      <selection pane="bottomLeft" activeCell="K26" sqref="K26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21.6640625" style="6" customWidth="1"/>
    <col min="5" max="5" width="17.33203125" style="6" customWidth="1"/>
    <col min="6" max="6" width="28.44140625" style="6" customWidth="1"/>
    <col min="7" max="7" width="12" style="6" hidden="1" customWidth="1"/>
    <col min="8" max="8" width="12.109375" style="88" customWidth="1"/>
    <col min="9" max="9" width="16.6640625" style="6" customWidth="1"/>
    <col min="10" max="13" width="8.88671875" style="6"/>
    <col min="14" max="14" width="8.88671875" style="79"/>
    <col min="15" max="16384" width="8.88671875" style="6"/>
  </cols>
  <sheetData>
    <row r="1" spans="2:9" ht="58.95" customHeight="1" x14ac:dyDescent="0.25">
      <c r="B1" s="9" t="s">
        <v>28</v>
      </c>
      <c r="C1" s="83" t="s">
        <v>30</v>
      </c>
      <c r="D1" s="9" t="s">
        <v>31</v>
      </c>
      <c r="E1" s="9" t="s">
        <v>32</v>
      </c>
      <c r="F1" s="9" t="s">
        <v>33</v>
      </c>
      <c r="G1" s="9" t="s">
        <v>1</v>
      </c>
      <c r="H1" s="85" t="s">
        <v>5</v>
      </c>
      <c r="I1" s="10" t="s">
        <v>34</v>
      </c>
    </row>
    <row r="2" spans="2:9" x14ac:dyDescent="0.3">
      <c r="B2" s="63"/>
      <c r="C2" s="63"/>
      <c r="D2" s="63"/>
      <c r="E2" s="63"/>
      <c r="F2" s="63"/>
      <c r="G2" s="63"/>
      <c r="H2" s="86"/>
      <c r="I2" s="65"/>
    </row>
    <row r="3" spans="2:9" x14ac:dyDescent="0.3">
      <c r="B3" s="63"/>
      <c r="C3" s="63"/>
      <c r="D3" s="63"/>
      <c r="E3" s="63"/>
      <c r="F3" s="43" t="s">
        <v>35</v>
      </c>
      <c r="G3" s="66"/>
      <c r="H3" s="87">
        <f>C9*D4</f>
        <v>0.05</v>
      </c>
      <c r="I3" s="68">
        <f>B14*H3</f>
        <v>5.0000000000000004E-6</v>
      </c>
    </row>
    <row r="4" spans="2:9" x14ac:dyDescent="0.3">
      <c r="B4" s="63"/>
      <c r="C4" s="43" t="s">
        <v>36</v>
      </c>
      <c r="D4" s="17">
        <v>0.05</v>
      </c>
      <c r="E4" s="69"/>
      <c r="F4" s="69"/>
      <c r="G4" s="63"/>
      <c r="H4" s="86"/>
      <c r="I4" s="65"/>
    </row>
    <row r="5" spans="2:9" x14ac:dyDescent="0.3">
      <c r="B5" s="63"/>
      <c r="C5" s="71"/>
      <c r="D5" s="72"/>
      <c r="E5" s="63"/>
      <c r="F5" s="43" t="s">
        <v>91</v>
      </c>
      <c r="G5" s="66"/>
      <c r="H5" s="87">
        <f>C9*D7*F6</f>
        <v>4.7500000000000001E-2</v>
      </c>
      <c r="I5" s="68">
        <f>B14*H5</f>
        <v>4.7500000000000003E-6</v>
      </c>
    </row>
    <row r="6" spans="2:9" x14ac:dyDescent="0.3">
      <c r="B6" s="89"/>
      <c r="C6" s="63"/>
      <c r="D6" s="72"/>
      <c r="E6" s="43" t="s">
        <v>36</v>
      </c>
      <c r="F6" s="17">
        <v>0.05</v>
      </c>
      <c r="G6" s="63"/>
      <c r="H6" s="86"/>
      <c r="I6" s="73"/>
    </row>
    <row r="7" spans="2:9" x14ac:dyDescent="0.3">
      <c r="B7" s="89"/>
      <c r="C7" s="43" t="s">
        <v>39</v>
      </c>
      <c r="D7" s="22">
        <v>0.95</v>
      </c>
      <c r="E7" s="63"/>
      <c r="F7" s="72"/>
      <c r="G7" s="63"/>
      <c r="H7" s="86"/>
      <c r="I7" s="73"/>
    </row>
    <row r="8" spans="2:9" x14ac:dyDescent="0.3">
      <c r="B8" s="89"/>
      <c r="C8" s="63"/>
      <c r="D8" s="72"/>
      <c r="E8" s="17">
        <v>1</v>
      </c>
      <c r="F8" s="22">
        <v>0.95</v>
      </c>
      <c r="G8" s="63"/>
      <c r="H8" s="86"/>
      <c r="I8" s="73"/>
    </row>
    <row r="9" spans="2:9" x14ac:dyDescent="0.3">
      <c r="B9" s="90" t="s">
        <v>40</v>
      </c>
      <c r="C9" s="36">
        <v>1</v>
      </c>
      <c r="D9" s="74" t="s">
        <v>41</v>
      </c>
      <c r="E9" s="74" t="s">
        <v>39</v>
      </c>
      <c r="F9" s="75" t="s">
        <v>43</v>
      </c>
      <c r="G9" s="66"/>
      <c r="H9" s="87">
        <f>C9*D7*E8*F8</f>
        <v>0.90249999999999997</v>
      </c>
      <c r="I9" s="68">
        <f>B14*H9</f>
        <v>9.0249999999999998E-5</v>
      </c>
    </row>
    <row r="10" spans="2:9" x14ac:dyDescent="0.3">
      <c r="B10" s="89"/>
      <c r="C10" s="63"/>
      <c r="D10" s="72"/>
      <c r="E10" s="72"/>
      <c r="F10" s="63"/>
      <c r="G10" s="63"/>
      <c r="H10" s="86"/>
      <c r="I10" s="73"/>
    </row>
    <row r="11" spans="2:9" x14ac:dyDescent="0.3">
      <c r="B11" s="89"/>
      <c r="C11" s="63"/>
      <c r="D11" s="76"/>
      <c r="E11" s="72"/>
      <c r="F11" s="63"/>
      <c r="G11" s="63"/>
      <c r="H11" s="86"/>
      <c r="I11" s="73"/>
    </row>
    <row r="12" spans="2:9" x14ac:dyDescent="0.3">
      <c r="B12" s="89"/>
      <c r="C12" s="63"/>
      <c r="D12" s="63"/>
      <c r="E12" s="72"/>
      <c r="F12" s="63"/>
      <c r="G12" s="63"/>
      <c r="H12" s="86"/>
      <c r="I12" s="73"/>
    </row>
    <row r="13" spans="2:9" x14ac:dyDescent="0.3">
      <c r="B13" s="89"/>
      <c r="C13" s="63"/>
      <c r="D13" s="63"/>
      <c r="E13" s="22">
        <v>0</v>
      </c>
      <c r="F13" s="43" t="s">
        <v>35</v>
      </c>
      <c r="G13" s="66"/>
      <c r="H13" s="87">
        <f>F14*E13*D7*C9</f>
        <v>0</v>
      </c>
      <c r="I13" s="68">
        <f>H13*B14</f>
        <v>0</v>
      </c>
    </row>
    <row r="14" spans="2:9" x14ac:dyDescent="0.3">
      <c r="B14" s="91">
        <f>0.0001</f>
        <v>1E-4</v>
      </c>
      <c r="C14" s="63"/>
      <c r="D14" s="43" t="s">
        <v>44</v>
      </c>
      <c r="E14" s="77" t="s">
        <v>36</v>
      </c>
      <c r="F14" s="17">
        <v>0.05</v>
      </c>
      <c r="G14" s="63"/>
      <c r="H14" s="86"/>
      <c r="I14" s="73"/>
    </row>
    <row r="15" spans="2:9" x14ac:dyDescent="0.3">
      <c r="B15" s="92"/>
      <c r="C15" s="63"/>
      <c r="D15" s="63"/>
      <c r="E15" s="76"/>
      <c r="F15" s="72"/>
      <c r="G15" s="63"/>
      <c r="H15" s="86"/>
      <c r="I15" s="73"/>
    </row>
    <row r="16" spans="2:9" x14ac:dyDescent="0.3">
      <c r="B16" s="89"/>
      <c r="C16" s="63"/>
      <c r="D16" s="63"/>
      <c r="E16" s="63"/>
      <c r="F16" s="22">
        <v>0.95</v>
      </c>
      <c r="G16" s="63"/>
      <c r="H16" s="86"/>
      <c r="I16" s="73"/>
    </row>
    <row r="17" spans="2:9" x14ac:dyDescent="0.3">
      <c r="B17" s="89"/>
      <c r="C17" s="63"/>
      <c r="D17" s="63"/>
      <c r="E17" s="43" t="s">
        <v>39</v>
      </c>
      <c r="F17" s="75" t="s">
        <v>43</v>
      </c>
      <c r="G17" s="66"/>
      <c r="H17" s="87">
        <f>F16*E13*D7*C9</f>
        <v>0</v>
      </c>
      <c r="I17" s="68">
        <f>B14*H17</f>
        <v>0</v>
      </c>
    </row>
    <row r="18" spans="2:9" x14ac:dyDescent="0.3">
      <c r="B18" s="90" t="s">
        <v>46</v>
      </c>
      <c r="C18" s="36">
        <v>1</v>
      </c>
      <c r="D18" s="63"/>
      <c r="E18" s="63"/>
      <c r="F18" s="63"/>
      <c r="G18" s="63"/>
      <c r="H18" s="86"/>
      <c r="I18" s="73"/>
    </row>
    <row r="19" spans="2:9" x14ac:dyDescent="0.3">
      <c r="B19" s="89"/>
      <c r="C19" s="63"/>
      <c r="D19" s="63"/>
      <c r="E19" s="63"/>
      <c r="F19" s="63"/>
      <c r="G19" s="63"/>
      <c r="H19" s="86"/>
      <c r="I19" s="65"/>
    </row>
    <row r="20" spans="2:9" x14ac:dyDescent="0.3">
      <c r="B20" s="89"/>
      <c r="C20" s="63"/>
      <c r="D20" s="63"/>
      <c r="E20" s="63"/>
      <c r="F20" s="43" t="s">
        <v>35</v>
      </c>
      <c r="G20" s="66"/>
      <c r="H20" s="87">
        <f>C18*D21</f>
        <v>0.05</v>
      </c>
      <c r="I20" s="68">
        <f>B14*H20</f>
        <v>5.0000000000000004E-6</v>
      </c>
    </row>
    <row r="21" spans="2:9" x14ac:dyDescent="0.3">
      <c r="B21" s="89"/>
      <c r="C21" s="43" t="s">
        <v>36</v>
      </c>
      <c r="D21" s="17">
        <v>0.05</v>
      </c>
      <c r="E21" s="69"/>
      <c r="F21" s="69"/>
      <c r="G21" s="63"/>
      <c r="H21" s="86"/>
      <c r="I21" s="65"/>
    </row>
    <row r="22" spans="2:9" x14ac:dyDescent="0.3">
      <c r="B22" s="93"/>
      <c r="C22" s="71"/>
      <c r="D22" s="72"/>
      <c r="E22" s="63"/>
      <c r="F22" s="43" t="s">
        <v>50</v>
      </c>
      <c r="G22" s="66"/>
      <c r="H22" s="87">
        <f>C18*D24*F23</f>
        <v>4.7500000000000001E-2</v>
      </c>
      <c r="I22" s="68">
        <f>B14*H22</f>
        <v>4.7500000000000003E-6</v>
      </c>
    </row>
    <row r="23" spans="2:9" x14ac:dyDescent="0.3">
      <c r="B23" s="63"/>
      <c r="C23" s="63"/>
      <c r="D23" s="72"/>
      <c r="E23" s="43" t="s">
        <v>36</v>
      </c>
      <c r="F23" s="17">
        <v>0.05</v>
      </c>
      <c r="G23" s="63"/>
      <c r="H23" s="86"/>
      <c r="I23" s="73"/>
    </row>
    <row r="24" spans="2:9" x14ac:dyDescent="0.3">
      <c r="B24" s="63"/>
      <c r="C24" s="43" t="s">
        <v>39</v>
      </c>
      <c r="D24" s="22">
        <v>0.95</v>
      </c>
      <c r="E24" s="63"/>
      <c r="F24" s="72"/>
      <c r="G24" s="63"/>
      <c r="H24" s="86"/>
      <c r="I24" s="73"/>
    </row>
    <row r="25" spans="2:9" x14ac:dyDescent="0.3">
      <c r="B25" s="63"/>
      <c r="C25" s="63"/>
      <c r="D25" s="72"/>
      <c r="E25" s="17">
        <v>1</v>
      </c>
      <c r="F25" s="22">
        <v>0.95</v>
      </c>
      <c r="G25" s="63"/>
      <c r="H25" s="86"/>
      <c r="I25" s="73"/>
    </row>
    <row r="26" spans="2:9" x14ac:dyDescent="0.3">
      <c r="B26" s="63"/>
      <c r="C26" s="63"/>
      <c r="D26" s="74" t="s">
        <v>41</v>
      </c>
      <c r="E26" s="74" t="s">
        <v>39</v>
      </c>
      <c r="F26" s="75" t="s">
        <v>43</v>
      </c>
      <c r="G26" s="66"/>
      <c r="H26" s="87">
        <f>C18*D24*E25*F25</f>
        <v>0.90249999999999997</v>
      </c>
      <c r="I26" s="68">
        <f>B14*H26</f>
        <v>9.0249999999999998E-5</v>
      </c>
    </row>
    <row r="27" spans="2:9" x14ac:dyDescent="0.3">
      <c r="B27" s="63"/>
      <c r="C27" s="63"/>
      <c r="D27" s="72"/>
      <c r="E27" s="72"/>
      <c r="F27" s="63"/>
      <c r="G27" s="63"/>
      <c r="H27" s="86"/>
      <c r="I27" s="73"/>
    </row>
    <row r="28" spans="2:9" x14ac:dyDescent="0.3">
      <c r="B28" s="63"/>
      <c r="C28" s="63"/>
      <c r="D28" s="76"/>
      <c r="E28" s="72"/>
      <c r="F28" s="63"/>
      <c r="G28" s="63"/>
      <c r="H28" s="86"/>
      <c r="I28" s="73"/>
    </row>
    <row r="29" spans="2:9" x14ac:dyDescent="0.3">
      <c r="B29" s="63"/>
      <c r="C29" s="63"/>
      <c r="D29" s="63"/>
      <c r="E29" s="72"/>
      <c r="F29" s="63"/>
      <c r="G29" s="63"/>
      <c r="H29" s="86"/>
      <c r="I29" s="73"/>
    </row>
    <row r="30" spans="2:9" x14ac:dyDescent="0.3">
      <c r="B30" s="63"/>
      <c r="C30" s="63"/>
      <c r="D30" s="63"/>
      <c r="E30" s="22">
        <v>0</v>
      </c>
      <c r="F30" s="43" t="s">
        <v>35</v>
      </c>
      <c r="G30" s="66"/>
      <c r="H30" s="87">
        <f>F31*E30*D24*C18</f>
        <v>0</v>
      </c>
      <c r="I30" s="68">
        <f>H30*B14</f>
        <v>0</v>
      </c>
    </row>
    <row r="31" spans="2:9" x14ac:dyDescent="0.3">
      <c r="B31" s="63"/>
      <c r="C31" s="63"/>
      <c r="D31" s="43" t="s">
        <v>44</v>
      </c>
      <c r="E31" s="77" t="s">
        <v>36</v>
      </c>
      <c r="F31" s="17">
        <v>0.05</v>
      </c>
      <c r="G31" s="63"/>
      <c r="H31" s="86"/>
      <c r="I31" s="73"/>
    </row>
    <row r="32" spans="2:9" x14ac:dyDescent="0.3">
      <c r="B32" s="63"/>
      <c r="C32" s="63"/>
      <c r="D32" s="63"/>
      <c r="E32" s="76"/>
      <c r="F32" s="72"/>
      <c r="G32" s="63"/>
      <c r="H32" s="86"/>
      <c r="I32" s="73"/>
    </row>
    <row r="33" spans="2:9" x14ac:dyDescent="0.3">
      <c r="B33" s="63"/>
      <c r="C33" s="63"/>
      <c r="D33" s="63"/>
      <c r="E33" s="63"/>
      <c r="F33" s="22">
        <v>0.95</v>
      </c>
      <c r="G33" s="63"/>
      <c r="H33" s="86"/>
      <c r="I33" s="73"/>
    </row>
    <row r="34" spans="2:9" x14ac:dyDescent="0.3">
      <c r="B34" s="63"/>
      <c r="C34" s="63"/>
      <c r="D34" s="63"/>
      <c r="E34" s="43" t="s">
        <v>39</v>
      </c>
      <c r="F34" s="75" t="s">
        <v>43</v>
      </c>
      <c r="G34" s="66"/>
      <c r="H34" s="87">
        <f>F33*E30*D24*C18</f>
        <v>0</v>
      </c>
      <c r="I34" s="68">
        <f>B14*H34</f>
        <v>0</v>
      </c>
    </row>
    <row r="35" spans="2:9" x14ac:dyDescent="0.3">
      <c r="C35" s="63"/>
      <c r="D35" s="63"/>
      <c r="E35" s="63"/>
      <c r="F35" s="63"/>
      <c r="G35" s="63"/>
      <c r="H35" s="86"/>
      <c r="I35" s="73"/>
    </row>
  </sheetData>
  <conditionalFormatting sqref="I3:I18 I20:I35">
    <cfRule type="cellIs" dxfId="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5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7.6640625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0" width="16.6640625" style="6" customWidth="1"/>
    <col min="11" max="14" width="8.88671875" style="6"/>
    <col min="15" max="15" width="8.88671875" style="79"/>
    <col min="16" max="16384" width="8.88671875" style="6"/>
  </cols>
  <sheetData>
    <row r="1" spans="2:10" ht="58.95" customHeight="1" x14ac:dyDescent="0.25">
      <c r="B1" s="84" t="s">
        <v>70</v>
      </c>
      <c r="C1" s="83"/>
      <c r="D1" s="83" t="s">
        <v>30</v>
      </c>
      <c r="E1" s="9" t="s">
        <v>31</v>
      </c>
      <c r="F1" s="9" t="s">
        <v>32</v>
      </c>
      <c r="G1" s="9" t="s">
        <v>33</v>
      </c>
      <c r="H1" s="9" t="s">
        <v>1</v>
      </c>
      <c r="I1" s="9" t="s">
        <v>5</v>
      </c>
      <c r="J1" s="10" t="s">
        <v>34</v>
      </c>
    </row>
    <row r="2" spans="2:10" x14ac:dyDescent="0.3">
      <c r="B2" s="63"/>
      <c r="C2" s="63"/>
      <c r="D2" s="63"/>
      <c r="E2" s="63"/>
      <c r="F2" s="63"/>
      <c r="G2" s="63"/>
      <c r="H2" s="63"/>
      <c r="I2" s="64"/>
      <c r="J2" s="65"/>
    </row>
    <row r="3" spans="2:10" x14ac:dyDescent="0.3">
      <c r="B3" s="63"/>
      <c r="C3" s="63"/>
      <c r="D3" s="63"/>
      <c r="E3" s="63"/>
      <c r="F3" s="63"/>
      <c r="G3" s="43" t="s">
        <v>45</v>
      </c>
      <c r="H3" s="66"/>
      <c r="I3" s="67">
        <f>C9*E4</f>
        <v>1.4999999999999999E-2</v>
      </c>
      <c r="J3" s="68">
        <f>B14*I3</f>
        <v>1.5E-6</v>
      </c>
    </row>
    <row r="4" spans="2:10" x14ac:dyDescent="0.3">
      <c r="B4" s="63"/>
      <c r="C4" s="63"/>
      <c r="D4" s="43" t="s">
        <v>36</v>
      </c>
      <c r="E4" s="17">
        <v>0.05</v>
      </c>
      <c r="F4" s="69"/>
      <c r="G4" s="69"/>
      <c r="H4" s="63"/>
      <c r="I4" s="70"/>
      <c r="J4" s="65"/>
    </row>
    <row r="5" spans="2:10" x14ac:dyDescent="0.3">
      <c r="B5" s="63"/>
      <c r="C5" s="71"/>
      <c r="D5" s="71"/>
      <c r="E5" s="72"/>
      <c r="F5" s="63"/>
      <c r="G5" s="43" t="s">
        <v>37</v>
      </c>
      <c r="H5" s="66"/>
      <c r="I5" s="67">
        <f>C9*E7*G6</f>
        <v>1.4249999999999999E-2</v>
      </c>
      <c r="J5" s="68">
        <f>B14*I5</f>
        <v>1.4249999999999999E-6</v>
      </c>
    </row>
    <row r="6" spans="2:10" x14ac:dyDescent="0.3">
      <c r="B6" s="63"/>
      <c r="C6" s="72"/>
      <c r="D6" s="63"/>
      <c r="E6" s="72"/>
      <c r="F6" s="43" t="s">
        <v>36</v>
      </c>
      <c r="G6" s="17">
        <v>0.05</v>
      </c>
      <c r="H6" s="63"/>
      <c r="I6" s="70"/>
      <c r="J6" s="73"/>
    </row>
    <row r="7" spans="2:10" x14ac:dyDescent="0.3">
      <c r="B7" s="63"/>
      <c r="C7" s="72"/>
      <c r="D7" s="43" t="s">
        <v>39</v>
      </c>
      <c r="E7" s="22">
        <v>0.95</v>
      </c>
      <c r="F7" s="63"/>
      <c r="G7" s="72"/>
      <c r="H7" s="63"/>
      <c r="I7" s="70"/>
      <c r="J7" s="73"/>
    </row>
    <row r="8" spans="2:10" x14ac:dyDescent="0.3">
      <c r="B8" s="63"/>
      <c r="C8" s="72"/>
      <c r="D8" s="63"/>
      <c r="E8" s="72"/>
      <c r="F8" s="17">
        <v>1</v>
      </c>
      <c r="G8" s="22">
        <v>0.95</v>
      </c>
      <c r="H8" s="63"/>
      <c r="I8" s="70"/>
      <c r="J8" s="73"/>
    </row>
    <row r="9" spans="2:10" x14ac:dyDescent="0.3">
      <c r="B9" s="43" t="s">
        <v>71</v>
      </c>
      <c r="C9" s="22">
        <v>0.3</v>
      </c>
      <c r="D9" s="63"/>
      <c r="E9" s="74" t="s">
        <v>41</v>
      </c>
      <c r="F9" s="74" t="s">
        <v>39</v>
      </c>
      <c r="G9" s="75" t="s">
        <v>43</v>
      </c>
      <c r="H9" s="66"/>
      <c r="I9" s="67">
        <f>C9*E7*F8*G8</f>
        <v>0.27074999999999999</v>
      </c>
      <c r="J9" s="68">
        <f>B14*I9</f>
        <v>2.7075000000000001E-5</v>
      </c>
    </row>
    <row r="10" spans="2:10" x14ac:dyDescent="0.3">
      <c r="B10" s="63"/>
      <c r="C10" s="72"/>
      <c r="D10" s="63"/>
      <c r="E10" s="72"/>
      <c r="F10" s="72"/>
      <c r="G10" s="63"/>
      <c r="H10" s="63"/>
      <c r="I10" s="70"/>
      <c r="J10" s="73"/>
    </row>
    <row r="11" spans="2:10" x14ac:dyDescent="0.3">
      <c r="B11" s="63"/>
      <c r="C11" s="72"/>
      <c r="D11" s="63"/>
      <c r="E11" s="76"/>
      <c r="F11" s="72"/>
      <c r="G11" s="63"/>
      <c r="H11" s="63"/>
      <c r="I11" s="70"/>
      <c r="J11" s="73"/>
    </row>
    <row r="12" spans="2:10" x14ac:dyDescent="0.3">
      <c r="B12" s="63"/>
      <c r="C12" s="72"/>
      <c r="D12" s="63"/>
      <c r="E12" s="63"/>
      <c r="F12" s="72"/>
      <c r="G12" s="63"/>
      <c r="H12" s="63"/>
      <c r="I12" s="70"/>
      <c r="J12" s="73"/>
    </row>
    <row r="13" spans="2:10" x14ac:dyDescent="0.3">
      <c r="B13" s="63"/>
      <c r="C13" s="72"/>
      <c r="D13" s="63"/>
      <c r="E13" s="63"/>
      <c r="F13" s="22">
        <v>0</v>
      </c>
      <c r="G13" s="43" t="s">
        <v>35</v>
      </c>
      <c r="H13" s="66"/>
      <c r="I13" s="67">
        <f>G14*F13*E7*C9</f>
        <v>0</v>
      </c>
      <c r="J13" s="68">
        <f>I13*B14</f>
        <v>0</v>
      </c>
    </row>
    <row r="14" spans="2:10" x14ac:dyDescent="0.3">
      <c r="B14" s="26">
        <f>0.0001</f>
        <v>1E-4</v>
      </c>
      <c r="C14" s="72"/>
      <c r="D14" s="63"/>
      <c r="E14" s="43" t="s">
        <v>44</v>
      </c>
      <c r="F14" s="77" t="s">
        <v>36</v>
      </c>
      <c r="G14" s="17">
        <v>0.05</v>
      </c>
      <c r="H14" s="63"/>
      <c r="I14" s="70"/>
      <c r="J14" s="73"/>
    </row>
    <row r="15" spans="2:10" x14ac:dyDescent="0.3">
      <c r="B15" s="28"/>
      <c r="C15" s="72"/>
      <c r="D15" s="63"/>
      <c r="E15" s="63"/>
      <c r="F15" s="76"/>
      <c r="G15" s="72"/>
      <c r="H15" s="63"/>
      <c r="I15" s="70"/>
      <c r="J15" s="73"/>
    </row>
    <row r="16" spans="2:10" x14ac:dyDescent="0.3">
      <c r="B16" s="63"/>
      <c r="C16" s="72"/>
      <c r="D16" s="63"/>
      <c r="E16" s="63"/>
      <c r="F16" s="63"/>
      <c r="G16" s="22">
        <v>0.95</v>
      </c>
      <c r="H16" s="63"/>
      <c r="I16" s="70"/>
      <c r="J16" s="73"/>
    </row>
    <row r="17" spans="2:15" x14ac:dyDescent="0.3">
      <c r="B17" s="63"/>
      <c r="C17" s="72"/>
      <c r="D17" s="63"/>
      <c r="E17" s="63"/>
      <c r="F17" s="43" t="s">
        <v>39</v>
      </c>
      <c r="G17" s="75" t="s">
        <v>43</v>
      </c>
      <c r="H17" s="66"/>
      <c r="I17" s="67">
        <f>G16*F13*E7*C9</f>
        <v>0</v>
      </c>
      <c r="J17" s="68">
        <f>B14*I17</f>
        <v>0</v>
      </c>
    </row>
    <row r="18" spans="2:15" x14ac:dyDescent="0.3">
      <c r="B18" s="43" t="s">
        <v>72</v>
      </c>
      <c r="C18" s="22">
        <v>0.7</v>
      </c>
      <c r="D18" s="63"/>
      <c r="E18" s="63"/>
      <c r="F18" s="63"/>
      <c r="G18" s="63"/>
      <c r="H18" s="63"/>
      <c r="I18" s="70"/>
      <c r="J18" s="73"/>
    </row>
    <row r="19" spans="2:15" x14ac:dyDescent="0.3">
      <c r="B19" s="63"/>
      <c r="C19" s="72"/>
      <c r="D19" s="63"/>
      <c r="E19" s="63"/>
      <c r="F19" s="63"/>
      <c r="G19" s="63"/>
      <c r="H19" s="63"/>
      <c r="I19" s="64"/>
      <c r="J19" s="65"/>
      <c r="O19" s="79">
        <v>1.4999999999999999E-2</v>
      </c>
    </row>
    <row r="20" spans="2:15" x14ac:dyDescent="0.3">
      <c r="B20" s="63"/>
      <c r="C20" s="72"/>
      <c r="D20" s="63"/>
      <c r="E20" s="63"/>
      <c r="F20" s="63"/>
      <c r="G20" s="43" t="s">
        <v>35</v>
      </c>
      <c r="H20" s="66"/>
      <c r="I20" s="67">
        <f>C18*E21</f>
        <v>3.4999999999999996E-2</v>
      </c>
      <c r="J20" s="68">
        <f>B14*I20</f>
        <v>3.4999999999999999E-6</v>
      </c>
      <c r="O20" s="79">
        <v>1.4249999999999999E-2</v>
      </c>
    </row>
    <row r="21" spans="2:15" x14ac:dyDescent="0.3">
      <c r="B21" s="63"/>
      <c r="C21" s="72"/>
      <c r="D21" s="43" t="s">
        <v>36</v>
      </c>
      <c r="E21" s="17">
        <v>0.05</v>
      </c>
      <c r="F21" s="69"/>
      <c r="G21" s="69"/>
      <c r="H21" s="63"/>
      <c r="I21" s="70"/>
      <c r="J21" s="65"/>
      <c r="O21" s="79">
        <v>0.27074999999999999</v>
      </c>
    </row>
    <row r="22" spans="2:15" x14ac:dyDescent="0.3">
      <c r="C22" s="78"/>
      <c r="D22" s="71"/>
      <c r="E22" s="72"/>
      <c r="F22" s="63"/>
      <c r="G22" s="43" t="s">
        <v>50</v>
      </c>
      <c r="H22" s="66"/>
      <c r="I22" s="67">
        <f>C18*E24*G23</f>
        <v>3.3249999999999995E-2</v>
      </c>
      <c r="J22" s="68">
        <f>B14*I22</f>
        <v>3.3249999999999995E-6</v>
      </c>
      <c r="O22" s="79">
        <v>3.4999999999999996E-2</v>
      </c>
    </row>
    <row r="23" spans="2:15" x14ac:dyDescent="0.3">
      <c r="B23" s="63"/>
      <c r="C23" s="63"/>
      <c r="D23" s="63"/>
      <c r="E23" s="72"/>
      <c r="F23" s="43" t="s">
        <v>36</v>
      </c>
      <c r="G23" s="17">
        <v>0.05</v>
      </c>
      <c r="H23" s="63"/>
      <c r="I23" s="70"/>
      <c r="J23" s="73"/>
      <c r="O23" s="79">
        <v>3.3249999999999995E-2</v>
      </c>
    </row>
    <row r="24" spans="2:15" x14ac:dyDescent="0.3">
      <c r="B24" s="63"/>
      <c r="C24" s="63"/>
      <c r="D24" s="43" t="s">
        <v>39</v>
      </c>
      <c r="E24" s="22">
        <v>0.95</v>
      </c>
      <c r="F24" s="63"/>
      <c r="G24" s="72"/>
      <c r="H24" s="63"/>
      <c r="I24" s="70"/>
      <c r="J24" s="73"/>
      <c r="O24" s="79">
        <v>0.63174999999999992</v>
      </c>
    </row>
    <row r="25" spans="2:15" x14ac:dyDescent="0.3">
      <c r="B25" s="63"/>
      <c r="C25" s="43"/>
      <c r="D25" s="63"/>
      <c r="E25" s="72"/>
      <c r="F25" s="17">
        <v>1</v>
      </c>
      <c r="G25" s="22">
        <v>0.95</v>
      </c>
      <c r="H25" s="63"/>
      <c r="I25" s="70"/>
      <c r="J25" s="73"/>
    </row>
    <row r="26" spans="2:15" x14ac:dyDescent="0.3">
      <c r="B26" s="63"/>
      <c r="C26" s="63"/>
      <c r="D26" s="63"/>
      <c r="E26" s="74" t="s">
        <v>41</v>
      </c>
      <c r="F26" s="74" t="s">
        <v>39</v>
      </c>
      <c r="G26" s="75" t="s">
        <v>43</v>
      </c>
      <c r="H26" s="66"/>
      <c r="I26" s="67">
        <f>C18*E24*F25*G25</f>
        <v>0.63174999999999992</v>
      </c>
      <c r="J26" s="68">
        <f>B14*I26</f>
        <v>6.3174999999999991E-5</v>
      </c>
    </row>
    <row r="27" spans="2:15" x14ac:dyDescent="0.3">
      <c r="B27" s="63"/>
      <c r="C27" s="63"/>
      <c r="D27" s="63"/>
      <c r="E27" s="72"/>
      <c r="F27" s="72"/>
      <c r="G27" s="63"/>
      <c r="H27" s="63"/>
      <c r="I27" s="70"/>
      <c r="J27" s="73"/>
    </row>
    <row r="28" spans="2:15" x14ac:dyDescent="0.3">
      <c r="B28" s="63"/>
      <c r="C28" s="63"/>
      <c r="D28" s="63"/>
      <c r="E28" s="76"/>
      <c r="F28" s="72"/>
      <c r="G28" s="63"/>
      <c r="H28" s="63"/>
      <c r="I28" s="70"/>
      <c r="J28" s="73"/>
    </row>
    <row r="29" spans="2:15" x14ac:dyDescent="0.3">
      <c r="B29" s="63"/>
      <c r="C29" s="43"/>
      <c r="D29" s="63"/>
      <c r="E29" s="63"/>
      <c r="F29" s="72"/>
      <c r="G29" s="63"/>
      <c r="H29" s="63"/>
      <c r="I29" s="70"/>
      <c r="J29" s="73"/>
    </row>
    <row r="30" spans="2:15" x14ac:dyDescent="0.3">
      <c r="B30" s="63"/>
      <c r="C30" s="63"/>
      <c r="D30" s="63"/>
      <c r="E30" s="63"/>
      <c r="F30" s="22">
        <v>0</v>
      </c>
      <c r="G30" s="43" t="s">
        <v>35</v>
      </c>
      <c r="H30" s="66"/>
      <c r="I30" s="67">
        <f>G31*F30*E24*C18</f>
        <v>0</v>
      </c>
      <c r="J30" s="68">
        <f>I30*B14</f>
        <v>0</v>
      </c>
    </row>
    <row r="31" spans="2:15" x14ac:dyDescent="0.3">
      <c r="B31" s="63"/>
      <c r="C31" s="63"/>
      <c r="D31" s="63"/>
      <c r="E31" s="43" t="s">
        <v>44</v>
      </c>
      <c r="F31" s="77" t="s">
        <v>36</v>
      </c>
      <c r="G31" s="17">
        <v>0.05</v>
      </c>
      <c r="H31" s="63"/>
      <c r="I31" s="70"/>
      <c r="J31" s="73"/>
    </row>
    <row r="32" spans="2:15" x14ac:dyDescent="0.3">
      <c r="B32" s="63"/>
      <c r="C32" s="63"/>
      <c r="D32" s="63"/>
      <c r="E32" s="63"/>
      <c r="F32" s="76"/>
      <c r="G32" s="72"/>
      <c r="H32" s="63"/>
      <c r="I32" s="70"/>
      <c r="J32" s="73"/>
    </row>
    <row r="33" spans="2:10" x14ac:dyDescent="0.3">
      <c r="B33" s="63"/>
      <c r="C33" s="63"/>
      <c r="D33" s="63"/>
      <c r="E33" s="63"/>
      <c r="F33" s="63"/>
      <c r="G33" s="22">
        <v>0.95</v>
      </c>
      <c r="H33" s="63"/>
      <c r="I33" s="70"/>
      <c r="J33" s="73"/>
    </row>
    <row r="34" spans="2:10" x14ac:dyDescent="0.3">
      <c r="B34" s="63"/>
      <c r="C34" s="63"/>
      <c r="D34" s="63"/>
      <c r="E34" s="63"/>
      <c r="F34" s="43" t="s">
        <v>39</v>
      </c>
      <c r="G34" s="75" t="s">
        <v>43</v>
      </c>
      <c r="H34" s="66"/>
      <c r="I34" s="67">
        <f>G33*F30*E24*C18</f>
        <v>0</v>
      </c>
      <c r="J34" s="68">
        <f>B14*I34</f>
        <v>0</v>
      </c>
    </row>
    <row r="35" spans="2:10" x14ac:dyDescent="0.3">
      <c r="D35" s="63"/>
      <c r="E35" s="63"/>
      <c r="F35" s="63"/>
      <c r="G35" s="63"/>
      <c r="H35" s="63"/>
      <c r="I35" s="70"/>
      <c r="J35" s="73"/>
    </row>
  </sheetData>
  <conditionalFormatting sqref="J3:J18 J20:J35">
    <cfRule type="cellIs" dxfId="5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T126"/>
  <sheetViews>
    <sheetView zoomScale="70" zoomScaleNormal="70" workbookViewId="0">
      <pane ySplit="1" topLeftCell="A68" activePane="bottomLeft" state="frozen"/>
      <selection pane="bottomLeft" activeCell="C1" sqref="C1:L125"/>
    </sheetView>
  </sheetViews>
  <sheetFormatPr defaultColWidth="8.88671875" defaultRowHeight="13.8" x14ac:dyDescent="0.25"/>
  <cols>
    <col min="1" max="2" width="8.88671875" style="6"/>
    <col min="3" max="3" width="12.44140625" style="6" customWidth="1"/>
    <col min="4" max="4" width="12.5546875" style="6" customWidth="1"/>
    <col min="5" max="5" width="14.6640625" style="6" customWidth="1"/>
    <col min="6" max="6" width="11.33203125" style="6" customWidth="1"/>
    <col min="7" max="7" width="13" style="6" customWidth="1"/>
    <col min="8" max="9" width="15.33203125" style="6" customWidth="1"/>
    <col min="10" max="10" width="30.5546875" style="6" customWidth="1"/>
    <col min="11" max="11" width="10.6640625" style="6" customWidth="1"/>
    <col min="12" max="12" width="11.109375" style="6" customWidth="1"/>
    <col min="13" max="13" width="13.6640625" style="6" customWidth="1"/>
    <col min="14" max="16384" width="8.88671875" style="6"/>
  </cols>
  <sheetData>
    <row r="1" spans="3:13" ht="66.75" customHeight="1" x14ac:dyDescent="0.25">
      <c r="C1" s="9" t="s">
        <v>28</v>
      </c>
      <c r="D1" s="9" t="s">
        <v>51</v>
      </c>
      <c r="E1" s="9" t="s">
        <v>52</v>
      </c>
      <c r="F1" s="9" t="s">
        <v>53</v>
      </c>
      <c r="G1" s="9" t="s">
        <v>54</v>
      </c>
      <c r="H1" s="9" t="s">
        <v>55</v>
      </c>
      <c r="I1" s="9" t="s">
        <v>56</v>
      </c>
      <c r="J1" s="9" t="s">
        <v>33</v>
      </c>
      <c r="K1" s="9" t="s">
        <v>1</v>
      </c>
      <c r="L1" s="9" t="s">
        <v>5</v>
      </c>
      <c r="M1" s="10" t="s">
        <v>34</v>
      </c>
    </row>
    <row r="2" spans="3:13" x14ac:dyDescent="0.25"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3:13" x14ac:dyDescent="0.25">
      <c r="C3" s="11"/>
      <c r="D3" s="11"/>
      <c r="E3" s="11"/>
      <c r="F3" s="11"/>
      <c r="G3" s="11"/>
      <c r="H3" s="11"/>
      <c r="I3" s="11"/>
      <c r="J3" s="13" t="s">
        <v>57</v>
      </c>
      <c r="K3" s="14"/>
      <c r="L3" s="32">
        <f>G4*F8*E13*D52</f>
        <v>0</v>
      </c>
      <c r="M3" s="16">
        <f>C66*L3</f>
        <v>0</v>
      </c>
    </row>
    <row r="4" spans="3:13" x14ac:dyDescent="0.25">
      <c r="C4" s="11"/>
      <c r="D4" s="11"/>
      <c r="E4" s="11"/>
      <c r="F4" s="13" t="s">
        <v>36</v>
      </c>
      <c r="G4" s="17">
        <v>0.05</v>
      </c>
      <c r="H4" s="18"/>
      <c r="I4" s="18"/>
      <c r="J4" s="18"/>
      <c r="K4" s="11"/>
      <c r="L4" s="33"/>
    </row>
    <row r="5" spans="3:13" x14ac:dyDescent="0.25">
      <c r="C5" s="11"/>
      <c r="D5" s="11"/>
      <c r="E5" s="11"/>
      <c r="F5" s="11"/>
      <c r="G5" s="21"/>
      <c r="H5" s="11"/>
      <c r="I5" s="11"/>
      <c r="J5" s="13" t="s">
        <v>58</v>
      </c>
      <c r="K5" s="14"/>
      <c r="L5" s="32">
        <f>J6*H8*G9*E13*D52</f>
        <v>0</v>
      </c>
      <c r="M5" s="16">
        <f>L5*C66</f>
        <v>0</v>
      </c>
    </row>
    <row r="6" spans="3:13" x14ac:dyDescent="0.25">
      <c r="C6" s="11"/>
      <c r="D6" s="11"/>
      <c r="E6" s="11"/>
      <c r="F6" s="34"/>
      <c r="G6" s="21"/>
      <c r="H6" s="11"/>
      <c r="I6" s="13" t="s">
        <v>36</v>
      </c>
      <c r="J6" s="17">
        <v>0.05</v>
      </c>
      <c r="K6" s="11"/>
      <c r="L6" s="33"/>
    </row>
    <row r="7" spans="3:13" x14ac:dyDescent="0.25">
      <c r="C7" s="11"/>
      <c r="D7" s="11"/>
      <c r="E7" s="11"/>
      <c r="F7" s="21"/>
      <c r="G7" s="21"/>
      <c r="H7" s="11"/>
      <c r="I7" s="11"/>
      <c r="J7" s="21"/>
      <c r="K7" s="11"/>
      <c r="L7" s="33"/>
    </row>
    <row r="8" spans="3:13" x14ac:dyDescent="0.25">
      <c r="C8" s="11"/>
      <c r="D8" s="11"/>
      <c r="E8" s="13" t="s">
        <v>41</v>
      </c>
      <c r="F8" s="22">
        <v>1</v>
      </c>
      <c r="G8" s="23" t="s">
        <v>41</v>
      </c>
      <c r="H8" s="35">
        <v>1</v>
      </c>
      <c r="I8" s="18"/>
      <c r="J8" s="21"/>
      <c r="K8" s="11"/>
      <c r="L8" s="33"/>
    </row>
    <row r="9" spans="3:13" x14ac:dyDescent="0.25">
      <c r="C9" s="11"/>
      <c r="D9" s="11"/>
      <c r="E9" s="11"/>
      <c r="F9" s="23" t="s">
        <v>39</v>
      </c>
      <c r="G9" s="31">
        <v>0.95</v>
      </c>
      <c r="H9" s="21"/>
      <c r="I9" s="13" t="s">
        <v>39</v>
      </c>
      <c r="J9" s="24" t="s">
        <v>43</v>
      </c>
      <c r="K9" s="14"/>
      <c r="L9" s="32">
        <f>J10*H8*G9*F8*E13*D52</f>
        <v>0</v>
      </c>
      <c r="M9" s="16">
        <f>L9*C66</f>
        <v>0</v>
      </c>
    </row>
    <row r="10" spans="3:13" x14ac:dyDescent="0.25">
      <c r="C10" s="11"/>
      <c r="D10" s="11"/>
      <c r="E10" s="11"/>
      <c r="F10" s="21"/>
      <c r="G10" s="11"/>
      <c r="H10" s="21"/>
      <c r="I10" s="11"/>
      <c r="J10" s="36">
        <v>0.95</v>
      </c>
      <c r="K10" s="11"/>
      <c r="L10" s="11"/>
    </row>
    <row r="11" spans="3:13" x14ac:dyDescent="0.25">
      <c r="C11" s="11"/>
      <c r="D11" s="11"/>
      <c r="E11" s="34"/>
      <c r="F11" s="21"/>
      <c r="G11" s="13"/>
      <c r="H11" s="21"/>
      <c r="I11" s="11"/>
      <c r="J11" s="11"/>
      <c r="K11" s="11"/>
      <c r="L11" s="11"/>
    </row>
    <row r="12" spans="3:13" x14ac:dyDescent="0.25">
      <c r="C12" s="11"/>
      <c r="D12" s="11"/>
      <c r="E12" s="21"/>
      <c r="F12" s="21"/>
      <c r="G12" s="13" t="s">
        <v>44</v>
      </c>
      <c r="H12" s="30">
        <v>0</v>
      </c>
      <c r="I12" s="11"/>
      <c r="J12" s="13" t="s">
        <v>35</v>
      </c>
      <c r="K12" s="14"/>
      <c r="L12" s="32">
        <f>J13*H12*G9*F8*E13*D52</f>
        <v>0</v>
      </c>
      <c r="M12" s="16">
        <f>L12*C66</f>
        <v>0</v>
      </c>
    </row>
    <row r="13" spans="3:13" x14ac:dyDescent="0.25">
      <c r="C13" s="11"/>
      <c r="D13" s="13" t="s">
        <v>59</v>
      </c>
      <c r="E13" s="22">
        <v>0</v>
      </c>
      <c r="F13" s="21"/>
      <c r="G13" s="11"/>
      <c r="H13" s="21"/>
      <c r="I13" s="13" t="s">
        <v>36</v>
      </c>
      <c r="J13" s="17">
        <v>0.05</v>
      </c>
      <c r="K13" s="11"/>
      <c r="L13" s="11"/>
    </row>
    <row r="14" spans="3:13" x14ac:dyDescent="0.25">
      <c r="C14" s="11"/>
      <c r="D14" s="20"/>
      <c r="E14" s="21"/>
      <c r="F14" s="21"/>
      <c r="G14" s="11"/>
      <c r="H14" s="25"/>
      <c r="I14" s="37"/>
      <c r="J14" s="21"/>
      <c r="K14" s="11"/>
      <c r="L14" s="11"/>
    </row>
    <row r="15" spans="3:13" x14ac:dyDescent="0.25">
      <c r="C15" s="11"/>
      <c r="D15" s="21"/>
      <c r="E15" s="21"/>
      <c r="F15" s="21"/>
      <c r="G15" s="11"/>
      <c r="H15" s="11"/>
      <c r="I15" s="11"/>
      <c r="J15" s="21"/>
      <c r="K15" s="11"/>
      <c r="L15" s="11"/>
    </row>
    <row r="16" spans="3:13" x14ac:dyDescent="0.25">
      <c r="C16" s="11"/>
      <c r="D16" s="21"/>
      <c r="E16" s="23" t="s">
        <v>44</v>
      </c>
      <c r="F16" s="30">
        <v>0</v>
      </c>
      <c r="G16" s="11"/>
      <c r="H16" s="11"/>
      <c r="I16" s="13" t="s">
        <v>39</v>
      </c>
      <c r="J16" s="24" t="s">
        <v>43</v>
      </c>
      <c r="K16" s="14"/>
      <c r="L16" s="32">
        <f>J17*H12*G9*F8*E13*D52</f>
        <v>0</v>
      </c>
      <c r="M16" s="16">
        <f>L16*C66</f>
        <v>0</v>
      </c>
    </row>
    <row r="17" spans="3:13" x14ac:dyDescent="0.25">
      <c r="C17" s="11"/>
      <c r="D17" s="21"/>
      <c r="E17" s="21"/>
      <c r="F17" s="21"/>
      <c r="G17" s="11"/>
      <c r="H17" s="11"/>
      <c r="I17" s="11"/>
      <c r="J17" s="36">
        <v>0.95</v>
      </c>
      <c r="K17" s="11"/>
      <c r="L17" s="11"/>
    </row>
    <row r="18" spans="3:13" x14ac:dyDescent="0.25">
      <c r="C18" s="11"/>
      <c r="D18" s="21"/>
      <c r="E18" s="21"/>
      <c r="F18" s="21"/>
      <c r="G18" s="11"/>
      <c r="H18" s="11"/>
      <c r="I18" s="11"/>
      <c r="J18" s="11"/>
      <c r="K18" s="11"/>
      <c r="L18" s="11"/>
    </row>
    <row r="19" spans="3:13" x14ac:dyDescent="0.25">
      <c r="C19" s="38"/>
      <c r="D19" s="11"/>
      <c r="E19" s="21"/>
      <c r="F19" s="21"/>
      <c r="G19" s="20"/>
      <c r="H19" s="20"/>
      <c r="I19" s="20"/>
      <c r="J19" s="39" t="s">
        <v>57</v>
      </c>
      <c r="K19" s="14"/>
      <c r="L19" s="32">
        <f>G20*F16*E13*D52</f>
        <v>0</v>
      </c>
      <c r="M19" s="16">
        <f>L19*C66</f>
        <v>0</v>
      </c>
    </row>
    <row r="20" spans="3:13" x14ac:dyDescent="0.25">
      <c r="C20" s="11"/>
      <c r="D20" s="21"/>
      <c r="E20" s="40"/>
      <c r="F20" s="13" t="s">
        <v>36</v>
      </c>
      <c r="G20" s="22">
        <v>0.05</v>
      </c>
      <c r="H20" s="11"/>
      <c r="I20" s="11"/>
      <c r="J20" s="11"/>
      <c r="K20" s="11"/>
      <c r="L20" s="11"/>
    </row>
    <row r="21" spans="3:13" x14ac:dyDescent="0.25">
      <c r="C21" s="11"/>
      <c r="D21" s="21"/>
      <c r="E21" s="40"/>
      <c r="F21" s="11"/>
      <c r="G21" s="21"/>
      <c r="H21" s="11"/>
      <c r="I21" s="11"/>
      <c r="J21" s="11" t="s">
        <v>58</v>
      </c>
      <c r="K21" s="14"/>
      <c r="L21" s="32">
        <f>J22*H24*G25*F16*E13*D52</f>
        <v>0</v>
      </c>
      <c r="M21" s="16">
        <f>L21*C66</f>
        <v>0</v>
      </c>
    </row>
    <row r="22" spans="3:13" x14ac:dyDescent="0.25">
      <c r="C22" s="11"/>
      <c r="D22" s="21"/>
      <c r="E22" s="21"/>
      <c r="F22" s="18"/>
      <c r="G22" s="21"/>
      <c r="H22" s="11"/>
      <c r="I22" s="13" t="s">
        <v>36</v>
      </c>
      <c r="J22" s="17">
        <v>0.05</v>
      </c>
      <c r="K22" s="11"/>
      <c r="L22" s="33"/>
    </row>
    <row r="23" spans="3:13" x14ac:dyDescent="0.25">
      <c r="C23" s="41"/>
      <c r="D23" s="11"/>
      <c r="E23" s="21"/>
      <c r="F23" s="11"/>
      <c r="G23" s="21"/>
      <c r="H23" s="11"/>
      <c r="I23" s="11"/>
      <c r="J23" s="21"/>
      <c r="K23" s="11"/>
      <c r="L23" s="33"/>
    </row>
    <row r="24" spans="3:13" x14ac:dyDescent="0.25">
      <c r="C24" s="11"/>
      <c r="D24" s="21"/>
      <c r="E24" s="21"/>
      <c r="F24" s="42"/>
      <c r="G24" s="23" t="s">
        <v>41</v>
      </c>
      <c r="H24" s="17">
        <v>1</v>
      </c>
      <c r="I24" s="18"/>
      <c r="J24" s="21"/>
      <c r="K24" s="11"/>
      <c r="L24" s="33"/>
    </row>
    <row r="25" spans="3:13" x14ac:dyDescent="0.25">
      <c r="C25" s="11"/>
      <c r="D25" s="23" t="s">
        <v>60</v>
      </c>
      <c r="E25" s="22">
        <v>1</v>
      </c>
      <c r="F25" s="13" t="s">
        <v>39</v>
      </c>
      <c r="G25" s="31">
        <v>0.95</v>
      </c>
      <c r="H25" s="21"/>
      <c r="I25" s="13" t="s">
        <v>39</v>
      </c>
      <c r="J25" s="24" t="s">
        <v>43</v>
      </c>
      <c r="K25" s="14"/>
      <c r="L25" s="32">
        <f>J26*H24*G25*F16*E13*D52</f>
        <v>0</v>
      </c>
      <c r="M25" s="16">
        <f>L25*C66</f>
        <v>0</v>
      </c>
    </row>
    <row r="26" spans="3:13" x14ac:dyDescent="0.25">
      <c r="C26" s="11"/>
      <c r="D26" s="21"/>
      <c r="E26" s="21"/>
      <c r="F26" s="11"/>
      <c r="G26" s="11"/>
      <c r="H26" s="21"/>
      <c r="I26" s="11"/>
      <c r="J26" s="36">
        <v>0.95</v>
      </c>
      <c r="K26" s="11"/>
      <c r="L26" s="11"/>
    </row>
    <row r="27" spans="3:13" x14ac:dyDescent="0.25">
      <c r="C27" s="11"/>
      <c r="D27" s="21"/>
      <c r="E27" s="21"/>
      <c r="F27" s="11"/>
      <c r="G27" s="13"/>
      <c r="H27" s="21"/>
      <c r="I27" s="11"/>
      <c r="J27" s="11"/>
      <c r="K27" s="11"/>
      <c r="L27" s="11"/>
    </row>
    <row r="28" spans="3:13" x14ac:dyDescent="0.25">
      <c r="C28" s="11"/>
      <c r="D28" s="21"/>
      <c r="E28" s="21"/>
      <c r="F28" s="11"/>
      <c r="G28" s="13" t="s">
        <v>44</v>
      </c>
      <c r="H28" s="22">
        <v>0</v>
      </c>
      <c r="I28" s="11"/>
      <c r="J28" s="13" t="s">
        <v>35</v>
      </c>
      <c r="K28" s="14"/>
      <c r="L28" s="32">
        <f>J29*H28*G25*F16*E13*D52</f>
        <v>0</v>
      </c>
      <c r="M28" s="16">
        <f>L28*C66</f>
        <v>0</v>
      </c>
    </row>
    <row r="29" spans="3:13" x14ac:dyDescent="0.25">
      <c r="C29" s="11"/>
      <c r="D29" s="21"/>
      <c r="E29" s="21"/>
      <c r="F29" s="11"/>
      <c r="G29" s="11"/>
      <c r="H29" s="21"/>
      <c r="I29" s="13" t="s">
        <v>36</v>
      </c>
      <c r="J29" s="17">
        <v>0.05</v>
      </c>
      <c r="K29" s="11"/>
      <c r="L29" s="11"/>
    </row>
    <row r="30" spans="3:13" x14ac:dyDescent="0.25">
      <c r="C30" s="11"/>
      <c r="D30" s="21"/>
      <c r="E30" s="21"/>
      <c r="F30" s="11"/>
      <c r="G30" s="11"/>
      <c r="H30" s="25"/>
      <c r="I30" s="37"/>
      <c r="J30" s="21"/>
      <c r="K30" s="11"/>
      <c r="L30" s="11"/>
    </row>
    <row r="31" spans="3:13" x14ac:dyDescent="0.25">
      <c r="C31" s="38"/>
      <c r="D31" s="11"/>
      <c r="E31" s="21"/>
      <c r="F31" s="11"/>
      <c r="G31" s="11"/>
      <c r="H31" s="11"/>
      <c r="I31" s="11"/>
      <c r="J31" s="21"/>
      <c r="K31" s="11"/>
      <c r="L31" s="11"/>
    </row>
    <row r="32" spans="3:13" x14ac:dyDescent="0.25">
      <c r="C32" s="11"/>
      <c r="D32" s="21"/>
      <c r="E32" s="21"/>
      <c r="F32" s="11"/>
      <c r="G32" s="11"/>
      <c r="H32" s="11"/>
      <c r="I32" s="13" t="s">
        <v>39</v>
      </c>
      <c r="J32" s="24" t="s">
        <v>43</v>
      </c>
      <c r="K32" s="14"/>
      <c r="L32" s="32">
        <f>J33*H28*G25*F16*E13*D52</f>
        <v>0</v>
      </c>
      <c r="M32" s="16">
        <f>L32*C66</f>
        <v>0</v>
      </c>
    </row>
    <row r="33" spans="3:20" x14ac:dyDescent="0.25">
      <c r="C33" s="11"/>
      <c r="D33" s="21"/>
      <c r="E33" s="21"/>
      <c r="F33" s="11"/>
      <c r="G33" s="11"/>
      <c r="H33" s="11"/>
      <c r="I33" s="11"/>
      <c r="J33" s="36">
        <v>0.95</v>
      </c>
      <c r="K33" s="11"/>
      <c r="L33" s="11"/>
    </row>
    <row r="34" spans="3:20" x14ac:dyDescent="0.25">
      <c r="C34" s="11"/>
      <c r="D34" s="21"/>
      <c r="E34" s="21"/>
      <c r="F34" s="11"/>
      <c r="G34" s="11"/>
      <c r="H34" s="11"/>
      <c r="I34" s="11"/>
      <c r="J34" s="11"/>
      <c r="K34" s="11"/>
      <c r="L34" s="11"/>
    </row>
    <row r="35" spans="3:20" x14ac:dyDescent="0.25">
      <c r="C35" s="11"/>
      <c r="D35" s="21"/>
      <c r="E35" s="21"/>
      <c r="F35" s="11"/>
      <c r="G35" s="11"/>
      <c r="H35" s="11"/>
      <c r="I35" s="11"/>
      <c r="J35" s="11"/>
      <c r="K35" s="11"/>
      <c r="L35" s="11"/>
    </row>
    <row r="36" spans="3:20" x14ac:dyDescent="0.25">
      <c r="C36" s="11"/>
      <c r="D36" s="21"/>
      <c r="E36" s="21"/>
      <c r="F36" s="11"/>
      <c r="G36" s="11"/>
      <c r="H36" s="11"/>
      <c r="I36" s="11"/>
      <c r="J36" s="13" t="s">
        <v>57</v>
      </c>
      <c r="K36" s="14"/>
      <c r="L36" s="32">
        <f>G37*F41*E25*D52</f>
        <v>0.05</v>
      </c>
      <c r="M36" s="16">
        <f>L36*C66</f>
        <v>5.0000000000000008E-7</v>
      </c>
    </row>
    <row r="37" spans="3:20" x14ac:dyDescent="0.25">
      <c r="C37" s="11"/>
      <c r="D37" s="21"/>
      <c r="E37" s="21"/>
      <c r="F37" s="13" t="s">
        <v>36</v>
      </c>
      <c r="G37" s="17">
        <v>0.05</v>
      </c>
      <c r="H37" s="18"/>
      <c r="I37" s="18"/>
      <c r="J37" s="18"/>
      <c r="K37" s="11"/>
      <c r="L37" s="33"/>
    </row>
    <row r="38" spans="3:20" x14ac:dyDescent="0.25">
      <c r="C38" s="11"/>
      <c r="D38" s="21"/>
      <c r="E38" s="21"/>
      <c r="F38" s="11"/>
      <c r="G38" s="21"/>
      <c r="H38" s="11"/>
      <c r="I38" s="11"/>
      <c r="J38" s="11" t="s">
        <v>58</v>
      </c>
      <c r="K38" s="14"/>
      <c r="L38" s="32">
        <f>J39*H41*G42*F41*E25*D52</f>
        <v>4.7500000000000001E-2</v>
      </c>
      <c r="M38" s="16">
        <f>L38*C66</f>
        <v>4.7500000000000006E-7</v>
      </c>
    </row>
    <row r="39" spans="3:20" x14ac:dyDescent="0.25">
      <c r="C39" s="11"/>
      <c r="D39" s="21"/>
      <c r="E39" s="21"/>
      <c r="F39" s="34"/>
      <c r="G39" s="21"/>
      <c r="H39" s="11"/>
      <c r="I39" s="13" t="s">
        <v>36</v>
      </c>
      <c r="J39" s="17">
        <v>0.05</v>
      </c>
      <c r="K39" s="11"/>
      <c r="L39" s="33"/>
    </row>
    <row r="40" spans="3:20" x14ac:dyDescent="0.25">
      <c r="C40" s="11"/>
      <c r="D40" s="21"/>
      <c r="E40" s="21"/>
      <c r="F40" s="21"/>
      <c r="G40" s="21"/>
      <c r="H40" s="11"/>
      <c r="I40" s="11"/>
      <c r="J40" s="21"/>
      <c r="K40" s="11"/>
      <c r="L40" s="33"/>
    </row>
    <row r="41" spans="3:20" x14ac:dyDescent="0.25">
      <c r="C41" s="11"/>
      <c r="D41" s="21"/>
      <c r="E41" s="23" t="s">
        <v>41</v>
      </c>
      <c r="F41" s="22">
        <v>1</v>
      </c>
      <c r="G41" s="23" t="s">
        <v>41</v>
      </c>
      <c r="H41" s="17">
        <v>1</v>
      </c>
      <c r="I41" s="18"/>
      <c r="J41" s="21"/>
      <c r="K41" s="11"/>
      <c r="L41" s="33"/>
    </row>
    <row r="42" spans="3:20" x14ac:dyDescent="0.25">
      <c r="C42" s="11"/>
      <c r="D42" s="21"/>
      <c r="E42" s="21"/>
      <c r="F42" s="23" t="s">
        <v>39</v>
      </c>
      <c r="G42" s="31">
        <v>0.95</v>
      </c>
      <c r="H42" s="21"/>
      <c r="I42" s="13" t="s">
        <v>39</v>
      </c>
      <c r="J42" s="24" t="s">
        <v>43</v>
      </c>
      <c r="K42" s="14"/>
      <c r="L42" s="32">
        <f>J43*H41*G42*F41*E25*D52</f>
        <v>0.90249999999999997</v>
      </c>
      <c r="M42" s="16">
        <f>C66*L42</f>
        <v>9.0250000000000008E-6</v>
      </c>
    </row>
    <row r="43" spans="3:20" x14ac:dyDescent="0.25">
      <c r="C43" s="11"/>
      <c r="D43" s="21"/>
      <c r="E43" s="25"/>
      <c r="F43" s="21"/>
      <c r="G43" s="11"/>
      <c r="H43" s="21"/>
      <c r="I43" s="11"/>
      <c r="J43" s="36">
        <v>0.95</v>
      </c>
      <c r="K43" s="11"/>
      <c r="L43" s="11"/>
    </row>
    <row r="44" spans="3:20" x14ac:dyDescent="0.25">
      <c r="C44" s="38"/>
      <c r="D44" s="11"/>
      <c r="E44" s="18"/>
      <c r="F44" s="21"/>
      <c r="G44" s="13"/>
      <c r="H44" s="21"/>
      <c r="I44" s="11"/>
      <c r="J44" s="11"/>
      <c r="K44" s="11"/>
      <c r="L44" s="11"/>
    </row>
    <row r="45" spans="3:20" x14ac:dyDescent="0.25">
      <c r="C45" s="11"/>
      <c r="D45" s="21"/>
      <c r="E45" s="11"/>
      <c r="F45" s="21"/>
      <c r="G45" s="13" t="s">
        <v>44</v>
      </c>
      <c r="H45" s="22">
        <v>0</v>
      </c>
      <c r="I45" s="11"/>
      <c r="J45" s="13" t="s">
        <v>35</v>
      </c>
      <c r="K45" s="14"/>
      <c r="L45" s="32">
        <f>J46*H45*G42*F41*E25*D52</f>
        <v>0</v>
      </c>
      <c r="M45" s="16">
        <f>L45*C66</f>
        <v>0</v>
      </c>
    </row>
    <row r="46" spans="3:20" x14ac:dyDescent="0.25">
      <c r="C46" s="11"/>
      <c r="D46" s="21"/>
      <c r="E46" s="42"/>
      <c r="F46" s="21"/>
      <c r="G46" s="11"/>
      <c r="H46" s="21"/>
      <c r="I46" s="13" t="s">
        <v>36</v>
      </c>
      <c r="J46" s="17">
        <v>0.05</v>
      </c>
      <c r="K46" s="11"/>
      <c r="L46" s="11"/>
    </row>
    <row r="47" spans="3:20" x14ac:dyDescent="0.25">
      <c r="C47" s="11"/>
      <c r="D47" s="21"/>
      <c r="E47" s="11"/>
      <c r="F47" s="21"/>
      <c r="G47" s="11"/>
      <c r="H47" s="25"/>
      <c r="I47" s="37"/>
      <c r="J47" s="21"/>
      <c r="K47" s="11"/>
      <c r="L47" s="11"/>
      <c r="T47" s="6">
        <v>0.05</v>
      </c>
    </row>
    <row r="48" spans="3:20" x14ac:dyDescent="0.25">
      <c r="C48" s="11"/>
      <c r="D48" s="21"/>
      <c r="E48" s="11"/>
      <c r="F48" s="21"/>
      <c r="G48" s="11"/>
      <c r="H48" s="11"/>
      <c r="I48" s="11"/>
      <c r="J48" s="21"/>
      <c r="K48" s="11"/>
      <c r="L48" s="11"/>
      <c r="T48" s="6">
        <v>4.7500000000000001E-2</v>
      </c>
    </row>
    <row r="49" spans="3:20" x14ac:dyDescent="0.25">
      <c r="C49" s="11"/>
      <c r="D49" s="21"/>
      <c r="E49" s="13" t="s">
        <v>44</v>
      </c>
      <c r="F49" s="22">
        <v>0</v>
      </c>
      <c r="G49" s="11"/>
      <c r="H49" s="11"/>
      <c r="I49" s="13" t="s">
        <v>39</v>
      </c>
      <c r="J49" s="24" t="s">
        <v>43</v>
      </c>
      <c r="K49" s="14"/>
      <c r="L49" s="32">
        <f>J50*H45*G42*F41*E25*D52</f>
        <v>0</v>
      </c>
      <c r="M49" s="16">
        <f>L49*C66</f>
        <v>0</v>
      </c>
      <c r="T49" s="6">
        <v>0.90249999999999997</v>
      </c>
    </row>
    <row r="50" spans="3:20" x14ac:dyDescent="0.25">
      <c r="C50" s="11"/>
      <c r="D50" s="21"/>
      <c r="E50" s="11"/>
      <c r="F50" s="21"/>
      <c r="G50" s="11"/>
      <c r="H50" s="11"/>
      <c r="I50" s="11"/>
      <c r="J50" s="36">
        <v>0.95</v>
      </c>
      <c r="K50" s="11"/>
      <c r="L50" s="11"/>
      <c r="T50" s="6">
        <v>0.05</v>
      </c>
    </row>
    <row r="51" spans="3:20" x14ac:dyDescent="0.25">
      <c r="C51" s="11"/>
      <c r="D51" s="21"/>
      <c r="E51" s="11"/>
      <c r="F51" s="21"/>
      <c r="G51" s="11"/>
      <c r="H51" s="11"/>
      <c r="I51" s="11"/>
      <c r="J51" s="11"/>
      <c r="K51" s="11"/>
      <c r="L51" s="11"/>
      <c r="T51" s="6">
        <v>4.7500000000000001E-2</v>
      </c>
    </row>
    <row r="52" spans="3:20" x14ac:dyDescent="0.25">
      <c r="C52" s="43" t="s">
        <v>61</v>
      </c>
      <c r="D52" s="22">
        <v>1</v>
      </c>
      <c r="E52" s="11"/>
      <c r="F52" s="21"/>
      <c r="G52" s="20"/>
      <c r="H52" s="20"/>
      <c r="I52" s="20"/>
      <c r="J52" s="39" t="s">
        <v>57</v>
      </c>
      <c r="K52" s="14"/>
      <c r="L52" s="32">
        <f>G53*F49*E25*D52</f>
        <v>0</v>
      </c>
      <c r="M52" s="16">
        <f>L52*C66</f>
        <v>0</v>
      </c>
      <c r="T52" s="6">
        <v>0.90249999999999997</v>
      </c>
    </row>
    <row r="53" spans="3:20" x14ac:dyDescent="0.25">
      <c r="C53" s="11"/>
      <c r="D53" s="44"/>
      <c r="E53" s="38"/>
      <c r="F53" s="13" t="s">
        <v>36</v>
      </c>
      <c r="G53" s="22">
        <v>0.05</v>
      </c>
      <c r="H53" s="11"/>
      <c r="I53" s="11"/>
      <c r="J53" s="11"/>
      <c r="K53" s="11"/>
      <c r="L53" s="11"/>
    </row>
    <row r="54" spans="3:20" x14ac:dyDescent="0.25">
      <c r="C54" s="11"/>
      <c r="D54" s="44"/>
      <c r="E54" s="38"/>
      <c r="F54" s="11"/>
      <c r="G54" s="21"/>
      <c r="H54" s="11"/>
      <c r="I54" s="11"/>
      <c r="J54" s="13" t="s">
        <v>58</v>
      </c>
      <c r="K54" s="14"/>
      <c r="L54" s="32">
        <f>J55*H57*G58*F49*E25*D52</f>
        <v>0</v>
      </c>
      <c r="M54" s="16">
        <f>L54*C66</f>
        <v>0</v>
      </c>
    </row>
    <row r="55" spans="3:20" x14ac:dyDescent="0.25">
      <c r="C55" s="11"/>
      <c r="D55" s="44"/>
      <c r="E55" s="11"/>
      <c r="F55" s="18"/>
      <c r="G55" s="21"/>
      <c r="H55" s="11"/>
      <c r="I55" s="13" t="s">
        <v>36</v>
      </c>
      <c r="J55" s="17">
        <v>0.05</v>
      </c>
      <c r="K55" s="11"/>
      <c r="L55" s="33"/>
    </row>
    <row r="56" spans="3:20" x14ac:dyDescent="0.25">
      <c r="C56" s="11"/>
      <c r="D56" s="44"/>
      <c r="E56" s="11"/>
      <c r="F56" s="11"/>
      <c r="G56" s="21"/>
      <c r="H56" s="11"/>
      <c r="I56" s="11"/>
      <c r="J56" s="21"/>
      <c r="K56" s="11"/>
      <c r="L56" s="33"/>
    </row>
    <row r="57" spans="3:20" x14ac:dyDescent="0.25">
      <c r="C57" s="11"/>
      <c r="D57" s="44"/>
      <c r="E57" s="11"/>
      <c r="F57" s="42"/>
      <c r="G57" s="23" t="s">
        <v>41</v>
      </c>
      <c r="H57" s="17">
        <v>1</v>
      </c>
      <c r="I57" s="18"/>
      <c r="J57" s="21"/>
      <c r="K57" s="11"/>
      <c r="L57" s="33"/>
    </row>
    <row r="58" spans="3:20" x14ac:dyDescent="0.25">
      <c r="C58" s="11"/>
      <c r="D58" s="44"/>
      <c r="E58" s="11"/>
      <c r="F58" s="13" t="s">
        <v>39</v>
      </c>
      <c r="G58" s="31">
        <v>0.95</v>
      </c>
      <c r="H58" s="21"/>
      <c r="I58" s="13" t="s">
        <v>39</v>
      </c>
      <c r="J58" s="24" t="s">
        <v>43</v>
      </c>
      <c r="K58" s="14"/>
      <c r="L58" s="32">
        <f>J59*H57*G58*F49*E25*D52</f>
        <v>0</v>
      </c>
      <c r="M58" s="16">
        <f>L58*C66</f>
        <v>0</v>
      </c>
    </row>
    <row r="59" spans="3:20" x14ac:dyDescent="0.25">
      <c r="C59" s="11"/>
      <c r="D59" s="44"/>
      <c r="E59" s="11"/>
      <c r="F59" s="11"/>
      <c r="G59" s="11"/>
      <c r="H59" s="21"/>
      <c r="I59" s="11"/>
      <c r="J59" s="36">
        <v>0.95</v>
      </c>
      <c r="K59" s="11"/>
      <c r="L59" s="11"/>
    </row>
    <row r="60" spans="3:20" x14ac:dyDescent="0.25">
      <c r="C60" s="11"/>
      <c r="D60" s="44"/>
      <c r="E60" s="11"/>
      <c r="F60" s="11"/>
      <c r="G60" s="13"/>
      <c r="H60" s="21"/>
      <c r="I60" s="11"/>
      <c r="J60" s="11"/>
      <c r="K60" s="11"/>
      <c r="L60" s="11"/>
    </row>
    <row r="61" spans="3:20" x14ac:dyDescent="0.25">
      <c r="C61" s="11"/>
      <c r="D61" s="44"/>
      <c r="E61" s="11"/>
      <c r="F61" s="11"/>
      <c r="G61" s="13" t="s">
        <v>44</v>
      </c>
      <c r="H61" s="22">
        <v>0</v>
      </c>
      <c r="I61" s="11"/>
      <c r="J61" s="13" t="s">
        <v>35</v>
      </c>
      <c r="K61" s="14"/>
      <c r="L61" s="32">
        <f>J62*H61*G58*F49*E25*D52</f>
        <v>0</v>
      </c>
      <c r="M61" s="16">
        <f>C66*L61</f>
        <v>0</v>
      </c>
    </row>
    <row r="62" spans="3:20" x14ac:dyDescent="0.25">
      <c r="C62" s="11"/>
      <c r="D62" s="44"/>
      <c r="E62" s="11"/>
      <c r="F62" s="11"/>
      <c r="G62" s="11"/>
      <c r="H62" s="21"/>
      <c r="I62" s="13" t="s">
        <v>36</v>
      </c>
      <c r="J62" s="17">
        <v>0.05</v>
      </c>
      <c r="K62" s="11"/>
      <c r="L62" s="11"/>
    </row>
    <row r="63" spans="3:20" x14ac:dyDescent="0.25">
      <c r="C63" s="11"/>
      <c r="D63" s="44"/>
      <c r="E63" s="11"/>
      <c r="F63" s="11"/>
      <c r="G63" s="11"/>
      <c r="H63" s="25"/>
      <c r="I63" s="37"/>
      <c r="J63" s="21"/>
      <c r="K63" s="11"/>
      <c r="L63" s="11"/>
    </row>
    <row r="64" spans="3:20" x14ac:dyDescent="0.25">
      <c r="C64" s="11"/>
      <c r="D64" s="44"/>
      <c r="E64" s="11"/>
      <c r="F64" s="11"/>
      <c r="G64" s="11"/>
      <c r="H64" s="11"/>
      <c r="I64" s="11"/>
      <c r="J64" s="21"/>
      <c r="K64" s="11"/>
      <c r="L64" s="11"/>
    </row>
    <row r="65" spans="3:13" x14ac:dyDescent="0.25">
      <c r="C65" s="45"/>
      <c r="D65" s="44"/>
      <c r="E65" s="11"/>
      <c r="F65" s="11"/>
      <c r="G65" s="11"/>
      <c r="H65" s="11"/>
      <c r="I65" s="13" t="s">
        <v>39</v>
      </c>
      <c r="J65" s="24" t="s">
        <v>43</v>
      </c>
      <c r="K65" s="14"/>
      <c r="L65" s="32">
        <f>J66*H61*G58*F49*E25*D52</f>
        <v>0</v>
      </c>
      <c r="M65" s="16">
        <f>L65*C66</f>
        <v>0</v>
      </c>
    </row>
    <row r="66" spans="3:13" x14ac:dyDescent="0.25">
      <c r="C66" s="46">
        <f>0.00001</f>
        <v>1.0000000000000001E-5</v>
      </c>
      <c r="D66" s="44"/>
      <c r="E66" s="11"/>
      <c r="F66" s="11"/>
      <c r="G66" s="11"/>
      <c r="H66" s="11"/>
      <c r="I66" s="11"/>
      <c r="J66" s="36">
        <v>0.95</v>
      </c>
      <c r="K66" s="11"/>
      <c r="L66" s="11"/>
    </row>
    <row r="67" spans="3:13" x14ac:dyDescent="0.25">
      <c r="C67" s="47">
        <v>1E-4</v>
      </c>
      <c r="D67" s="44"/>
      <c r="E67" s="11"/>
      <c r="F67" s="11"/>
      <c r="G67" s="11"/>
      <c r="H67" s="11"/>
      <c r="I67" s="11"/>
      <c r="J67" s="11"/>
      <c r="K67" s="11"/>
      <c r="L67" s="11"/>
    </row>
    <row r="68" spans="3:13" x14ac:dyDescent="0.25">
      <c r="C68" s="11"/>
      <c r="D68" s="44"/>
      <c r="E68" s="11"/>
      <c r="F68" s="11"/>
      <c r="G68" s="11"/>
      <c r="H68" s="11"/>
      <c r="I68" s="11"/>
      <c r="J68" s="11"/>
      <c r="K68" s="11"/>
      <c r="L68" s="11"/>
    </row>
    <row r="69" spans="3:13" x14ac:dyDescent="0.25">
      <c r="C69" s="11"/>
      <c r="D69" s="44"/>
      <c r="E69" s="11"/>
      <c r="F69" s="11"/>
      <c r="G69" s="20"/>
      <c r="H69" s="20"/>
      <c r="I69" s="20"/>
      <c r="J69" s="39" t="s">
        <v>35</v>
      </c>
      <c r="K69" s="14"/>
      <c r="L69" s="32">
        <f>G72*F83*D77</f>
        <v>0.05</v>
      </c>
      <c r="M69" s="16">
        <f>L69*C67</f>
        <v>5.0000000000000004E-6</v>
      </c>
    </row>
    <row r="70" spans="3:13" x14ac:dyDescent="0.25">
      <c r="C70" s="11"/>
      <c r="D70" s="44"/>
      <c r="E70" s="11"/>
      <c r="F70" s="11"/>
      <c r="G70" s="21"/>
      <c r="H70" s="11"/>
      <c r="I70" s="11"/>
      <c r="J70" s="11"/>
      <c r="K70" s="11"/>
      <c r="L70" s="11"/>
    </row>
    <row r="71" spans="3:13" x14ac:dyDescent="0.25">
      <c r="C71" s="11"/>
      <c r="D71" s="44"/>
      <c r="E71" s="11"/>
      <c r="F71" s="11"/>
      <c r="G71" s="21"/>
      <c r="H71" s="11"/>
      <c r="I71" s="11"/>
      <c r="J71" s="11"/>
      <c r="K71" s="11"/>
      <c r="L71" s="11"/>
    </row>
    <row r="72" spans="3:13" x14ac:dyDescent="0.25">
      <c r="C72" s="11"/>
      <c r="D72" s="44"/>
      <c r="E72" s="11"/>
      <c r="F72" s="13" t="s">
        <v>36</v>
      </c>
      <c r="G72" s="22">
        <v>0.05</v>
      </c>
      <c r="H72" s="11"/>
      <c r="I72" s="11"/>
      <c r="J72" s="29" t="s">
        <v>62</v>
      </c>
      <c r="K72" s="14"/>
      <c r="L72" s="32">
        <f>J73*I75*H77*G78*F83*D77</f>
        <v>4.7500000000000001E-2</v>
      </c>
      <c r="M72" s="16">
        <f>L72*C67</f>
        <v>4.7500000000000003E-6</v>
      </c>
    </row>
    <row r="73" spans="3:13" x14ac:dyDescent="0.25">
      <c r="C73" s="11"/>
      <c r="D73" s="44"/>
      <c r="E73" s="11"/>
      <c r="F73" s="11"/>
      <c r="G73" s="21"/>
      <c r="H73" s="11"/>
      <c r="I73" s="13" t="s">
        <v>36</v>
      </c>
      <c r="J73" s="17">
        <v>0.05</v>
      </c>
      <c r="K73" s="11"/>
      <c r="L73" s="11"/>
    </row>
    <row r="74" spans="3:13" x14ac:dyDescent="0.25">
      <c r="C74" s="11"/>
      <c r="D74" s="44"/>
      <c r="E74" s="11"/>
      <c r="F74" s="11"/>
      <c r="G74" s="21"/>
      <c r="H74" s="11"/>
      <c r="I74" s="20"/>
      <c r="J74" s="21"/>
      <c r="K74" s="11"/>
      <c r="L74" s="11"/>
    </row>
    <row r="75" spans="3:13" x14ac:dyDescent="0.25">
      <c r="C75" s="11"/>
      <c r="D75" s="44"/>
      <c r="E75" s="11"/>
      <c r="F75" s="11"/>
      <c r="G75" s="30"/>
      <c r="H75" s="48" t="s">
        <v>41</v>
      </c>
      <c r="I75" s="36">
        <v>1</v>
      </c>
      <c r="J75" s="21"/>
      <c r="K75" s="11"/>
      <c r="L75" s="11"/>
    </row>
    <row r="76" spans="3:13" x14ac:dyDescent="0.25">
      <c r="C76" s="11"/>
      <c r="D76" s="44"/>
      <c r="E76" s="11"/>
      <c r="F76" s="20"/>
      <c r="G76" s="21"/>
      <c r="H76" s="37"/>
      <c r="I76" s="23" t="s">
        <v>39</v>
      </c>
      <c r="J76" s="24" t="s">
        <v>43</v>
      </c>
      <c r="K76" s="14"/>
      <c r="L76" s="32">
        <f>J77*I75*H77*G78*F83*D77</f>
        <v>0.90249999999999997</v>
      </c>
      <c r="M76" s="16">
        <f>L76*C67</f>
        <v>9.0249999999999998E-5</v>
      </c>
    </row>
    <row r="77" spans="3:13" x14ac:dyDescent="0.25">
      <c r="C77" s="43" t="s">
        <v>46</v>
      </c>
      <c r="D77" s="22">
        <v>1</v>
      </c>
      <c r="E77" s="11"/>
      <c r="F77" s="21"/>
      <c r="G77" s="23" t="s">
        <v>41</v>
      </c>
      <c r="H77" s="22">
        <v>1</v>
      </c>
      <c r="I77" s="21"/>
      <c r="J77" s="36">
        <v>0.95</v>
      </c>
      <c r="K77" s="11"/>
      <c r="L77" s="11"/>
    </row>
    <row r="78" spans="3:13" x14ac:dyDescent="0.25">
      <c r="C78" s="11"/>
      <c r="D78" s="21"/>
      <c r="E78" s="11"/>
      <c r="F78" s="23" t="s">
        <v>39</v>
      </c>
      <c r="G78" s="31">
        <v>0.95</v>
      </c>
      <c r="H78" s="23" t="s">
        <v>44</v>
      </c>
      <c r="I78" s="22">
        <v>0</v>
      </c>
      <c r="J78" s="29" t="s">
        <v>35</v>
      </c>
      <c r="K78" s="14"/>
      <c r="L78" s="32">
        <f>J79*I78*H77*G78*F83*D77</f>
        <v>0</v>
      </c>
      <c r="M78" s="16">
        <f>L78*C67</f>
        <v>0</v>
      </c>
    </row>
    <row r="79" spans="3:13" x14ac:dyDescent="0.25">
      <c r="C79" s="11"/>
      <c r="D79" s="21"/>
      <c r="E79" s="11"/>
      <c r="F79" s="21"/>
      <c r="G79" s="11"/>
      <c r="H79" s="21"/>
      <c r="I79" s="23" t="s">
        <v>36</v>
      </c>
      <c r="J79" s="22">
        <v>0.05</v>
      </c>
      <c r="K79" s="11"/>
      <c r="L79" s="11"/>
    </row>
    <row r="80" spans="3:13" x14ac:dyDescent="0.25">
      <c r="C80" s="11"/>
      <c r="D80" s="21"/>
      <c r="E80" s="11"/>
      <c r="F80" s="23"/>
      <c r="G80" s="11"/>
      <c r="H80" s="21"/>
      <c r="I80" s="25"/>
      <c r="J80" s="21"/>
      <c r="K80" s="11"/>
      <c r="L80" s="11"/>
    </row>
    <row r="81" spans="3:13" x14ac:dyDescent="0.25">
      <c r="C81" s="11"/>
      <c r="D81" s="21"/>
      <c r="E81" s="11"/>
      <c r="F81" s="21"/>
      <c r="G81" s="11"/>
      <c r="H81" s="21"/>
      <c r="I81" s="11"/>
      <c r="J81" s="21"/>
      <c r="K81" s="11"/>
      <c r="L81" s="11"/>
    </row>
    <row r="82" spans="3:13" x14ac:dyDescent="0.25">
      <c r="C82" s="11"/>
      <c r="D82" s="21"/>
      <c r="E82" s="11"/>
      <c r="F82" s="21"/>
      <c r="G82" s="11"/>
      <c r="H82" s="21"/>
      <c r="I82" s="13" t="s">
        <v>39</v>
      </c>
      <c r="J82" s="24" t="s">
        <v>43</v>
      </c>
      <c r="K82" s="14"/>
      <c r="L82" s="32">
        <f>J83*I78*H77*G78*F83*D77</f>
        <v>0</v>
      </c>
      <c r="M82" s="16">
        <f>L82*C67</f>
        <v>0</v>
      </c>
    </row>
    <row r="83" spans="3:13" x14ac:dyDescent="0.25">
      <c r="C83" s="11"/>
      <c r="D83" s="21"/>
      <c r="E83" s="13" t="s">
        <v>41</v>
      </c>
      <c r="F83" s="22">
        <v>1</v>
      </c>
      <c r="G83" s="11"/>
      <c r="H83" s="21"/>
      <c r="I83" s="11"/>
      <c r="J83" s="36">
        <v>0.95</v>
      </c>
      <c r="K83" s="11"/>
      <c r="L83" s="11"/>
    </row>
    <row r="84" spans="3:13" x14ac:dyDescent="0.25">
      <c r="C84" s="11"/>
      <c r="D84" s="21"/>
      <c r="E84" s="11"/>
      <c r="F84" s="21"/>
      <c r="G84" s="11"/>
      <c r="H84" s="21"/>
      <c r="I84" s="11"/>
      <c r="J84" s="11"/>
      <c r="K84" s="11"/>
      <c r="L84" s="11"/>
    </row>
    <row r="85" spans="3:13" x14ac:dyDescent="0.25">
      <c r="C85" s="11"/>
      <c r="D85" s="21"/>
      <c r="E85" s="11"/>
      <c r="F85" s="21"/>
      <c r="G85" s="11"/>
      <c r="H85" s="21"/>
      <c r="I85" s="11"/>
      <c r="J85" s="29" t="s">
        <v>35</v>
      </c>
      <c r="K85" s="14"/>
      <c r="L85" s="32">
        <f>J86*I88*H86*G78*F83*D77</f>
        <v>0</v>
      </c>
      <c r="M85" s="16">
        <f>L85*C67</f>
        <v>0</v>
      </c>
    </row>
    <row r="86" spans="3:13" x14ac:dyDescent="0.25">
      <c r="C86" s="11"/>
      <c r="D86" s="21"/>
      <c r="E86" s="11"/>
      <c r="F86" s="21"/>
      <c r="G86" s="13" t="s">
        <v>44</v>
      </c>
      <c r="H86" s="22">
        <v>0</v>
      </c>
      <c r="I86" s="13" t="s">
        <v>36</v>
      </c>
      <c r="J86" s="17">
        <v>0.05</v>
      </c>
      <c r="K86" s="11"/>
      <c r="L86" s="11"/>
    </row>
    <row r="87" spans="3:13" x14ac:dyDescent="0.25">
      <c r="C87" s="11"/>
      <c r="D87" s="21"/>
      <c r="E87" s="11"/>
      <c r="F87" s="21"/>
      <c r="G87" s="11"/>
      <c r="H87" s="21"/>
      <c r="I87" s="20"/>
      <c r="J87" s="21"/>
      <c r="K87" s="11"/>
      <c r="L87" s="11"/>
    </row>
    <row r="88" spans="3:13" x14ac:dyDescent="0.25">
      <c r="C88" s="11"/>
      <c r="D88" s="21"/>
      <c r="E88" s="11"/>
      <c r="F88" s="21"/>
      <c r="G88" s="11"/>
      <c r="H88" s="27" t="s">
        <v>41</v>
      </c>
      <c r="I88" s="36">
        <v>1</v>
      </c>
      <c r="J88" s="21"/>
      <c r="K88" s="11"/>
      <c r="L88" s="11"/>
    </row>
    <row r="89" spans="3:13" x14ac:dyDescent="0.25">
      <c r="C89" s="11"/>
      <c r="D89" s="21"/>
      <c r="E89" s="11"/>
      <c r="F89" s="21"/>
      <c r="G89" s="11"/>
      <c r="H89" s="49"/>
      <c r="I89" s="23" t="s">
        <v>39</v>
      </c>
      <c r="J89" s="24" t="s">
        <v>43</v>
      </c>
      <c r="K89" s="14"/>
      <c r="L89" s="32">
        <f>J90*I88*H86*G78*F83*D77</f>
        <v>0</v>
      </c>
      <c r="M89" s="16">
        <f>L89*C67</f>
        <v>0</v>
      </c>
    </row>
    <row r="90" spans="3:13" x14ac:dyDescent="0.25">
      <c r="C90" s="11"/>
      <c r="D90" s="25"/>
      <c r="E90" s="20"/>
      <c r="F90" s="21"/>
      <c r="G90" s="11"/>
      <c r="H90" s="42"/>
      <c r="I90" s="21"/>
      <c r="J90" s="36">
        <v>0.95</v>
      </c>
      <c r="K90" s="11"/>
      <c r="L90" s="11"/>
    </row>
    <row r="91" spans="3:13" x14ac:dyDescent="0.25">
      <c r="C91" s="11"/>
      <c r="D91" s="11"/>
      <c r="E91" s="50"/>
      <c r="F91" s="11"/>
      <c r="G91" s="11"/>
      <c r="H91" s="13" t="s">
        <v>44</v>
      </c>
      <c r="I91" s="22">
        <v>0</v>
      </c>
      <c r="J91" s="29" t="s">
        <v>35</v>
      </c>
      <c r="K91" s="14"/>
      <c r="L91" s="32">
        <f>J92*I91*H86*G78*F83*D77</f>
        <v>0</v>
      </c>
      <c r="M91" s="16">
        <f>L91*C67</f>
        <v>0</v>
      </c>
    </row>
    <row r="92" spans="3:13" x14ac:dyDescent="0.25">
      <c r="C92" s="11"/>
      <c r="D92" s="11"/>
      <c r="E92" s="38"/>
      <c r="F92" s="11"/>
      <c r="G92" s="11"/>
      <c r="H92" s="11"/>
      <c r="I92" s="23" t="s">
        <v>36</v>
      </c>
      <c r="J92" s="22">
        <v>0.05</v>
      </c>
      <c r="K92" s="11"/>
      <c r="L92" s="11"/>
    </row>
    <row r="93" spans="3:13" x14ac:dyDescent="0.25">
      <c r="C93" s="11"/>
      <c r="D93" s="11"/>
      <c r="E93" s="38"/>
      <c r="F93" s="11"/>
      <c r="G93" s="11"/>
      <c r="H93" s="11"/>
      <c r="I93" s="25"/>
      <c r="J93" s="21"/>
      <c r="K93" s="11"/>
      <c r="L93" s="11"/>
    </row>
    <row r="94" spans="3:13" x14ac:dyDescent="0.25">
      <c r="C94" s="11"/>
      <c r="D94" s="11"/>
      <c r="E94" s="38"/>
      <c r="F94" s="11"/>
      <c r="G94" s="11"/>
      <c r="H94" s="11"/>
      <c r="I94" s="11"/>
      <c r="J94" s="21"/>
      <c r="K94" s="11"/>
      <c r="L94" s="11"/>
    </row>
    <row r="95" spans="3:13" x14ac:dyDescent="0.25">
      <c r="C95" s="11"/>
      <c r="D95" s="11"/>
      <c r="E95" s="38"/>
      <c r="F95" s="11"/>
      <c r="G95" s="11"/>
      <c r="H95" s="11"/>
      <c r="I95" s="13" t="s">
        <v>39</v>
      </c>
      <c r="J95" s="24" t="s">
        <v>43</v>
      </c>
      <c r="K95" s="14"/>
      <c r="L95" s="32">
        <f>J96*I91*H86*G78*F83*D77</f>
        <v>0</v>
      </c>
      <c r="M95" s="16">
        <f>L95*C67</f>
        <v>0</v>
      </c>
    </row>
    <row r="96" spans="3:13" x14ac:dyDescent="0.25">
      <c r="C96" s="11"/>
      <c r="D96" s="11"/>
      <c r="E96" s="38"/>
      <c r="F96" s="11"/>
      <c r="G96" s="11"/>
      <c r="H96" s="11"/>
      <c r="I96" s="11"/>
      <c r="J96" s="36">
        <v>0.95</v>
      </c>
      <c r="K96" s="11"/>
      <c r="L96" s="11"/>
    </row>
    <row r="97" spans="3:13" x14ac:dyDescent="0.25">
      <c r="C97" s="11"/>
      <c r="D97" s="11"/>
      <c r="E97" s="13" t="s">
        <v>44</v>
      </c>
      <c r="F97" s="30">
        <v>0</v>
      </c>
      <c r="G97" s="11"/>
      <c r="H97" s="11"/>
      <c r="I97" s="11"/>
      <c r="J97" s="11"/>
      <c r="K97" s="11"/>
      <c r="L97" s="11"/>
    </row>
    <row r="98" spans="3:13" x14ac:dyDescent="0.25">
      <c r="C98" s="11"/>
      <c r="D98" s="11"/>
      <c r="E98" s="38"/>
      <c r="F98" s="11"/>
      <c r="G98" s="11"/>
      <c r="H98" s="11"/>
      <c r="I98" s="11"/>
      <c r="J98" s="11"/>
      <c r="K98" s="11"/>
      <c r="L98" s="11"/>
    </row>
    <row r="99" spans="3:13" x14ac:dyDescent="0.25">
      <c r="C99" s="11"/>
      <c r="D99" s="11"/>
      <c r="E99" s="38"/>
      <c r="F99" s="11"/>
      <c r="G99" s="20"/>
      <c r="H99" s="20"/>
      <c r="I99" s="20"/>
      <c r="J99" s="39" t="s">
        <v>35</v>
      </c>
      <c r="K99" s="14"/>
      <c r="L99" s="32">
        <f>G102*F97*D77</f>
        <v>0</v>
      </c>
      <c r="M99" s="16">
        <f>L99*C67</f>
        <v>0</v>
      </c>
    </row>
    <row r="100" spans="3:13" x14ac:dyDescent="0.25">
      <c r="C100" s="11"/>
      <c r="D100" s="11"/>
      <c r="E100" s="38"/>
      <c r="F100" s="11"/>
      <c r="G100" s="21"/>
      <c r="H100" s="11"/>
      <c r="I100" s="11"/>
      <c r="J100" s="11"/>
      <c r="K100" s="11"/>
      <c r="L100" s="11"/>
    </row>
    <row r="101" spans="3:13" x14ac:dyDescent="0.25">
      <c r="C101" s="11"/>
      <c r="D101" s="11"/>
      <c r="E101" s="38"/>
      <c r="F101" s="11"/>
      <c r="G101" s="21"/>
      <c r="H101" s="11"/>
      <c r="I101" s="11"/>
      <c r="J101" s="11"/>
      <c r="K101" s="11"/>
      <c r="L101" s="11"/>
    </row>
    <row r="102" spans="3:13" x14ac:dyDescent="0.25">
      <c r="C102" s="11"/>
      <c r="D102" s="11"/>
      <c r="E102" s="38"/>
      <c r="F102" s="13" t="s">
        <v>36</v>
      </c>
      <c r="G102" s="22">
        <v>0.05</v>
      </c>
      <c r="H102" s="11"/>
      <c r="I102" s="11"/>
      <c r="J102" s="29" t="s">
        <v>62</v>
      </c>
      <c r="K102" s="14"/>
      <c r="L102" s="32">
        <f>J103*I105*H107*G108*F97*D77</f>
        <v>0</v>
      </c>
      <c r="M102" s="16">
        <f>L102*C67</f>
        <v>0</v>
      </c>
    </row>
    <row r="103" spans="3:13" x14ac:dyDescent="0.25">
      <c r="C103" s="11"/>
      <c r="D103" s="11"/>
      <c r="E103" s="38"/>
      <c r="F103" s="11"/>
      <c r="G103" s="21"/>
      <c r="H103" s="11"/>
      <c r="I103" s="13" t="s">
        <v>36</v>
      </c>
      <c r="J103" s="17">
        <v>0.05</v>
      </c>
      <c r="K103" s="11"/>
      <c r="L103" s="11"/>
    </row>
    <row r="104" spans="3:13" x14ac:dyDescent="0.25">
      <c r="C104" s="11"/>
      <c r="D104" s="11"/>
      <c r="E104" s="38"/>
      <c r="F104" s="11"/>
      <c r="G104" s="21"/>
      <c r="H104" s="11"/>
      <c r="I104" s="20"/>
      <c r="J104" s="21"/>
      <c r="K104" s="11"/>
      <c r="L104" s="11"/>
    </row>
    <row r="105" spans="3:13" x14ac:dyDescent="0.25">
      <c r="C105" s="11"/>
      <c r="D105" s="11"/>
      <c r="E105" s="38"/>
      <c r="F105" s="11"/>
      <c r="G105" s="30"/>
      <c r="H105" s="48" t="s">
        <v>41</v>
      </c>
      <c r="I105" s="36">
        <v>1</v>
      </c>
      <c r="J105" s="21"/>
      <c r="K105" s="11"/>
      <c r="L105" s="11"/>
    </row>
    <row r="106" spans="3:13" x14ac:dyDescent="0.25">
      <c r="C106" s="11"/>
      <c r="D106" s="11"/>
      <c r="E106" s="38"/>
      <c r="F106" s="20"/>
      <c r="G106" s="21"/>
      <c r="H106" s="37"/>
      <c r="I106" s="23" t="s">
        <v>39</v>
      </c>
      <c r="J106" s="24" t="s">
        <v>43</v>
      </c>
      <c r="K106" s="14"/>
      <c r="L106" s="32">
        <f>J107*I105*H107*G108*F97*D77</f>
        <v>0</v>
      </c>
      <c r="M106" s="16">
        <f>L106*C67</f>
        <v>0</v>
      </c>
    </row>
    <row r="107" spans="3:13" x14ac:dyDescent="0.25">
      <c r="C107" s="11"/>
      <c r="D107" s="11"/>
      <c r="E107" s="11"/>
      <c r="F107" s="11"/>
      <c r="G107" s="23" t="s">
        <v>41</v>
      </c>
      <c r="H107" s="22">
        <v>1</v>
      </c>
      <c r="I107" s="21"/>
      <c r="J107" s="36">
        <v>0.95</v>
      </c>
      <c r="K107" s="11"/>
      <c r="L107" s="11"/>
    </row>
    <row r="108" spans="3:13" x14ac:dyDescent="0.25">
      <c r="C108" s="11"/>
      <c r="D108" s="11"/>
      <c r="E108" s="11"/>
      <c r="F108" s="13" t="s">
        <v>39</v>
      </c>
      <c r="G108" s="31">
        <v>0.95</v>
      </c>
      <c r="H108" s="23" t="s">
        <v>44</v>
      </c>
      <c r="I108" s="22">
        <v>0</v>
      </c>
      <c r="J108" s="29" t="s">
        <v>35</v>
      </c>
      <c r="K108" s="14"/>
      <c r="L108" s="32">
        <f>J109*I108*H107*G108*F97*D77</f>
        <v>0</v>
      </c>
      <c r="M108" s="16">
        <f>L108*C67</f>
        <v>0</v>
      </c>
    </row>
    <row r="109" spans="3:13" x14ac:dyDescent="0.25">
      <c r="C109" s="11"/>
      <c r="D109" s="11"/>
      <c r="E109" s="11"/>
      <c r="F109" s="11"/>
      <c r="G109" s="11"/>
      <c r="H109" s="21"/>
      <c r="I109" s="23" t="s">
        <v>36</v>
      </c>
      <c r="J109" s="22">
        <v>0.05</v>
      </c>
      <c r="K109" s="11"/>
      <c r="L109" s="11"/>
    </row>
    <row r="110" spans="3:13" x14ac:dyDescent="0.25">
      <c r="C110" s="11"/>
      <c r="D110" s="11"/>
      <c r="E110" s="11"/>
      <c r="F110" s="13"/>
      <c r="G110" s="11"/>
      <c r="H110" s="21"/>
      <c r="I110" s="25"/>
      <c r="J110" s="21"/>
      <c r="K110" s="11"/>
      <c r="L110" s="11"/>
    </row>
    <row r="111" spans="3:13" x14ac:dyDescent="0.25">
      <c r="C111" s="11"/>
      <c r="D111" s="11"/>
      <c r="E111" s="11"/>
      <c r="F111" s="11"/>
      <c r="G111" s="11"/>
      <c r="H111" s="21"/>
      <c r="I111" s="11"/>
      <c r="J111" s="21"/>
      <c r="K111" s="11"/>
      <c r="L111" s="11"/>
    </row>
    <row r="112" spans="3:13" x14ac:dyDescent="0.25">
      <c r="C112" s="11"/>
      <c r="D112" s="11"/>
      <c r="E112" s="11"/>
      <c r="F112" s="11"/>
      <c r="G112" s="11"/>
      <c r="H112" s="21"/>
      <c r="I112" s="13" t="s">
        <v>39</v>
      </c>
      <c r="J112" s="24" t="s">
        <v>43</v>
      </c>
      <c r="K112" s="14"/>
      <c r="L112" s="32">
        <f>J113*I108*H107*G108*F97*D77</f>
        <v>0</v>
      </c>
      <c r="M112" s="16">
        <f>L112*C67</f>
        <v>0</v>
      </c>
    </row>
    <row r="113" spans="3:13" x14ac:dyDescent="0.25">
      <c r="C113" s="11"/>
      <c r="D113" s="11"/>
      <c r="E113" s="11"/>
      <c r="F113" s="42"/>
      <c r="G113" s="11"/>
      <c r="H113" s="21"/>
      <c r="I113" s="11"/>
      <c r="J113" s="36">
        <v>0.95</v>
      </c>
      <c r="K113" s="11"/>
      <c r="L113" s="11"/>
    </row>
    <row r="114" spans="3:13" x14ac:dyDescent="0.25">
      <c r="C114" s="11"/>
      <c r="D114" s="11"/>
      <c r="E114" s="11"/>
      <c r="F114" s="11"/>
      <c r="G114" s="11"/>
      <c r="H114" s="21"/>
      <c r="I114" s="11"/>
      <c r="J114" s="11"/>
      <c r="K114" s="11"/>
      <c r="L114" s="11"/>
    </row>
    <row r="115" spans="3:13" x14ac:dyDescent="0.25">
      <c r="C115" s="11"/>
      <c r="D115" s="11"/>
      <c r="E115" s="11"/>
      <c r="F115" s="11"/>
      <c r="G115" s="11"/>
      <c r="H115" s="21"/>
      <c r="I115" s="11"/>
      <c r="J115" s="29" t="s">
        <v>35</v>
      </c>
      <c r="K115" s="14"/>
      <c r="L115" s="32">
        <f>J116*I118*H116*G108*F97*D77</f>
        <v>0</v>
      </c>
      <c r="M115" s="16">
        <f>L115*C67</f>
        <v>0</v>
      </c>
    </row>
    <row r="116" spans="3:13" x14ac:dyDescent="0.25">
      <c r="C116" s="11"/>
      <c r="D116" s="11"/>
      <c r="E116" s="11"/>
      <c r="F116" s="11"/>
      <c r="G116" s="13" t="s">
        <v>44</v>
      </c>
      <c r="H116" s="22">
        <v>0</v>
      </c>
      <c r="I116" s="13" t="s">
        <v>36</v>
      </c>
      <c r="J116" s="17">
        <v>0.05</v>
      </c>
      <c r="K116" s="11"/>
      <c r="L116" s="11"/>
    </row>
    <row r="117" spans="3:13" x14ac:dyDescent="0.25">
      <c r="C117" s="11"/>
      <c r="D117" s="11"/>
      <c r="E117" s="11"/>
      <c r="F117" s="11"/>
      <c r="G117" s="11"/>
      <c r="H117" s="21"/>
      <c r="I117" s="20"/>
      <c r="J117" s="21"/>
      <c r="K117" s="11"/>
      <c r="L117" s="11"/>
    </row>
    <row r="118" spans="3:13" x14ac:dyDescent="0.25">
      <c r="C118" s="11"/>
      <c r="D118" s="11"/>
      <c r="E118" s="11"/>
      <c r="F118" s="11"/>
      <c r="G118" s="11"/>
      <c r="H118" s="27" t="s">
        <v>41</v>
      </c>
      <c r="I118" s="36">
        <v>1</v>
      </c>
      <c r="J118" s="21"/>
      <c r="K118" s="11"/>
      <c r="L118" s="11"/>
    </row>
    <row r="119" spans="3:13" x14ac:dyDescent="0.25">
      <c r="C119" s="11"/>
      <c r="D119" s="11"/>
      <c r="E119" s="11"/>
      <c r="F119" s="11"/>
      <c r="G119" s="11"/>
      <c r="H119" s="49"/>
      <c r="I119" s="23" t="s">
        <v>39</v>
      </c>
      <c r="J119" s="24" t="s">
        <v>43</v>
      </c>
      <c r="K119" s="14"/>
      <c r="L119" s="32">
        <f>J120*I118*H116*G108*F97*D77</f>
        <v>0</v>
      </c>
      <c r="M119" s="16">
        <f>L119*C67</f>
        <v>0</v>
      </c>
    </row>
    <row r="120" spans="3:13" x14ac:dyDescent="0.25">
      <c r="C120" s="11"/>
      <c r="D120" s="11"/>
      <c r="E120" s="11"/>
      <c r="F120" s="11"/>
      <c r="G120" s="11"/>
      <c r="H120" s="42"/>
      <c r="I120" s="21"/>
      <c r="J120" s="36">
        <v>0.95</v>
      </c>
      <c r="K120" s="11"/>
      <c r="L120" s="11"/>
    </row>
    <row r="121" spans="3:13" x14ac:dyDescent="0.25">
      <c r="C121" s="11"/>
      <c r="D121" s="11"/>
      <c r="E121" s="11"/>
      <c r="F121" s="11"/>
      <c r="G121" s="11"/>
      <c r="H121" s="13" t="s">
        <v>44</v>
      </c>
      <c r="I121" s="22">
        <v>0</v>
      </c>
      <c r="J121" s="29" t="s">
        <v>35</v>
      </c>
      <c r="K121" s="14"/>
      <c r="L121" s="32">
        <f>J122*I121*H116*G108*F97*D77</f>
        <v>0</v>
      </c>
      <c r="M121" s="16">
        <f>L121*C67</f>
        <v>0</v>
      </c>
    </row>
    <row r="122" spans="3:13" x14ac:dyDescent="0.25">
      <c r="C122" s="11"/>
      <c r="D122" s="11"/>
      <c r="E122" s="11"/>
      <c r="F122" s="11"/>
      <c r="G122" s="11"/>
      <c r="H122" s="11"/>
      <c r="I122" s="23" t="s">
        <v>36</v>
      </c>
      <c r="J122" s="22">
        <v>0.05</v>
      </c>
      <c r="K122" s="11"/>
      <c r="L122" s="11"/>
    </row>
    <row r="123" spans="3:13" x14ac:dyDescent="0.25">
      <c r="C123" s="11"/>
      <c r="D123" s="11"/>
      <c r="E123" s="11"/>
      <c r="F123" s="11"/>
      <c r="G123" s="11"/>
      <c r="H123" s="11"/>
      <c r="I123" s="25"/>
      <c r="J123" s="21"/>
      <c r="K123" s="11"/>
      <c r="L123" s="11"/>
    </row>
    <row r="124" spans="3:13" x14ac:dyDescent="0.25">
      <c r="C124" s="11"/>
      <c r="D124" s="11"/>
      <c r="E124" s="11"/>
      <c r="F124" s="11"/>
      <c r="G124" s="11"/>
      <c r="H124" s="11"/>
      <c r="I124" s="11"/>
      <c r="J124" s="21"/>
      <c r="K124" s="11"/>
      <c r="L124" s="11"/>
    </row>
    <row r="125" spans="3:13" x14ac:dyDescent="0.25">
      <c r="C125" s="11"/>
      <c r="D125" s="11"/>
      <c r="E125" s="11"/>
      <c r="F125" s="11"/>
      <c r="G125" s="11"/>
      <c r="H125" s="11"/>
      <c r="I125" s="13" t="s">
        <v>39</v>
      </c>
      <c r="J125" s="24" t="s">
        <v>43</v>
      </c>
      <c r="K125" s="14"/>
      <c r="L125" s="32">
        <f>J126*I121*H116*G108*F97*D77</f>
        <v>0</v>
      </c>
      <c r="M125" s="16">
        <f>L125*C67</f>
        <v>0</v>
      </c>
    </row>
    <row r="126" spans="3:13" x14ac:dyDescent="0.25">
      <c r="J126" s="51">
        <v>0.95</v>
      </c>
    </row>
  </sheetData>
  <conditionalFormatting sqref="M2:M125">
    <cfRule type="cellIs" dxfId="4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34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7.6640625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0" width="16.6640625" style="6" customWidth="1"/>
    <col min="11" max="16384" width="8.88671875" style="6"/>
  </cols>
  <sheetData>
    <row r="1" spans="2:10" ht="58.95" customHeight="1" x14ac:dyDescent="0.25">
      <c r="B1" s="9" t="s">
        <v>28</v>
      </c>
      <c r="C1" s="9" t="s">
        <v>29</v>
      </c>
      <c r="D1" s="9" t="s">
        <v>30</v>
      </c>
      <c r="E1" s="9" t="s">
        <v>31</v>
      </c>
      <c r="F1" s="9" t="s">
        <v>32</v>
      </c>
      <c r="G1" s="9" t="s">
        <v>33</v>
      </c>
      <c r="H1" s="9" t="s">
        <v>1</v>
      </c>
      <c r="I1" s="9" t="s">
        <v>5</v>
      </c>
      <c r="J1" s="10" t="s">
        <v>34</v>
      </c>
    </row>
    <row r="2" spans="2:10" x14ac:dyDescent="0.3">
      <c r="B2" s="11"/>
      <c r="C2" s="11"/>
      <c r="D2" s="11"/>
      <c r="E2" s="11"/>
      <c r="F2" s="11"/>
      <c r="G2" s="11"/>
      <c r="H2" s="11"/>
      <c r="I2" s="12"/>
    </row>
    <row r="3" spans="2:10" x14ac:dyDescent="0.3">
      <c r="B3" s="11"/>
      <c r="C3" s="11"/>
      <c r="D3" s="11"/>
      <c r="E3" s="11"/>
      <c r="F3" s="11"/>
      <c r="G3" s="13" t="s">
        <v>35</v>
      </c>
      <c r="H3" s="14"/>
      <c r="I3" s="15">
        <f>C9*E4</f>
        <v>0.05</v>
      </c>
      <c r="J3" s="16">
        <f>B14*I3</f>
        <v>5.0000000000000008E-7</v>
      </c>
    </row>
    <row r="4" spans="2:10" x14ac:dyDescent="0.3">
      <c r="B4" s="11"/>
      <c r="C4" s="11"/>
      <c r="D4" s="13" t="s">
        <v>36</v>
      </c>
      <c r="E4" s="17">
        <v>0.05</v>
      </c>
      <c r="F4" s="18"/>
      <c r="G4" s="18"/>
      <c r="H4" s="11"/>
      <c r="I4" s="19"/>
    </row>
    <row r="5" spans="2:10" x14ac:dyDescent="0.3">
      <c r="B5" s="11"/>
      <c r="C5" s="20"/>
      <c r="D5" s="20"/>
      <c r="E5" s="21"/>
      <c r="F5" s="11"/>
      <c r="G5" s="13" t="s">
        <v>37</v>
      </c>
      <c r="H5" s="14"/>
      <c r="I5" s="15">
        <f>C9*E7*G6</f>
        <v>0.19</v>
      </c>
      <c r="J5" s="16">
        <f>B14*I5</f>
        <v>1.9000000000000002E-6</v>
      </c>
    </row>
    <row r="6" spans="2:10" x14ac:dyDescent="0.3">
      <c r="B6" s="11"/>
      <c r="C6" s="21"/>
      <c r="D6" s="11"/>
      <c r="E6" s="21"/>
      <c r="F6" s="13" t="s">
        <v>38</v>
      </c>
      <c r="G6" s="17">
        <v>0.2</v>
      </c>
      <c r="H6" s="11"/>
      <c r="I6" s="19"/>
      <c r="J6" s="8"/>
    </row>
    <row r="7" spans="2:10" x14ac:dyDescent="0.3">
      <c r="B7" s="11"/>
      <c r="C7" s="21"/>
      <c r="D7" s="13" t="s">
        <v>39</v>
      </c>
      <c r="E7" s="22">
        <v>0.95</v>
      </c>
      <c r="F7" s="11"/>
      <c r="G7" s="21"/>
      <c r="H7" s="11"/>
      <c r="I7" s="19"/>
      <c r="J7" s="8"/>
    </row>
    <row r="8" spans="2:10" x14ac:dyDescent="0.3">
      <c r="B8" s="11"/>
      <c r="C8" s="21"/>
      <c r="D8" s="11"/>
      <c r="E8" s="21"/>
      <c r="F8" s="17">
        <v>1</v>
      </c>
      <c r="G8" s="22">
        <v>0.8</v>
      </c>
      <c r="H8" s="11"/>
      <c r="I8" s="19"/>
      <c r="J8" s="8"/>
    </row>
    <row r="9" spans="2:10" x14ac:dyDescent="0.3">
      <c r="B9" s="13" t="s">
        <v>40</v>
      </c>
      <c r="C9" s="22">
        <v>1</v>
      </c>
      <c r="D9" s="11"/>
      <c r="E9" s="23" t="s">
        <v>41</v>
      </c>
      <c r="F9" s="23" t="s">
        <v>42</v>
      </c>
      <c r="G9" s="24" t="s">
        <v>43</v>
      </c>
      <c r="H9" s="14"/>
      <c r="I9" s="15">
        <f>C9*E7*F8*G8</f>
        <v>0.76</v>
      </c>
      <c r="J9" s="16">
        <f>B14*I9</f>
        <v>7.6000000000000009E-6</v>
      </c>
    </row>
    <row r="10" spans="2:10" x14ac:dyDescent="0.3">
      <c r="B10" s="11"/>
      <c r="C10" s="21"/>
      <c r="D10" s="11"/>
      <c r="E10" s="21"/>
      <c r="F10" s="21"/>
      <c r="G10" s="11"/>
      <c r="H10" s="11"/>
      <c r="I10" s="19"/>
      <c r="J10" s="8"/>
    </row>
    <row r="11" spans="2:10" x14ac:dyDescent="0.3">
      <c r="B11" s="11"/>
      <c r="C11" s="21"/>
      <c r="D11" s="11"/>
      <c r="E11" s="25"/>
      <c r="F11" s="21"/>
      <c r="G11" s="11"/>
      <c r="H11" s="11"/>
      <c r="I11" s="19"/>
      <c r="J11" s="8"/>
    </row>
    <row r="12" spans="2:10" x14ac:dyDescent="0.3">
      <c r="B12" s="11"/>
      <c r="C12" s="21"/>
      <c r="D12" s="11"/>
      <c r="E12" s="11"/>
      <c r="F12" s="21"/>
      <c r="G12" s="11"/>
      <c r="H12" s="11"/>
      <c r="I12" s="19"/>
      <c r="J12" s="8"/>
    </row>
    <row r="13" spans="2:10" x14ac:dyDescent="0.3">
      <c r="B13" s="11"/>
      <c r="C13" s="21"/>
      <c r="D13" s="11"/>
      <c r="E13" s="11"/>
      <c r="F13" s="22">
        <v>0</v>
      </c>
      <c r="G13" s="13" t="s">
        <v>35</v>
      </c>
      <c r="H13" s="14"/>
      <c r="I13" s="15">
        <f>G14*F13*E7*C9</f>
        <v>0</v>
      </c>
      <c r="J13" s="16">
        <f>I13*B14</f>
        <v>0</v>
      </c>
    </row>
    <row r="14" spans="2:10" x14ac:dyDescent="0.3">
      <c r="B14" s="26">
        <f>0.00001</f>
        <v>1.0000000000000001E-5</v>
      </c>
      <c r="C14" s="21"/>
      <c r="D14" s="11"/>
      <c r="E14" s="13" t="s">
        <v>44</v>
      </c>
      <c r="F14" s="27" t="s">
        <v>38</v>
      </c>
      <c r="G14" s="17">
        <v>0.2</v>
      </c>
      <c r="H14" s="11"/>
      <c r="I14" s="19"/>
      <c r="J14" s="8"/>
    </row>
    <row r="15" spans="2:10" x14ac:dyDescent="0.3">
      <c r="B15" s="28">
        <f>0.0001</f>
        <v>1E-4</v>
      </c>
      <c r="C15" s="21"/>
      <c r="D15" s="11"/>
      <c r="E15" s="11"/>
      <c r="F15" s="25"/>
      <c r="G15" s="21"/>
      <c r="H15" s="11"/>
      <c r="I15" s="19"/>
      <c r="J15" s="8"/>
    </row>
    <row r="16" spans="2:10" x14ac:dyDescent="0.3">
      <c r="B16" s="11"/>
      <c r="C16" s="21"/>
      <c r="D16" s="11"/>
      <c r="E16" s="11"/>
      <c r="F16" s="11"/>
      <c r="G16" s="22">
        <v>0.8</v>
      </c>
      <c r="H16" s="11"/>
      <c r="I16" s="19"/>
      <c r="J16" s="8"/>
    </row>
    <row r="17" spans="2:15" x14ac:dyDescent="0.3">
      <c r="B17" s="11"/>
      <c r="C17" s="21"/>
      <c r="D17" s="11"/>
      <c r="E17" s="11"/>
      <c r="F17" s="13" t="s">
        <v>42</v>
      </c>
      <c r="G17" s="24" t="s">
        <v>43</v>
      </c>
      <c r="H17" s="14"/>
      <c r="I17" s="15">
        <f>G16*F13*E7*C9</f>
        <v>0</v>
      </c>
      <c r="J17" s="16">
        <f>B14*I17</f>
        <v>0</v>
      </c>
    </row>
    <row r="18" spans="2:15" x14ac:dyDescent="0.3">
      <c r="B18" s="11"/>
      <c r="C18" s="21"/>
      <c r="D18" s="11"/>
      <c r="E18" s="11"/>
      <c r="F18" s="11"/>
      <c r="G18" s="11"/>
      <c r="H18" s="11"/>
      <c r="I18" s="19"/>
      <c r="J18" s="8"/>
    </row>
    <row r="19" spans="2:15" x14ac:dyDescent="0.3">
      <c r="B19" s="11"/>
      <c r="C19" s="21"/>
      <c r="D19" s="11"/>
      <c r="E19" s="11"/>
      <c r="F19" s="11"/>
      <c r="G19" s="11"/>
      <c r="H19" s="11"/>
      <c r="I19" s="19"/>
      <c r="J19" s="8"/>
      <c r="O19" s="6">
        <v>0.05</v>
      </c>
    </row>
    <row r="20" spans="2:15" x14ac:dyDescent="0.3">
      <c r="B20" s="11"/>
      <c r="C20" s="21"/>
      <c r="D20" s="11"/>
      <c r="E20" s="20"/>
      <c r="F20" s="20"/>
      <c r="G20" s="29" t="s">
        <v>45</v>
      </c>
      <c r="H20" s="14"/>
      <c r="I20" s="15">
        <f>E21*D25*C22</f>
        <v>4.0000000000000008E-2</v>
      </c>
      <c r="J20" s="16">
        <f>I20*B15</f>
        <v>4.0000000000000007E-6</v>
      </c>
      <c r="O20" s="6">
        <v>0.19</v>
      </c>
    </row>
    <row r="21" spans="2:15" x14ac:dyDescent="0.3">
      <c r="B21" s="11"/>
      <c r="C21" s="21"/>
      <c r="D21" s="13" t="s">
        <v>38</v>
      </c>
      <c r="E21" s="22">
        <v>0.2</v>
      </c>
      <c r="F21" s="11"/>
      <c r="G21" s="11"/>
      <c r="H21" s="11"/>
      <c r="I21" s="19"/>
      <c r="J21" s="8"/>
      <c r="O21" s="6">
        <v>0.76</v>
      </c>
    </row>
    <row r="22" spans="2:15" x14ac:dyDescent="0.3">
      <c r="B22" s="13" t="s">
        <v>46</v>
      </c>
      <c r="C22" s="22">
        <v>1</v>
      </c>
      <c r="D22" s="20"/>
      <c r="E22" s="30"/>
      <c r="F22" s="11"/>
      <c r="G22" s="11"/>
      <c r="H22" s="11"/>
      <c r="I22" s="19"/>
      <c r="J22" s="8"/>
      <c r="O22" s="6">
        <v>4.0000000000000008E-2</v>
      </c>
    </row>
    <row r="23" spans="2:15" x14ac:dyDescent="0.3">
      <c r="B23" s="11"/>
      <c r="C23" s="21"/>
      <c r="D23" s="21"/>
      <c r="E23" s="30"/>
      <c r="F23" s="11"/>
      <c r="G23" s="11"/>
      <c r="H23" s="11"/>
      <c r="I23" s="19"/>
      <c r="J23" s="8"/>
      <c r="O23" s="6">
        <v>0.16000000000000003</v>
      </c>
    </row>
    <row r="24" spans="2:15" x14ac:dyDescent="0.3">
      <c r="B24" s="11"/>
      <c r="C24" s="21"/>
      <c r="D24" s="27" t="s">
        <v>42</v>
      </c>
      <c r="E24" s="31">
        <v>0.8</v>
      </c>
      <c r="F24" s="20"/>
      <c r="G24" s="29" t="s">
        <v>43</v>
      </c>
      <c r="H24" s="14"/>
      <c r="I24" s="15">
        <f>E24*D25*C22</f>
        <v>0.16000000000000003</v>
      </c>
      <c r="J24" s="16">
        <f>I24*B15</f>
        <v>1.6000000000000003E-5</v>
      </c>
      <c r="O24" s="6">
        <v>4.0000000000000008E-2</v>
      </c>
    </row>
    <row r="25" spans="2:15" x14ac:dyDescent="0.3">
      <c r="B25" s="11"/>
      <c r="C25" s="27" t="s">
        <v>47</v>
      </c>
      <c r="D25" s="22">
        <v>0.2</v>
      </c>
      <c r="E25" s="11"/>
      <c r="F25" s="11"/>
      <c r="G25" s="11"/>
      <c r="H25" s="11"/>
      <c r="I25" s="19"/>
      <c r="J25" s="8"/>
      <c r="O25" s="6">
        <v>0.15200000000000002</v>
      </c>
    </row>
    <row r="26" spans="2:15" x14ac:dyDescent="0.3">
      <c r="B26" s="11"/>
      <c r="C26" s="21"/>
      <c r="D26" s="21"/>
      <c r="E26" s="11"/>
      <c r="F26" s="11"/>
      <c r="G26" s="11"/>
      <c r="H26" s="11"/>
      <c r="I26" s="19"/>
      <c r="J26" s="8"/>
      <c r="O26" s="6">
        <v>0.6080000000000001</v>
      </c>
    </row>
    <row r="27" spans="2:15" x14ac:dyDescent="0.3">
      <c r="B27" s="11"/>
      <c r="C27" s="25"/>
      <c r="D27" s="21"/>
      <c r="E27" s="11"/>
      <c r="F27" s="11"/>
      <c r="G27" s="11"/>
      <c r="H27" s="11"/>
      <c r="I27" s="19"/>
      <c r="J27" s="8"/>
    </row>
    <row r="28" spans="2:15" x14ac:dyDescent="0.3">
      <c r="B28" s="11"/>
      <c r="C28" s="11"/>
      <c r="D28" s="21"/>
      <c r="E28" s="11"/>
      <c r="F28" s="11"/>
      <c r="G28" s="13" t="s">
        <v>48</v>
      </c>
      <c r="H28" s="14"/>
      <c r="I28" s="15">
        <f>E29*D30*C22</f>
        <v>4.0000000000000008E-2</v>
      </c>
      <c r="J28" s="16">
        <f>I28*B15</f>
        <v>4.0000000000000007E-6</v>
      </c>
    </row>
    <row r="29" spans="2:15" x14ac:dyDescent="0.3">
      <c r="B29" s="11"/>
      <c r="C29" s="13" t="s">
        <v>49</v>
      </c>
      <c r="D29" s="23" t="s">
        <v>36</v>
      </c>
      <c r="E29" s="17">
        <v>0.05</v>
      </c>
      <c r="F29" s="18"/>
      <c r="G29" s="18"/>
      <c r="H29" s="11"/>
      <c r="I29" s="19"/>
      <c r="J29" s="8"/>
    </row>
    <row r="30" spans="2:15" x14ac:dyDescent="0.3">
      <c r="B30" s="11"/>
      <c r="C30" s="11"/>
      <c r="D30" s="31">
        <v>0.8</v>
      </c>
      <c r="E30" s="21"/>
      <c r="F30" s="11"/>
      <c r="G30" s="29" t="s">
        <v>50</v>
      </c>
      <c r="H30" s="14"/>
      <c r="I30" s="15">
        <f>G31*E32*D30*C22</f>
        <v>0.15200000000000002</v>
      </c>
      <c r="J30" s="16">
        <f>I30*B15</f>
        <v>1.5200000000000004E-5</v>
      </c>
    </row>
    <row r="31" spans="2:15" x14ac:dyDescent="0.3">
      <c r="B31" s="11"/>
      <c r="C31" s="11"/>
      <c r="D31" s="11"/>
      <c r="E31" s="21"/>
      <c r="F31" s="13" t="s">
        <v>38</v>
      </c>
      <c r="G31" s="17">
        <v>0.2</v>
      </c>
      <c r="H31" s="11"/>
      <c r="I31" s="19"/>
    </row>
    <row r="32" spans="2:15" x14ac:dyDescent="0.3">
      <c r="B32" s="11"/>
      <c r="C32" s="11"/>
      <c r="D32" s="13" t="s">
        <v>39</v>
      </c>
      <c r="E32" s="31">
        <v>0.95</v>
      </c>
      <c r="F32" s="20"/>
      <c r="G32" s="30"/>
      <c r="H32" s="11"/>
      <c r="I32" s="19"/>
    </row>
    <row r="33" spans="2:10" x14ac:dyDescent="0.3">
      <c r="B33" s="11"/>
      <c r="C33" s="11"/>
      <c r="D33" s="11"/>
      <c r="E33" s="11"/>
      <c r="F33" s="11"/>
      <c r="G33" s="22">
        <v>0.8</v>
      </c>
      <c r="H33" s="11"/>
      <c r="I33" s="19"/>
    </row>
    <row r="34" spans="2:10" x14ac:dyDescent="0.3">
      <c r="B34" s="11"/>
      <c r="C34" s="11"/>
      <c r="D34" s="11"/>
      <c r="E34" s="11"/>
      <c r="F34" s="13" t="s">
        <v>42</v>
      </c>
      <c r="G34" s="24" t="s">
        <v>43</v>
      </c>
      <c r="H34" s="14"/>
      <c r="I34" s="15">
        <f>G33*E32*D30*C22</f>
        <v>0.6080000000000001</v>
      </c>
      <c r="J34" s="16">
        <f>B15*I34</f>
        <v>6.0800000000000014E-5</v>
      </c>
    </row>
  </sheetData>
  <conditionalFormatting sqref="J3:J34">
    <cfRule type="cellIs" dxfId="3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34"/>
  <sheetViews>
    <sheetView tabSelected="1" zoomScale="85" zoomScaleNormal="85" workbookViewId="0">
      <pane ySplit="1" topLeftCell="A2" activePane="bottomLeft" state="frozen"/>
      <selection pane="bottomLeft" activeCell="B22" sqref="B22"/>
    </sheetView>
  </sheetViews>
  <sheetFormatPr defaultRowHeight="14.4" x14ac:dyDescent="0.3"/>
  <cols>
    <col min="1" max="1" width="12" style="6" customWidth="1"/>
    <col min="2" max="2" width="28.88671875" style="6" customWidth="1"/>
    <col min="3" max="3" width="34.6640625" style="7" hidden="1" customWidth="1"/>
    <col min="4" max="4" width="33.88671875" style="7" hidden="1" customWidth="1"/>
    <col min="5" max="5" width="16.5546875" style="6" hidden="1" customWidth="1"/>
    <col min="6" max="6" width="16.33203125" style="6" hidden="1" customWidth="1"/>
    <col min="7" max="7" width="11.5546875" style="6" hidden="1" customWidth="1"/>
    <col min="8" max="8" width="16.5546875" style="6" hidden="1" customWidth="1"/>
    <col min="9" max="9" width="14.6640625" style="6" hidden="1" customWidth="1"/>
    <col min="10" max="10" width="20.6640625" style="6" hidden="1" customWidth="1"/>
    <col min="11" max="11" width="13.21875" customWidth="1"/>
    <col min="12" max="12" width="13.33203125" hidden="1" customWidth="1"/>
    <col min="13" max="13" width="35.5546875" hidden="1" customWidth="1"/>
    <col min="14" max="14" width="31" hidden="1" customWidth="1"/>
    <col min="15" max="32" width="8.88671875" customWidth="1"/>
    <col min="33" max="33" width="17" customWidth="1"/>
    <col min="34" max="34" width="17.88671875" customWidth="1"/>
    <col min="35" max="35" width="13.33203125" customWidth="1"/>
    <col min="36" max="38" width="8.88671875" customWidth="1"/>
    <col min="39" max="39" width="12.33203125" customWidth="1"/>
    <col min="40" max="40" width="11.88671875" customWidth="1"/>
    <col min="41" max="41" width="10.44140625" customWidth="1"/>
    <col min="42" max="42" width="11.44140625" customWidth="1"/>
    <col min="43" max="44" width="12" customWidth="1"/>
    <col min="46" max="46" width="13.6640625" customWidth="1"/>
  </cols>
  <sheetData>
    <row r="1" spans="1:46" ht="54" customHeight="1" thickBot="1" x14ac:dyDescent="0.35">
      <c r="A1" s="4" t="s">
        <v>1</v>
      </c>
      <c r="B1" s="4" t="s">
        <v>0</v>
      </c>
      <c r="C1" s="5" t="s">
        <v>2</v>
      </c>
      <c r="D1" s="5" t="s">
        <v>63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L1" s="1" t="str">
        <f>A1</f>
        <v>№ сценария</v>
      </c>
      <c r="M1" s="1" t="str">
        <f>B1</f>
        <v>Оборудование</v>
      </c>
      <c r="N1" s="1" t="str">
        <f>D1</f>
        <v>Кратко сценарий</v>
      </c>
      <c r="O1" s="80" t="s">
        <v>73</v>
      </c>
      <c r="P1" s="80" t="s">
        <v>74</v>
      </c>
      <c r="Q1" s="80" t="s">
        <v>75</v>
      </c>
      <c r="R1" s="80" t="s">
        <v>76</v>
      </c>
      <c r="S1" s="80" t="s">
        <v>77</v>
      </c>
      <c r="T1" s="80" t="s">
        <v>78</v>
      </c>
      <c r="U1" s="80" t="s">
        <v>79</v>
      </c>
      <c r="V1" s="80" t="s">
        <v>80</v>
      </c>
      <c r="W1" s="80" t="s">
        <v>81</v>
      </c>
      <c r="X1" s="80" t="s">
        <v>82</v>
      </c>
      <c r="Y1" s="4" t="s">
        <v>83</v>
      </c>
      <c r="Z1" s="4" t="s">
        <v>84</v>
      </c>
      <c r="AA1" s="80" t="s">
        <v>85</v>
      </c>
      <c r="AB1" s="80" t="s">
        <v>86</v>
      </c>
      <c r="AC1" s="80" t="s">
        <v>87</v>
      </c>
      <c r="AD1" s="80" t="s">
        <v>88</v>
      </c>
      <c r="AE1" s="5" t="s">
        <v>93</v>
      </c>
      <c r="AF1" s="5" t="s">
        <v>94</v>
      </c>
      <c r="AG1" s="94" t="s">
        <v>102</v>
      </c>
      <c r="AH1" s="3" t="s">
        <v>103</v>
      </c>
      <c r="AI1" s="3" t="s">
        <v>104</v>
      </c>
      <c r="AL1" s="5" t="s">
        <v>95</v>
      </c>
      <c r="AM1" s="5" t="s">
        <v>96</v>
      </c>
      <c r="AN1" s="5" t="s">
        <v>97</v>
      </c>
      <c r="AO1" s="5" t="s">
        <v>98</v>
      </c>
      <c r="AP1" s="5" t="s">
        <v>99</v>
      </c>
      <c r="AQ1" s="5" t="s">
        <v>100</v>
      </c>
      <c r="AR1" s="5" t="s">
        <v>136</v>
      </c>
      <c r="AS1" s="5" t="s">
        <v>137</v>
      </c>
      <c r="AT1" s="5" t="s">
        <v>101</v>
      </c>
    </row>
    <row r="2" spans="1:46" ht="15" thickBot="1" x14ac:dyDescent="0.35">
      <c r="A2" s="52" t="s">
        <v>9</v>
      </c>
      <c r="B2" s="122" t="s">
        <v>124</v>
      </c>
      <c r="C2" s="55" t="s">
        <v>10</v>
      </c>
      <c r="D2" s="53" t="s">
        <v>64</v>
      </c>
      <c r="E2" s="54">
        <v>1.0000000000000001E-5</v>
      </c>
      <c r="F2" s="52">
        <v>5</v>
      </c>
      <c r="G2" s="52">
        <v>0.05</v>
      </c>
      <c r="H2" s="54">
        <f>E2*F2*G2</f>
        <v>2.5000000000000002E-6</v>
      </c>
      <c r="I2" s="62">
        <v>60</v>
      </c>
      <c r="J2" s="82">
        <f>I2</f>
        <v>60</v>
      </c>
      <c r="K2" s="124">
        <v>1200</v>
      </c>
      <c r="L2" s="107" t="str">
        <f>A2</f>
        <v>С1</v>
      </c>
      <c r="M2" s="107" t="str">
        <f>B2</f>
        <v>Ж/ цистерна (растворитель)</v>
      </c>
      <c r="N2" s="107" t="str">
        <f t="shared" ref="N2:N8" si="0">D2</f>
        <v>Полное-пожар</v>
      </c>
      <c r="O2" s="107">
        <v>24</v>
      </c>
      <c r="P2" s="107">
        <v>33</v>
      </c>
      <c r="Q2" s="107">
        <v>48</v>
      </c>
      <c r="R2" s="107">
        <v>90</v>
      </c>
      <c r="S2" s="107" t="s">
        <v>89</v>
      </c>
      <c r="T2" s="107" t="s">
        <v>89</v>
      </c>
      <c r="U2" s="107" t="s">
        <v>89</v>
      </c>
      <c r="V2" s="107" t="s">
        <v>89</v>
      </c>
      <c r="W2" s="107" t="s">
        <v>89</v>
      </c>
      <c r="X2" s="107" t="s">
        <v>89</v>
      </c>
      <c r="Y2" s="107" t="s">
        <v>89</v>
      </c>
      <c r="Z2" s="107" t="s">
        <v>89</v>
      </c>
      <c r="AA2" s="107" t="s">
        <v>89</v>
      </c>
      <c r="AB2" s="107" t="s">
        <v>89</v>
      </c>
      <c r="AC2" s="107" t="s">
        <v>89</v>
      </c>
      <c r="AD2" s="107" t="s">
        <v>89</v>
      </c>
      <c r="AE2" s="56">
        <v>1</v>
      </c>
      <c r="AF2" s="56">
        <v>2</v>
      </c>
      <c r="AG2" s="107">
        <v>0.8</v>
      </c>
      <c r="AH2" s="107">
        <v>4.3999999999999997E-2</v>
      </c>
      <c r="AI2" s="107">
        <v>15</v>
      </c>
      <c r="AJ2" s="107"/>
      <c r="AK2" s="107"/>
      <c r="AL2" s="108">
        <f>AH2*I2+AG2</f>
        <v>3.4399999999999995</v>
      </c>
      <c r="AM2" s="108">
        <f>0.1*AL2</f>
        <v>0.34399999999999997</v>
      </c>
      <c r="AN2" s="109">
        <f>AE2*1.72+115*0.012*AF2</f>
        <v>4.4800000000000004</v>
      </c>
      <c r="AO2" s="109">
        <f>AI2*0.1</f>
        <v>1.5</v>
      </c>
      <c r="AP2" s="108">
        <f>10068.2*J2*POWER(10,-6)</f>
        <v>0.60409199999999996</v>
      </c>
      <c r="AQ2" s="109">
        <f t="shared" ref="AQ2:AQ8" si="1">AP2+AO2+AN2+AM2+AL2</f>
        <v>10.368092000000001</v>
      </c>
      <c r="AR2" s="110">
        <f>AE2*H2</f>
        <v>2.5000000000000002E-6</v>
      </c>
      <c r="AS2" s="110">
        <f>AF2*H2</f>
        <v>5.0000000000000004E-6</v>
      </c>
      <c r="AT2" s="110">
        <f>H2*AQ2</f>
        <v>2.5920230000000005E-5</v>
      </c>
    </row>
    <row r="3" spans="1:46" ht="15" thickBot="1" x14ac:dyDescent="0.35">
      <c r="A3" s="52" t="s">
        <v>11</v>
      </c>
      <c r="B3" s="123" t="s">
        <v>124</v>
      </c>
      <c r="C3" s="55" t="s">
        <v>126</v>
      </c>
      <c r="D3" s="53" t="s">
        <v>67</v>
      </c>
      <c r="E3" s="54">
        <v>1.0000000000000001E-5</v>
      </c>
      <c r="F3" s="52">
        <v>5</v>
      </c>
      <c r="G3" s="52">
        <v>4.7500000000000001E-2</v>
      </c>
      <c r="H3" s="54">
        <f t="shared" ref="H3:H7" si="2">E3*F3*G3</f>
        <v>2.3750000000000001E-6</v>
      </c>
      <c r="I3" s="62">
        <f>I2</f>
        <v>60</v>
      </c>
      <c r="J3" s="82">
        <f>0.1*K3</f>
        <v>0.21600000000000003</v>
      </c>
      <c r="K3" s="124">
        <f>POWER(10,-6)*SQRT(100)*50*3600*K2/1000</f>
        <v>2.16</v>
      </c>
      <c r="L3" s="107" t="str">
        <f t="shared" ref="L3:L8" si="3">A3</f>
        <v>С2</v>
      </c>
      <c r="M3" s="107" t="str">
        <f t="shared" ref="M3:M8" si="4">B3</f>
        <v>Ж/ цистерна (растворитель)</v>
      </c>
      <c r="N3" s="107" t="str">
        <f t="shared" si="0"/>
        <v>Полное-взрыв</v>
      </c>
      <c r="O3" s="107" t="s">
        <v>89</v>
      </c>
      <c r="P3" s="107" t="s">
        <v>89</v>
      </c>
      <c r="Q3" s="107" t="s">
        <v>89</v>
      </c>
      <c r="R3" s="107" t="s">
        <v>89</v>
      </c>
      <c r="S3" s="107">
        <v>25</v>
      </c>
      <c r="T3" s="107">
        <v>56</v>
      </c>
      <c r="U3" s="107">
        <v>152</v>
      </c>
      <c r="V3" s="107">
        <v>261</v>
      </c>
      <c r="W3" s="107" t="s">
        <v>89</v>
      </c>
      <c r="X3" s="107" t="s">
        <v>89</v>
      </c>
      <c r="Y3" s="107" t="s">
        <v>89</v>
      </c>
      <c r="Z3" s="107" t="s">
        <v>89</v>
      </c>
      <c r="AA3" s="107" t="s">
        <v>89</v>
      </c>
      <c r="AB3" s="107" t="s">
        <v>89</v>
      </c>
      <c r="AC3" s="107" t="s">
        <v>89</v>
      </c>
      <c r="AD3" s="107" t="s">
        <v>89</v>
      </c>
      <c r="AE3" s="56">
        <v>2</v>
      </c>
      <c r="AF3" s="56">
        <v>2</v>
      </c>
      <c r="AG3" s="107">
        <v>0.8</v>
      </c>
      <c r="AH3" s="107">
        <v>4.3999999999999997E-2</v>
      </c>
      <c r="AI3" s="107">
        <v>15</v>
      </c>
      <c r="AJ3" s="107"/>
      <c r="AK3" s="107"/>
      <c r="AL3" s="108">
        <f>AH3*I3+AG3</f>
        <v>3.4399999999999995</v>
      </c>
      <c r="AM3" s="108">
        <f t="shared" ref="AM3:AM8" si="5">0.1*AL3</f>
        <v>0.34399999999999997</v>
      </c>
      <c r="AN3" s="109">
        <f t="shared" ref="AN3:AN8" si="6">AE3*1.72+115*0.012*AF3</f>
        <v>6.2</v>
      </c>
      <c r="AO3" s="109">
        <f t="shared" ref="AO3:AO8" si="7">AI3*0.1</f>
        <v>1.5</v>
      </c>
      <c r="AP3" s="108">
        <f>10068.2*J3*POWER(10,-6)*10</f>
        <v>2.1747312000000005E-2</v>
      </c>
      <c r="AQ3" s="109">
        <f t="shared" si="1"/>
        <v>11.505747311999999</v>
      </c>
      <c r="AR3" s="110">
        <f>AE3*H3</f>
        <v>4.7500000000000003E-6</v>
      </c>
      <c r="AS3" s="110">
        <f t="shared" ref="AS3:AS19" si="8">AF3*H3</f>
        <v>4.7500000000000003E-6</v>
      </c>
      <c r="AT3" s="110">
        <f>H3*AQ3</f>
        <v>2.7326149865999997E-5</v>
      </c>
    </row>
    <row r="4" spans="1:46" ht="15" thickBot="1" x14ac:dyDescent="0.35">
      <c r="A4" s="52" t="s">
        <v>12</v>
      </c>
      <c r="B4" s="123" t="s">
        <v>124</v>
      </c>
      <c r="C4" s="55" t="s">
        <v>127</v>
      </c>
      <c r="D4" s="53" t="s">
        <v>65</v>
      </c>
      <c r="E4" s="54">
        <v>1.0000000000000001E-5</v>
      </c>
      <c r="F4" s="52">
        <v>5</v>
      </c>
      <c r="G4" s="52">
        <v>0.90249999999999997</v>
      </c>
      <c r="H4" s="54">
        <f t="shared" si="2"/>
        <v>4.5124999999999999E-5</v>
      </c>
      <c r="I4" s="62">
        <f>I3</f>
        <v>60</v>
      </c>
      <c r="J4" s="82">
        <v>0</v>
      </c>
      <c r="K4" s="124">
        <f>100</f>
        <v>100</v>
      </c>
      <c r="L4" s="107" t="str">
        <f t="shared" si="3"/>
        <v>С3</v>
      </c>
      <c r="M4" s="107" t="str">
        <f t="shared" si="4"/>
        <v>Ж/ цистерна (растворитель)</v>
      </c>
      <c r="N4" s="107" t="str">
        <f t="shared" si="0"/>
        <v>Полное-ликвидация</v>
      </c>
      <c r="O4" s="107" t="s">
        <v>89</v>
      </c>
      <c r="P4" s="107" t="s">
        <v>89</v>
      </c>
      <c r="Q4" s="107" t="s">
        <v>89</v>
      </c>
      <c r="R4" s="107" t="s">
        <v>89</v>
      </c>
      <c r="S4" s="107" t="s">
        <v>89</v>
      </c>
      <c r="T4" s="107" t="s">
        <v>89</v>
      </c>
      <c r="U4" s="107" t="s">
        <v>89</v>
      </c>
      <c r="V4" s="107" t="s">
        <v>89</v>
      </c>
      <c r="W4" s="107" t="s">
        <v>89</v>
      </c>
      <c r="X4" s="107" t="s">
        <v>89</v>
      </c>
      <c r="Y4" s="107" t="s">
        <v>89</v>
      </c>
      <c r="Z4" s="107" t="s">
        <v>89</v>
      </c>
      <c r="AA4" s="107" t="s">
        <v>89</v>
      </c>
      <c r="AB4" s="107" t="s">
        <v>89</v>
      </c>
      <c r="AC4" s="107" t="s">
        <v>89</v>
      </c>
      <c r="AD4" s="107" t="s">
        <v>89</v>
      </c>
      <c r="AE4" s="107">
        <v>0</v>
      </c>
      <c r="AF4" s="107">
        <v>0</v>
      </c>
      <c r="AG4" s="107">
        <v>0.8</v>
      </c>
      <c r="AH4" s="107">
        <v>4.3999999999999997E-2</v>
      </c>
      <c r="AI4" s="107">
        <v>15</v>
      </c>
      <c r="AJ4" s="107"/>
      <c r="AK4" s="107"/>
      <c r="AL4" s="108">
        <f>AH4*J4+AG4</f>
        <v>0.8</v>
      </c>
      <c r="AM4" s="108">
        <f t="shared" si="5"/>
        <v>8.0000000000000016E-2</v>
      </c>
      <c r="AN4" s="109">
        <f t="shared" si="6"/>
        <v>0</v>
      </c>
      <c r="AO4" s="109">
        <f t="shared" si="7"/>
        <v>1.5</v>
      </c>
      <c r="AP4" s="108">
        <f>1333*K3*POWER(10,-6)</f>
        <v>2.8792800000000001E-3</v>
      </c>
      <c r="AQ4" s="109">
        <f t="shared" si="1"/>
        <v>2.38287928</v>
      </c>
      <c r="AR4" s="110">
        <f>AE4*H4</f>
        <v>0</v>
      </c>
      <c r="AS4" s="110">
        <f t="shared" si="8"/>
        <v>0</v>
      </c>
      <c r="AT4" s="110">
        <f>H4*AQ4</f>
        <v>1.0752742751E-4</v>
      </c>
    </row>
    <row r="5" spans="1:46" ht="15" thickBot="1" x14ac:dyDescent="0.35">
      <c r="A5" s="52" t="s">
        <v>13</v>
      </c>
      <c r="B5" s="123" t="s">
        <v>124</v>
      </c>
      <c r="C5" s="55" t="s">
        <v>90</v>
      </c>
      <c r="D5" s="53" t="s">
        <v>130</v>
      </c>
      <c r="E5" s="54">
        <v>4.9999999999999998E-7</v>
      </c>
      <c r="F5" s="52">
        <v>5</v>
      </c>
      <c r="G5" s="52">
        <v>0.05</v>
      </c>
      <c r="H5" s="54">
        <f t="shared" si="2"/>
        <v>1.2499999999999999E-7</v>
      </c>
      <c r="I5" s="62">
        <f>I2*0.1</f>
        <v>6</v>
      </c>
      <c r="J5" s="82">
        <f>I5</f>
        <v>6</v>
      </c>
      <c r="K5" s="124">
        <f>ROUNDUP(I5*20,0)</f>
        <v>120</v>
      </c>
      <c r="L5" s="107" t="str">
        <f t="shared" si="3"/>
        <v>С4</v>
      </c>
      <c r="M5" s="107" t="str">
        <f t="shared" si="4"/>
        <v>Ж/ цистерна (растворитель)</v>
      </c>
      <c r="N5" s="107" t="str">
        <f t="shared" si="0"/>
        <v>Частичное-пролив</v>
      </c>
      <c r="O5" s="107">
        <v>15</v>
      </c>
      <c r="P5" s="107">
        <v>21</v>
      </c>
      <c r="Q5" s="107">
        <v>29</v>
      </c>
      <c r="R5" s="107">
        <v>53</v>
      </c>
      <c r="S5" s="107" t="s">
        <v>89</v>
      </c>
      <c r="T5" s="107" t="s">
        <v>89</v>
      </c>
      <c r="U5" s="107" t="s">
        <v>89</v>
      </c>
      <c r="V5" s="107" t="s">
        <v>89</v>
      </c>
      <c r="W5" s="107" t="s">
        <v>89</v>
      </c>
      <c r="X5" s="107" t="s">
        <v>89</v>
      </c>
      <c r="Y5" s="107" t="s">
        <v>89</v>
      </c>
      <c r="Z5" s="107" t="s">
        <v>89</v>
      </c>
      <c r="AA5" s="107" t="s">
        <v>89</v>
      </c>
      <c r="AB5" s="107" t="s">
        <v>89</v>
      </c>
      <c r="AC5" s="107" t="s">
        <v>89</v>
      </c>
      <c r="AD5" s="107" t="s">
        <v>89</v>
      </c>
      <c r="AE5" s="107">
        <v>0</v>
      </c>
      <c r="AF5" s="107">
        <v>1</v>
      </c>
      <c r="AG5" s="107">
        <f>0.1*$AG$4</f>
        <v>8.0000000000000016E-2</v>
      </c>
      <c r="AH5" s="107">
        <v>4.3999999999999997E-2</v>
      </c>
      <c r="AI5" s="107">
        <v>5</v>
      </c>
      <c r="AJ5" s="107"/>
      <c r="AK5" s="107"/>
      <c r="AL5" s="108">
        <f>AH5*J5+AG5</f>
        <v>0.34400000000000003</v>
      </c>
      <c r="AM5" s="108">
        <f t="shared" si="5"/>
        <v>3.4400000000000007E-2</v>
      </c>
      <c r="AN5" s="109">
        <f t="shared" si="6"/>
        <v>1.3800000000000001</v>
      </c>
      <c r="AO5" s="109">
        <f t="shared" si="7"/>
        <v>0.5</v>
      </c>
      <c r="AP5" s="108">
        <f>10068.2*J5*POWER(10,-6)</f>
        <v>6.0409200000000003E-2</v>
      </c>
      <c r="AQ5" s="109">
        <f t="shared" si="1"/>
        <v>2.3188092</v>
      </c>
      <c r="AR5" s="110">
        <f>AE5*H5</f>
        <v>0</v>
      </c>
      <c r="AS5" s="110">
        <f t="shared" si="8"/>
        <v>1.2499999999999999E-7</v>
      </c>
      <c r="AT5" s="110">
        <f>H5*AQ5</f>
        <v>2.8985115000000001E-7</v>
      </c>
    </row>
    <row r="6" spans="1:46" ht="15" thickBot="1" x14ac:dyDescent="0.35">
      <c r="A6" s="52" t="s">
        <v>14</v>
      </c>
      <c r="B6" s="123" t="s">
        <v>124</v>
      </c>
      <c r="C6" s="55" t="s">
        <v>128</v>
      </c>
      <c r="D6" s="53" t="s">
        <v>131</v>
      </c>
      <c r="E6" s="54">
        <v>4.9999999999999998E-7</v>
      </c>
      <c r="F6" s="52">
        <v>5</v>
      </c>
      <c r="G6" s="52">
        <v>4.7500000000000001E-2</v>
      </c>
      <c r="H6" s="54">
        <f t="shared" si="2"/>
        <v>1.1874999999999999E-7</v>
      </c>
      <c r="I6" s="62">
        <f>0.1*I2</f>
        <v>6</v>
      </c>
      <c r="J6" s="82">
        <f>K6</f>
        <v>0.216</v>
      </c>
      <c r="K6" s="124">
        <f>POWER(10,-6)*SQRT(100)*50*3600*K5/1000</f>
        <v>0.216</v>
      </c>
      <c r="L6" s="107" t="str">
        <f t="shared" si="3"/>
        <v>С5</v>
      </c>
      <c r="M6" s="107" t="str">
        <f t="shared" si="4"/>
        <v>Ж/ цистерна (растворитель)</v>
      </c>
      <c r="N6" s="107" t="str">
        <f t="shared" si="0"/>
        <v>Частичное Вспышка</v>
      </c>
      <c r="O6" s="107" t="s">
        <v>89</v>
      </c>
      <c r="P6" s="107" t="s">
        <v>89</v>
      </c>
      <c r="Q6" s="107" t="s">
        <v>89</v>
      </c>
      <c r="R6" s="107" t="s">
        <v>89</v>
      </c>
      <c r="S6" s="107" t="s">
        <v>89</v>
      </c>
      <c r="T6" s="107" t="s">
        <v>89</v>
      </c>
      <c r="U6" s="107" t="s">
        <v>89</v>
      </c>
      <c r="V6" s="107" t="s">
        <v>89</v>
      </c>
      <c r="W6" s="107">
        <v>24</v>
      </c>
      <c r="X6" s="107">
        <v>29</v>
      </c>
      <c r="Y6" s="107" t="s">
        <v>89</v>
      </c>
      <c r="Z6" s="107" t="s">
        <v>89</v>
      </c>
      <c r="AA6" s="107" t="s">
        <v>89</v>
      </c>
      <c r="AB6" s="107" t="s">
        <v>89</v>
      </c>
      <c r="AC6" s="107" t="s">
        <v>89</v>
      </c>
      <c r="AD6" s="107" t="s">
        <v>89</v>
      </c>
      <c r="AE6" s="107">
        <v>1</v>
      </c>
      <c r="AF6" s="107">
        <v>1</v>
      </c>
      <c r="AG6" s="107">
        <f t="shared" ref="AG6:AG7" si="9">0.1*$AG$4</f>
        <v>8.0000000000000016E-2</v>
      </c>
      <c r="AH6" s="107">
        <v>4.3999999999999997E-2</v>
      </c>
      <c r="AI6" s="107">
        <v>5</v>
      </c>
      <c r="AJ6" s="107"/>
      <c r="AK6" s="107"/>
      <c r="AL6" s="108">
        <f>AH6*I6+AG6</f>
        <v>0.34400000000000003</v>
      </c>
      <c r="AM6" s="108">
        <f t="shared" si="5"/>
        <v>3.4400000000000007E-2</v>
      </c>
      <c r="AN6" s="109">
        <f t="shared" si="6"/>
        <v>3.1</v>
      </c>
      <c r="AO6" s="109">
        <f t="shared" si="7"/>
        <v>0.5</v>
      </c>
      <c r="AP6" s="108">
        <f>10068.2*J6*POWER(10,-6)*10</f>
        <v>2.1747312000000001E-2</v>
      </c>
      <c r="AQ6" s="109">
        <f t="shared" si="1"/>
        <v>4.0001473120000002</v>
      </c>
      <c r="AR6" s="110">
        <f>AE6*H6</f>
        <v>1.1874999999999999E-7</v>
      </c>
      <c r="AS6" s="110">
        <f t="shared" si="8"/>
        <v>1.1874999999999999E-7</v>
      </c>
      <c r="AT6" s="110">
        <f>H6*AQ6</f>
        <v>4.750174933E-7</v>
      </c>
    </row>
    <row r="7" spans="1:46" ht="15" thickBot="1" x14ac:dyDescent="0.35">
      <c r="A7" s="52" t="s">
        <v>15</v>
      </c>
      <c r="B7" s="123" t="s">
        <v>124</v>
      </c>
      <c r="C7" s="55" t="s">
        <v>129</v>
      </c>
      <c r="D7" s="53" t="s">
        <v>66</v>
      </c>
      <c r="E7" s="54">
        <v>4.9999999999999998E-7</v>
      </c>
      <c r="F7" s="52">
        <v>5</v>
      </c>
      <c r="G7" s="52">
        <v>0.90249999999999997</v>
      </c>
      <c r="H7" s="54">
        <f t="shared" si="2"/>
        <v>2.2562499999999998E-6</v>
      </c>
      <c r="I7" s="62">
        <f>0.1*I2</f>
        <v>6</v>
      </c>
      <c r="J7" s="82">
        <v>0</v>
      </c>
      <c r="K7" s="124">
        <v>0</v>
      </c>
      <c r="L7" s="107" t="str">
        <f t="shared" si="3"/>
        <v>С6</v>
      </c>
      <c r="M7" s="107" t="str">
        <f t="shared" si="4"/>
        <v>Ж/ цистерна (растворитель)</v>
      </c>
      <c r="N7" s="107" t="str">
        <f t="shared" si="0"/>
        <v>Частичное-ликвидация</v>
      </c>
      <c r="O7" s="107" t="s">
        <v>89</v>
      </c>
      <c r="P7" s="107" t="s">
        <v>89</v>
      </c>
      <c r="Q7" s="107" t="s">
        <v>89</v>
      </c>
      <c r="R7" s="107" t="s">
        <v>89</v>
      </c>
      <c r="S7" s="107" t="s">
        <v>89</v>
      </c>
      <c r="T7" s="107" t="s">
        <v>89</v>
      </c>
      <c r="U7" s="107" t="s">
        <v>89</v>
      </c>
      <c r="V7" s="107" t="s">
        <v>89</v>
      </c>
      <c r="W7" s="107" t="s">
        <v>89</v>
      </c>
      <c r="X7" s="107" t="s">
        <v>89</v>
      </c>
      <c r="Y7" s="107" t="s">
        <v>89</v>
      </c>
      <c r="Z7" s="107" t="s">
        <v>89</v>
      </c>
      <c r="AA7" s="107" t="s">
        <v>89</v>
      </c>
      <c r="AB7" s="107" t="s">
        <v>89</v>
      </c>
      <c r="AC7" s="107" t="s">
        <v>89</v>
      </c>
      <c r="AD7" s="107" t="s">
        <v>89</v>
      </c>
      <c r="AE7" s="107">
        <v>0</v>
      </c>
      <c r="AF7" s="107">
        <v>0</v>
      </c>
      <c r="AG7" s="107">
        <f t="shared" si="9"/>
        <v>8.0000000000000016E-2</v>
      </c>
      <c r="AH7" s="107">
        <v>4.3999999999999997E-2</v>
      </c>
      <c r="AI7" s="107">
        <v>5</v>
      </c>
      <c r="AJ7" s="107"/>
      <c r="AK7" s="107"/>
      <c r="AL7" s="108">
        <f>AH7*J7+AG7</f>
        <v>8.0000000000000016E-2</v>
      </c>
      <c r="AM7" s="108">
        <f t="shared" si="5"/>
        <v>8.0000000000000019E-3</v>
      </c>
      <c r="AN7" s="109">
        <f t="shared" si="6"/>
        <v>0</v>
      </c>
      <c r="AO7" s="109">
        <f t="shared" si="7"/>
        <v>0.5</v>
      </c>
      <c r="AP7" s="108">
        <f>1333*K6*POWER(10,-6)</f>
        <v>2.8792799999999996E-4</v>
      </c>
      <c r="AQ7" s="109">
        <f t="shared" si="1"/>
        <v>0.58828792799999996</v>
      </c>
      <c r="AR7" s="110">
        <f>AE7*H7</f>
        <v>0</v>
      </c>
      <c r="AS7" s="110">
        <f t="shared" si="8"/>
        <v>0</v>
      </c>
      <c r="AT7" s="110">
        <f>H7*AQ7</f>
        <v>1.3273246375499998E-6</v>
      </c>
    </row>
    <row r="8" spans="1:46" ht="15" thickBot="1" x14ac:dyDescent="0.35">
      <c r="A8" s="52" t="s">
        <v>16</v>
      </c>
      <c r="B8" s="123" t="s">
        <v>124</v>
      </c>
      <c r="C8" s="55" t="s">
        <v>68</v>
      </c>
      <c r="D8" s="53" t="s">
        <v>69</v>
      </c>
      <c r="E8" s="54">
        <v>2.5000000000000001E-5</v>
      </c>
      <c r="F8" s="52">
        <v>5</v>
      </c>
      <c r="G8" s="52">
        <v>1</v>
      </c>
      <c r="H8" s="54">
        <f>E8*F8*G8</f>
        <v>1.25E-4</v>
      </c>
      <c r="I8" s="52">
        <v>60</v>
      </c>
      <c r="J8" s="52">
        <f>I8</f>
        <v>60</v>
      </c>
      <c r="K8" s="57">
        <v>0</v>
      </c>
      <c r="L8" s="107" t="str">
        <f t="shared" si="3"/>
        <v>С7</v>
      </c>
      <c r="M8" s="107" t="str">
        <f t="shared" si="4"/>
        <v>Ж/ цистерна (растворитель)</v>
      </c>
      <c r="N8" s="107" t="str">
        <f t="shared" si="0"/>
        <v>Полное-огненный шар</v>
      </c>
      <c r="O8" s="107" t="s">
        <v>89</v>
      </c>
      <c r="P8" s="107" t="s">
        <v>89</v>
      </c>
      <c r="Q8" s="107" t="s">
        <v>89</v>
      </c>
      <c r="R8" s="107" t="s">
        <v>89</v>
      </c>
      <c r="S8" s="107" t="s">
        <v>89</v>
      </c>
      <c r="T8" s="107" t="s">
        <v>89</v>
      </c>
      <c r="U8" s="107" t="s">
        <v>89</v>
      </c>
      <c r="V8" s="107" t="s">
        <v>89</v>
      </c>
      <c r="W8" s="107" t="s">
        <v>89</v>
      </c>
      <c r="X8" s="107" t="s">
        <v>89</v>
      </c>
      <c r="Y8" s="107" t="s">
        <v>89</v>
      </c>
      <c r="Z8" s="107" t="s">
        <v>89</v>
      </c>
      <c r="AA8" s="107">
        <v>220</v>
      </c>
      <c r="AB8" s="107">
        <v>295</v>
      </c>
      <c r="AC8" s="107">
        <v>346</v>
      </c>
      <c r="AD8" s="107">
        <v>450</v>
      </c>
      <c r="AE8" s="107">
        <v>1</v>
      </c>
      <c r="AF8" s="107">
        <v>2</v>
      </c>
      <c r="AG8" s="107">
        <v>0.8</v>
      </c>
      <c r="AH8" s="107">
        <v>4.3999999999999997E-2</v>
      </c>
      <c r="AI8" s="107">
        <v>15</v>
      </c>
      <c r="AJ8" s="107"/>
      <c r="AK8" s="107"/>
      <c r="AL8" s="108">
        <f>AH8*J8+AG8</f>
        <v>3.4399999999999995</v>
      </c>
      <c r="AM8" s="108">
        <f t="shared" si="5"/>
        <v>0.34399999999999997</v>
      </c>
      <c r="AN8" s="109">
        <f t="shared" si="6"/>
        <v>4.4800000000000004</v>
      </c>
      <c r="AO8" s="109">
        <f t="shared" si="7"/>
        <v>1.5</v>
      </c>
      <c r="AP8" s="108">
        <f>10068.2*J8*POWER(10,-6)</f>
        <v>0.60409199999999996</v>
      </c>
      <c r="AQ8" s="109">
        <f t="shared" si="1"/>
        <v>10.368092000000001</v>
      </c>
      <c r="AR8" s="110">
        <f>AE8*H8</f>
        <v>1.25E-4</v>
      </c>
      <c r="AS8" s="110">
        <f t="shared" si="8"/>
        <v>2.5000000000000001E-4</v>
      </c>
      <c r="AT8" s="110">
        <f>H8*AQ8</f>
        <v>1.2960115000000001E-3</v>
      </c>
    </row>
    <row r="9" spans="1:46" s="2" customFormat="1" ht="15" thickBot="1" x14ac:dyDescent="0.35">
      <c r="A9" s="52" t="s">
        <v>17</v>
      </c>
      <c r="B9" s="123" t="s">
        <v>125</v>
      </c>
      <c r="C9" s="59" t="s">
        <v>10</v>
      </c>
      <c r="D9" s="60" t="s">
        <v>64</v>
      </c>
      <c r="E9" s="61">
        <v>2.9999999999999997E-8</v>
      </c>
      <c r="F9" s="58">
        <v>5</v>
      </c>
      <c r="G9" s="58">
        <v>0.05</v>
      </c>
      <c r="H9" s="61">
        <f>E9*F9*G9</f>
        <v>7.4999999999999993E-9</v>
      </c>
      <c r="I9" s="58">
        <v>30</v>
      </c>
      <c r="J9" s="81">
        <f>I9</f>
        <v>30</v>
      </c>
      <c r="K9" s="125">
        <f>J9*20</f>
        <v>600</v>
      </c>
      <c r="L9" s="2" t="str">
        <f>A9</f>
        <v>С8</v>
      </c>
      <c r="M9" s="2" t="str">
        <f>B9</f>
        <v>Устройство слива (растворитель)</v>
      </c>
      <c r="N9" s="2" t="str">
        <f t="shared" ref="N9:N14" si="10">D9</f>
        <v>Полное-пожар</v>
      </c>
      <c r="O9" s="2">
        <v>19</v>
      </c>
      <c r="P9" s="2">
        <v>26</v>
      </c>
      <c r="Q9" s="2">
        <v>38</v>
      </c>
      <c r="R9" s="2">
        <v>72</v>
      </c>
      <c r="S9" s="2" t="s">
        <v>89</v>
      </c>
      <c r="T9" s="2" t="s">
        <v>89</v>
      </c>
      <c r="U9" s="2" t="s">
        <v>89</v>
      </c>
      <c r="V9" s="2" t="s">
        <v>89</v>
      </c>
      <c r="W9" s="2" t="s">
        <v>89</v>
      </c>
      <c r="X9" s="2" t="s">
        <v>89</v>
      </c>
      <c r="Y9" s="2" t="s">
        <v>89</v>
      </c>
      <c r="Z9" s="2" t="s">
        <v>89</v>
      </c>
      <c r="AA9" s="2" t="s">
        <v>89</v>
      </c>
      <c r="AB9" s="2" t="s">
        <v>89</v>
      </c>
      <c r="AC9" s="2" t="s">
        <v>89</v>
      </c>
      <c r="AD9" s="2" t="s">
        <v>89</v>
      </c>
      <c r="AE9" s="111">
        <v>1</v>
      </c>
      <c r="AF9" s="111">
        <v>1</v>
      </c>
      <c r="AG9" s="2">
        <v>0.2</v>
      </c>
      <c r="AH9" s="2">
        <v>4.3999999999999997E-2</v>
      </c>
      <c r="AI9" s="2">
        <v>15</v>
      </c>
      <c r="AL9" s="112">
        <f>AH9*J9+AG9</f>
        <v>1.5199999999999998</v>
      </c>
      <c r="AM9" s="112">
        <f>0.1*AL9</f>
        <v>0.152</v>
      </c>
      <c r="AN9" s="113">
        <f>AE9*1.72+115*0.012*AF9</f>
        <v>3.1</v>
      </c>
      <c r="AO9" s="113">
        <f>AI9*0.1</f>
        <v>1.5</v>
      </c>
      <c r="AP9" s="112">
        <f>10068.2*J9*POWER(10,-6)</f>
        <v>0.30204599999999998</v>
      </c>
      <c r="AQ9" s="113">
        <f t="shared" ref="AQ9:AQ14" si="11">AP9+AO9+AN9+AM9+AL9</f>
        <v>6.5740460000000001</v>
      </c>
      <c r="AR9" s="114">
        <f>AE9*H9</f>
        <v>7.4999999999999993E-9</v>
      </c>
      <c r="AS9" s="114">
        <f t="shared" si="8"/>
        <v>7.4999999999999993E-9</v>
      </c>
      <c r="AT9" s="114">
        <f>H9*AQ9</f>
        <v>4.9305344999999998E-8</v>
      </c>
    </row>
    <row r="10" spans="1:46" s="2" customFormat="1" ht="15" thickBot="1" x14ac:dyDescent="0.35">
      <c r="A10" s="52" t="s">
        <v>18</v>
      </c>
      <c r="B10" s="123" t="s">
        <v>125</v>
      </c>
      <c r="C10" s="59" t="s">
        <v>126</v>
      </c>
      <c r="D10" s="60" t="s">
        <v>67</v>
      </c>
      <c r="E10" s="61">
        <v>2.9999999999999997E-8</v>
      </c>
      <c r="F10" s="58">
        <v>5</v>
      </c>
      <c r="G10" s="58">
        <v>4.7500000000000001E-2</v>
      </c>
      <c r="H10" s="61">
        <f t="shared" ref="H10:H14" si="12">E10*F10*G10</f>
        <v>7.1250000000000001E-9</v>
      </c>
      <c r="I10" s="58">
        <f>I9</f>
        <v>30</v>
      </c>
      <c r="J10" s="81">
        <f>0.1*K10</f>
        <v>0.10800000000000001</v>
      </c>
      <c r="K10" s="125">
        <f>POWER(10,-6)*SQRT(100)*50*3600*K9/1000</f>
        <v>1.08</v>
      </c>
      <c r="L10" s="2" t="str">
        <f t="shared" ref="L10:L14" si="13">A10</f>
        <v>С9</v>
      </c>
      <c r="M10" s="2" t="str">
        <f t="shared" ref="M10:M14" si="14">B10</f>
        <v>Устройство слива (растворитель)</v>
      </c>
      <c r="N10" s="2" t="str">
        <f t="shared" si="10"/>
        <v>Полное-взрыв</v>
      </c>
      <c r="O10" s="2" t="s">
        <v>89</v>
      </c>
      <c r="P10" s="2" t="s">
        <v>89</v>
      </c>
      <c r="Q10" s="2" t="s">
        <v>89</v>
      </c>
      <c r="R10" s="2" t="s">
        <v>89</v>
      </c>
      <c r="S10" s="2">
        <v>17</v>
      </c>
      <c r="T10" s="2">
        <v>44</v>
      </c>
      <c r="U10" s="2">
        <v>120</v>
      </c>
      <c r="V10" s="2">
        <v>207</v>
      </c>
      <c r="W10" s="2" t="s">
        <v>89</v>
      </c>
      <c r="X10" s="2" t="s">
        <v>89</v>
      </c>
      <c r="Y10" s="2" t="s">
        <v>89</v>
      </c>
      <c r="Z10" s="2" t="s">
        <v>89</v>
      </c>
      <c r="AA10" s="2" t="s">
        <v>89</v>
      </c>
      <c r="AB10" s="2" t="s">
        <v>89</v>
      </c>
      <c r="AC10" s="2" t="s">
        <v>89</v>
      </c>
      <c r="AD10" s="2" t="s">
        <v>89</v>
      </c>
      <c r="AE10" s="111">
        <v>1</v>
      </c>
      <c r="AF10" s="111">
        <v>1</v>
      </c>
      <c r="AG10" s="2">
        <v>0.2</v>
      </c>
      <c r="AH10" s="2">
        <v>4.3999999999999997E-2</v>
      </c>
      <c r="AI10" s="2">
        <v>15</v>
      </c>
      <c r="AL10" s="112">
        <f>AH10*I10+AG10</f>
        <v>1.5199999999999998</v>
      </c>
      <c r="AM10" s="112">
        <f t="shared" ref="AM10:AM14" si="15">0.1*AL10</f>
        <v>0.152</v>
      </c>
      <c r="AN10" s="113">
        <f t="shared" ref="AN10:AN14" si="16">AE10*1.72+115*0.012*AF10</f>
        <v>3.1</v>
      </c>
      <c r="AO10" s="113">
        <f t="shared" ref="AO10:AO14" si="17">AI10*0.1</f>
        <v>1.5</v>
      </c>
      <c r="AP10" s="112">
        <f>10068.2*J10*POWER(10,-6)*10</f>
        <v>1.0873656000000002E-2</v>
      </c>
      <c r="AQ10" s="113">
        <f t="shared" si="11"/>
        <v>6.2828736559999996</v>
      </c>
      <c r="AR10" s="114">
        <f>AE10*H10</f>
        <v>7.1250000000000001E-9</v>
      </c>
      <c r="AS10" s="114">
        <f t="shared" si="8"/>
        <v>7.1250000000000001E-9</v>
      </c>
      <c r="AT10" s="114">
        <f>H10*AQ10</f>
        <v>4.4765474798999995E-8</v>
      </c>
    </row>
    <row r="11" spans="1:46" s="2" customFormat="1" ht="15" thickBot="1" x14ac:dyDescent="0.35">
      <c r="A11" s="52" t="s">
        <v>19</v>
      </c>
      <c r="B11" s="123" t="s">
        <v>125</v>
      </c>
      <c r="C11" s="59" t="s">
        <v>127</v>
      </c>
      <c r="D11" s="60" t="s">
        <v>65</v>
      </c>
      <c r="E11" s="61">
        <v>2.9999999999999997E-8</v>
      </c>
      <c r="F11" s="58">
        <v>5</v>
      </c>
      <c r="G11" s="58">
        <v>0.90249999999999997</v>
      </c>
      <c r="H11" s="61">
        <f t="shared" si="12"/>
        <v>1.3537499999999998E-7</v>
      </c>
      <c r="I11" s="58">
        <f>I10</f>
        <v>30</v>
      </c>
      <c r="J11" s="81">
        <v>0</v>
      </c>
      <c r="K11" s="125">
        <f>100</f>
        <v>100</v>
      </c>
      <c r="L11" s="2" t="str">
        <f t="shared" si="13"/>
        <v>С10</v>
      </c>
      <c r="M11" s="2" t="str">
        <f t="shared" si="14"/>
        <v>Устройство слива (растворитель)</v>
      </c>
      <c r="N11" s="2" t="str">
        <f t="shared" si="10"/>
        <v>Полное-ликвидация</v>
      </c>
      <c r="O11" s="2" t="s">
        <v>89</v>
      </c>
      <c r="P11" s="2" t="s">
        <v>89</v>
      </c>
      <c r="Q11" s="2" t="s">
        <v>89</v>
      </c>
      <c r="R11" s="2" t="s">
        <v>89</v>
      </c>
      <c r="S11" s="2" t="s">
        <v>89</v>
      </c>
      <c r="T11" s="2" t="s">
        <v>89</v>
      </c>
      <c r="U11" s="2" t="s">
        <v>89</v>
      </c>
      <c r="V11" s="2" t="s">
        <v>89</v>
      </c>
      <c r="W11" s="2" t="s">
        <v>89</v>
      </c>
      <c r="X11" s="2" t="s">
        <v>89</v>
      </c>
      <c r="Y11" s="2" t="s">
        <v>89</v>
      </c>
      <c r="Z11" s="2" t="s">
        <v>89</v>
      </c>
      <c r="AA11" s="2" t="s">
        <v>89</v>
      </c>
      <c r="AB11" s="2" t="s">
        <v>89</v>
      </c>
      <c r="AC11" s="2" t="s">
        <v>89</v>
      </c>
      <c r="AD11" s="2" t="s">
        <v>89</v>
      </c>
      <c r="AE11" s="2">
        <v>0</v>
      </c>
      <c r="AF11" s="2">
        <v>0</v>
      </c>
      <c r="AG11" s="2">
        <v>0.2</v>
      </c>
      <c r="AH11" s="2">
        <v>4.3999999999999997E-2</v>
      </c>
      <c r="AI11" s="2">
        <v>15</v>
      </c>
      <c r="AL11" s="112">
        <f>AH11*J11+AG11</f>
        <v>0.2</v>
      </c>
      <c r="AM11" s="112">
        <f t="shared" si="15"/>
        <v>2.0000000000000004E-2</v>
      </c>
      <c r="AN11" s="113">
        <f t="shared" si="16"/>
        <v>0</v>
      </c>
      <c r="AO11" s="113">
        <f t="shared" si="17"/>
        <v>1.5</v>
      </c>
      <c r="AP11" s="112">
        <f>1333*K10*POWER(10,-6)</f>
        <v>1.4396400000000001E-3</v>
      </c>
      <c r="AQ11" s="113">
        <f t="shared" si="11"/>
        <v>1.72143964</v>
      </c>
      <c r="AR11" s="114">
        <f>AE11*H11</f>
        <v>0</v>
      </c>
      <c r="AS11" s="114">
        <f t="shared" si="8"/>
        <v>0</v>
      </c>
      <c r="AT11" s="114">
        <f>H11*AQ11</f>
        <v>2.3303989126499998E-7</v>
      </c>
    </row>
    <row r="12" spans="1:46" s="2" customFormat="1" ht="15" thickBot="1" x14ac:dyDescent="0.35">
      <c r="A12" s="52" t="s">
        <v>20</v>
      </c>
      <c r="B12" s="123" t="s">
        <v>125</v>
      </c>
      <c r="C12" s="59" t="s">
        <v>90</v>
      </c>
      <c r="D12" s="60" t="s">
        <v>130</v>
      </c>
      <c r="E12" s="61">
        <v>2.9999999999999999E-7</v>
      </c>
      <c r="F12" s="58">
        <v>5</v>
      </c>
      <c r="G12" s="58">
        <v>0.05</v>
      </c>
      <c r="H12" s="61">
        <f t="shared" si="12"/>
        <v>7.500000000000001E-8</v>
      </c>
      <c r="I12" s="58">
        <f>I9*0.1</f>
        <v>3</v>
      </c>
      <c r="J12" s="81">
        <f>I12</f>
        <v>3</v>
      </c>
      <c r="K12" s="125">
        <f>ROUNDUP(I12*20,0)</f>
        <v>60</v>
      </c>
      <c r="L12" s="2" t="str">
        <f t="shared" si="13"/>
        <v>С11</v>
      </c>
      <c r="M12" s="2" t="str">
        <f t="shared" si="14"/>
        <v>Устройство слива (растворитель)</v>
      </c>
      <c r="N12" s="2" t="str">
        <f t="shared" si="10"/>
        <v>Частичное-пролив</v>
      </c>
      <c r="O12" s="2">
        <v>13</v>
      </c>
      <c r="P12" s="2">
        <v>17</v>
      </c>
      <c r="Q12" s="2">
        <v>24</v>
      </c>
      <c r="R12" s="2">
        <v>43</v>
      </c>
      <c r="S12" s="2" t="s">
        <v>89</v>
      </c>
      <c r="T12" s="2" t="s">
        <v>89</v>
      </c>
      <c r="U12" s="2" t="s">
        <v>89</v>
      </c>
      <c r="V12" s="2" t="s">
        <v>89</v>
      </c>
      <c r="W12" s="2" t="s">
        <v>89</v>
      </c>
      <c r="X12" s="2" t="s">
        <v>89</v>
      </c>
      <c r="Y12" s="2" t="s">
        <v>89</v>
      </c>
      <c r="Z12" s="2" t="s">
        <v>89</v>
      </c>
      <c r="AA12" s="2" t="s">
        <v>89</v>
      </c>
      <c r="AB12" s="2" t="s">
        <v>89</v>
      </c>
      <c r="AC12" s="2" t="s">
        <v>89</v>
      </c>
      <c r="AD12" s="2" t="s">
        <v>89</v>
      </c>
      <c r="AE12" s="2">
        <v>0</v>
      </c>
      <c r="AF12" s="2">
        <v>1</v>
      </c>
      <c r="AG12" s="2">
        <v>0.02</v>
      </c>
      <c r="AH12" s="2">
        <v>4.3999999999999997E-2</v>
      </c>
      <c r="AI12" s="2">
        <v>5</v>
      </c>
      <c r="AL12" s="112">
        <f>AH12*J12+AG12</f>
        <v>0.152</v>
      </c>
      <c r="AM12" s="112">
        <f t="shared" si="15"/>
        <v>1.52E-2</v>
      </c>
      <c r="AN12" s="113">
        <f t="shared" si="16"/>
        <v>1.3800000000000001</v>
      </c>
      <c r="AO12" s="113">
        <f t="shared" si="17"/>
        <v>0.5</v>
      </c>
      <c r="AP12" s="112">
        <f>10068.2*J12*POWER(10,-6)</f>
        <v>3.0204600000000002E-2</v>
      </c>
      <c r="AQ12" s="113">
        <f t="shared" si="11"/>
        <v>2.0774046000000004</v>
      </c>
      <c r="AR12" s="114">
        <f>AE12*H12</f>
        <v>0</v>
      </c>
      <c r="AS12" s="114">
        <f t="shared" si="8"/>
        <v>7.500000000000001E-8</v>
      </c>
      <c r="AT12" s="114">
        <f>H12*AQ12</f>
        <v>1.5580534500000004E-7</v>
      </c>
    </row>
    <row r="13" spans="1:46" s="2" customFormat="1" ht="15" thickBot="1" x14ac:dyDescent="0.35">
      <c r="A13" s="52" t="s">
        <v>21</v>
      </c>
      <c r="B13" s="123" t="s">
        <v>125</v>
      </c>
      <c r="C13" s="59" t="s">
        <v>128</v>
      </c>
      <c r="D13" s="60" t="s">
        <v>131</v>
      </c>
      <c r="E13" s="61">
        <v>2.9999999999999999E-7</v>
      </c>
      <c r="F13" s="58">
        <v>5</v>
      </c>
      <c r="G13" s="58">
        <v>4.7500000000000001E-2</v>
      </c>
      <c r="H13" s="61">
        <f t="shared" si="12"/>
        <v>7.1250000000000006E-8</v>
      </c>
      <c r="I13" s="58">
        <f>0.1*I9</f>
        <v>3</v>
      </c>
      <c r="J13" s="81">
        <f>K13</f>
        <v>0.108</v>
      </c>
      <c r="K13" s="125">
        <f>POWER(10,-6)*SQRT(100)*50*3600*K12/1000</f>
        <v>0.108</v>
      </c>
      <c r="L13" s="2" t="str">
        <f t="shared" si="13"/>
        <v>С12</v>
      </c>
      <c r="M13" s="2" t="str">
        <f t="shared" si="14"/>
        <v>Устройство слива (растворитель)</v>
      </c>
      <c r="N13" s="2" t="str">
        <f t="shared" si="10"/>
        <v>Частичное Вспышка</v>
      </c>
      <c r="O13" s="2" t="s">
        <v>89</v>
      </c>
      <c r="P13" s="2" t="s">
        <v>89</v>
      </c>
      <c r="Q13" s="2" t="s">
        <v>89</v>
      </c>
      <c r="R13" s="2" t="s">
        <v>89</v>
      </c>
      <c r="S13" s="2" t="s">
        <v>89</v>
      </c>
      <c r="T13" s="2" t="s">
        <v>89</v>
      </c>
      <c r="U13" s="2" t="s">
        <v>89</v>
      </c>
      <c r="V13" s="2" t="s">
        <v>89</v>
      </c>
      <c r="W13" s="2">
        <v>18</v>
      </c>
      <c r="X13" s="2">
        <v>22</v>
      </c>
      <c r="Y13" s="2" t="s">
        <v>89</v>
      </c>
      <c r="Z13" s="2" t="s">
        <v>89</v>
      </c>
      <c r="AA13" s="2" t="s">
        <v>89</v>
      </c>
      <c r="AB13" s="2" t="s">
        <v>89</v>
      </c>
      <c r="AC13" s="2" t="s">
        <v>89</v>
      </c>
      <c r="AD13" s="2" t="s">
        <v>89</v>
      </c>
      <c r="AE13" s="2">
        <v>0</v>
      </c>
      <c r="AF13" s="2">
        <v>1</v>
      </c>
      <c r="AG13" s="2">
        <v>0.02</v>
      </c>
      <c r="AH13" s="2">
        <v>4.3999999999999997E-2</v>
      </c>
      <c r="AI13" s="2">
        <v>5</v>
      </c>
      <c r="AL13" s="112">
        <f>AH13*I13+AG13</f>
        <v>0.152</v>
      </c>
      <c r="AM13" s="112">
        <f t="shared" si="15"/>
        <v>1.52E-2</v>
      </c>
      <c r="AN13" s="113">
        <f t="shared" si="16"/>
        <v>1.3800000000000001</v>
      </c>
      <c r="AO13" s="113">
        <f t="shared" si="17"/>
        <v>0.5</v>
      </c>
      <c r="AP13" s="112">
        <f>10068.2*J13*POWER(10,-6)*10</f>
        <v>1.0873656000000001E-2</v>
      </c>
      <c r="AQ13" s="113">
        <f t="shared" si="11"/>
        <v>2.0580736560000004</v>
      </c>
      <c r="AR13" s="114">
        <f>AE13*H13</f>
        <v>0</v>
      </c>
      <c r="AS13" s="114">
        <f t="shared" si="8"/>
        <v>7.1250000000000006E-8</v>
      </c>
      <c r="AT13" s="114">
        <f>H13*AQ13</f>
        <v>1.4663774799000004E-7</v>
      </c>
    </row>
    <row r="14" spans="1:46" s="2" customFormat="1" ht="15" thickBot="1" x14ac:dyDescent="0.35">
      <c r="A14" s="52" t="s">
        <v>22</v>
      </c>
      <c r="B14" s="123" t="s">
        <v>125</v>
      </c>
      <c r="C14" s="59" t="s">
        <v>129</v>
      </c>
      <c r="D14" s="60" t="s">
        <v>66</v>
      </c>
      <c r="E14" s="61">
        <v>2.9999999999999999E-7</v>
      </c>
      <c r="F14" s="58">
        <v>5</v>
      </c>
      <c r="G14" s="58">
        <v>0.90249999999999997</v>
      </c>
      <c r="H14" s="61">
        <f t="shared" si="12"/>
        <v>1.35375E-6</v>
      </c>
      <c r="I14" s="58">
        <f>0.1*I9</f>
        <v>3</v>
      </c>
      <c r="J14" s="81">
        <v>0</v>
      </c>
      <c r="K14" s="125">
        <v>0</v>
      </c>
      <c r="L14" s="2" t="str">
        <f t="shared" si="13"/>
        <v>С13</v>
      </c>
      <c r="M14" s="2" t="str">
        <f t="shared" si="14"/>
        <v>Устройство слива (растворитель)</v>
      </c>
      <c r="N14" s="2" t="str">
        <f t="shared" si="10"/>
        <v>Частичное-ликвидация</v>
      </c>
      <c r="O14" s="2" t="s">
        <v>89</v>
      </c>
      <c r="P14" s="2" t="s">
        <v>89</v>
      </c>
      <c r="Q14" s="2" t="s">
        <v>89</v>
      </c>
      <c r="R14" s="2" t="s">
        <v>89</v>
      </c>
      <c r="S14" s="2" t="s">
        <v>89</v>
      </c>
      <c r="T14" s="2" t="s">
        <v>89</v>
      </c>
      <c r="U14" s="2" t="s">
        <v>89</v>
      </c>
      <c r="V14" s="2" t="s">
        <v>89</v>
      </c>
      <c r="W14" s="2" t="s">
        <v>89</v>
      </c>
      <c r="X14" s="2" t="s">
        <v>89</v>
      </c>
      <c r="Y14" s="2" t="s">
        <v>89</v>
      </c>
      <c r="Z14" s="2" t="s">
        <v>89</v>
      </c>
      <c r="AA14" s="2" t="s">
        <v>89</v>
      </c>
      <c r="AB14" s="2" t="s">
        <v>89</v>
      </c>
      <c r="AC14" s="2" t="s">
        <v>89</v>
      </c>
      <c r="AD14" s="2" t="s">
        <v>89</v>
      </c>
      <c r="AE14" s="2">
        <v>0</v>
      </c>
      <c r="AF14" s="2">
        <v>0</v>
      </c>
      <c r="AG14" s="2">
        <v>0.02</v>
      </c>
      <c r="AH14" s="2">
        <v>4.3999999999999997E-2</v>
      </c>
      <c r="AI14" s="2">
        <v>5</v>
      </c>
      <c r="AL14" s="112">
        <f>AH14*J14+AG14</f>
        <v>0.02</v>
      </c>
      <c r="AM14" s="112">
        <f t="shared" si="15"/>
        <v>2E-3</v>
      </c>
      <c r="AN14" s="113">
        <f t="shared" si="16"/>
        <v>0</v>
      </c>
      <c r="AO14" s="113">
        <f t="shared" si="17"/>
        <v>0.5</v>
      </c>
      <c r="AP14" s="112">
        <f>1333*K13*POWER(10,-6)</f>
        <v>1.4396399999999998E-4</v>
      </c>
      <c r="AQ14" s="113">
        <f t="shared" si="11"/>
        <v>0.52214396400000007</v>
      </c>
      <c r="AR14" s="114">
        <f>AE14*H14</f>
        <v>0</v>
      </c>
      <c r="AS14" s="114">
        <f t="shared" si="8"/>
        <v>0</v>
      </c>
      <c r="AT14" s="114">
        <f>H14*AQ14</f>
        <v>7.0685239126500003E-7</v>
      </c>
    </row>
    <row r="15" spans="1:46" ht="15" hidden="1" thickBot="1" x14ac:dyDescent="0.35">
      <c r="A15" s="52" t="s">
        <v>23</v>
      </c>
      <c r="B15" s="123" t="s">
        <v>140</v>
      </c>
      <c r="AR15" s="110"/>
      <c r="AS15" s="110"/>
    </row>
    <row r="16" spans="1:46" ht="15" thickBot="1" x14ac:dyDescent="0.35">
      <c r="A16" s="52" t="s">
        <v>24</v>
      </c>
      <c r="B16" s="123" t="s">
        <v>140</v>
      </c>
      <c r="C16" s="55" t="s">
        <v>132</v>
      </c>
      <c r="D16" s="53" t="s">
        <v>134</v>
      </c>
      <c r="E16" s="54">
        <v>1.0000000000000001E-5</v>
      </c>
      <c r="F16" s="52">
        <v>5</v>
      </c>
      <c r="G16" s="52">
        <v>0.90249999999999997</v>
      </c>
      <c r="H16" s="54">
        <f t="shared" ref="H16:H19" si="18">E16*F16*G16</f>
        <v>4.5124999999999999E-5</v>
      </c>
      <c r="I16" s="62">
        <v>60</v>
      </c>
      <c r="J16" s="82">
        <f>K16</f>
        <v>0.20736000000000002</v>
      </c>
      <c r="K16" s="124">
        <f>POWER(10,-6)*SQRT(36)*8*3600*K2/1000</f>
        <v>0.20736000000000002</v>
      </c>
      <c r="L16" s="107" t="str">
        <f t="shared" ref="L16:L19" si="19">A16</f>
        <v>С15</v>
      </c>
      <c r="M16" s="107" t="str">
        <f t="shared" ref="M16:M19" si="20">B16</f>
        <v>Ж/ цистерна (соляная кислота)</v>
      </c>
      <c r="N16" s="107" t="str">
        <f t="shared" ref="N16:N19" si="21">D16</f>
        <v>Полное-токси</v>
      </c>
      <c r="O16" s="107" t="s">
        <v>89</v>
      </c>
      <c r="P16" s="107" t="s">
        <v>89</v>
      </c>
      <c r="Q16" s="107" t="s">
        <v>89</v>
      </c>
      <c r="R16" s="107" t="s">
        <v>89</v>
      </c>
      <c r="S16" s="107" t="s">
        <v>89</v>
      </c>
      <c r="T16" s="107" t="s">
        <v>89</v>
      </c>
      <c r="U16" s="107" t="s">
        <v>89</v>
      </c>
      <c r="V16" s="107" t="s">
        <v>89</v>
      </c>
      <c r="W16" s="107" t="s">
        <v>89</v>
      </c>
      <c r="X16" s="107" t="s">
        <v>89</v>
      </c>
      <c r="Y16" s="107">
        <v>83</v>
      </c>
      <c r="Z16" s="107">
        <v>307</v>
      </c>
      <c r="AA16" s="107" t="s">
        <v>89</v>
      </c>
      <c r="AB16" s="107" t="s">
        <v>89</v>
      </c>
      <c r="AC16" s="107" t="s">
        <v>89</v>
      </c>
      <c r="AD16" s="107" t="s">
        <v>89</v>
      </c>
      <c r="AE16" s="107">
        <v>2</v>
      </c>
      <c r="AF16" s="107">
        <v>4</v>
      </c>
      <c r="AG16" s="107">
        <v>0.8</v>
      </c>
      <c r="AH16" s="107">
        <v>1.2999999999999999E-2</v>
      </c>
      <c r="AI16" s="107">
        <v>15</v>
      </c>
      <c r="AJ16" s="107"/>
      <c r="AK16" s="107"/>
      <c r="AL16" s="108">
        <f>AH16*J16+AG16</f>
        <v>0.80269568000000002</v>
      </c>
      <c r="AM16" s="108">
        <f t="shared" ref="AM16:AM19" si="22">0.1*AL16</f>
        <v>8.0269568000000013E-2</v>
      </c>
      <c r="AN16" s="109">
        <f t="shared" ref="AN16:AN19" si="23">AE16*1.72+115*0.012*AF16</f>
        <v>8.9600000000000009</v>
      </c>
      <c r="AO16" s="109">
        <f t="shared" ref="AO16:AO19" si="24">AI16*0.1</f>
        <v>1.5</v>
      </c>
      <c r="AP16" s="108">
        <f>50000*POWER(10,-6)*J16</f>
        <v>1.0368E-2</v>
      </c>
      <c r="AQ16" s="109">
        <f t="shared" ref="AQ16:AQ19" si="25">AP16+AO16+AN16+AM16+AL16</f>
        <v>11.353333248</v>
      </c>
      <c r="AR16" s="110">
        <f>AE16*H16</f>
        <v>9.0249999999999998E-5</v>
      </c>
      <c r="AS16" s="110">
        <f t="shared" si="8"/>
        <v>1.805E-4</v>
      </c>
      <c r="AT16" s="110">
        <f>H16*AQ16</f>
        <v>5.1231916281599995E-4</v>
      </c>
    </row>
    <row r="17" spans="1:46" ht="15" thickBot="1" x14ac:dyDescent="0.35">
      <c r="A17" s="52" t="s">
        <v>25</v>
      </c>
      <c r="B17" s="123" t="s">
        <v>140</v>
      </c>
      <c r="C17" s="55" t="s">
        <v>133</v>
      </c>
      <c r="D17" s="53" t="s">
        <v>135</v>
      </c>
      <c r="E17" s="54">
        <v>4.9999999999999998E-7</v>
      </c>
      <c r="F17" s="52">
        <v>5</v>
      </c>
      <c r="G17" s="52">
        <v>0.05</v>
      </c>
      <c r="H17" s="54">
        <f t="shared" si="18"/>
        <v>1.2499999999999999E-7</v>
      </c>
      <c r="I17" s="62">
        <v>6</v>
      </c>
      <c r="J17" s="82">
        <f>K17</f>
        <v>2.0736000000000001E-2</v>
      </c>
      <c r="K17" s="124">
        <f>POWER(10,-6)*SQRT(36)*8*3600*K5/1000</f>
        <v>2.0736000000000001E-2</v>
      </c>
      <c r="L17" s="107" t="str">
        <f t="shared" si="19"/>
        <v>С16</v>
      </c>
      <c r="M17" s="107" t="str">
        <f t="shared" si="20"/>
        <v>Ж/ цистерна (соляная кислота)</v>
      </c>
      <c r="N17" s="107" t="str">
        <f t="shared" si="21"/>
        <v>Частичное-токси</v>
      </c>
      <c r="O17" s="107" t="s">
        <v>89</v>
      </c>
      <c r="P17" s="107" t="s">
        <v>89</v>
      </c>
      <c r="Q17" s="107" t="s">
        <v>89</v>
      </c>
      <c r="R17" s="107" t="s">
        <v>89</v>
      </c>
      <c r="S17" s="107" t="s">
        <v>89</v>
      </c>
      <c r="T17" s="107" t="s">
        <v>89</v>
      </c>
      <c r="U17" s="107" t="s">
        <v>89</v>
      </c>
      <c r="V17" s="107" t="s">
        <v>89</v>
      </c>
      <c r="W17" s="107" t="s">
        <v>89</v>
      </c>
      <c r="X17" s="107" t="s">
        <v>89</v>
      </c>
      <c r="Y17" s="107">
        <v>19</v>
      </c>
      <c r="Z17" s="107">
        <v>82</v>
      </c>
      <c r="AA17" s="107" t="s">
        <v>89</v>
      </c>
      <c r="AB17" s="107" t="s">
        <v>89</v>
      </c>
      <c r="AC17" s="107" t="s">
        <v>89</v>
      </c>
      <c r="AD17" s="107" t="s">
        <v>89</v>
      </c>
      <c r="AE17" s="107">
        <v>1</v>
      </c>
      <c r="AF17" s="107">
        <v>2</v>
      </c>
      <c r="AG17" s="107">
        <v>0.08</v>
      </c>
      <c r="AH17" s="107">
        <v>1.2999999999999999E-2</v>
      </c>
      <c r="AI17" s="107">
        <v>5</v>
      </c>
      <c r="AJ17" s="107"/>
      <c r="AK17" s="107"/>
      <c r="AL17" s="108">
        <f>AH17*J17+AG17</f>
        <v>8.0269567999999999E-2</v>
      </c>
      <c r="AM17" s="108">
        <f t="shared" si="22"/>
        <v>8.0269568000000003E-3</v>
      </c>
      <c r="AN17" s="109">
        <f t="shared" si="23"/>
        <v>4.4800000000000004</v>
      </c>
      <c r="AO17" s="109">
        <f t="shared" si="24"/>
        <v>0.5</v>
      </c>
      <c r="AP17" s="108">
        <f t="shared" ref="AP17:AP19" si="26">50000*POWER(10,-6)*J17</f>
        <v>1.0368E-3</v>
      </c>
      <c r="AQ17" s="109">
        <f t="shared" si="25"/>
        <v>5.0693333248000005</v>
      </c>
      <c r="AR17" s="110">
        <f>AE17*H17</f>
        <v>1.2499999999999999E-7</v>
      </c>
      <c r="AS17" s="110">
        <f t="shared" si="8"/>
        <v>2.4999999999999999E-7</v>
      </c>
      <c r="AT17" s="110">
        <f>H17*AQ17</f>
        <v>6.3366666560000008E-7</v>
      </c>
    </row>
    <row r="18" spans="1:46" s="2" customFormat="1" ht="15" thickBot="1" x14ac:dyDescent="0.35">
      <c r="A18" s="52" t="s">
        <v>26</v>
      </c>
      <c r="B18" s="123" t="s">
        <v>140</v>
      </c>
      <c r="C18" s="59" t="s">
        <v>132</v>
      </c>
      <c r="D18" s="60" t="s">
        <v>134</v>
      </c>
      <c r="E18" s="61">
        <v>2.9999999999999997E-8</v>
      </c>
      <c r="F18" s="58">
        <v>5</v>
      </c>
      <c r="G18" s="58">
        <v>0.90249999999999997</v>
      </c>
      <c r="H18" s="61">
        <f t="shared" si="18"/>
        <v>1.3537499999999998E-7</v>
      </c>
      <c r="I18" s="58">
        <v>30</v>
      </c>
      <c r="J18" s="81">
        <f>K18</f>
        <v>0.10368000000000001</v>
      </c>
      <c r="K18" s="125">
        <f>POWER(10,-6)*SQRT(36)*8*3600*K9/1000</f>
        <v>0.10368000000000001</v>
      </c>
      <c r="L18" s="2" t="str">
        <f t="shared" si="19"/>
        <v>С17</v>
      </c>
      <c r="M18" s="2" t="str">
        <f t="shared" si="20"/>
        <v>Ж/ цистерна (соляная кислота)</v>
      </c>
      <c r="N18" s="2" t="str">
        <f t="shared" si="21"/>
        <v>Полное-токси</v>
      </c>
      <c r="O18" s="2" t="s">
        <v>89</v>
      </c>
      <c r="P18" s="2" t="s">
        <v>89</v>
      </c>
      <c r="Q18" s="2" t="s">
        <v>89</v>
      </c>
      <c r="R18" s="2" t="s">
        <v>89</v>
      </c>
      <c r="S18" s="2" t="s">
        <v>89</v>
      </c>
      <c r="T18" s="2" t="s">
        <v>89</v>
      </c>
      <c r="U18" s="2" t="s">
        <v>89</v>
      </c>
      <c r="V18" s="2" t="s">
        <v>89</v>
      </c>
      <c r="W18" s="2" t="s">
        <v>89</v>
      </c>
      <c r="X18" s="2" t="s">
        <v>89</v>
      </c>
      <c r="Y18" s="2">
        <v>41</v>
      </c>
      <c r="Z18" s="2">
        <v>180</v>
      </c>
      <c r="AA18" s="2" t="s">
        <v>89</v>
      </c>
      <c r="AB18" s="2" t="s">
        <v>89</v>
      </c>
      <c r="AC18" s="2" t="s">
        <v>89</v>
      </c>
      <c r="AD18" s="2" t="s">
        <v>89</v>
      </c>
      <c r="AE18" s="2">
        <v>2</v>
      </c>
      <c r="AF18" s="2">
        <v>2</v>
      </c>
      <c r="AG18" s="2">
        <v>0.8</v>
      </c>
      <c r="AH18" s="2">
        <v>1.2999999999999999E-2</v>
      </c>
      <c r="AI18" s="2">
        <v>15</v>
      </c>
      <c r="AL18" s="112">
        <f>AH18*J18+AG18</f>
        <v>0.80134784000000003</v>
      </c>
      <c r="AM18" s="112">
        <f t="shared" si="22"/>
        <v>8.0134784000000014E-2</v>
      </c>
      <c r="AN18" s="113">
        <f t="shared" si="23"/>
        <v>6.2</v>
      </c>
      <c r="AO18" s="113">
        <f t="shared" si="24"/>
        <v>1.5</v>
      </c>
      <c r="AP18" s="112">
        <f t="shared" si="26"/>
        <v>5.1840000000000002E-3</v>
      </c>
      <c r="AQ18" s="113">
        <f t="shared" si="25"/>
        <v>8.5866666239999994</v>
      </c>
      <c r="AR18" s="114">
        <f>AE18*H18</f>
        <v>2.7074999999999996E-7</v>
      </c>
      <c r="AS18" s="114">
        <f t="shared" si="8"/>
        <v>2.7074999999999996E-7</v>
      </c>
      <c r="AT18" s="114">
        <f>H18*AQ18</f>
        <v>1.1624199942239997E-6</v>
      </c>
    </row>
    <row r="19" spans="1:46" s="2" customFormat="1" ht="15" thickBot="1" x14ac:dyDescent="0.35">
      <c r="A19" s="52" t="s">
        <v>27</v>
      </c>
      <c r="B19" s="123" t="s">
        <v>140</v>
      </c>
      <c r="C19" s="59" t="s">
        <v>133</v>
      </c>
      <c r="D19" s="60" t="s">
        <v>135</v>
      </c>
      <c r="E19" s="61">
        <v>2.9999999999999999E-7</v>
      </c>
      <c r="F19" s="58">
        <v>5</v>
      </c>
      <c r="G19" s="58">
        <v>0.05</v>
      </c>
      <c r="H19" s="61">
        <f t="shared" si="18"/>
        <v>7.500000000000001E-8</v>
      </c>
      <c r="I19" s="58">
        <v>3</v>
      </c>
      <c r="J19" s="81">
        <f>K19</f>
        <v>1.0368E-2</v>
      </c>
      <c r="K19" s="125">
        <f>POWER(10,-6)*SQRT(36)*8*3600*K12/1000</f>
        <v>1.0368E-2</v>
      </c>
      <c r="L19" s="2" t="str">
        <f t="shared" si="19"/>
        <v>С18</v>
      </c>
      <c r="M19" s="2" t="str">
        <f t="shared" si="20"/>
        <v>Ж/ цистерна (соляная кислота)</v>
      </c>
      <c r="N19" s="2" t="str">
        <f t="shared" si="21"/>
        <v>Частичное-токси</v>
      </c>
      <c r="O19" s="2" t="s">
        <v>89</v>
      </c>
      <c r="P19" s="2" t="s">
        <v>89</v>
      </c>
      <c r="Q19" s="2" t="s">
        <v>89</v>
      </c>
      <c r="R19" s="2" t="s">
        <v>89</v>
      </c>
      <c r="S19" s="2" t="s">
        <v>89</v>
      </c>
      <c r="T19" s="2" t="s">
        <v>89</v>
      </c>
      <c r="U19" s="2" t="s">
        <v>89</v>
      </c>
      <c r="V19" s="2" t="s">
        <v>89</v>
      </c>
      <c r="W19" s="2" t="s">
        <v>89</v>
      </c>
      <c r="X19" s="2" t="s">
        <v>89</v>
      </c>
      <c r="Y19" s="2">
        <v>11</v>
      </c>
      <c r="Z19" s="2">
        <v>47</v>
      </c>
      <c r="AA19" s="2" t="s">
        <v>89</v>
      </c>
      <c r="AB19" s="2" t="s">
        <v>89</v>
      </c>
      <c r="AC19" s="2" t="s">
        <v>89</v>
      </c>
      <c r="AD19" s="2" t="s">
        <v>89</v>
      </c>
      <c r="AE19" s="2">
        <v>1</v>
      </c>
      <c r="AF19" s="2">
        <v>2</v>
      </c>
      <c r="AG19" s="2">
        <v>0.08</v>
      </c>
      <c r="AH19" s="2">
        <v>1.2999999999999999E-2</v>
      </c>
      <c r="AI19" s="2">
        <v>5</v>
      </c>
      <c r="AL19" s="112">
        <f>AH19*J19+AG19</f>
        <v>8.0134784000000001E-2</v>
      </c>
      <c r="AM19" s="112">
        <f t="shared" si="22"/>
        <v>8.0134784000000011E-3</v>
      </c>
      <c r="AN19" s="113">
        <f t="shared" si="23"/>
        <v>4.4800000000000004</v>
      </c>
      <c r="AO19" s="113">
        <f t="shared" si="24"/>
        <v>0.5</v>
      </c>
      <c r="AP19" s="112">
        <f t="shared" si="26"/>
        <v>5.1840000000000002E-4</v>
      </c>
      <c r="AQ19" s="113">
        <f t="shared" si="25"/>
        <v>5.0686666624000001</v>
      </c>
      <c r="AR19" s="114">
        <f>AE19*H19</f>
        <v>7.500000000000001E-8</v>
      </c>
      <c r="AS19" s="114">
        <f t="shared" si="8"/>
        <v>1.5000000000000002E-7</v>
      </c>
      <c r="AT19" s="114">
        <f>H19*AQ19</f>
        <v>3.8014999968000003E-7</v>
      </c>
    </row>
    <row r="21" spans="1:46" x14ac:dyDescent="0.3">
      <c r="AQ21" s="1" t="s">
        <v>139</v>
      </c>
      <c r="AR21" s="126">
        <f>SUM(AR2:AR19)</f>
        <v>2.23104125E-4</v>
      </c>
      <c r="AS21" s="126">
        <f>SUM(AS2:AS19)</f>
        <v>4.4132537499999997E-4</v>
      </c>
      <c r="AT21" s="126">
        <f>SUM(AT2:AT19)</f>
        <v>1.9747093063276736E-3</v>
      </c>
    </row>
    <row r="22" spans="1:46" x14ac:dyDescent="0.3">
      <c r="F22" s="6">
        <v>5.5454999999999997</v>
      </c>
      <c r="AQ22" s="1" t="s">
        <v>138</v>
      </c>
      <c r="AR22" s="126">
        <f>AR21/16</f>
        <v>1.39440078125E-5</v>
      </c>
      <c r="AS22" s="126">
        <f>AS21/16</f>
        <v>2.7582835937499998E-5</v>
      </c>
    </row>
    <row r="23" spans="1:46" x14ac:dyDescent="0.3">
      <c r="F23" s="6">
        <v>1281.721</v>
      </c>
    </row>
    <row r="24" spans="1:46" x14ac:dyDescent="0.3">
      <c r="F24" s="6">
        <v>237.08799999999999</v>
      </c>
    </row>
    <row r="26" spans="1:46" x14ac:dyDescent="0.3">
      <c r="F26" s="6">
        <f>POWER(10,F22-(F23/(39+F24)))</f>
        <v>7.9995126676727848</v>
      </c>
    </row>
    <row r="29" spans="1:46" x14ac:dyDescent="0.3">
      <c r="M29">
        <f>POWER(1.78,0.8)</f>
        <v>1.5861198557422207</v>
      </c>
    </row>
    <row r="34" spans="13:13" x14ac:dyDescent="0.3">
      <c r="M34">
        <f>0.021*0.3*1*1*1.58*1.6*(0.2/(0.05*1.198))</f>
        <v>5.3176627712854772E-2</v>
      </c>
    </row>
  </sheetData>
  <phoneticPr fontId="2" type="noConversion"/>
  <conditionalFormatting sqref="N1:N1048576">
    <cfRule type="containsText" dxfId="2" priority="5" operator="containsText" text="факел">
      <formula>NOT(ISERROR(SEARCH("факел",N1)))</formula>
    </cfRule>
    <cfRule type="containsText" dxfId="1" priority="6" operator="containsText" text="пожар">
      <formula>NOT(ISERROR(SEARCH("пожар",N1)))</formula>
    </cfRule>
  </conditionalFormatting>
  <conditionalFormatting sqref="N1:N1048576">
    <cfRule type="containsText" dxfId="0" priority="4" operator="containsText" text="взрыв">
      <formula>NOT(ISERROR(SEARCH("взрыв",N1)))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C7BA6-A96D-4F17-AA58-39EB24C961AC}">
  <dimension ref="A1:O21"/>
  <sheetViews>
    <sheetView topLeftCell="A3" workbookViewId="0">
      <selection activeCell="O20" sqref="O20:O21"/>
    </sheetView>
  </sheetViews>
  <sheetFormatPr defaultRowHeight="14.4" x14ac:dyDescent="0.3"/>
  <cols>
    <col min="2" max="2" width="36.77734375" customWidth="1"/>
    <col min="3" max="3" width="15.5546875" customWidth="1"/>
    <col min="6" max="6" width="12.109375" customWidth="1"/>
    <col min="14" max="14" width="9.21875" bestFit="1" customWidth="1"/>
    <col min="15" max="15" width="79.21875" customWidth="1"/>
  </cols>
  <sheetData>
    <row r="1" spans="1:15" ht="15" thickBot="1" x14ac:dyDescent="0.35">
      <c r="A1" s="118" t="s">
        <v>105</v>
      </c>
      <c r="B1" s="119"/>
      <c r="G1" s="95"/>
    </row>
    <row r="2" spans="1:15" ht="78.599999999999994" thickBot="1" x14ac:dyDescent="0.35">
      <c r="A2" s="96" t="s">
        <v>106</v>
      </c>
      <c r="B2" s="97" t="s">
        <v>107</v>
      </c>
      <c r="C2" s="98" t="s">
        <v>119</v>
      </c>
      <c r="D2" s="98" t="s">
        <v>120</v>
      </c>
      <c r="E2" s="98" t="s">
        <v>121</v>
      </c>
      <c r="F2" s="98" t="s">
        <v>108</v>
      </c>
      <c r="G2" s="98" t="s">
        <v>109</v>
      </c>
    </row>
    <row r="3" spans="1:15" ht="16.2" thickBot="1" x14ac:dyDescent="0.35">
      <c r="A3" s="99">
        <v>1</v>
      </c>
      <c r="B3" s="100" t="s">
        <v>110</v>
      </c>
      <c r="C3" s="101">
        <v>5000</v>
      </c>
      <c r="D3" s="101">
        <v>1.08</v>
      </c>
      <c r="E3" s="101">
        <v>0.10042</v>
      </c>
      <c r="F3" s="101">
        <v>0.79800000000000004</v>
      </c>
      <c r="G3" s="102">
        <f>C3*F3*E3*D3</f>
        <v>432.72986400000002</v>
      </c>
    </row>
    <row r="4" spans="1:15" ht="18.600000000000001" thickBot="1" x14ac:dyDescent="0.35">
      <c r="A4" s="99">
        <v>2</v>
      </c>
      <c r="B4" s="100" t="s">
        <v>111</v>
      </c>
      <c r="C4" s="101">
        <v>64289</v>
      </c>
      <c r="D4" s="101">
        <v>1.08</v>
      </c>
      <c r="E4" s="101">
        <v>0.10042</v>
      </c>
      <c r="F4" s="101">
        <v>6.6000000000000003E-2</v>
      </c>
      <c r="G4" s="102">
        <f t="shared" ref="G4:G10" si="0">C4*F4*E4*D4</f>
        <v>460.17665036640005</v>
      </c>
    </row>
    <row r="5" spans="1:15" ht="18.600000000000001" thickBot="1" x14ac:dyDescent="0.35">
      <c r="A5" s="99">
        <v>3</v>
      </c>
      <c r="B5" s="100" t="s">
        <v>112</v>
      </c>
      <c r="C5" s="101">
        <v>10723</v>
      </c>
      <c r="D5" s="101">
        <v>1.08</v>
      </c>
      <c r="E5" s="101">
        <v>0.10042</v>
      </c>
      <c r="F5" s="101">
        <v>0.26</v>
      </c>
      <c r="G5" s="102">
        <f t="shared" si="0"/>
        <v>302.36646772799998</v>
      </c>
    </row>
    <row r="6" spans="1:15" ht="18.600000000000001" thickBot="1" x14ac:dyDescent="0.35">
      <c r="A6" s="99">
        <v>4</v>
      </c>
      <c r="B6" s="100" t="s">
        <v>113</v>
      </c>
      <c r="C6" s="101">
        <v>50000</v>
      </c>
      <c r="D6" s="101">
        <v>1.08</v>
      </c>
      <c r="E6" s="101">
        <v>0.10042</v>
      </c>
      <c r="F6" s="101">
        <v>1E-3</v>
      </c>
      <c r="G6" s="102">
        <f t="shared" si="0"/>
        <v>5.4226800000000006</v>
      </c>
    </row>
    <row r="7" spans="1:15" ht="16.2" thickBot="1" x14ac:dyDescent="0.35">
      <c r="A7" s="99">
        <v>5</v>
      </c>
      <c r="B7" s="100" t="s">
        <v>114</v>
      </c>
      <c r="C7" s="101">
        <v>50000</v>
      </c>
      <c r="D7" s="101">
        <v>1.08</v>
      </c>
      <c r="E7" s="101">
        <v>0.10042</v>
      </c>
      <c r="F7" s="101">
        <v>1.615</v>
      </c>
      <c r="G7" s="102">
        <f t="shared" si="0"/>
        <v>8757.628200000001</v>
      </c>
    </row>
    <row r="8" spans="1:15" ht="16.2" thickBot="1" x14ac:dyDescent="0.35">
      <c r="A8" s="99">
        <v>6</v>
      </c>
      <c r="B8" s="100" t="s">
        <v>115</v>
      </c>
      <c r="C8" s="101">
        <v>50000</v>
      </c>
      <c r="D8" s="101">
        <v>1.08</v>
      </c>
      <c r="E8" s="101">
        <v>0.10042</v>
      </c>
      <c r="F8" s="101">
        <v>0.01</v>
      </c>
      <c r="G8" s="102">
        <f t="shared" si="0"/>
        <v>54.226800000000004</v>
      </c>
    </row>
    <row r="9" spans="1:15" ht="16.2" thickBot="1" x14ac:dyDescent="0.35">
      <c r="A9" s="99">
        <v>8</v>
      </c>
      <c r="B9" s="100" t="s">
        <v>116</v>
      </c>
      <c r="C9" s="101">
        <v>50000</v>
      </c>
      <c r="D9" s="101">
        <v>1.08</v>
      </c>
      <c r="E9" s="101">
        <v>0.10042</v>
      </c>
      <c r="F9" s="101">
        <v>0.01</v>
      </c>
      <c r="G9" s="102">
        <f t="shared" si="0"/>
        <v>54.226800000000004</v>
      </c>
    </row>
    <row r="10" spans="1:15" ht="18.600000000000001" thickBot="1" x14ac:dyDescent="0.35">
      <c r="A10" s="99">
        <v>9</v>
      </c>
      <c r="B10" s="100" t="s">
        <v>117</v>
      </c>
      <c r="C10" s="101">
        <v>93.5</v>
      </c>
      <c r="D10" s="101">
        <v>1.08</v>
      </c>
      <c r="E10" s="101">
        <v>0.10042</v>
      </c>
      <c r="F10" s="101">
        <v>0.14000000000000001</v>
      </c>
      <c r="G10" s="102">
        <f t="shared" si="0"/>
        <v>1.4196576240000001</v>
      </c>
    </row>
    <row r="11" spans="1:15" ht="16.2" thickBot="1" x14ac:dyDescent="0.35">
      <c r="A11" s="103"/>
      <c r="B11" s="104"/>
      <c r="C11" s="104"/>
      <c r="D11" s="104"/>
      <c r="E11" s="120" t="s">
        <v>118</v>
      </c>
      <c r="F11" s="121"/>
      <c r="G11" s="105">
        <f>SUM(G3:G10)</f>
        <v>10068.197119718401</v>
      </c>
    </row>
    <row r="13" spans="1:15" ht="15" thickBot="1" x14ac:dyDescent="0.35"/>
    <row r="14" spans="1:15" ht="113.4" thickBot="1" x14ac:dyDescent="0.4">
      <c r="A14" s="96" t="s">
        <v>106</v>
      </c>
      <c r="B14" s="97" t="s">
        <v>107</v>
      </c>
      <c r="C14" s="98" t="s">
        <v>119</v>
      </c>
      <c r="D14" s="98" t="s">
        <v>120</v>
      </c>
      <c r="E14" s="98" t="s">
        <v>121</v>
      </c>
      <c r="F14" s="98" t="s">
        <v>108</v>
      </c>
      <c r="G14" s="98" t="s">
        <v>109</v>
      </c>
      <c r="O14" s="106" t="s">
        <v>123</v>
      </c>
    </row>
    <row r="15" spans="1:15" ht="16.2" thickBot="1" x14ac:dyDescent="0.35">
      <c r="A15" s="99">
        <v>1</v>
      </c>
      <c r="B15" s="100" t="s">
        <v>122</v>
      </c>
      <c r="C15" s="101">
        <v>12292</v>
      </c>
      <c r="D15" s="101">
        <v>1.08</v>
      </c>
      <c r="E15" s="101">
        <v>0.10042</v>
      </c>
      <c r="F15" s="101">
        <v>1</v>
      </c>
      <c r="G15" s="102">
        <f>C15*F15*E15*D15</f>
        <v>1333.1116512000001</v>
      </c>
    </row>
    <row r="19" spans="14:15" ht="15" thickBot="1" x14ac:dyDescent="0.35"/>
    <row r="20" spans="14:15" ht="16.2" thickBot="1" x14ac:dyDescent="0.35">
      <c r="N20" s="116">
        <v>1.2300000000000001E-4</v>
      </c>
      <c r="O20" s="115">
        <f>N20*(1/24)/4</f>
        <v>1.28125E-6</v>
      </c>
    </row>
    <row r="21" spans="14:15" ht="16.2" thickBot="1" x14ac:dyDescent="0.35">
      <c r="N21" s="117">
        <v>4.4799999999999999E-4</v>
      </c>
      <c r="O21" s="115">
        <f>N21*(1/24)/5</f>
        <v>3.7333333333333329E-6</v>
      </c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А10 (трубопровод ЕНПЗ)</vt:lpstr>
      <vt:lpstr>А10 (автоцистерна ЕНПЗ)</vt:lpstr>
      <vt:lpstr>А9 насос ЕНПЗ)</vt:lpstr>
      <vt:lpstr>А1(резервуар ЕНПЗ)</vt:lpstr>
      <vt:lpstr>А7 (емк.давление ЕНПЗ)</vt:lpstr>
      <vt:lpstr>Сценарии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Konstantin</cp:lastModifiedBy>
  <dcterms:created xsi:type="dcterms:W3CDTF">2023-05-30T04:30:41Z</dcterms:created>
  <dcterms:modified xsi:type="dcterms:W3CDTF">2023-06-26T15:10:41Z</dcterms:modified>
</cp:coreProperties>
</file>