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ython\enpz2\"/>
    </mc:Choice>
  </mc:AlternateContent>
  <xr:revisionPtr revIDLastSave="0" documentId="13_ncr:1_{0E56D9D3-BF8E-4CF9-8D05-9334E84246B8}" xr6:coauthVersionLast="47" xr6:coauthVersionMax="47" xr10:uidLastSave="{00000000-0000-0000-0000-000000000000}"/>
  <bookViews>
    <workbookView xWindow="2160" yWindow="1788" windowWidth="25596" windowHeight="14892" tabRatio="828" firstSheet="2" activeTab="8" xr2:uid="{00000000-000D-0000-FFFF-FFFF00000000}"/>
  </bookViews>
  <sheets>
    <sheet name="А10 (трубопроводСУГ)" sheetId="11" r:id="rId1"/>
    <sheet name="А10 (оборудование газ)" sheetId="10" r:id="rId2"/>
    <sheet name="А10 (трубопровод газ)" sheetId="9" r:id="rId3"/>
    <sheet name="А10 (трубопровод ЕНПЗ)" sheetId="7" r:id="rId4"/>
    <sheet name="А10 (автоцистерна ЕНПЗ)" sheetId="6" r:id="rId5"/>
    <sheet name="А9 насос ЕНПЗ)" sheetId="5" r:id="rId6"/>
    <sheet name="А1(резервуар ЕНПЗ)" sheetId="4" r:id="rId7"/>
    <sheet name="А7 (емк.давление ЕНПЗ)" sheetId="3" r:id="rId8"/>
    <sheet name="Сценарии" sheetId="2" r:id="rId9"/>
    <sheet name="Лист3" sheetId="8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0" i="2" l="1"/>
  <c r="M120" i="2"/>
  <c r="L120" i="2"/>
  <c r="I120" i="2"/>
  <c r="H120" i="2"/>
  <c r="N119" i="2"/>
  <c r="M119" i="2"/>
  <c r="L119" i="2"/>
  <c r="I119" i="2"/>
  <c r="H119" i="2"/>
  <c r="N118" i="2"/>
  <c r="M118" i="2"/>
  <c r="L118" i="2"/>
  <c r="I118" i="2"/>
  <c r="J118" i="2" s="1"/>
  <c r="H118" i="2"/>
  <c r="N117" i="2"/>
  <c r="M117" i="2"/>
  <c r="L117" i="2"/>
  <c r="H117" i="2"/>
  <c r="N116" i="2"/>
  <c r="M116" i="2"/>
  <c r="L116" i="2"/>
  <c r="I116" i="2"/>
  <c r="I117" i="2" s="1"/>
  <c r="H116" i="2"/>
  <c r="N115" i="2"/>
  <c r="M115" i="2"/>
  <c r="L115" i="2"/>
  <c r="K115" i="2"/>
  <c r="K116" i="2" s="1"/>
  <c r="J116" i="2" s="1"/>
  <c r="J115" i="2"/>
  <c r="H115" i="2"/>
  <c r="N114" i="2"/>
  <c r="M114" i="2"/>
  <c r="L114" i="2"/>
  <c r="I114" i="2"/>
  <c r="H114" i="2"/>
  <c r="N113" i="2"/>
  <c r="M113" i="2"/>
  <c r="L113" i="2"/>
  <c r="I113" i="2"/>
  <c r="H113" i="2"/>
  <c r="N112" i="2"/>
  <c r="M112" i="2"/>
  <c r="L112" i="2"/>
  <c r="I112" i="2"/>
  <c r="K112" i="2" s="1"/>
  <c r="K113" i="2" s="1"/>
  <c r="J113" i="2" s="1"/>
  <c r="H112" i="2"/>
  <c r="N111" i="2"/>
  <c r="M111" i="2"/>
  <c r="L111" i="2"/>
  <c r="H111" i="2"/>
  <c r="N110" i="2"/>
  <c r="M110" i="2"/>
  <c r="L110" i="2"/>
  <c r="I110" i="2"/>
  <c r="I111" i="2" s="1"/>
  <c r="H110" i="2"/>
  <c r="N109" i="2"/>
  <c r="M109" i="2"/>
  <c r="L109" i="2"/>
  <c r="K109" i="2"/>
  <c r="K110" i="2" s="1"/>
  <c r="J110" i="2" s="1"/>
  <c r="J109" i="2"/>
  <c r="H109" i="2"/>
  <c r="K104" i="2"/>
  <c r="N108" i="2"/>
  <c r="M108" i="2"/>
  <c r="L108" i="2"/>
  <c r="I108" i="2"/>
  <c r="H108" i="2"/>
  <c r="N107" i="2"/>
  <c r="M107" i="2"/>
  <c r="L107" i="2"/>
  <c r="I107" i="2"/>
  <c r="H107" i="2"/>
  <c r="N106" i="2"/>
  <c r="M106" i="2"/>
  <c r="L106" i="2"/>
  <c r="I106" i="2"/>
  <c r="K106" i="2" s="1"/>
  <c r="K107" i="2" s="1"/>
  <c r="H106" i="2"/>
  <c r="N105" i="2"/>
  <c r="M105" i="2"/>
  <c r="L105" i="2"/>
  <c r="H105" i="2"/>
  <c r="N104" i="2"/>
  <c r="M104" i="2"/>
  <c r="L104" i="2"/>
  <c r="I104" i="2"/>
  <c r="I105" i="2" s="1"/>
  <c r="H104" i="2"/>
  <c r="N103" i="2"/>
  <c r="M103" i="2"/>
  <c r="L103" i="2"/>
  <c r="K103" i="2"/>
  <c r="J103" i="2"/>
  <c r="H103" i="2"/>
  <c r="K118" i="2" l="1"/>
  <c r="K119" i="2" s="1"/>
  <c r="J119" i="2" s="1"/>
  <c r="J112" i="2"/>
  <c r="J106" i="2"/>
  <c r="J107" i="2"/>
  <c r="J104" i="2"/>
  <c r="AQ73" i="2"/>
  <c r="AP73" i="2"/>
  <c r="N73" i="2"/>
  <c r="M73" i="2"/>
  <c r="L73" i="2"/>
  <c r="J73" i="2"/>
  <c r="H73" i="2"/>
  <c r="AQ72" i="2"/>
  <c r="AP72" i="2"/>
  <c r="N72" i="2"/>
  <c r="M72" i="2"/>
  <c r="L72" i="2"/>
  <c r="I72" i="2"/>
  <c r="H72" i="2"/>
  <c r="AQ71" i="2"/>
  <c r="AP71" i="2"/>
  <c r="N71" i="2"/>
  <c r="M71" i="2"/>
  <c r="L71" i="2"/>
  <c r="I71" i="2"/>
  <c r="J71" i="2" s="1"/>
  <c r="H71" i="2"/>
  <c r="AU71" i="2" s="1"/>
  <c r="AQ70" i="2"/>
  <c r="AP70" i="2"/>
  <c r="N70" i="2"/>
  <c r="M70" i="2"/>
  <c r="L70" i="2"/>
  <c r="I70" i="2"/>
  <c r="J70" i="2" s="1"/>
  <c r="H70" i="2"/>
  <c r="AU70" i="2" s="1"/>
  <c r="AQ69" i="2"/>
  <c r="AP69" i="2"/>
  <c r="N69" i="2"/>
  <c r="M69" i="2"/>
  <c r="L69" i="2"/>
  <c r="I69" i="2"/>
  <c r="H69" i="2"/>
  <c r="AT69" i="2" s="1"/>
  <c r="AQ68" i="2"/>
  <c r="AP68" i="2"/>
  <c r="N68" i="2"/>
  <c r="M68" i="2"/>
  <c r="L68" i="2"/>
  <c r="I68" i="2"/>
  <c r="J68" i="2" s="1"/>
  <c r="H68" i="2"/>
  <c r="AQ67" i="2"/>
  <c r="AP67" i="2"/>
  <c r="N67" i="2"/>
  <c r="M67" i="2"/>
  <c r="L67" i="2"/>
  <c r="H67" i="2"/>
  <c r="AQ66" i="2"/>
  <c r="AP66" i="2"/>
  <c r="N66" i="2"/>
  <c r="M66" i="2"/>
  <c r="L66" i="2"/>
  <c r="J66" i="2"/>
  <c r="H66" i="2"/>
  <c r="AQ65" i="2"/>
  <c r="AP65" i="2"/>
  <c r="AK65" i="2"/>
  <c r="AK71" i="2" s="1"/>
  <c r="N65" i="2"/>
  <c r="M65" i="2"/>
  <c r="L65" i="2"/>
  <c r="J65" i="2"/>
  <c r="H65" i="2"/>
  <c r="AT65" i="2" s="1"/>
  <c r="AQ82" i="2"/>
  <c r="AP82" i="2"/>
  <c r="N82" i="2"/>
  <c r="M82" i="2"/>
  <c r="L82" i="2"/>
  <c r="J82" i="2"/>
  <c r="H82" i="2"/>
  <c r="AU82" i="2" s="1"/>
  <c r="AQ81" i="2"/>
  <c r="AP81" i="2"/>
  <c r="N81" i="2"/>
  <c r="M81" i="2"/>
  <c r="L81" i="2"/>
  <c r="I81" i="2"/>
  <c r="H81" i="2"/>
  <c r="AQ80" i="2"/>
  <c r="AP80" i="2"/>
  <c r="N80" i="2"/>
  <c r="M80" i="2"/>
  <c r="L80" i="2"/>
  <c r="I80" i="2"/>
  <c r="J80" i="2" s="1"/>
  <c r="H80" i="2"/>
  <c r="AU80" i="2" s="1"/>
  <c r="AQ79" i="2"/>
  <c r="AP79" i="2"/>
  <c r="N79" i="2"/>
  <c r="M79" i="2"/>
  <c r="L79" i="2"/>
  <c r="I79" i="2"/>
  <c r="J79" i="2" s="1"/>
  <c r="H79" i="2"/>
  <c r="AQ78" i="2"/>
  <c r="AP78" i="2"/>
  <c r="N78" i="2"/>
  <c r="M78" i="2"/>
  <c r="L78" i="2"/>
  <c r="I78" i="2"/>
  <c r="H78" i="2"/>
  <c r="AT78" i="2" s="1"/>
  <c r="AQ77" i="2"/>
  <c r="AP77" i="2"/>
  <c r="N77" i="2"/>
  <c r="M77" i="2"/>
  <c r="L77" i="2"/>
  <c r="I77" i="2"/>
  <c r="J77" i="2" s="1"/>
  <c r="H77" i="2"/>
  <c r="AU77" i="2" s="1"/>
  <c r="AQ76" i="2"/>
  <c r="AP76" i="2"/>
  <c r="N76" i="2"/>
  <c r="M76" i="2"/>
  <c r="L76" i="2"/>
  <c r="H76" i="2"/>
  <c r="AU76" i="2" s="1"/>
  <c r="AQ75" i="2"/>
  <c r="AP75" i="2"/>
  <c r="N75" i="2"/>
  <c r="M75" i="2"/>
  <c r="L75" i="2"/>
  <c r="J75" i="2"/>
  <c r="H75" i="2"/>
  <c r="AU75" i="2" s="1"/>
  <c r="AQ74" i="2"/>
  <c r="AP74" i="2"/>
  <c r="AK74" i="2"/>
  <c r="AK80" i="2" s="1"/>
  <c r="N74" i="2"/>
  <c r="M74" i="2"/>
  <c r="L74" i="2"/>
  <c r="J74" i="2"/>
  <c r="H74" i="2"/>
  <c r="AU74" i="2" s="1"/>
  <c r="J96" i="2"/>
  <c r="J64" i="2"/>
  <c r="I63" i="2"/>
  <c r="I62" i="2"/>
  <c r="J62" i="2" s="1"/>
  <c r="I61" i="2"/>
  <c r="J61" i="2" s="1"/>
  <c r="I60" i="2"/>
  <c r="I59" i="2"/>
  <c r="J59" i="2" s="1"/>
  <c r="J57" i="2"/>
  <c r="K56" i="2"/>
  <c r="J56" i="2"/>
  <c r="J47" i="2"/>
  <c r="J48" i="2"/>
  <c r="AN80" i="2" l="1"/>
  <c r="AO80" i="2" s="1"/>
  <c r="AN71" i="2"/>
  <c r="AO71" i="2" s="1"/>
  <c r="AS71" i="2" s="1"/>
  <c r="AV71" i="2" s="1"/>
  <c r="AK67" i="2"/>
  <c r="AN67" i="2" s="1"/>
  <c r="AO67" i="2" s="1"/>
  <c r="AS67" i="2" s="1"/>
  <c r="AV67" i="2" s="1"/>
  <c r="AU69" i="2"/>
  <c r="AK72" i="2"/>
  <c r="AN72" i="2" s="1"/>
  <c r="AO72" i="2" s="1"/>
  <c r="AS72" i="2" s="1"/>
  <c r="AV72" i="2" s="1"/>
  <c r="AK73" i="2"/>
  <c r="AN73" i="2" s="1"/>
  <c r="AO73" i="2" s="1"/>
  <c r="AS73" i="2" s="1"/>
  <c r="AV73" i="2" s="1"/>
  <c r="AU65" i="2"/>
  <c r="AT70" i="2"/>
  <c r="AK68" i="2"/>
  <c r="AN68" i="2" s="1"/>
  <c r="AO68" i="2" s="1"/>
  <c r="AS68" i="2" s="1"/>
  <c r="AV68" i="2" s="1"/>
  <c r="AT66" i="2"/>
  <c r="AK69" i="2"/>
  <c r="AN69" i="2" s="1"/>
  <c r="AO69" i="2" s="1"/>
  <c r="AS69" i="2" s="1"/>
  <c r="AV69" i="2" s="1"/>
  <c r="AT71" i="2"/>
  <c r="AU66" i="2"/>
  <c r="AT67" i="2"/>
  <c r="AU67" i="2"/>
  <c r="AT72" i="2"/>
  <c r="AK70" i="2"/>
  <c r="AN70" i="2" s="1"/>
  <c r="AO70" i="2" s="1"/>
  <c r="AS70" i="2" s="1"/>
  <c r="AV70" i="2" s="1"/>
  <c r="AU72" i="2"/>
  <c r="AT68" i="2"/>
  <c r="AT73" i="2"/>
  <c r="AU68" i="2"/>
  <c r="AU73" i="2"/>
  <c r="AN65" i="2"/>
  <c r="AO65" i="2" s="1"/>
  <c r="AS65" i="2" s="1"/>
  <c r="AV65" i="2" s="1"/>
  <c r="AK66" i="2"/>
  <c r="AN66" i="2" s="1"/>
  <c r="AO66" i="2" s="1"/>
  <c r="AS66" i="2" s="1"/>
  <c r="AV66" i="2" s="1"/>
  <c r="AK75" i="2"/>
  <c r="AN75" i="2" s="1"/>
  <c r="AO75" i="2" s="1"/>
  <c r="AS75" i="2" s="1"/>
  <c r="AV75" i="2" s="1"/>
  <c r="AS80" i="2"/>
  <c r="AV80" i="2" s="1"/>
  <c r="AK76" i="2"/>
  <c r="AN76" i="2" s="1"/>
  <c r="AO76" i="2" s="1"/>
  <c r="AS76" i="2" s="1"/>
  <c r="AV76" i="2" s="1"/>
  <c r="AN74" i="2"/>
  <c r="AO74" i="2" s="1"/>
  <c r="AS74" i="2" s="1"/>
  <c r="AV74" i="2" s="1"/>
  <c r="AT82" i="2"/>
  <c r="AT75" i="2"/>
  <c r="AT77" i="2"/>
  <c r="AK81" i="2"/>
  <c r="AN81" i="2" s="1"/>
  <c r="AO81" i="2" s="1"/>
  <c r="AS81" i="2" s="1"/>
  <c r="AV81" i="2" s="1"/>
  <c r="AU79" i="2"/>
  <c r="AK82" i="2"/>
  <c r="AN82" i="2" s="1"/>
  <c r="AO82" i="2" s="1"/>
  <c r="AS82" i="2" s="1"/>
  <c r="AV82" i="2" s="1"/>
  <c r="AT79" i="2"/>
  <c r="AT74" i="2"/>
  <c r="AK77" i="2"/>
  <c r="AN77" i="2" s="1"/>
  <c r="AO77" i="2" s="1"/>
  <c r="AS77" i="2" s="1"/>
  <c r="AV77" i="2" s="1"/>
  <c r="AK78" i="2"/>
  <c r="AN78" i="2" s="1"/>
  <c r="AO78" i="2" s="1"/>
  <c r="AS78" i="2" s="1"/>
  <c r="AV78" i="2" s="1"/>
  <c r="AT80" i="2"/>
  <c r="AU78" i="2"/>
  <c r="AT76" i="2"/>
  <c r="AT81" i="2"/>
  <c r="AU81" i="2"/>
  <c r="AK79" i="2"/>
  <c r="AN79" i="2" s="1"/>
  <c r="AO79" i="2" s="1"/>
  <c r="AS79" i="2" s="1"/>
  <c r="AV79" i="2" s="1"/>
  <c r="J46" i="2"/>
  <c r="I45" i="2"/>
  <c r="I44" i="2"/>
  <c r="J44" i="2" s="1"/>
  <c r="I43" i="2"/>
  <c r="J43" i="2" s="1"/>
  <c r="I42" i="2"/>
  <c r="I41" i="2"/>
  <c r="J41" i="2" s="1"/>
  <c r="J39" i="2"/>
  <c r="J38" i="2"/>
  <c r="J37" i="2"/>
  <c r="I36" i="2"/>
  <c r="I35" i="2"/>
  <c r="J35" i="2" s="1"/>
  <c r="I34" i="2"/>
  <c r="J34" i="2" s="1"/>
  <c r="I33" i="2"/>
  <c r="I32" i="2"/>
  <c r="J32" i="2" s="1"/>
  <c r="J30" i="2"/>
  <c r="J29" i="2"/>
  <c r="J28" i="2"/>
  <c r="I27" i="2"/>
  <c r="I26" i="2"/>
  <c r="J26" i="2" s="1"/>
  <c r="I25" i="2"/>
  <c r="J25" i="2" s="1"/>
  <c r="I24" i="2"/>
  <c r="I23" i="2"/>
  <c r="J23" i="2" s="1"/>
  <c r="J21" i="2"/>
  <c r="J20" i="2"/>
  <c r="J19" i="2"/>
  <c r="I18" i="2"/>
  <c r="I17" i="2"/>
  <c r="J17" i="2" s="1"/>
  <c r="I16" i="2"/>
  <c r="J16" i="2" s="1"/>
  <c r="I15" i="2"/>
  <c r="I14" i="2"/>
  <c r="J14" i="2" s="1"/>
  <c r="J12" i="2"/>
  <c r="J11" i="2"/>
  <c r="J10" i="2"/>
  <c r="I5" i="2"/>
  <c r="J3" i="2"/>
  <c r="J2" i="2"/>
  <c r="K2" i="2"/>
  <c r="AQ64" i="2" l="1"/>
  <c r="AP64" i="2"/>
  <c r="AQ63" i="2"/>
  <c r="AP63" i="2"/>
  <c r="AQ62" i="2"/>
  <c r="AP62" i="2"/>
  <c r="AQ61" i="2"/>
  <c r="AP61" i="2"/>
  <c r="AQ60" i="2"/>
  <c r="AP60" i="2"/>
  <c r="AQ59" i="2"/>
  <c r="AP59" i="2"/>
  <c r="AQ58" i="2"/>
  <c r="AP58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AK96" i="2"/>
  <c r="AK90" i="2"/>
  <c r="AK92" i="2" s="1"/>
  <c r="AK84" i="2"/>
  <c r="AK56" i="2"/>
  <c r="AK61" i="2" s="1"/>
  <c r="AK47" i="2"/>
  <c r="AK53" i="2" s="1"/>
  <c r="AK38" i="2"/>
  <c r="AK45" i="2" s="1"/>
  <c r="AK29" i="2"/>
  <c r="AK34" i="2" s="1"/>
  <c r="AK20" i="2"/>
  <c r="AK25" i="2" s="1"/>
  <c r="AK11" i="2"/>
  <c r="AK2" i="2"/>
  <c r="AK9" i="2" s="1"/>
  <c r="AK59" i="2" l="1"/>
  <c r="AK63" i="2"/>
  <c r="AK58" i="2"/>
  <c r="AN58" i="2" s="1"/>
  <c r="AO58" i="2" s="1"/>
  <c r="AS58" i="2" s="1"/>
  <c r="AK50" i="2"/>
  <c r="AK54" i="2"/>
  <c r="AK23" i="2"/>
  <c r="AK26" i="2"/>
  <c r="AK4" i="2"/>
  <c r="AK5" i="2"/>
  <c r="AK7" i="2"/>
  <c r="AK10" i="2"/>
  <c r="AK88" i="2"/>
  <c r="AK86" i="2"/>
  <c r="AK85" i="2"/>
  <c r="AK32" i="2"/>
  <c r="AK37" i="2"/>
  <c r="AK31" i="2"/>
  <c r="AN31" i="2" s="1"/>
  <c r="AO31" i="2" s="1"/>
  <c r="AS31" i="2" s="1"/>
  <c r="AK30" i="2"/>
  <c r="AN30" i="2" s="1"/>
  <c r="AO30" i="2" s="1"/>
  <c r="AS30" i="2" s="1"/>
  <c r="AK35" i="2"/>
  <c r="AK36" i="2"/>
  <c r="AK97" i="2"/>
  <c r="AK98" i="2"/>
  <c r="AK101" i="2" s="1"/>
  <c r="AK17" i="2"/>
  <c r="AK14" i="2"/>
  <c r="AK18" i="2"/>
  <c r="AK3" i="2"/>
  <c r="AK22" i="2"/>
  <c r="AN22" i="2" s="1"/>
  <c r="AO22" i="2" s="1"/>
  <c r="AS22" i="2" s="1"/>
  <c r="AK6" i="2"/>
  <c r="AK27" i="2"/>
  <c r="AK8" i="2"/>
  <c r="AK62" i="2"/>
  <c r="AK93" i="2"/>
  <c r="AK95" i="2"/>
  <c r="AK91" i="2"/>
  <c r="AK94" i="2"/>
  <c r="AK100" i="2"/>
  <c r="AK46" i="2"/>
  <c r="AK15" i="2"/>
  <c r="AK19" i="2"/>
  <c r="AK39" i="2"/>
  <c r="AN39" i="2" s="1"/>
  <c r="AO39" i="2" s="1"/>
  <c r="AS39" i="2" s="1"/>
  <c r="AK43" i="2"/>
  <c r="AK51" i="2"/>
  <c r="AK55" i="2"/>
  <c r="AK12" i="2"/>
  <c r="AN12" i="2" s="1"/>
  <c r="AO12" i="2" s="1"/>
  <c r="AS12" i="2" s="1"/>
  <c r="AK16" i="2"/>
  <c r="AK24" i="2"/>
  <c r="AK28" i="2"/>
  <c r="AK40" i="2"/>
  <c r="AN40" i="2" s="1"/>
  <c r="AO40" i="2" s="1"/>
  <c r="AS40" i="2" s="1"/>
  <c r="AK44" i="2"/>
  <c r="AK48" i="2"/>
  <c r="AN48" i="2" s="1"/>
  <c r="AO48" i="2" s="1"/>
  <c r="AS48" i="2" s="1"/>
  <c r="AK52" i="2"/>
  <c r="AK60" i="2"/>
  <c r="AK64" i="2"/>
  <c r="AK42" i="2"/>
  <c r="AK13" i="2"/>
  <c r="AN13" i="2" s="1"/>
  <c r="AO13" i="2" s="1"/>
  <c r="AS13" i="2" s="1"/>
  <c r="AK21" i="2"/>
  <c r="AN21" i="2" s="1"/>
  <c r="AO21" i="2" s="1"/>
  <c r="AS21" i="2" s="1"/>
  <c r="AK33" i="2"/>
  <c r="AK41" i="2"/>
  <c r="AK49" i="2"/>
  <c r="AN49" i="2" s="1"/>
  <c r="AO49" i="2" s="1"/>
  <c r="AS49" i="2" s="1"/>
  <c r="AK57" i="2"/>
  <c r="AN57" i="2" s="1"/>
  <c r="AO57" i="2" s="1"/>
  <c r="AS57" i="2" s="1"/>
  <c r="L2" i="2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AK99" i="2" l="1"/>
  <c r="AK87" i="2"/>
  <c r="AK89" i="2"/>
  <c r="H34" i="11" l="1"/>
  <c r="H30" i="11"/>
  <c r="H26" i="11"/>
  <c r="H22" i="11"/>
  <c r="H20" i="11"/>
  <c r="H17" i="11"/>
  <c r="B14" i="11"/>
  <c r="I9" i="11" s="1"/>
  <c r="H13" i="11"/>
  <c r="I13" i="11" s="1"/>
  <c r="H9" i="11"/>
  <c r="H5" i="11"/>
  <c r="H3" i="11"/>
  <c r="AQ101" i="2"/>
  <c r="AP101" i="2"/>
  <c r="AN101" i="2"/>
  <c r="AO101" i="2" s="1"/>
  <c r="I101" i="2"/>
  <c r="H101" i="2"/>
  <c r="AQ100" i="2"/>
  <c r="AP100" i="2"/>
  <c r="I100" i="2"/>
  <c r="H100" i="2"/>
  <c r="AQ99" i="2"/>
  <c r="AP99" i="2"/>
  <c r="I99" i="2"/>
  <c r="H99" i="2"/>
  <c r="AQ98" i="2"/>
  <c r="AP98" i="2"/>
  <c r="AN98" i="2"/>
  <c r="AO98" i="2" s="1"/>
  <c r="I98" i="2"/>
  <c r="H98" i="2"/>
  <c r="AQ97" i="2"/>
  <c r="AP97" i="2"/>
  <c r="I97" i="2"/>
  <c r="H97" i="2"/>
  <c r="AQ96" i="2"/>
  <c r="AP96" i="2"/>
  <c r="AN96" i="2"/>
  <c r="AO96" i="2" s="1"/>
  <c r="H96" i="2"/>
  <c r="I87" i="2"/>
  <c r="AN87" i="2" s="1"/>
  <c r="AO87" i="2" s="1"/>
  <c r="I88" i="2"/>
  <c r="I93" i="2"/>
  <c r="AN93" i="2" s="1"/>
  <c r="AO93" i="2" s="1"/>
  <c r="I92" i="2"/>
  <c r="I95" i="2"/>
  <c r="I94" i="2"/>
  <c r="J94" i="2" s="1"/>
  <c r="I91" i="2"/>
  <c r="J91" i="2" s="1"/>
  <c r="J90" i="2"/>
  <c r="K90" i="2" s="1"/>
  <c r="I89" i="2"/>
  <c r="I86" i="2"/>
  <c r="I85" i="2"/>
  <c r="J84" i="2"/>
  <c r="K84" i="2" s="1"/>
  <c r="AQ95" i="2"/>
  <c r="AP95" i="2"/>
  <c r="AN95" i="2"/>
  <c r="AO95" i="2" s="1"/>
  <c r="H95" i="2"/>
  <c r="AQ94" i="2"/>
  <c r="AP94" i="2"/>
  <c r="H94" i="2"/>
  <c r="AQ93" i="2"/>
  <c r="AP93" i="2"/>
  <c r="H93" i="2"/>
  <c r="AQ92" i="2"/>
  <c r="AP92" i="2"/>
  <c r="AN92" i="2"/>
  <c r="AO92" i="2" s="1"/>
  <c r="H92" i="2"/>
  <c r="AQ91" i="2"/>
  <c r="AP91" i="2"/>
  <c r="H91" i="2"/>
  <c r="AQ90" i="2"/>
  <c r="AP90" i="2"/>
  <c r="AN90" i="2"/>
  <c r="AO90" i="2" s="1"/>
  <c r="H90" i="2"/>
  <c r="AQ89" i="2"/>
  <c r="AP89" i="2"/>
  <c r="AN89" i="2"/>
  <c r="AO89" i="2" s="1"/>
  <c r="H89" i="2"/>
  <c r="AQ88" i="2"/>
  <c r="AP88" i="2"/>
  <c r="H88" i="2"/>
  <c r="AQ87" i="2"/>
  <c r="AP87" i="2"/>
  <c r="H87" i="2"/>
  <c r="AQ86" i="2"/>
  <c r="AP86" i="2"/>
  <c r="AN86" i="2"/>
  <c r="AO86" i="2" s="1"/>
  <c r="H86" i="2"/>
  <c r="AQ85" i="2"/>
  <c r="AP85" i="2"/>
  <c r="H85" i="2"/>
  <c r="AQ84" i="2"/>
  <c r="AP84" i="2"/>
  <c r="AN84" i="2"/>
  <c r="AO84" i="2" s="1"/>
  <c r="H84" i="2"/>
  <c r="AN64" i="2"/>
  <c r="AO64" i="2" s="1"/>
  <c r="AS64" i="2" s="1"/>
  <c r="H64" i="2"/>
  <c r="AN63" i="2"/>
  <c r="AO63" i="2" s="1"/>
  <c r="AS63" i="2" s="1"/>
  <c r="H63" i="2"/>
  <c r="AN62" i="2"/>
  <c r="AO62" i="2" s="1"/>
  <c r="AS62" i="2" s="1"/>
  <c r="H62" i="2"/>
  <c r="AN61" i="2"/>
  <c r="AO61" i="2" s="1"/>
  <c r="AS61" i="2" s="1"/>
  <c r="H61" i="2"/>
  <c r="AN60" i="2"/>
  <c r="AO60" i="2" s="1"/>
  <c r="AS60" i="2" s="1"/>
  <c r="H60" i="2"/>
  <c r="AN59" i="2"/>
  <c r="AO59" i="2" s="1"/>
  <c r="AS59" i="2" s="1"/>
  <c r="H59" i="2"/>
  <c r="H58" i="2"/>
  <c r="H57" i="2"/>
  <c r="AN56" i="2"/>
  <c r="AO56" i="2" s="1"/>
  <c r="AS56" i="2" s="1"/>
  <c r="H56" i="2"/>
  <c r="AN55" i="2"/>
  <c r="AO55" i="2" s="1"/>
  <c r="AS55" i="2" s="1"/>
  <c r="H55" i="2"/>
  <c r="AN54" i="2"/>
  <c r="AO54" i="2" s="1"/>
  <c r="AS54" i="2" s="1"/>
  <c r="H54" i="2"/>
  <c r="AN53" i="2"/>
  <c r="AO53" i="2" s="1"/>
  <c r="AS53" i="2" s="1"/>
  <c r="H53" i="2"/>
  <c r="AN52" i="2"/>
  <c r="AO52" i="2" s="1"/>
  <c r="AS52" i="2" s="1"/>
  <c r="H52" i="2"/>
  <c r="AN51" i="2"/>
  <c r="AO51" i="2" s="1"/>
  <c r="AS51" i="2" s="1"/>
  <c r="H51" i="2"/>
  <c r="AN50" i="2"/>
  <c r="AO50" i="2" s="1"/>
  <c r="AS50" i="2" s="1"/>
  <c r="H50" i="2"/>
  <c r="H49" i="2"/>
  <c r="H48" i="2"/>
  <c r="AN47" i="2"/>
  <c r="AO47" i="2" s="1"/>
  <c r="AS47" i="2" s="1"/>
  <c r="H47" i="2"/>
  <c r="AN46" i="2"/>
  <c r="AO46" i="2" s="1"/>
  <c r="AS46" i="2" s="1"/>
  <c r="H46" i="2"/>
  <c r="AN45" i="2"/>
  <c r="AO45" i="2" s="1"/>
  <c r="AS45" i="2" s="1"/>
  <c r="H45" i="2"/>
  <c r="AN44" i="2"/>
  <c r="AO44" i="2" s="1"/>
  <c r="AS44" i="2" s="1"/>
  <c r="H44" i="2"/>
  <c r="AN43" i="2"/>
  <c r="AO43" i="2" s="1"/>
  <c r="AS43" i="2" s="1"/>
  <c r="H43" i="2"/>
  <c r="AN42" i="2"/>
  <c r="AO42" i="2" s="1"/>
  <c r="AS42" i="2" s="1"/>
  <c r="H42" i="2"/>
  <c r="AN41" i="2"/>
  <c r="AO41" i="2" s="1"/>
  <c r="AS41" i="2" s="1"/>
  <c r="H41" i="2"/>
  <c r="H40" i="2"/>
  <c r="H39" i="2"/>
  <c r="AN38" i="2"/>
  <c r="AO38" i="2" s="1"/>
  <c r="AS38" i="2" s="1"/>
  <c r="H38" i="2"/>
  <c r="AN37" i="2"/>
  <c r="AO37" i="2" s="1"/>
  <c r="AS37" i="2" s="1"/>
  <c r="H37" i="2"/>
  <c r="AN36" i="2"/>
  <c r="AO36" i="2" s="1"/>
  <c r="AS36" i="2" s="1"/>
  <c r="H36" i="2"/>
  <c r="AN35" i="2"/>
  <c r="AO35" i="2" s="1"/>
  <c r="AS35" i="2" s="1"/>
  <c r="H35" i="2"/>
  <c r="AN34" i="2"/>
  <c r="AO34" i="2" s="1"/>
  <c r="AS34" i="2" s="1"/>
  <c r="H34" i="2"/>
  <c r="AN33" i="2"/>
  <c r="AO33" i="2" s="1"/>
  <c r="AS33" i="2" s="1"/>
  <c r="H33" i="2"/>
  <c r="AN32" i="2"/>
  <c r="AO32" i="2" s="1"/>
  <c r="AS32" i="2" s="1"/>
  <c r="H32" i="2"/>
  <c r="H31" i="2"/>
  <c r="H30" i="2"/>
  <c r="AN29" i="2"/>
  <c r="AO29" i="2" s="1"/>
  <c r="AS29" i="2" s="1"/>
  <c r="H29" i="2"/>
  <c r="AN28" i="2"/>
  <c r="AO28" i="2" s="1"/>
  <c r="AS28" i="2" s="1"/>
  <c r="H28" i="2"/>
  <c r="AN27" i="2"/>
  <c r="AO27" i="2" s="1"/>
  <c r="AS27" i="2" s="1"/>
  <c r="H27" i="2"/>
  <c r="AN26" i="2"/>
  <c r="AO26" i="2" s="1"/>
  <c r="AS26" i="2" s="1"/>
  <c r="H26" i="2"/>
  <c r="AN25" i="2"/>
  <c r="AO25" i="2" s="1"/>
  <c r="AS25" i="2" s="1"/>
  <c r="H25" i="2"/>
  <c r="AN24" i="2"/>
  <c r="AO24" i="2" s="1"/>
  <c r="AS24" i="2" s="1"/>
  <c r="H24" i="2"/>
  <c r="AN23" i="2"/>
  <c r="AO23" i="2" s="1"/>
  <c r="AS23" i="2" s="1"/>
  <c r="H23" i="2"/>
  <c r="H22" i="2"/>
  <c r="H21" i="2"/>
  <c r="AN20" i="2"/>
  <c r="AO20" i="2" s="1"/>
  <c r="AS20" i="2" s="1"/>
  <c r="H20" i="2"/>
  <c r="AN11" i="2"/>
  <c r="AO11" i="2" s="1"/>
  <c r="AS11" i="2" s="1"/>
  <c r="AN19" i="2"/>
  <c r="AO19" i="2" s="1"/>
  <c r="AS19" i="2" s="1"/>
  <c r="H19" i="2"/>
  <c r="AN18" i="2"/>
  <c r="AO18" i="2" s="1"/>
  <c r="AS18" i="2" s="1"/>
  <c r="H18" i="2"/>
  <c r="AN17" i="2"/>
  <c r="AO17" i="2" s="1"/>
  <c r="AS17" i="2" s="1"/>
  <c r="H17" i="2"/>
  <c r="H16" i="2"/>
  <c r="AN15" i="2"/>
  <c r="AO15" i="2" s="1"/>
  <c r="AS15" i="2" s="1"/>
  <c r="H15" i="2"/>
  <c r="AN14" i="2"/>
  <c r="AO14" i="2" s="1"/>
  <c r="AS14" i="2" s="1"/>
  <c r="H14" i="2"/>
  <c r="H13" i="2"/>
  <c r="H12" i="2"/>
  <c r="H11" i="2"/>
  <c r="AQ10" i="2"/>
  <c r="AP10" i="2"/>
  <c r="H10" i="2"/>
  <c r="AQ9" i="2"/>
  <c r="AP9" i="2"/>
  <c r="I9" i="2"/>
  <c r="H9" i="2"/>
  <c r="AQ8" i="2"/>
  <c r="AP8" i="2"/>
  <c r="I8" i="2"/>
  <c r="J8" i="2" s="1"/>
  <c r="H8" i="2"/>
  <c r="AQ7" i="2"/>
  <c r="AP7" i="2"/>
  <c r="I7" i="2"/>
  <c r="J7" i="2" s="1"/>
  <c r="H7" i="2"/>
  <c r="AQ6" i="2"/>
  <c r="AP6" i="2"/>
  <c r="I6" i="2"/>
  <c r="H6" i="2"/>
  <c r="AQ5" i="2"/>
  <c r="AP5" i="2"/>
  <c r="J5" i="2"/>
  <c r="H5" i="2"/>
  <c r="AQ4" i="2"/>
  <c r="AP4" i="2"/>
  <c r="AN4" i="2"/>
  <c r="AO4" i="2" s="1"/>
  <c r="H4" i="2"/>
  <c r="AQ3" i="2"/>
  <c r="AP3" i="2"/>
  <c r="AN3" i="2"/>
  <c r="AO3" i="2" s="1"/>
  <c r="H3" i="2"/>
  <c r="AQ2" i="2"/>
  <c r="AP2" i="2"/>
  <c r="H2" i="2"/>
  <c r="H34" i="10"/>
  <c r="H30" i="10"/>
  <c r="I30" i="10" s="1"/>
  <c r="H26" i="10"/>
  <c r="H22" i="10"/>
  <c r="H20" i="10"/>
  <c r="H17" i="10"/>
  <c r="B14" i="10"/>
  <c r="H13" i="10"/>
  <c r="I13" i="10" s="1"/>
  <c r="H9" i="10"/>
  <c r="I9" i="10" s="1"/>
  <c r="H5" i="10"/>
  <c r="I5" i="10" s="1"/>
  <c r="H3" i="10"/>
  <c r="I3" i="10" s="1"/>
  <c r="AN88" i="2" l="1"/>
  <c r="AO88" i="2" s="1"/>
  <c r="J88" i="2"/>
  <c r="AN85" i="2"/>
  <c r="AO85" i="2" s="1"/>
  <c r="J85" i="2"/>
  <c r="AN99" i="2"/>
  <c r="AO99" i="2" s="1"/>
  <c r="J99" i="2"/>
  <c r="AN97" i="2"/>
  <c r="AO97" i="2" s="1"/>
  <c r="J97" i="2"/>
  <c r="AN100" i="2"/>
  <c r="AO100" i="2" s="1"/>
  <c r="J100" i="2"/>
  <c r="AV11" i="2"/>
  <c r="AV63" i="2"/>
  <c r="AV51" i="2"/>
  <c r="AV45" i="2"/>
  <c r="AV33" i="2"/>
  <c r="AV27" i="2"/>
  <c r="AV17" i="2"/>
  <c r="AV19" i="2"/>
  <c r="AV26" i="2"/>
  <c r="AV50" i="2"/>
  <c r="AU17" i="2"/>
  <c r="AT17" i="2"/>
  <c r="AU27" i="2"/>
  <c r="AT27" i="2"/>
  <c r="AT33" i="2"/>
  <c r="AU33" i="2"/>
  <c r="AT45" i="2"/>
  <c r="AU45" i="2"/>
  <c r="AU51" i="2"/>
  <c r="AT51" i="2"/>
  <c r="AU63" i="2"/>
  <c r="AT63" i="2"/>
  <c r="AU88" i="2"/>
  <c r="AT88" i="2"/>
  <c r="AT95" i="2"/>
  <c r="AU95" i="2"/>
  <c r="AU97" i="2"/>
  <c r="AT97" i="2"/>
  <c r="AV38" i="2"/>
  <c r="AT57" i="2"/>
  <c r="AU57" i="2"/>
  <c r="AV57" i="2"/>
  <c r="AU23" i="2"/>
  <c r="AT23" i="2"/>
  <c r="AU47" i="2"/>
  <c r="AT47" i="2"/>
  <c r="AT3" i="2"/>
  <c r="AU3" i="2"/>
  <c r="AU9" i="2"/>
  <c r="AT9" i="2"/>
  <c r="AT16" i="2"/>
  <c r="AU16" i="2"/>
  <c r="AU26" i="2"/>
  <c r="AT26" i="2"/>
  <c r="AU38" i="2"/>
  <c r="AT38" i="2"/>
  <c r="AU50" i="2"/>
  <c r="AT50" i="2"/>
  <c r="AU62" i="2"/>
  <c r="AT62" i="2"/>
  <c r="AU84" i="2"/>
  <c r="AT84" i="2"/>
  <c r="AV32" i="2"/>
  <c r="AV56" i="2"/>
  <c r="AU91" i="2"/>
  <c r="AT91" i="2"/>
  <c r="AU8" i="2"/>
  <c r="AT8" i="2"/>
  <c r="AU100" i="2"/>
  <c r="AT100" i="2"/>
  <c r="AU2" i="2"/>
  <c r="AT2" i="2"/>
  <c r="AT11" i="2"/>
  <c r="AU11" i="2"/>
  <c r="AT18" i="2"/>
  <c r="AU18" i="2"/>
  <c r="AU28" i="2"/>
  <c r="AT28" i="2"/>
  <c r="AU34" i="2"/>
  <c r="AT34" i="2"/>
  <c r="AU46" i="2"/>
  <c r="AT46" i="2"/>
  <c r="AU52" i="2"/>
  <c r="AT52" i="2"/>
  <c r="AU64" i="2"/>
  <c r="AT64" i="2"/>
  <c r="AU85" i="2"/>
  <c r="AT85" i="2"/>
  <c r="AT92" i="2"/>
  <c r="AU92" i="2"/>
  <c r="AU29" i="2"/>
  <c r="AT29" i="2"/>
  <c r="AU53" i="2"/>
  <c r="AT53" i="2"/>
  <c r="AT13" i="2"/>
  <c r="AU13" i="2"/>
  <c r="AV13" i="2"/>
  <c r="AU20" i="2"/>
  <c r="AT20" i="2"/>
  <c r="AU32" i="2"/>
  <c r="AT32" i="2"/>
  <c r="AU44" i="2"/>
  <c r="AT44" i="2"/>
  <c r="AU56" i="2"/>
  <c r="AT56" i="2"/>
  <c r="AV20" i="2"/>
  <c r="AV44" i="2"/>
  <c r="AV62" i="2"/>
  <c r="AT5" i="2"/>
  <c r="AU5" i="2"/>
  <c r="AT21" i="2"/>
  <c r="AU21" i="2"/>
  <c r="AV21" i="2"/>
  <c r="AU39" i="2"/>
  <c r="AT39" i="2"/>
  <c r="AV39" i="2"/>
  <c r="I34" i="10"/>
  <c r="AV18" i="2"/>
  <c r="AU22" i="2"/>
  <c r="AT22" i="2"/>
  <c r="AV22" i="2"/>
  <c r="AV28" i="2"/>
  <c r="AV34" i="2"/>
  <c r="AU40" i="2"/>
  <c r="AT40" i="2"/>
  <c r="AV40" i="2"/>
  <c r="AV46" i="2"/>
  <c r="AV52" i="2"/>
  <c r="AU58" i="2"/>
  <c r="AT58" i="2"/>
  <c r="AV58" i="2"/>
  <c r="AV64" i="2"/>
  <c r="AT89" i="2"/>
  <c r="AU89" i="2"/>
  <c r="AT12" i="2"/>
  <c r="AU12" i="2"/>
  <c r="AV12" i="2"/>
  <c r="AT98" i="2"/>
  <c r="AU98" i="2"/>
  <c r="AN2" i="2"/>
  <c r="AO2" i="2" s="1"/>
  <c r="AS2" i="2" s="1"/>
  <c r="AV2" i="2" s="1"/>
  <c r="AU42" i="2"/>
  <c r="AT42" i="2"/>
  <c r="AV14" i="2"/>
  <c r="AV54" i="2"/>
  <c r="AU90" i="2"/>
  <c r="AT90" i="2"/>
  <c r="AU96" i="2"/>
  <c r="AT96" i="2"/>
  <c r="AU35" i="2"/>
  <c r="AT35" i="2"/>
  <c r="AU59" i="2"/>
  <c r="AT59" i="2"/>
  <c r="AT6" i="2"/>
  <c r="AU6" i="2"/>
  <c r="AV29" i="2"/>
  <c r="AV41" i="2"/>
  <c r="AV53" i="2"/>
  <c r="AU24" i="2"/>
  <c r="AT24" i="2"/>
  <c r="AT15" i="2"/>
  <c r="AU15" i="2"/>
  <c r="AU37" i="2"/>
  <c r="AT37" i="2"/>
  <c r="AU19" i="2"/>
  <c r="AT19" i="2"/>
  <c r="AU41" i="2"/>
  <c r="AT41" i="2"/>
  <c r="AV23" i="2"/>
  <c r="AV35" i="2"/>
  <c r="AV47" i="2"/>
  <c r="AV59" i="2"/>
  <c r="AT86" i="2"/>
  <c r="AU86" i="2"/>
  <c r="AT101" i="2"/>
  <c r="AU101" i="2"/>
  <c r="AT14" i="2"/>
  <c r="AU14" i="2"/>
  <c r="AU36" i="2"/>
  <c r="AT36" i="2"/>
  <c r="AU54" i="2"/>
  <c r="AT54" i="2"/>
  <c r="AU60" i="2"/>
  <c r="AT60" i="2"/>
  <c r="AU93" i="2"/>
  <c r="AT93" i="2"/>
  <c r="AV24" i="2"/>
  <c r="AU30" i="2"/>
  <c r="AT30" i="2"/>
  <c r="AV30" i="2"/>
  <c r="AV36" i="2"/>
  <c r="AV42" i="2"/>
  <c r="AU48" i="2"/>
  <c r="AT48" i="2"/>
  <c r="AV48" i="2"/>
  <c r="AV60" i="2"/>
  <c r="AU25" i="2"/>
  <c r="AT25" i="2"/>
  <c r="AU43" i="2"/>
  <c r="AT43" i="2"/>
  <c r="AU55" i="2"/>
  <c r="AT55" i="2"/>
  <c r="AU61" i="2"/>
  <c r="AT61" i="2"/>
  <c r="AT4" i="2"/>
  <c r="AU4" i="2"/>
  <c r="AT7" i="2"/>
  <c r="AU7" i="2"/>
  <c r="AU10" i="2"/>
  <c r="AT10" i="2"/>
  <c r="AV15" i="2"/>
  <c r="AV25" i="2"/>
  <c r="AU31" i="2"/>
  <c r="AT31" i="2"/>
  <c r="AV31" i="2"/>
  <c r="AV37" i="2"/>
  <c r="AV43" i="2"/>
  <c r="AU49" i="2"/>
  <c r="AT49" i="2"/>
  <c r="AV49" i="2"/>
  <c r="AV55" i="2"/>
  <c r="AV61" i="2"/>
  <c r="AU87" i="2"/>
  <c r="AT87" i="2"/>
  <c r="AU94" i="2"/>
  <c r="AT94" i="2"/>
  <c r="AU99" i="2"/>
  <c r="AT99" i="2"/>
  <c r="J93" i="2"/>
  <c r="K93" i="2" s="1"/>
  <c r="AR93" i="2" s="1"/>
  <c r="AS93" i="2" s="1"/>
  <c r="AV93" i="2" s="1"/>
  <c r="AN6" i="2"/>
  <c r="AO6" i="2" s="1"/>
  <c r="AS6" i="2" s="1"/>
  <c r="AV6" i="2" s="1"/>
  <c r="AN8" i="2"/>
  <c r="AO8" i="2" s="1"/>
  <c r="AS8" i="2" s="1"/>
  <c r="AV8" i="2" s="1"/>
  <c r="AN10" i="2"/>
  <c r="AO10" i="2" s="1"/>
  <c r="AS10" i="2" s="1"/>
  <c r="AV10" i="2" s="1"/>
  <c r="AN5" i="2"/>
  <c r="AO5" i="2" s="1"/>
  <c r="AS5" i="2" s="1"/>
  <c r="AV5" i="2" s="1"/>
  <c r="AN7" i="2"/>
  <c r="AO7" i="2" s="1"/>
  <c r="AS7" i="2" s="1"/>
  <c r="AV7" i="2" s="1"/>
  <c r="AN9" i="2"/>
  <c r="AO9" i="2" s="1"/>
  <c r="AS9" i="2" s="1"/>
  <c r="AV9" i="2" s="1"/>
  <c r="AN94" i="2"/>
  <c r="AO94" i="2" s="1"/>
  <c r="J87" i="2"/>
  <c r="K87" i="2" s="1"/>
  <c r="AN91" i="2"/>
  <c r="AO91" i="2" s="1"/>
  <c r="I17" i="11"/>
  <c r="I20" i="11"/>
  <c r="I22" i="11"/>
  <c r="I26" i="11"/>
  <c r="I30" i="11"/>
  <c r="I34" i="11"/>
  <c r="I3" i="11"/>
  <c r="I5" i="11"/>
  <c r="K99" i="2"/>
  <c r="AR96" i="2" s="1"/>
  <c r="K96" i="2"/>
  <c r="AN16" i="2"/>
  <c r="AO16" i="2" s="1"/>
  <c r="AS16" i="2" s="1"/>
  <c r="AV16" i="2" s="1"/>
  <c r="AS3" i="2"/>
  <c r="AV3" i="2" s="1"/>
  <c r="AS4" i="2"/>
  <c r="AV4" i="2" s="1"/>
  <c r="I17" i="10"/>
  <c r="I20" i="10"/>
  <c r="I22" i="10"/>
  <c r="I26" i="10"/>
  <c r="H34" i="9"/>
  <c r="H30" i="9"/>
  <c r="I30" i="9" s="1"/>
  <c r="H26" i="9"/>
  <c r="H22" i="9"/>
  <c r="H20" i="9"/>
  <c r="H17" i="9"/>
  <c r="B14" i="9"/>
  <c r="H13" i="9"/>
  <c r="I13" i="9" s="1"/>
  <c r="H9" i="9"/>
  <c r="I9" i="9" s="1"/>
  <c r="H5" i="9"/>
  <c r="I5" i="9" s="1"/>
  <c r="H3" i="9"/>
  <c r="I3" i="9" s="1"/>
  <c r="O21" i="8"/>
  <c r="O20" i="8"/>
  <c r="I28" i="3"/>
  <c r="AR92" i="2" l="1"/>
  <c r="AS92" i="2" s="1"/>
  <c r="AV92" i="2" s="1"/>
  <c r="AR90" i="2"/>
  <c r="AS90" i="2" s="1"/>
  <c r="AV90" i="2" s="1"/>
  <c r="AR91" i="2"/>
  <c r="AS91" i="2" s="1"/>
  <c r="AV91" i="2" s="1"/>
  <c r="AR95" i="2"/>
  <c r="AS95" i="2" s="1"/>
  <c r="AV95" i="2" s="1"/>
  <c r="AR94" i="2"/>
  <c r="AS94" i="2" s="1"/>
  <c r="AV94" i="2" s="1"/>
  <c r="AS96" i="2"/>
  <c r="AV96" i="2" s="1"/>
  <c r="AR100" i="2"/>
  <c r="AR101" i="2"/>
  <c r="AR97" i="2"/>
  <c r="AR98" i="2"/>
  <c r="AR99" i="2"/>
  <c r="AR88" i="2"/>
  <c r="AR89" i="2"/>
  <c r="AR86" i="2"/>
  <c r="AR85" i="2"/>
  <c r="AR84" i="2"/>
  <c r="AR87" i="2"/>
  <c r="I34" i="9"/>
  <c r="I17" i="9"/>
  <c r="I20" i="9"/>
  <c r="I22" i="9"/>
  <c r="I26" i="9"/>
  <c r="G15" i="8"/>
  <c r="G4" i="8"/>
  <c r="G5" i="8"/>
  <c r="G6" i="8"/>
  <c r="G7" i="8"/>
  <c r="G8" i="8"/>
  <c r="G9" i="8"/>
  <c r="G10" i="8"/>
  <c r="G3" i="8"/>
  <c r="AS98" i="2" l="1"/>
  <c r="AV98" i="2" s="1"/>
  <c r="AS101" i="2"/>
  <c r="AV101" i="2" s="1"/>
  <c r="AS99" i="2"/>
  <c r="AV99" i="2" s="1"/>
  <c r="AS97" i="2"/>
  <c r="AV97" i="2" s="1"/>
  <c r="AS100" i="2"/>
  <c r="AV100" i="2" s="1"/>
  <c r="AS87" i="2"/>
  <c r="AV87" i="2" s="1"/>
  <c r="AS85" i="2"/>
  <c r="AV85" i="2" s="1"/>
  <c r="AS89" i="2"/>
  <c r="AV89" i="2" s="1"/>
  <c r="AS84" i="2"/>
  <c r="AV84" i="2" s="1"/>
  <c r="AS86" i="2"/>
  <c r="AV86" i="2" s="1"/>
  <c r="AS88" i="2"/>
  <c r="AV88" i="2" s="1"/>
  <c r="G11" i="8"/>
  <c r="H34" i="6" l="1"/>
  <c r="H30" i="6"/>
  <c r="H26" i="6"/>
  <c r="H22" i="6"/>
  <c r="H20" i="6"/>
  <c r="H17" i="6"/>
  <c r="H13" i="6"/>
  <c r="H9" i="6"/>
  <c r="H5" i="6"/>
  <c r="H3" i="6"/>
  <c r="H34" i="7"/>
  <c r="H30" i="7"/>
  <c r="H26" i="7"/>
  <c r="H22" i="7"/>
  <c r="H20" i="7"/>
  <c r="H17" i="7"/>
  <c r="H13" i="7"/>
  <c r="H9" i="7"/>
  <c r="H5" i="7"/>
  <c r="H3" i="7"/>
  <c r="B14" i="7"/>
  <c r="B14" i="6"/>
  <c r="I30" i="7" l="1"/>
  <c r="I13" i="6"/>
  <c r="I13" i="7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1" i="2" l="1"/>
  <c r="M1" i="2"/>
  <c r="L1" i="2"/>
  <c r="I34" i="5" l="1"/>
  <c r="I30" i="5"/>
  <c r="B14" i="5"/>
  <c r="I26" i="5"/>
  <c r="I22" i="5"/>
  <c r="I20" i="5"/>
  <c r="I17" i="5"/>
  <c r="I13" i="5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L65" i="4"/>
  <c r="M65" i="4" s="1"/>
  <c r="L61" i="4"/>
  <c r="L58" i="4"/>
  <c r="L54" i="4"/>
  <c r="L52" i="4"/>
  <c r="L49" i="4"/>
  <c r="L45" i="4"/>
  <c r="M45" i="4" s="1"/>
  <c r="L42" i="4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L16" i="4"/>
  <c r="M16" i="4" s="1"/>
  <c r="L12" i="4"/>
  <c r="L9" i="4"/>
  <c r="L5" i="4"/>
  <c r="M5" i="4" s="1"/>
  <c r="L3" i="4"/>
  <c r="I34" i="3"/>
  <c r="I30" i="3"/>
  <c r="J30" i="3" s="1"/>
  <c r="I24" i="3"/>
  <c r="J24" i="3" s="1"/>
  <c r="I20" i="3"/>
  <c r="I17" i="3"/>
  <c r="B15" i="3"/>
  <c r="J28" i="3" s="1"/>
  <c r="B14" i="3"/>
  <c r="I13" i="3"/>
  <c r="I9" i="3"/>
  <c r="I5" i="3"/>
  <c r="I3" i="3"/>
  <c r="M3" i="4" l="1"/>
  <c r="M42" i="4"/>
  <c r="J17" i="5"/>
  <c r="M49" i="4"/>
  <c r="J20" i="5"/>
  <c r="M9" i="4"/>
  <c r="M52" i="4"/>
  <c r="M19" i="4"/>
  <c r="J30" i="5"/>
  <c r="M58" i="4"/>
  <c r="J13" i="5"/>
  <c r="J22" i="5"/>
  <c r="J13" i="3"/>
  <c r="M54" i="4"/>
  <c r="M61" i="4"/>
  <c r="J26" i="5"/>
  <c r="J34" i="5"/>
  <c r="J9" i="3"/>
  <c r="J34" i="3"/>
  <c r="J17" i="3"/>
  <c r="J20" i="3"/>
  <c r="M12" i="4"/>
  <c r="M21" i="4"/>
  <c r="J3" i="3"/>
  <c r="J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</authors>
  <commentList>
    <comment ref="A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ДНС-2
</t>
        </r>
      </text>
    </comment>
  </commentList>
</comments>
</file>

<file path=xl/sharedStrings.xml><?xml version="1.0" encoding="utf-8"?>
<sst xmlns="http://schemas.openxmlformats.org/spreadsheetml/2006/main" count="2852" uniqueCount="271">
  <si>
    <t>Оборудование</t>
  </si>
  <si>
    <t>Емкость Е-1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</si>
  <si>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</si>
  <si>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</si>
  <si>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</si>
  <si>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</si>
  <si>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</si>
  <si>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</si>
  <si>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</si>
  <si>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</si>
  <si>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</si>
  <si>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</si>
  <si>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</si>
  <si>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</si>
  <si>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</si>
  <si>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</si>
  <si>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</si>
  <si>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</si>
  <si>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</si>
  <si>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</si>
  <si>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</si>
  <si>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</si>
  <si>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</si>
  <si>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</si>
  <si>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</si>
  <si>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</si>
  <si>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</si>
  <si>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</si>
  <si>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</si>
  <si>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</si>
  <si>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</si>
  <si>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</si>
  <si>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</si>
  <si>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</si>
  <si>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</si>
  <si>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</si>
  <si>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</si>
  <si>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</si>
  <si>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</si>
  <si>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</si>
  <si>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</si>
  <si>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</si>
  <si>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</si>
  <si>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</si>
  <si>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</si>
  <si>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</si>
  <si>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</si>
  <si>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</si>
  <si>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</si>
  <si>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</si>
  <si>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</si>
  <si>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</si>
  <si>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</si>
  <si>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</si>
  <si>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</si>
  <si>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</si>
  <si>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</si>
  <si>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</si>
  <si>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</si>
  <si>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</si>
  <si>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</si>
  <si>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</si>
  <si>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</si>
  <si>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</si>
  <si>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</si>
  <si>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</si>
  <si>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</si>
  <si>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</si>
  <si>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</si>
  <si>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</si>
  <si>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</si>
  <si>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</si>
  <si>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</si>
  <si>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</si>
  <si>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</si>
  <si>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</si>
  <si>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</si>
  <si>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</si>
  <si>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</si>
  <si>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</si>
  <si>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</si>
  <si>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</si>
  <si>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</si>
  <si>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</si>
  <si>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</si>
  <si>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</si>
  <si>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</si>
  <si>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</si>
  <si>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</si>
  <si>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</si>
  <si>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</si>
  <si>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</si>
  <si>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</si>
  <si>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</si>
  <si>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</si>
  <si>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</si>
  <si>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</si>
  <si>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</si>
  <si>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</si>
  <si>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</si>
  <si>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</si>
  <si>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</si>
  <si>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</si>
  <si>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</si>
  <si>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</si>
  <si>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</si>
  <si>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</si>
  <si>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</si>
  <si>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</si>
  <si>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</si>
  <si>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</si>
  <si>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</si>
  <si>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</si>
  <si>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</si>
  <si>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</si>
  <si>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</si>
  <si>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</si>
  <si>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</si>
  <si>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</si>
  <si>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</si>
  <si>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</si>
  <si>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</si>
  <si>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</si>
  <si>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</si>
  <si>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</si>
  <si>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</si>
  <si>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</si>
  <si>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</si>
  <si>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</si>
  <si>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</si>
  <si>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</si>
  <si>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</si>
  <si>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</si>
  <si>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</si>
  <si>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</si>
  <si>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</si>
  <si>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</si>
  <si>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</si>
  <si>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</si>
  <si>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</si>
  <si>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</si>
  <si>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</si>
  <si>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</si>
  <si>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</si>
  <si>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</si>
  <si>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</si>
  <si>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</si>
  <si>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</si>
  <si>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</si>
  <si>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</si>
  <si>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</si>
  <si>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</si>
  <si>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</si>
  <si>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</si>
  <si>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</si>
  <si>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</si>
  <si>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</si>
  <si>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</si>
  <si>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</si>
  <si>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</si>
  <si>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</si>
  <si>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</si>
  <si>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</si>
  <si>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</si>
  <si>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</si>
  <si>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</si>
  <si>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</si>
  <si>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</si>
  <si>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</si>
  <si>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</si>
  <si>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</si>
  <si>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</si>
  <si>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</si>
  <si>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</si>
  <si>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</si>
  <si>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</si>
  <si>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</si>
  <si>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</si>
  <si>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</si>
  <si>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</si>
  <si>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</si>
  <si>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</si>
  <si>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</si>
  <si>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</si>
  <si>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</si>
  <si>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</si>
  <si>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</si>
  <si>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</si>
  <si>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</si>
  <si>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</si>
  <si>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</si>
  <si>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</si>
  <si>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</si>
  <si>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</si>
  <si>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</si>
  <si>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</si>
  <si>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</si>
  <si>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</si>
  <si>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</si>
  <si>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</si>
  <si>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</si>
  <si>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Частичное разрушение→ мгновенное воспламенение→ пожар пролива</t>
  </si>
  <si>
    <t>Частичное-пожар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</si>
  <si>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</si>
  <si>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</si>
  <si>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</si>
  <si>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</si>
  <si>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</si>
  <si>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</si>
  <si>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</si>
  <si>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</si>
  <si>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</si>
  <si>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</si>
  <si>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</si>
  <si>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</si>
  <si>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</si>
  <si>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</si>
  <si>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</si>
  <si>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</si>
  <si>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</si>
  <si>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</si>
  <si>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</si>
  <si>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</si>
  <si>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</si>
  <si>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</si>
  <si>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</si>
  <si>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</si>
  <si>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</si>
  <si>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</si>
  <si>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</si>
  <si>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</si>
  <si>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</si>
  <si>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</si>
  <si>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</si>
  <si>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</si>
  <si>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</si>
  <si>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</si>
  <si>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</si>
  <si>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</si>
  <si>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</si>
  <si>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</si>
  <si>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</si>
  <si>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</si>
  <si>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</si>
  <si>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</si>
  <si>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</si>
  <si>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</si>
  <si>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Газовый факел</t>
  </si>
  <si>
    <t>да(0,15)</t>
  </si>
  <si>
    <t>нет(0,85)</t>
  </si>
  <si>
    <t>Разрушение аппарата</t>
  </si>
  <si>
    <t>Жидкостной факел</t>
  </si>
  <si>
    <t>Емкость Е-3</t>
  </si>
  <si>
    <t>P=100</t>
  </si>
  <si>
    <t>Р=53</t>
  </si>
  <si>
    <t>Кол.риск погибшие, чел/год</t>
  </si>
  <si>
    <t>Кол.риск пострадавшие, чел/год</t>
  </si>
  <si>
    <t>Емкость Е-2</t>
  </si>
  <si>
    <t>Емкость Е-7</t>
  </si>
  <si>
    <t>Емкость ГС</t>
  </si>
  <si>
    <t>Емкость Е-8…12</t>
  </si>
  <si>
    <t>Емкость Е-18…20</t>
  </si>
  <si>
    <t>Установка насосная, рег№3</t>
  </si>
  <si>
    <t>Насос центробежный, рег№2,9,8</t>
  </si>
  <si>
    <t>Насос центробежный рег.№1,4,5</t>
  </si>
  <si>
    <t>Печь ПНПТ 1,6 №1,3,4</t>
  </si>
  <si>
    <t>Печь ПП-1,6 №5</t>
  </si>
  <si>
    <t>Трубопровод технологический от БГ (вход) задвижки до Е-2</t>
  </si>
  <si>
    <t>Трубопровод технологический
от Е-2 до печей ПНПТ №1</t>
  </si>
  <si>
    <t>Трубопровод технологический
от печей ПНПТ №1 до Е-3</t>
  </si>
  <si>
    <t>P=20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</si>
</sst>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4" fillId="0" borderId="0" xfId="0" applyFont="1"/>
    <xf numFmtId="11" fontId="4" fillId="0" borderId="0" xfId="0" applyNumberFormat="1" applyFont="1"/>
    <xf numFmtId="0" fontId="4" fillId="6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6" borderId="0" xfId="0" applyFont="1" applyFill="1"/>
    <xf numFmtId="0" fontId="0" fillId="6" borderId="0" xfId="0" applyFill="1"/>
    <xf numFmtId="0" fontId="4" fillId="6" borderId="0" xfId="0" applyFont="1" applyFill="1" applyAlignment="1">
      <alignment horizontal="right"/>
    </xf>
    <xf numFmtId="0" fontId="4" fillId="6" borderId="1" xfId="0" applyFont="1" applyFill="1" applyBorder="1"/>
    <xf numFmtId="164" fontId="0" fillId="6" borderId="1" xfId="0" applyNumberFormat="1" applyFill="1" applyBorder="1"/>
    <xf numFmtId="11" fontId="4" fillId="0" borderId="1" xfId="0" applyNumberFormat="1" applyFont="1" applyBorder="1"/>
    <xf numFmtId="0" fontId="5" fillId="6" borderId="4" xfId="0" applyFont="1" applyFill="1" applyBorder="1" applyAlignment="1">
      <alignment horizontal="left"/>
    </xf>
    <xf numFmtId="0" fontId="4" fillId="6" borderId="5" xfId="0" applyFont="1" applyFill="1" applyBorder="1"/>
    <xf numFmtId="164" fontId="0" fillId="6" borderId="0" xfId="0" applyNumberFormat="1" applyFill="1"/>
    <xf numFmtId="0" fontId="4" fillId="6" borderId="6" xfId="0" applyFont="1" applyFill="1" applyBorder="1"/>
    <xf numFmtId="0" fontId="4" fillId="6" borderId="7" xfId="0" applyFont="1" applyFill="1" applyBorder="1"/>
    <xf numFmtId="0" fontId="5" fillId="6" borderId="7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right"/>
    </xf>
    <xf numFmtId="0" fontId="4" fillId="6" borderId="8" xfId="0" applyFont="1" applyFill="1" applyBorder="1"/>
    <xf numFmtId="11" fontId="6" fillId="6" borderId="6" xfId="0" applyNumberFormat="1" applyFont="1" applyFill="1" applyBorder="1"/>
    <xf numFmtId="0" fontId="4" fillId="6" borderId="9" xfId="0" applyFont="1" applyFill="1" applyBorder="1" applyAlignment="1">
      <alignment horizontal="right"/>
    </xf>
    <xf numFmtId="11" fontId="6" fillId="6" borderId="0" xfId="0" applyNumberFormat="1" applyFont="1" applyFill="1"/>
    <xf numFmtId="0" fontId="4" fillId="6" borderId="6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left"/>
    </xf>
    <xf numFmtId="165" fontId="4" fillId="6" borderId="1" xfId="0" applyNumberFormat="1" applyFont="1" applyFill="1" applyBorder="1"/>
    <xf numFmtId="165" fontId="4" fillId="6" borderId="0" xfId="0" applyNumberFormat="1" applyFont="1" applyFill="1"/>
    <xf numFmtId="0" fontId="4" fillId="6" borderId="4" xfId="0" applyFont="1" applyFill="1" applyBorder="1"/>
    <xf numFmtId="0" fontId="4" fillId="6" borderId="4" xfId="0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4" fillId="6" borderId="10" xfId="0" applyFont="1" applyFill="1" applyBorder="1"/>
    <xf numFmtId="0" fontId="4" fillId="6" borderId="11" xfId="0" applyFont="1" applyFill="1" applyBorder="1"/>
    <xf numFmtId="0" fontId="4" fillId="6" borderId="10" xfId="0" applyFont="1" applyFill="1" applyBorder="1" applyAlignment="1">
      <alignment horizontal="right"/>
    </xf>
    <xf numFmtId="0" fontId="4" fillId="6" borderId="9" xfId="0" applyFont="1" applyFill="1" applyBorder="1"/>
    <xf numFmtId="11" fontId="4" fillId="6" borderId="11" xfId="0" applyNumberFormat="1" applyFont="1" applyFill="1" applyBorder="1"/>
    <xf numFmtId="0" fontId="4" fillId="6" borderId="0" xfId="0" applyFont="1" applyFill="1" applyAlignment="1">
      <alignment horizontal="left"/>
    </xf>
    <xf numFmtId="0" fontId="7" fillId="6" borderId="0" xfId="0" applyFont="1" applyFill="1" applyAlignment="1">
      <alignment horizontal="right"/>
    </xf>
    <xf numFmtId="0" fontId="5" fillId="6" borderId="7" xfId="0" applyFont="1" applyFill="1" applyBorder="1"/>
    <xf numFmtId="0" fontId="5" fillId="6" borderId="0" xfId="0" applyFont="1" applyFill="1"/>
    <xf numFmtId="11" fontId="5" fillId="6" borderId="6" xfId="0" applyNumberFormat="1" applyFont="1" applyFill="1" applyBorder="1"/>
    <xf numFmtId="11" fontId="5" fillId="6" borderId="0" xfId="0" applyNumberFormat="1" applyFont="1" applyFill="1"/>
    <xf numFmtId="0" fontId="4" fillId="6" borderId="11" xfId="0" applyFont="1" applyFill="1" applyBorder="1" applyAlignment="1">
      <alignment horizontal="right"/>
    </xf>
    <xf numFmtId="0" fontId="4" fillId="6" borderId="12" xfId="0" applyFont="1" applyFill="1" applyBorder="1"/>
    <xf numFmtId="0" fontId="4" fillId="6" borderId="13" xfId="0" applyFont="1" applyFill="1" applyBorder="1"/>
    <xf numFmtId="0" fontId="5" fillId="0" borderId="0" xfId="0" applyFont="1" applyAlignment="1">
      <alignment horizontal="left"/>
    </xf>
    <xf numFmtId="0" fontId="7" fillId="6" borderId="0" xfId="0" applyFont="1" applyFill="1"/>
    <xf numFmtId="0" fontId="8" fillId="6" borderId="0" xfId="0" applyFont="1" applyFill="1"/>
    <xf numFmtId="0" fontId="7" fillId="0" borderId="0" xfId="0" applyFont="1"/>
    <xf numFmtId="0" fontId="7" fillId="6" borderId="1" xfId="0" applyFont="1" applyFill="1" applyBorder="1"/>
    <xf numFmtId="164" fontId="8" fillId="6" borderId="1" xfId="0" applyNumberFormat="1" applyFont="1" applyFill="1" applyBorder="1"/>
    <xf numFmtId="11" fontId="7" fillId="0" borderId="1" xfId="0" applyNumberFormat="1" applyFont="1" applyBorder="1"/>
    <xf numFmtId="0" fontId="7" fillId="6" borderId="5" xfId="0" applyFont="1" applyFill="1" applyBorder="1"/>
    <xf numFmtId="164" fontId="8" fillId="6" borderId="0" xfId="0" applyNumberFormat="1" applyFont="1" applyFill="1"/>
    <xf numFmtId="0" fontId="7" fillId="6" borderId="6" xfId="0" applyFont="1" applyFill="1" applyBorder="1"/>
    <xf numFmtId="0" fontId="7" fillId="6" borderId="7" xfId="0" applyFont="1" applyFill="1" applyBorder="1"/>
    <xf numFmtId="11" fontId="7" fillId="0" borderId="0" xfId="0" applyNumberFormat="1" applyFont="1"/>
    <xf numFmtId="0" fontId="7" fillId="6" borderId="7" xfId="0" applyFont="1" applyFill="1" applyBorder="1" applyAlignment="1">
      <alignment horizontal="right"/>
    </xf>
    <xf numFmtId="0" fontId="7" fillId="6" borderId="8" xfId="0" applyFont="1" applyFill="1" applyBorder="1" applyAlignment="1">
      <alignment horizontal="right"/>
    </xf>
    <xf numFmtId="0" fontId="7" fillId="6" borderId="8" xfId="0" applyFont="1" applyFill="1" applyBorder="1"/>
    <xf numFmtId="0" fontId="7" fillId="6" borderId="9" xfId="0" applyFont="1" applyFill="1" applyBorder="1" applyAlignment="1">
      <alignment horizontal="right"/>
    </xf>
    <xf numFmtId="0" fontId="4" fillId="0" borderId="8" xfId="0" applyFont="1" applyBorder="1"/>
    <xf numFmtId="164" fontId="4" fillId="0" borderId="0" xfId="0" applyNumberFormat="1" applyFont="1"/>
    <xf numFmtId="0" fontId="4" fillId="6" borderId="14" xfId="0" applyFont="1" applyFill="1" applyBorder="1" applyAlignment="1">
      <alignment wrapText="1"/>
    </xf>
    <xf numFmtId="0" fontId="4" fillId="6" borderId="15" xfId="0" applyFont="1" applyFill="1" applyBorder="1" applyAlignment="1">
      <alignment wrapText="1"/>
    </xf>
    <xf numFmtId="165" fontId="4" fillId="6" borderId="1" xfId="0" applyNumberFormat="1" applyFont="1" applyFill="1" applyBorder="1" applyAlignment="1">
      <alignment wrapText="1"/>
    </xf>
    <xf numFmtId="165" fontId="8" fillId="6" borderId="0" xfId="0" applyNumberFormat="1" applyFont="1" applyFill="1"/>
    <xf numFmtId="165" fontId="8" fillId="6" borderId="1" xfId="0" applyNumberFormat="1" applyFont="1" applyFill="1" applyBorder="1"/>
    <xf numFmtId="165" fontId="0" fillId="0" borderId="0" xfId="0" applyNumberFormat="1"/>
    <xf numFmtId="0" fontId="7" fillId="6" borderId="11" xfId="0" applyFont="1" applyFill="1" applyBorder="1"/>
    <xf numFmtId="0" fontId="7" fillId="6" borderId="11" xfId="0" applyFont="1" applyFill="1" applyBorder="1" applyAlignment="1">
      <alignment horizontal="right"/>
    </xf>
    <xf numFmtId="11" fontId="6" fillId="6" borderId="10" xfId="0" applyNumberFormat="1" applyFont="1" applyFill="1" applyBorder="1"/>
    <xf numFmtId="11" fontId="6" fillId="6" borderId="13" xfId="0" applyNumberFormat="1" applyFont="1" applyFill="1" applyBorder="1"/>
    <xf numFmtId="0" fontId="4" fillId="0" borderId="11" xfId="0" applyFont="1" applyBorder="1"/>
    <xf numFmtId="0" fontId="0" fillId="0" borderId="18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166" fontId="9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0" fontId="14" fillId="4" borderId="0" xfId="0" applyFont="1" applyFill="1"/>
    <xf numFmtId="11" fontId="15" fillId="2" borderId="1" xfId="0" applyNumberFormat="1" applyFont="1" applyFill="1" applyBorder="1"/>
    <xf numFmtId="0" fontId="15" fillId="2" borderId="1" xfId="0" applyFont="1" applyFill="1" applyBorder="1"/>
    <xf numFmtId="2" fontId="15" fillId="2" borderId="1" xfId="0" applyNumberFormat="1" applyFont="1" applyFill="1" applyBorder="1"/>
    <xf numFmtId="2" fontId="15" fillId="4" borderId="1" xfId="0" applyNumberFormat="1" applyFont="1" applyFill="1" applyBorder="1"/>
    <xf numFmtId="0" fontId="14" fillId="9" borderId="1" xfId="0" applyFont="1" applyFill="1" applyBorder="1"/>
    <xf numFmtId="11" fontId="15" fillId="9" borderId="1" xfId="0" applyNumberFormat="1" applyFont="1" applyFill="1" applyBorder="1"/>
    <xf numFmtId="0" fontId="15" fillId="9" borderId="1" xfId="0" applyFont="1" applyFill="1" applyBorder="1"/>
    <xf numFmtId="2" fontId="15" fillId="9" borderId="1" xfId="0" applyNumberFormat="1" applyFont="1" applyFill="1" applyBorder="1"/>
    <xf numFmtId="0" fontId="14" fillId="9" borderId="0" xfId="0" applyFont="1" applyFill="1"/>
    <xf numFmtId="2" fontId="14" fillId="9" borderId="0" xfId="0" applyNumberFormat="1" applyFont="1" applyFill="1"/>
    <xf numFmtId="11" fontId="14" fillId="9" borderId="0" xfId="0" applyNumberFormat="1" applyFont="1" applyFill="1"/>
    <xf numFmtId="11" fontId="15" fillId="7" borderId="1" xfId="0" applyNumberFormat="1" applyFont="1" applyFill="1" applyBorder="1"/>
    <xf numFmtId="0" fontId="15" fillId="7" borderId="1" xfId="0" applyFont="1" applyFill="1" applyBorder="1"/>
    <xf numFmtId="0" fontId="16" fillId="0" borderId="0" xfId="0" applyFont="1"/>
    <xf numFmtId="11" fontId="15" fillId="11" borderId="1" xfId="0" applyNumberFormat="1" applyFont="1" applyFill="1" applyBorder="1"/>
    <xf numFmtId="0" fontId="15" fillId="11" borderId="1" xfId="0" applyFont="1" applyFill="1" applyBorder="1"/>
    <xf numFmtId="2" fontId="15" fillId="11" borderId="1" xfId="0" applyNumberFormat="1" applyFont="1" applyFill="1" applyBorder="1"/>
    <xf numFmtId="11" fontId="15" fillId="13" borderId="1" xfId="0" applyNumberFormat="1" applyFont="1" applyFill="1" applyBorder="1"/>
    <xf numFmtId="0" fontId="15" fillId="13" borderId="1" xfId="0" applyFont="1" applyFill="1" applyBorder="1"/>
    <xf numFmtId="0" fontId="14" fillId="9" borderId="1" xfId="0" applyFont="1" applyFill="1" applyBorder="1" applyAlignment="1">
      <alignment wrapText="1"/>
    </xf>
    <xf numFmtId="2" fontId="14" fillId="9" borderId="1" xfId="0" applyNumberFormat="1" applyFont="1" applyFill="1" applyBorder="1"/>
    <xf numFmtId="0" fontId="14" fillId="9" borderId="7" xfId="0" applyFont="1" applyFill="1" applyBorder="1"/>
    <xf numFmtId="0" fontId="14" fillId="9" borderId="9" xfId="0" applyFont="1" applyFill="1" applyBorder="1"/>
    <xf numFmtId="11" fontId="15" fillId="14" borderId="1" xfId="0" applyNumberFormat="1" applyFont="1" applyFill="1" applyBorder="1"/>
    <xf numFmtId="0" fontId="15" fillId="14" borderId="1" xfId="0" applyFont="1" applyFill="1" applyBorder="1"/>
    <xf numFmtId="0" fontId="14" fillId="15" borderId="1" xfId="0" applyFont="1" applyFill="1" applyBorder="1"/>
    <xf numFmtId="0" fontId="14" fillId="15" borderId="1" xfId="0" applyFont="1" applyFill="1" applyBorder="1" applyAlignment="1">
      <alignment wrapText="1"/>
    </xf>
    <xf numFmtId="2" fontId="14" fillId="15" borderId="1" xfId="0" applyNumberFormat="1" applyFont="1" applyFill="1" applyBorder="1"/>
    <xf numFmtId="0" fontId="14" fillId="15" borderId="9" xfId="0" applyFont="1" applyFill="1" applyBorder="1"/>
    <xf numFmtId="0" fontId="14" fillId="15" borderId="0" xfId="0" applyFont="1" applyFill="1"/>
    <xf numFmtId="2" fontId="14" fillId="15" borderId="0" xfId="0" applyNumberFormat="1" applyFont="1" applyFill="1"/>
    <xf numFmtId="11" fontId="14" fillId="15" borderId="0" xfId="0" applyNumberFormat="1" applyFont="1" applyFill="1"/>
    <xf numFmtId="0" fontId="14" fillId="15" borderId="7" xfId="0" applyFont="1" applyFill="1" applyBorder="1"/>
    <xf numFmtId="11" fontId="15" fillId="8" borderId="1" xfId="0" applyNumberFormat="1" applyFont="1" applyFill="1" applyBorder="1"/>
    <xf numFmtId="0" fontId="15" fillId="8" borderId="1" xfId="0" applyFont="1" applyFill="1" applyBorder="1"/>
    <xf numFmtId="11" fontId="16" fillId="10" borderId="1" xfId="0" applyNumberFormat="1" applyFont="1" applyFill="1" applyBorder="1"/>
    <xf numFmtId="0" fontId="16" fillId="10" borderId="1" xfId="0" applyFont="1" applyFill="1" applyBorder="1"/>
    <xf numFmtId="164" fontId="15" fillId="13" borderId="1" xfId="0" applyNumberFormat="1" applyFont="1" applyFill="1" applyBorder="1"/>
    <xf numFmtId="164" fontId="15" fillId="7" borderId="1" xfId="0" applyNumberFormat="1" applyFont="1" applyFill="1" applyBorder="1"/>
    <xf numFmtId="11" fontId="15" fillId="5" borderId="1" xfId="0" applyNumberFormat="1" applyFont="1" applyFill="1" applyBorder="1"/>
    <xf numFmtId="0" fontId="15" fillId="5" borderId="1" xfId="0" applyFont="1" applyFill="1" applyBorder="1"/>
    <xf numFmtId="164" fontId="15" fillId="5" borderId="1" xfId="0" applyNumberFormat="1" applyFont="1" applyFill="1" applyBorder="1"/>
    <xf numFmtId="2" fontId="15" fillId="13" borderId="1" xfId="0" applyNumberFormat="1" applyFont="1" applyFill="1" applyBorder="1"/>
    <xf numFmtId="2" fontId="15" fillId="8" borderId="1" xfId="0" applyNumberFormat="1" applyFont="1" applyFill="1" applyBorder="1"/>
    <xf numFmtId="0" fontId="15" fillId="12" borderId="1" xfId="0" applyFont="1" applyFill="1" applyBorder="1"/>
    <xf numFmtId="0" fontId="16" fillId="10" borderId="0" xfId="0" applyFont="1" applyFill="1"/>
    <xf numFmtId="0" fontId="16" fillId="4" borderId="0" xfId="0" applyFont="1" applyFill="1"/>
    <xf numFmtId="0" fontId="16" fillId="3" borderId="0" xfId="0" applyFont="1" applyFill="1"/>
    <xf numFmtId="0" fontId="15" fillId="4" borderId="0" xfId="0" applyFont="1" applyFill="1"/>
    <xf numFmtId="0" fontId="16" fillId="8" borderId="0" xfId="0" applyFont="1" applyFill="1"/>
    <xf numFmtId="0" fontId="15" fillId="11" borderId="0" xfId="0" applyFont="1" applyFill="1"/>
    <xf numFmtId="2" fontId="15" fillId="11" borderId="0" xfId="0" applyNumberFormat="1" applyFont="1" applyFill="1"/>
    <xf numFmtId="11" fontId="15" fillId="11" borderId="0" xfId="0" applyNumberFormat="1" applyFont="1" applyFill="1"/>
    <xf numFmtId="0" fontId="14" fillId="9" borderId="11" xfId="0" applyFont="1" applyFill="1" applyBorder="1"/>
    <xf numFmtId="0" fontId="14" fillId="15" borderId="11" xfId="0" applyFont="1" applyFill="1" applyBorder="1"/>
    <xf numFmtId="0" fontId="15" fillId="11" borderId="11" xfId="0" applyFont="1" applyFill="1" applyBorder="1"/>
    <xf numFmtId="0" fontId="16" fillId="10" borderId="11" xfId="0" applyFont="1" applyFill="1" applyBorder="1"/>
    <xf numFmtId="11" fontId="16" fillId="10" borderId="0" xfId="0" applyNumberFormat="1" applyFont="1" applyFill="1"/>
    <xf numFmtId="2" fontId="16" fillId="10" borderId="0" xfId="0" applyNumberFormat="1" applyFont="1" applyFill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19" fillId="0" borderId="0" xfId="0" applyFont="1"/>
    <xf numFmtId="0" fontId="19" fillId="0" borderId="0" xfId="0" applyFont="1" applyAlignment="1">
      <alignment wrapText="1"/>
    </xf>
    <xf numFmtId="0" fontId="19" fillId="6" borderId="0" xfId="0" applyFont="1" applyFill="1"/>
    <xf numFmtId="0" fontId="19" fillId="6" borderId="0" xfId="0" applyFont="1" applyFill="1" applyAlignment="1">
      <alignment wrapText="1"/>
    </xf>
    <xf numFmtId="0" fontId="19" fillId="0" borderId="11" xfId="0" applyFont="1" applyBorder="1" applyAlignment="1">
      <alignment wrapText="1"/>
    </xf>
    <xf numFmtId="2" fontId="19" fillId="0" borderId="0" xfId="0" applyNumberFormat="1" applyFont="1" applyAlignment="1">
      <alignment wrapText="1"/>
    </xf>
    <xf numFmtId="11" fontId="19" fillId="0" borderId="0" xfId="0" applyNumberFormat="1" applyFont="1" applyAlignment="1">
      <alignment wrapText="1"/>
    </xf>
    <xf numFmtId="2" fontId="16" fillId="10" borderId="1" xfId="0" applyNumberFormat="1" applyFont="1" applyFill="1" applyBorder="1"/>
    <xf numFmtId="0" fontId="16" fillId="10" borderId="1" xfId="0" applyFont="1" applyFill="1" applyBorder="1" applyAlignment="1">
      <alignment wrapText="1"/>
    </xf>
    <xf numFmtId="0" fontId="16" fillId="10" borderId="7" xfId="0" applyFont="1" applyFill="1" applyBorder="1"/>
    <xf numFmtId="0" fontId="16" fillId="10" borderId="9" xfId="0" applyFont="1" applyFill="1" applyBorder="1"/>
    <xf numFmtId="0" fontId="16" fillId="0" borderId="11" xfId="0" applyFont="1" applyBorder="1"/>
    <xf numFmtId="2" fontId="16" fillId="0" borderId="0" xfId="0" applyNumberFormat="1" applyFont="1"/>
    <xf numFmtId="11" fontId="16" fillId="0" borderId="0" xfId="0" applyNumberFormat="1" applyFont="1"/>
    <xf numFmtId="0" fontId="16" fillId="0" borderId="0" xfId="0" applyFont="1" applyAlignment="1">
      <alignment wrapText="1"/>
    </xf>
    <xf numFmtId="0" fontId="15" fillId="13" borderId="1" xfId="0" applyFont="1" applyFill="1" applyBorder="1" applyAlignment="1">
      <alignment wrapText="1"/>
    </xf>
    <xf numFmtId="0" fontId="15" fillId="13" borderId="9" xfId="0" applyFont="1" applyFill="1" applyBorder="1"/>
    <xf numFmtId="0" fontId="15" fillId="13" borderId="0" xfId="0" applyFont="1" applyFill="1"/>
    <xf numFmtId="2" fontId="15" fillId="13" borderId="0" xfId="0" applyNumberFormat="1" applyFont="1" applyFill="1"/>
    <xf numFmtId="0" fontId="15" fillId="13" borderId="11" xfId="0" applyFont="1" applyFill="1" applyBorder="1"/>
    <xf numFmtId="11" fontId="15" fillId="13" borderId="0" xfId="0" applyNumberFormat="1" applyFont="1" applyFill="1"/>
    <xf numFmtId="0" fontId="15" fillId="13" borderId="7" xfId="0" applyFont="1" applyFill="1" applyBorder="1"/>
    <xf numFmtId="0" fontId="15" fillId="9" borderId="1" xfId="0" applyFont="1" applyFill="1" applyBorder="1" applyAlignment="1">
      <alignment wrapText="1"/>
    </xf>
    <xf numFmtId="0" fontId="15" fillId="9" borderId="9" xfId="0" applyFont="1" applyFill="1" applyBorder="1"/>
    <xf numFmtId="0" fontId="15" fillId="9" borderId="0" xfId="0" applyFont="1" applyFill="1"/>
    <xf numFmtId="0" fontId="15" fillId="9" borderId="11" xfId="0" applyFont="1" applyFill="1" applyBorder="1"/>
    <xf numFmtId="2" fontId="15" fillId="9" borderId="0" xfId="0" applyNumberFormat="1" applyFont="1" applyFill="1"/>
    <xf numFmtId="11" fontId="15" fillId="9" borderId="0" xfId="0" applyNumberFormat="1" applyFont="1" applyFill="1"/>
    <xf numFmtId="0" fontId="15" fillId="9" borderId="7" xfId="0" applyFont="1" applyFill="1" applyBorder="1"/>
    <xf numFmtId="0" fontId="15" fillId="11" borderId="1" xfId="0" applyFont="1" applyFill="1" applyBorder="1" applyAlignment="1">
      <alignment wrapText="1"/>
    </xf>
    <xf numFmtId="0" fontId="15" fillId="11" borderId="9" xfId="0" applyFont="1" applyFill="1" applyBorder="1"/>
    <xf numFmtId="0" fontId="15" fillId="11" borderId="7" xfId="0" applyFont="1" applyFill="1" applyBorder="1"/>
    <xf numFmtId="0" fontId="15" fillId="14" borderId="1" xfId="0" applyFont="1" applyFill="1" applyBorder="1" applyAlignment="1">
      <alignment wrapText="1"/>
    </xf>
    <xf numFmtId="2" fontId="15" fillId="14" borderId="1" xfId="0" applyNumberFormat="1" applyFont="1" applyFill="1" applyBorder="1"/>
    <xf numFmtId="0" fontId="15" fillId="14" borderId="9" xfId="0" applyFont="1" applyFill="1" applyBorder="1"/>
    <xf numFmtId="0" fontId="15" fillId="14" borderId="0" xfId="0" applyFont="1" applyFill="1"/>
    <xf numFmtId="0" fontId="15" fillId="14" borderId="11" xfId="0" applyFont="1" applyFill="1" applyBorder="1"/>
    <xf numFmtId="2" fontId="15" fillId="14" borderId="0" xfId="0" applyNumberFormat="1" applyFont="1" applyFill="1"/>
    <xf numFmtId="11" fontId="15" fillId="14" borderId="0" xfId="0" applyNumberFormat="1" applyFont="1" applyFill="1"/>
    <xf numFmtId="0" fontId="15" fillId="14" borderId="7" xfId="0" applyFont="1" applyFill="1" applyBorder="1"/>
    <xf numFmtId="11" fontId="14" fillId="9" borderId="1" xfId="0" applyNumberFormat="1" applyFont="1" applyFill="1" applyBorder="1"/>
    <xf numFmtId="11" fontId="14" fillId="15" borderId="1" xfId="0" applyNumberFormat="1" applyFont="1" applyFill="1" applyBorder="1"/>
    <xf numFmtId="0" fontId="15" fillId="2" borderId="1" xfId="0" applyFont="1" applyFill="1" applyBorder="1" applyAlignment="1">
      <alignment wrapText="1"/>
    </xf>
    <xf numFmtId="0" fontId="15" fillId="2" borderId="9" xfId="0" applyFont="1" applyFill="1" applyBorder="1"/>
    <xf numFmtId="0" fontId="15" fillId="2" borderId="0" xfId="0" applyFont="1" applyFill="1"/>
    <xf numFmtId="0" fontId="15" fillId="2" borderId="11" xfId="0" applyFont="1" applyFill="1" applyBorder="1"/>
    <xf numFmtId="2" fontId="15" fillId="2" borderId="0" xfId="0" applyNumberFormat="1" applyFont="1" applyFill="1"/>
    <xf numFmtId="11" fontId="15" fillId="2" borderId="0" xfId="0" applyNumberFormat="1" applyFont="1" applyFill="1"/>
    <xf numFmtId="0" fontId="15" fillId="2" borderId="7" xfId="0" applyFont="1" applyFill="1" applyBorder="1"/>
    <xf numFmtId="0" fontId="15" fillId="5" borderId="1" xfId="0" applyFont="1" applyFill="1" applyBorder="1" applyAlignment="1">
      <alignment wrapText="1"/>
    </xf>
    <xf numFmtId="0" fontId="15" fillId="5" borderId="9" xfId="0" applyFont="1" applyFill="1" applyBorder="1"/>
    <xf numFmtId="0" fontId="15" fillId="5" borderId="0" xfId="0" applyFont="1" applyFill="1"/>
    <xf numFmtId="0" fontId="15" fillId="5" borderId="11" xfId="0" applyFont="1" applyFill="1" applyBorder="1"/>
    <xf numFmtId="2" fontId="15" fillId="5" borderId="0" xfId="0" applyNumberFormat="1" applyFont="1" applyFill="1"/>
    <xf numFmtId="11" fontId="15" fillId="5" borderId="0" xfId="0" applyNumberFormat="1" applyFont="1" applyFill="1"/>
    <xf numFmtId="0" fontId="15" fillId="5" borderId="7" xfId="0" applyFont="1" applyFill="1" applyBorder="1"/>
    <xf numFmtId="0" fontId="15" fillId="7" borderId="1" xfId="0" applyFont="1" applyFill="1" applyBorder="1" applyAlignment="1">
      <alignment wrapText="1"/>
    </xf>
    <xf numFmtId="0" fontId="15" fillId="7" borderId="9" xfId="0" applyFont="1" applyFill="1" applyBorder="1"/>
    <xf numFmtId="0" fontId="15" fillId="7" borderId="0" xfId="0" applyFont="1" applyFill="1"/>
    <xf numFmtId="0" fontId="15" fillId="7" borderId="11" xfId="0" applyFont="1" applyFill="1" applyBorder="1"/>
    <xf numFmtId="2" fontId="15" fillId="7" borderId="0" xfId="0" applyNumberFormat="1" applyFont="1" applyFill="1"/>
    <xf numFmtId="11" fontId="15" fillId="7" borderId="0" xfId="0" applyNumberFormat="1" applyFont="1" applyFill="1"/>
    <xf numFmtId="0" fontId="15" fillId="7" borderId="7" xfId="0" applyFont="1" applyFill="1" applyBorder="1"/>
    <xf numFmtId="0" fontId="15" fillId="8" borderId="1" xfId="0" applyFont="1" applyFill="1" applyBorder="1" applyAlignment="1">
      <alignment wrapText="1"/>
    </xf>
    <xf numFmtId="0" fontId="15" fillId="8" borderId="9" xfId="0" applyFont="1" applyFill="1" applyBorder="1"/>
    <xf numFmtId="0" fontId="15" fillId="8" borderId="0" xfId="0" applyFont="1" applyFill="1"/>
    <xf numFmtId="0" fontId="15" fillId="8" borderId="11" xfId="0" applyFont="1" applyFill="1" applyBorder="1"/>
    <xf numFmtId="2" fontId="15" fillId="8" borderId="0" xfId="0" applyNumberFormat="1" applyFont="1" applyFill="1"/>
    <xf numFmtId="11" fontId="15" fillId="8" borderId="0" xfId="0" applyNumberFormat="1" applyFont="1" applyFill="1"/>
    <xf numFmtId="0" fontId="15" fillId="8" borderId="7" xfId="0" applyFont="1" applyFill="1" applyBorder="1"/>
    <xf numFmtId="0" fontId="15" fillId="4" borderId="1" xfId="0" applyFont="1" applyFill="1" applyBorder="1" applyAlignment="1">
      <alignment wrapText="1"/>
    </xf>
    <xf numFmtId="0" fontId="15" fillId="4" borderId="9" xfId="0" applyFont="1" applyFill="1" applyBorder="1"/>
    <xf numFmtId="0" fontId="15" fillId="4" borderId="11" xfId="0" applyFont="1" applyFill="1" applyBorder="1"/>
    <xf numFmtId="2" fontId="15" fillId="4" borderId="0" xfId="0" applyNumberFormat="1" applyFont="1" applyFill="1"/>
    <xf numFmtId="11" fontId="15" fillId="4" borderId="0" xfId="0" applyNumberFormat="1" applyFont="1" applyFill="1"/>
    <xf numFmtId="0" fontId="15" fillId="4" borderId="7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4" fillId="4" borderId="1" xfId="0" applyNumberFormat="1" applyFont="1" applyFill="1" applyBorder="1"/>
    <xf numFmtId="0" fontId="0" fillId="4" borderId="0" xfId="0" applyFill="1"/>
    <xf numFmtId="165" fontId="4" fillId="4" borderId="0" xfId="0" applyNumberFormat="1" applyFont="1" applyFill="1"/>
    <xf numFmtId="164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1" fontId="4" fillId="3" borderId="1" xfId="0" applyNumberFormat="1" applyFont="1" applyFill="1" applyBorder="1"/>
    <xf numFmtId="0" fontId="0" fillId="3" borderId="0" xfId="0" applyFill="1"/>
    <xf numFmtId="165" fontId="4" fillId="3" borderId="0" xfId="0" applyNumberFormat="1" applyFont="1" applyFill="1"/>
    <xf numFmtId="164" fontId="4" fillId="3" borderId="0" xfId="0" applyNumberFormat="1" applyFont="1" applyFill="1"/>
    <xf numFmtId="2" fontId="4" fillId="3" borderId="0" xfId="0" applyNumberFormat="1" applyFont="1" applyFill="1"/>
    <xf numFmtId="11" fontId="4" fillId="3" borderId="0" xfId="0" applyNumberFormat="1" applyFont="1" applyFill="1"/>
    <xf numFmtId="0" fontId="4" fillId="8" borderId="1" xfId="0" applyFont="1" applyFill="1" applyBorder="1"/>
    <xf numFmtId="0" fontId="4" fillId="8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4" fillId="8" borderId="1" xfId="0" applyNumberFormat="1" applyFont="1" applyFill="1" applyBorder="1"/>
    <xf numFmtId="0" fontId="0" fillId="8" borderId="0" xfId="0" applyFill="1"/>
    <xf numFmtId="165" fontId="4" fillId="8" borderId="0" xfId="0" applyNumberFormat="1" applyFont="1" applyFill="1"/>
    <xf numFmtId="164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</cellXfs>
  <cellStyles count="1">
    <cellStyle name="Обычный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5"/>
  <sheetViews>
    <sheetView workbookViewId="0">
      <pane ySplit="1" topLeftCell="A13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204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251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203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251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1"/>
  <sheetViews>
    <sheetView topLeftCell="A3" workbookViewId="0">
      <selection activeCell="O20" sqref="O20:O21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4" max="14" width="9.33203125" bestFit="1" customWidth="1"/>
    <col min="15" max="15" width="79.33203125" customWidth="1"/>
  </cols>
  <sheetData>
    <row r="1" spans="1:15" ht="15" thickBot="1" x14ac:dyDescent="0.35">
      <c r="A1" s="151" t="s">
        <v>217</v>
      </c>
      <c r="B1" s="152"/>
      <c r="G1" s="74"/>
    </row>
    <row r="2" spans="1:15" ht="78.599999999999994" thickBot="1" x14ac:dyDescent="0.35">
      <c r="A2" s="75" t="s">
        <v>218</v>
      </c>
      <c r="B2" s="76" t="s">
        <v>219</v>
      </c>
      <c r="C2" s="77" t="s">
        <v>231</v>
      </c>
      <c r="D2" s="77" t="s">
        <v>232</v>
      </c>
      <c r="E2" s="77" t="s">
        <v>233</v>
      </c>
      <c r="F2" s="77" t="s">
        <v>220</v>
      </c>
      <c r="G2" s="77" t="s">
        <v>221</v>
      </c>
    </row>
    <row r="3" spans="1:15" ht="16.2" thickBot="1" x14ac:dyDescent="0.35">
      <c r="A3" s="78">
        <v>1</v>
      </c>
      <c r="B3" s="79" t="s">
        <v>222</v>
      </c>
      <c r="C3" s="80">
        <v>5000</v>
      </c>
      <c r="D3" s="80">
        <v>1.08</v>
      </c>
      <c r="E3" s="80">
        <v>0.10042</v>
      </c>
      <c r="F3" s="80">
        <v>0.79800000000000004</v>
      </c>
      <c r="G3" s="81">
        <f>C3*F3*E3*D3</f>
        <v>432.72986400000002</v>
      </c>
    </row>
    <row r="4" spans="1:15" ht="18.600000000000001" thickBot="1" x14ac:dyDescent="0.35">
      <c r="A4" s="78">
        <v>2</v>
      </c>
      <c r="B4" s="79" t="s">
        <v>223</v>
      </c>
      <c r="C4" s="80">
        <v>64289</v>
      </c>
      <c r="D4" s="80">
        <v>1.08</v>
      </c>
      <c r="E4" s="80">
        <v>0.10042</v>
      </c>
      <c r="F4" s="80">
        <v>6.6000000000000003E-2</v>
      </c>
      <c r="G4" s="81">
        <f t="shared" ref="G4:G10" si="0">C4*F4*E4*D4</f>
        <v>460.17665036640005</v>
      </c>
    </row>
    <row r="5" spans="1:15" ht="18.600000000000001" thickBot="1" x14ac:dyDescent="0.35">
      <c r="A5" s="78">
        <v>3</v>
      </c>
      <c r="B5" s="79" t="s">
        <v>224</v>
      </c>
      <c r="C5" s="80">
        <v>10723</v>
      </c>
      <c r="D5" s="80">
        <v>1.08</v>
      </c>
      <c r="E5" s="80">
        <v>0.10042</v>
      </c>
      <c r="F5" s="80">
        <v>0.26</v>
      </c>
      <c r="G5" s="81">
        <f t="shared" si="0"/>
        <v>302.36646772799998</v>
      </c>
    </row>
    <row r="6" spans="1:15" ht="18.600000000000001" thickBot="1" x14ac:dyDescent="0.35">
      <c r="A6" s="78">
        <v>4</v>
      </c>
      <c r="B6" s="79" t="s">
        <v>225</v>
      </c>
      <c r="C6" s="80">
        <v>50000</v>
      </c>
      <c r="D6" s="80">
        <v>1.08</v>
      </c>
      <c r="E6" s="80">
        <v>0.10042</v>
      </c>
      <c r="F6" s="80">
        <v>1E-3</v>
      </c>
      <c r="G6" s="81">
        <f t="shared" si="0"/>
        <v>5.4226800000000006</v>
      </c>
    </row>
    <row r="7" spans="1:15" ht="16.2" thickBot="1" x14ac:dyDescent="0.35">
      <c r="A7" s="78">
        <v>5</v>
      </c>
      <c r="B7" s="79" t="s">
        <v>226</v>
      </c>
      <c r="C7" s="80">
        <v>50000</v>
      </c>
      <c r="D7" s="80">
        <v>1.08</v>
      </c>
      <c r="E7" s="80">
        <v>0.10042</v>
      </c>
      <c r="F7" s="80">
        <v>1.615</v>
      </c>
      <c r="G7" s="81">
        <f t="shared" si="0"/>
        <v>8757.628200000001</v>
      </c>
    </row>
    <row r="8" spans="1:15" ht="16.2" thickBot="1" x14ac:dyDescent="0.35">
      <c r="A8" s="78">
        <v>6</v>
      </c>
      <c r="B8" s="79" t="s">
        <v>227</v>
      </c>
      <c r="C8" s="80">
        <v>50000</v>
      </c>
      <c r="D8" s="80">
        <v>1.08</v>
      </c>
      <c r="E8" s="80">
        <v>0.10042</v>
      </c>
      <c r="F8" s="80">
        <v>0.01</v>
      </c>
      <c r="G8" s="81">
        <f t="shared" si="0"/>
        <v>54.226800000000004</v>
      </c>
    </row>
    <row r="9" spans="1:15" ht="16.2" thickBot="1" x14ac:dyDescent="0.35">
      <c r="A9" s="78">
        <v>8</v>
      </c>
      <c r="B9" s="79" t="s">
        <v>228</v>
      </c>
      <c r="C9" s="80">
        <v>50000</v>
      </c>
      <c r="D9" s="80">
        <v>1.08</v>
      </c>
      <c r="E9" s="80">
        <v>0.10042</v>
      </c>
      <c r="F9" s="80">
        <v>0.01</v>
      </c>
      <c r="G9" s="81">
        <f t="shared" si="0"/>
        <v>54.226800000000004</v>
      </c>
    </row>
    <row r="10" spans="1:15" ht="18.600000000000001" thickBot="1" x14ac:dyDescent="0.35">
      <c r="A10" s="78">
        <v>9</v>
      </c>
      <c r="B10" s="79" t="s">
        <v>229</v>
      </c>
      <c r="C10" s="80">
        <v>93.5</v>
      </c>
      <c r="D10" s="80">
        <v>1.08</v>
      </c>
      <c r="E10" s="80">
        <v>0.10042</v>
      </c>
      <c r="F10" s="80">
        <v>0.14000000000000001</v>
      </c>
      <c r="G10" s="81">
        <f t="shared" si="0"/>
        <v>1.4196576240000001</v>
      </c>
    </row>
    <row r="11" spans="1:15" ht="16.2" thickBot="1" x14ac:dyDescent="0.35">
      <c r="A11" s="82"/>
      <c r="B11" s="83"/>
      <c r="C11" s="83"/>
      <c r="D11" s="83"/>
      <c r="E11" s="153" t="s">
        <v>230</v>
      </c>
      <c r="F11" s="154"/>
      <c r="G11" s="84">
        <f>SUM(G3:G10)</f>
        <v>10068.197119718401</v>
      </c>
    </row>
    <row r="13" spans="1:15" ht="15" thickBot="1" x14ac:dyDescent="0.35"/>
    <row r="14" spans="1:15" ht="113.4" thickBot="1" x14ac:dyDescent="0.4">
      <c r="A14" s="75" t="s">
        <v>218</v>
      </c>
      <c r="B14" s="76" t="s">
        <v>219</v>
      </c>
      <c r="C14" s="77" t="s">
        <v>231</v>
      </c>
      <c r="D14" s="77" t="s">
        <v>232</v>
      </c>
      <c r="E14" s="77" t="s">
        <v>233</v>
      </c>
      <c r="F14" s="77" t="s">
        <v>220</v>
      </c>
      <c r="G14" s="77" t="s">
        <v>221</v>
      </c>
      <c r="O14" s="85" t="s">
        <v>235</v>
      </c>
    </row>
    <row r="15" spans="1:15" ht="16.2" thickBot="1" x14ac:dyDescent="0.35">
      <c r="A15" s="78">
        <v>1</v>
      </c>
      <c r="B15" s="79" t="s">
        <v>234</v>
      </c>
      <c r="C15" s="80">
        <v>12292</v>
      </c>
      <c r="D15" s="80">
        <v>1.08</v>
      </c>
      <c r="E15" s="80">
        <v>0.10042</v>
      </c>
      <c r="F15" s="80">
        <v>1</v>
      </c>
      <c r="G15" s="81">
        <f>C15*F15*E15*D15</f>
        <v>1333.1116512000001</v>
      </c>
    </row>
    <row r="19" spans="14:15" ht="15" thickBot="1" x14ac:dyDescent="0.35"/>
    <row r="20" spans="14:15" ht="16.2" thickBot="1" x14ac:dyDescent="0.35">
      <c r="N20" s="87">
        <v>1.2300000000000001E-4</v>
      </c>
      <c r="O20" s="86">
        <f>N20*(1/24)/4</f>
        <v>1.28125E-6</v>
      </c>
    </row>
    <row r="21" spans="14:15" ht="16.2" thickBot="1" x14ac:dyDescent="0.35">
      <c r="N21" s="88">
        <v>4.4799999999999999E-4</v>
      </c>
      <c r="O21" s="8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35"/>
  <sheetViews>
    <sheetView workbookViewId="0">
      <pane ySplit="1" topLeftCell="A2" activePane="bottomLeft" state="frozen"/>
      <selection pane="bottomLeft" activeCell="O11" sqref="O11:O1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5" ht="58.95" customHeight="1" x14ac:dyDescent="0.25">
      <c r="B1" s="3" t="s">
        <v>250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5" ht="16.5" x14ac:dyDescent="0.3">
      <c r="B2" s="46"/>
      <c r="C2" s="46"/>
      <c r="D2" s="46"/>
      <c r="E2" s="46"/>
      <c r="F2" s="46"/>
      <c r="G2" s="46"/>
      <c r="H2" s="66"/>
      <c r="I2" s="48"/>
    </row>
    <row r="3" spans="2:15" x14ac:dyDescent="0.3">
      <c r="B3" s="46"/>
      <c r="C3" s="46"/>
      <c r="D3" s="46"/>
      <c r="E3" s="46"/>
      <c r="F3" s="37" t="s">
        <v>107</v>
      </c>
      <c r="G3" s="49"/>
      <c r="H3" s="67">
        <f>C9*D4</f>
        <v>0.15</v>
      </c>
      <c r="I3" s="51">
        <f>B14*H3</f>
        <v>1.5E-5</v>
      </c>
    </row>
    <row r="4" spans="2:15" x14ac:dyDescent="0.3">
      <c r="B4" s="46"/>
      <c r="C4" s="37" t="s">
        <v>248</v>
      </c>
      <c r="D4" s="11">
        <v>0.15</v>
      </c>
      <c r="E4" s="52"/>
      <c r="F4" s="52"/>
      <c r="G4" s="46"/>
      <c r="H4" s="66"/>
      <c r="I4" s="48"/>
    </row>
    <row r="5" spans="2:15" x14ac:dyDescent="0.3">
      <c r="B5" s="46"/>
      <c r="C5" s="54"/>
      <c r="D5" s="55"/>
      <c r="E5" s="46"/>
      <c r="F5" s="37" t="s">
        <v>203</v>
      </c>
      <c r="G5" s="49"/>
      <c r="H5" s="67">
        <f>C9*D7*F6</f>
        <v>4.2500000000000003E-2</v>
      </c>
      <c r="I5" s="51">
        <f>B14*H5</f>
        <v>4.2500000000000008E-6</v>
      </c>
    </row>
    <row r="6" spans="2:15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5" x14ac:dyDescent="0.3">
      <c r="B7" s="69"/>
      <c r="C7" s="37" t="s">
        <v>249</v>
      </c>
      <c r="D7" s="16">
        <v>0.85</v>
      </c>
      <c r="E7" s="46"/>
      <c r="F7" s="55"/>
      <c r="G7" s="46"/>
      <c r="H7" s="66"/>
      <c r="I7" s="56"/>
    </row>
    <row r="8" spans="2:15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5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0.8075</v>
      </c>
      <c r="I9" s="51">
        <f>B14*H9</f>
        <v>8.0749999999999998E-5</v>
      </c>
    </row>
    <row r="10" spans="2:15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5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  <c r="O11" s="1">
        <v>0.15</v>
      </c>
    </row>
    <row r="12" spans="2:15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  <c r="O12" s="1">
        <v>4.2500000000000003E-2</v>
      </c>
    </row>
    <row r="13" spans="2:15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  <c r="O13" s="1">
        <v>0.8075</v>
      </c>
    </row>
    <row r="14" spans="2:15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  <c r="O14" s="1">
        <v>0.15</v>
      </c>
    </row>
    <row r="15" spans="2:15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  <c r="O15" s="1">
        <v>4.2500000000000003E-2</v>
      </c>
    </row>
    <row r="16" spans="2:15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  <c r="O16" s="1">
        <v>0.8075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247</v>
      </c>
      <c r="G20" s="49"/>
      <c r="H20" s="67">
        <f>C18*D21</f>
        <v>0.15</v>
      </c>
      <c r="I20" s="51">
        <f>B14*H20</f>
        <v>1.5E-5</v>
      </c>
    </row>
    <row r="21" spans="2:9" x14ac:dyDescent="0.3">
      <c r="B21" s="69"/>
      <c r="C21" s="37" t="s">
        <v>248</v>
      </c>
      <c r="D21" s="11">
        <v>0.15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4.2500000000000003E-2</v>
      </c>
      <c r="I22" s="51">
        <f>B14*H22</f>
        <v>4.2500000000000008E-6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249</v>
      </c>
      <c r="D24" s="16">
        <v>0.85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0.8075</v>
      </c>
      <c r="I26" s="51">
        <f>B14*H26</f>
        <v>8.0749999999999998E-5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204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247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203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247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14" ht="58.95" customHeight="1" x14ac:dyDescent="0.25">
      <c r="B1" s="3" t="s">
        <v>204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ht="16.5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92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203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ht="16.5" x14ac:dyDescent="0.3">
      <c r="B10" s="69"/>
      <c r="C10" s="46"/>
      <c r="D10" s="55"/>
      <c r="E10" s="55"/>
      <c r="F10" s="46"/>
      <c r="G10" s="46"/>
      <c r="H10" s="66"/>
      <c r="I10" s="56"/>
    </row>
    <row r="11" spans="2:14" ht="16.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ht="16.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ht="16.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ht="16.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8.33203125" style="1" customWidth="1"/>
    <col min="4" max="4" width="21.6640625" style="1" customWidth="1"/>
    <col min="5" max="5" width="17.33203125" style="1" customWidth="1"/>
    <col min="6" max="6" width="28.44140625" style="1" customWidth="1"/>
    <col min="7" max="7" width="12" style="1" hidden="1" customWidth="1"/>
    <col min="8" max="8" width="12.109375" style="68" customWidth="1"/>
    <col min="9" max="9" width="16.6640625" style="1" customWidth="1"/>
    <col min="10" max="13" width="8.88671875" style="1"/>
    <col min="14" max="14" width="8.88671875" style="62"/>
    <col min="15" max="16384" width="8.88671875" style="1"/>
  </cols>
  <sheetData>
    <row r="1" spans="2:9" ht="58.95" customHeight="1" x14ac:dyDescent="0.25">
      <c r="B1" s="3" t="s">
        <v>85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9" ht="16.5" x14ac:dyDescent="0.3">
      <c r="B2" s="46"/>
      <c r="C2" s="46"/>
      <c r="D2" s="46"/>
      <c r="E2" s="46"/>
      <c r="F2" s="46"/>
      <c r="G2" s="46"/>
      <c r="H2" s="66"/>
      <c r="I2" s="48"/>
    </row>
    <row r="3" spans="2:9" x14ac:dyDescent="0.3">
      <c r="B3" s="46"/>
      <c r="C3" s="46"/>
      <c r="D3" s="46"/>
      <c r="E3" s="46"/>
      <c r="F3" s="37" t="s">
        <v>92</v>
      </c>
      <c r="G3" s="49"/>
      <c r="H3" s="67">
        <f>C9*D4</f>
        <v>0.05</v>
      </c>
      <c r="I3" s="51">
        <f>B14*H3</f>
        <v>5.0000000000000004E-6</v>
      </c>
    </row>
    <row r="4" spans="2:9" x14ac:dyDescent="0.3">
      <c r="B4" s="46"/>
      <c r="C4" s="37" t="s">
        <v>93</v>
      </c>
      <c r="D4" s="11">
        <v>0.05</v>
      </c>
      <c r="E4" s="52"/>
      <c r="F4" s="52"/>
      <c r="G4" s="46"/>
      <c r="H4" s="66"/>
      <c r="I4" s="48"/>
    </row>
    <row r="5" spans="2:9" x14ac:dyDescent="0.3">
      <c r="B5" s="46"/>
      <c r="C5" s="54"/>
      <c r="D5" s="55"/>
      <c r="E5" s="46"/>
      <c r="F5" s="37" t="s">
        <v>203</v>
      </c>
      <c r="G5" s="49"/>
      <c r="H5" s="67">
        <f>C9*D7*F6</f>
        <v>4.7500000000000001E-2</v>
      </c>
      <c r="I5" s="51">
        <f>B14*H5</f>
        <v>4.7500000000000003E-6</v>
      </c>
    </row>
    <row r="6" spans="2:9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9" x14ac:dyDescent="0.3">
      <c r="B7" s="69"/>
      <c r="C7" s="37" t="s">
        <v>96</v>
      </c>
      <c r="D7" s="16">
        <v>0.95</v>
      </c>
      <c r="E7" s="46"/>
      <c r="F7" s="55"/>
      <c r="G7" s="46"/>
      <c r="H7" s="66"/>
      <c r="I7" s="56"/>
    </row>
    <row r="8" spans="2:9" ht="16.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9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0.90249999999999997</v>
      </c>
      <c r="I9" s="51">
        <f>B14*H9</f>
        <v>9.0249999999999998E-5</v>
      </c>
    </row>
    <row r="10" spans="2:9" ht="16.5" x14ac:dyDescent="0.3">
      <c r="B10" s="69"/>
      <c r="C10" s="46"/>
      <c r="D10" s="55"/>
      <c r="E10" s="55"/>
      <c r="F10" s="46"/>
      <c r="G10" s="46"/>
      <c r="H10" s="66"/>
      <c r="I10" s="56"/>
    </row>
    <row r="11" spans="2:9" ht="16.5" x14ac:dyDescent="0.3">
      <c r="B11" s="69"/>
      <c r="C11" s="46"/>
      <c r="D11" s="59"/>
      <c r="E11" s="55"/>
      <c r="F11" s="46"/>
      <c r="G11" s="46"/>
      <c r="H11" s="66"/>
      <c r="I11" s="56"/>
    </row>
    <row r="12" spans="2:9" ht="16.5" x14ac:dyDescent="0.3">
      <c r="B12" s="69"/>
      <c r="C12" s="46"/>
      <c r="D12" s="46"/>
      <c r="E12" s="55"/>
      <c r="F12" s="46"/>
      <c r="G12" s="46"/>
      <c r="H12" s="66"/>
      <c r="I12" s="56"/>
    </row>
    <row r="13" spans="2:9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</row>
    <row r="14" spans="2:9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</row>
    <row r="15" spans="2:9" ht="16.5" x14ac:dyDescent="0.3">
      <c r="B15" s="72"/>
      <c r="C15" s="46"/>
      <c r="D15" s="46"/>
      <c r="E15" s="59"/>
      <c r="F15" s="55"/>
      <c r="G15" s="46"/>
      <c r="H15" s="66"/>
      <c r="I15" s="56"/>
    </row>
    <row r="16" spans="2:9" ht="16.5" x14ac:dyDescent="0.3">
      <c r="B16" s="69"/>
      <c r="C16" s="46"/>
      <c r="D16" s="46"/>
      <c r="E16" s="46"/>
      <c r="F16" s="16">
        <v>0.95</v>
      </c>
      <c r="G16" s="46"/>
      <c r="H16" s="66"/>
      <c r="I16" s="56"/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ht="16.5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0.05</v>
      </c>
      <c r="I20" s="51">
        <f>B14*H20</f>
        <v>5.0000000000000004E-6</v>
      </c>
    </row>
    <row r="21" spans="2:9" x14ac:dyDescent="0.3">
      <c r="B21" s="69"/>
      <c r="C21" s="37" t="s">
        <v>93</v>
      </c>
      <c r="D21" s="11">
        <v>0.05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4.7500000000000001E-2</v>
      </c>
      <c r="I22" s="51">
        <f>B14*H22</f>
        <v>4.7500000000000003E-6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96</v>
      </c>
      <c r="D24" s="16">
        <v>0.95</v>
      </c>
      <c r="E24" s="46"/>
      <c r="F24" s="55"/>
      <c r="G24" s="46"/>
      <c r="H24" s="66"/>
      <c r="I24" s="56"/>
    </row>
    <row r="25" spans="2:9" ht="16.5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0.90249999999999997</v>
      </c>
      <c r="I26" s="51">
        <f>B14*H26</f>
        <v>9.0249999999999998E-5</v>
      </c>
    </row>
    <row r="27" spans="2:9" ht="16.5" x14ac:dyDescent="0.3">
      <c r="B27" s="46"/>
      <c r="C27" s="46"/>
      <c r="D27" s="55"/>
      <c r="E27" s="55"/>
      <c r="F27" s="46"/>
      <c r="G27" s="46"/>
      <c r="H27" s="66"/>
      <c r="I27" s="56"/>
    </row>
    <row r="28" spans="2:9" ht="16.5" x14ac:dyDescent="0.3">
      <c r="B28" s="46"/>
      <c r="C28" s="46"/>
      <c r="D28" s="59"/>
      <c r="E28" s="55"/>
      <c r="F28" s="46"/>
      <c r="G28" s="46"/>
      <c r="H28" s="66"/>
      <c r="I28" s="56"/>
    </row>
    <row r="29" spans="2:9" ht="16.5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ht="16.5" x14ac:dyDescent="0.3">
      <c r="B32" s="46"/>
      <c r="C32" s="46"/>
      <c r="D32" s="46"/>
      <c r="E32" s="59"/>
      <c r="F32" s="55"/>
      <c r="G32" s="46"/>
      <c r="H32" s="66"/>
      <c r="I32" s="56"/>
    </row>
    <row r="33" spans="2:9" ht="16.5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ht="16.5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0" width="16.6640625" style="1" customWidth="1"/>
    <col min="11" max="14" width="8.88671875" style="1"/>
    <col min="15" max="15" width="8.88671875" style="62"/>
    <col min="16" max="16384" width="8.88671875" style="1"/>
  </cols>
  <sheetData>
    <row r="1" spans="2:10" ht="58.95" customHeight="1" x14ac:dyDescent="0.25">
      <c r="B1" s="64" t="s">
        <v>139</v>
      </c>
      <c r="C1" s="63"/>
      <c r="D1" s="6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ht="16.5" x14ac:dyDescent="0.3">
      <c r="B2" s="46"/>
      <c r="C2" s="46"/>
      <c r="D2" s="46"/>
      <c r="E2" s="46"/>
      <c r="F2" s="46"/>
      <c r="G2" s="46"/>
      <c r="H2" s="46"/>
      <c r="I2" s="47"/>
      <c r="J2" s="48"/>
    </row>
    <row r="3" spans="2:10" x14ac:dyDescent="0.3">
      <c r="B3" s="46"/>
      <c r="C3" s="46"/>
      <c r="D3" s="46"/>
      <c r="E3" s="46"/>
      <c r="F3" s="46"/>
      <c r="G3" s="37" t="s">
        <v>102</v>
      </c>
      <c r="H3" s="49"/>
      <c r="I3" s="50">
        <f>C9*E4</f>
        <v>1.4999999999999999E-2</v>
      </c>
      <c r="J3" s="51">
        <f>B14*I3</f>
        <v>1.5E-6</v>
      </c>
    </row>
    <row r="4" spans="2:10" x14ac:dyDescent="0.3">
      <c r="B4" s="46"/>
      <c r="C4" s="46"/>
      <c r="D4" s="37" t="s">
        <v>93</v>
      </c>
      <c r="E4" s="11">
        <v>0.05</v>
      </c>
      <c r="F4" s="52"/>
      <c r="G4" s="52"/>
      <c r="H4" s="46"/>
      <c r="I4" s="53"/>
      <c r="J4" s="48"/>
    </row>
    <row r="5" spans="2:10" x14ac:dyDescent="0.3">
      <c r="B5" s="46"/>
      <c r="C5" s="54"/>
      <c r="D5" s="54"/>
      <c r="E5" s="55"/>
      <c r="F5" s="46"/>
      <c r="G5" s="37" t="s">
        <v>94</v>
      </c>
      <c r="H5" s="49"/>
      <c r="I5" s="50">
        <f>C9*E7*G6</f>
        <v>1.4249999999999999E-2</v>
      </c>
      <c r="J5" s="51">
        <f>B14*I5</f>
        <v>1.4249999999999999E-6</v>
      </c>
    </row>
    <row r="6" spans="2:10" x14ac:dyDescent="0.3">
      <c r="B6" s="46"/>
      <c r="C6" s="55"/>
      <c r="D6" s="46"/>
      <c r="E6" s="55"/>
      <c r="F6" s="37" t="s">
        <v>93</v>
      </c>
      <c r="G6" s="11">
        <v>0.05</v>
      </c>
      <c r="H6" s="46"/>
      <c r="I6" s="53"/>
      <c r="J6" s="56"/>
    </row>
    <row r="7" spans="2:10" x14ac:dyDescent="0.3">
      <c r="B7" s="46"/>
      <c r="C7" s="55"/>
      <c r="D7" s="37" t="s">
        <v>96</v>
      </c>
      <c r="E7" s="16">
        <v>0.95</v>
      </c>
      <c r="F7" s="46"/>
      <c r="G7" s="55"/>
      <c r="H7" s="46"/>
      <c r="I7" s="53"/>
      <c r="J7" s="56"/>
    </row>
    <row r="8" spans="2:10" ht="16.5" x14ac:dyDescent="0.3">
      <c r="B8" s="46"/>
      <c r="C8" s="55"/>
      <c r="D8" s="46"/>
      <c r="E8" s="55"/>
      <c r="F8" s="11">
        <v>1</v>
      </c>
      <c r="G8" s="16">
        <v>0.95</v>
      </c>
      <c r="H8" s="46"/>
      <c r="I8" s="53"/>
      <c r="J8" s="56"/>
    </row>
    <row r="9" spans="2:10" x14ac:dyDescent="0.3">
      <c r="B9" s="37" t="s">
        <v>140</v>
      </c>
      <c r="C9" s="16">
        <v>0.3</v>
      </c>
      <c r="D9" s="46"/>
      <c r="E9" s="57" t="s">
        <v>98</v>
      </c>
      <c r="F9" s="57" t="s">
        <v>96</v>
      </c>
      <c r="G9" s="58" t="s">
        <v>100</v>
      </c>
      <c r="H9" s="49"/>
      <c r="I9" s="50">
        <f>C9*E7*F8*G8</f>
        <v>0.27074999999999999</v>
      </c>
      <c r="J9" s="51">
        <f>B14*I9</f>
        <v>2.7075000000000001E-5</v>
      </c>
    </row>
    <row r="10" spans="2:10" ht="16.5" x14ac:dyDescent="0.3">
      <c r="B10" s="46"/>
      <c r="C10" s="55"/>
      <c r="D10" s="46"/>
      <c r="E10" s="55"/>
      <c r="F10" s="55"/>
      <c r="G10" s="46"/>
      <c r="H10" s="46"/>
      <c r="I10" s="53"/>
      <c r="J10" s="56"/>
    </row>
    <row r="11" spans="2:10" ht="16.5" x14ac:dyDescent="0.3">
      <c r="B11" s="46"/>
      <c r="C11" s="55"/>
      <c r="D11" s="46"/>
      <c r="E11" s="59"/>
      <c r="F11" s="55"/>
      <c r="G11" s="46"/>
      <c r="H11" s="46"/>
      <c r="I11" s="53"/>
      <c r="J11" s="56"/>
    </row>
    <row r="12" spans="2:10" ht="16.5" x14ac:dyDescent="0.3">
      <c r="B12" s="46"/>
      <c r="C12" s="55"/>
      <c r="D12" s="46"/>
      <c r="E12" s="46"/>
      <c r="F12" s="55"/>
      <c r="G12" s="46"/>
      <c r="H12" s="46"/>
      <c r="I12" s="53"/>
      <c r="J12" s="56"/>
    </row>
    <row r="13" spans="2:10" x14ac:dyDescent="0.3">
      <c r="B13" s="46"/>
      <c r="C13" s="55"/>
      <c r="D13" s="46"/>
      <c r="E13" s="46"/>
      <c r="F13" s="16">
        <v>0</v>
      </c>
      <c r="G13" s="37" t="s">
        <v>92</v>
      </c>
      <c r="H13" s="49"/>
      <c r="I13" s="50">
        <f>G14*F13*E7*C9</f>
        <v>0</v>
      </c>
      <c r="J13" s="51">
        <f>I13*B14</f>
        <v>0</v>
      </c>
    </row>
    <row r="14" spans="2:10" x14ac:dyDescent="0.3">
      <c r="B14" s="20">
        <f>0.0001</f>
        <v>1E-4</v>
      </c>
      <c r="C14" s="55"/>
      <c r="D14" s="46"/>
      <c r="E14" s="37" t="s">
        <v>101</v>
      </c>
      <c r="F14" s="60" t="s">
        <v>93</v>
      </c>
      <c r="G14" s="11">
        <v>0.05</v>
      </c>
      <c r="H14" s="46"/>
      <c r="I14" s="53"/>
      <c r="J14" s="56"/>
    </row>
    <row r="15" spans="2:10" ht="16.5" x14ac:dyDescent="0.3">
      <c r="B15" s="22"/>
      <c r="C15" s="55"/>
      <c r="D15" s="46"/>
      <c r="E15" s="46"/>
      <c r="F15" s="59"/>
      <c r="G15" s="55"/>
      <c r="H15" s="46"/>
      <c r="I15" s="53"/>
      <c r="J15" s="56"/>
    </row>
    <row r="16" spans="2:10" ht="16.5" x14ac:dyDescent="0.3">
      <c r="B16" s="46"/>
      <c r="C16" s="55"/>
      <c r="D16" s="46"/>
      <c r="E16" s="46"/>
      <c r="F16" s="46"/>
      <c r="G16" s="16">
        <v>0.95</v>
      </c>
      <c r="H16" s="46"/>
      <c r="I16" s="53"/>
      <c r="J16" s="56"/>
    </row>
    <row r="17" spans="2:15" x14ac:dyDescent="0.3">
      <c r="B17" s="46"/>
      <c r="C17" s="55"/>
      <c r="D17" s="46"/>
      <c r="E17" s="46"/>
      <c r="F17" s="37" t="s">
        <v>96</v>
      </c>
      <c r="G17" s="58" t="s">
        <v>100</v>
      </c>
      <c r="H17" s="49"/>
      <c r="I17" s="50">
        <f>G16*F13*E7*C9</f>
        <v>0</v>
      </c>
      <c r="J17" s="51">
        <f>B14*I17</f>
        <v>0</v>
      </c>
    </row>
    <row r="18" spans="2:15" x14ac:dyDescent="0.3">
      <c r="B18" s="37" t="s">
        <v>141</v>
      </c>
      <c r="C18" s="16">
        <v>0.7</v>
      </c>
      <c r="D18" s="46"/>
      <c r="E18" s="46"/>
      <c r="F18" s="46"/>
      <c r="G18" s="46"/>
      <c r="H18" s="46"/>
      <c r="I18" s="53"/>
      <c r="J18" s="56"/>
    </row>
    <row r="19" spans="2:15" ht="16.5" x14ac:dyDescent="0.3">
      <c r="B19" s="46"/>
      <c r="C19" s="55"/>
      <c r="D19" s="46"/>
      <c r="E19" s="46"/>
      <c r="F19" s="46"/>
      <c r="G19" s="46"/>
      <c r="H19" s="46"/>
      <c r="I19" s="47"/>
      <c r="J19" s="48"/>
      <c r="O19" s="62">
        <v>1.4999999999999999E-2</v>
      </c>
    </row>
    <row r="20" spans="2:15" x14ac:dyDescent="0.3">
      <c r="B20" s="46"/>
      <c r="C20" s="55"/>
      <c r="D20" s="46"/>
      <c r="E20" s="46"/>
      <c r="F20" s="46"/>
      <c r="G20" s="37" t="s">
        <v>92</v>
      </c>
      <c r="H20" s="49"/>
      <c r="I20" s="50">
        <f>C18*E21</f>
        <v>3.4999999999999996E-2</v>
      </c>
      <c r="J20" s="51">
        <f>B14*I20</f>
        <v>3.4999999999999999E-6</v>
      </c>
      <c r="O20" s="62">
        <v>1.4249999999999999E-2</v>
      </c>
    </row>
    <row r="21" spans="2:15" x14ac:dyDescent="0.3">
      <c r="B21" s="46"/>
      <c r="C21" s="55"/>
      <c r="D21" s="37" t="s">
        <v>93</v>
      </c>
      <c r="E21" s="11">
        <v>0.05</v>
      </c>
      <c r="F21" s="52"/>
      <c r="G21" s="52"/>
      <c r="H21" s="46"/>
      <c r="I21" s="53"/>
      <c r="J21" s="48"/>
      <c r="O21" s="62">
        <v>0.27074999999999999</v>
      </c>
    </row>
    <row r="22" spans="2:15" x14ac:dyDescent="0.3">
      <c r="C22" s="61"/>
      <c r="D22" s="54"/>
      <c r="E22" s="55"/>
      <c r="F22" s="46"/>
      <c r="G22" s="37" t="s">
        <v>107</v>
      </c>
      <c r="H22" s="49"/>
      <c r="I22" s="50">
        <f>C18*E24*G23</f>
        <v>3.3249999999999995E-2</v>
      </c>
      <c r="J22" s="51">
        <f>B14*I22</f>
        <v>3.3249999999999995E-6</v>
      </c>
      <c r="O22" s="62">
        <v>3.4999999999999996E-2</v>
      </c>
    </row>
    <row r="23" spans="2:15" x14ac:dyDescent="0.3">
      <c r="B23" s="46"/>
      <c r="C23" s="46"/>
      <c r="D23" s="46"/>
      <c r="E23" s="55"/>
      <c r="F23" s="37" t="s">
        <v>93</v>
      </c>
      <c r="G23" s="11">
        <v>0.05</v>
      </c>
      <c r="H23" s="46"/>
      <c r="I23" s="53"/>
      <c r="J23" s="56"/>
      <c r="O23" s="62">
        <v>3.3249999999999995E-2</v>
      </c>
    </row>
    <row r="24" spans="2:15" x14ac:dyDescent="0.3">
      <c r="B24" s="46"/>
      <c r="C24" s="46"/>
      <c r="D24" s="37" t="s">
        <v>96</v>
      </c>
      <c r="E24" s="16">
        <v>0.95</v>
      </c>
      <c r="F24" s="46"/>
      <c r="G24" s="55"/>
      <c r="H24" s="46"/>
      <c r="I24" s="53"/>
      <c r="J24" s="56"/>
      <c r="O24" s="62">
        <v>0.63174999999999992</v>
      </c>
    </row>
    <row r="25" spans="2:15" ht="16.5" x14ac:dyDescent="0.3">
      <c r="B25" s="46"/>
      <c r="C25" s="37"/>
      <c r="D25" s="46"/>
      <c r="E25" s="55"/>
      <c r="F25" s="11">
        <v>1</v>
      </c>
      <c r="G25" s="16">
        <v>0.95</v>
      </c>
      <c r="H25" s="46"/>
      <c r="I25" s="53"/>
      <c r="J25" s="56"/>
    </row>
    <row r="26" spans="2:15" x14ac:dyDescent="0.3">
      <c r="B26" s="46"/>
      <c r="C26" s="46"/>
      <c r="D26" s="46"/>
      <c r="E26" s="57" t="s">
        <v>98</v>
      </c>
      <c r="F26" s="57" t="s">
        <v>96</v>
      </c>
      <c r="G26" s="58" t="s">
        <v>100</v>
      </c>
      <c r="H26" s="49"/>
      <c r="I26" s="50">
        <f>C18*E24*F25*G25</f>
        <v>0.63174999999999992</v>
      </c>
      <c r="J26" s="51">
        <f>B14*I26</f>
        <v>6.3174999999999991E-5</v>
      </c>
    </row>
    <row r="27" spans="2:15" ht="16.5" x14ac:dyDescent="0.3">
      <c r="B27" s="46"/>
      <c r="C27" s="46"/>
      <c r="D27" s="46"/>
      <c r="E27" s="55"/>
      <c r="F27" s="55"/>
      <c r="G27" s="46"/>
      <c r="H27" s="46"/>
      <c r="I27" s="53"/>
      <c r="J27" s="56"/>
    </row>
    <row r="28" spans="2:15" ht="16.5" x14ac:dyDescent="0.3">
      <c r="B28" s="46"/>
      <c r="C28" s="46"/>
      <c r="D28" s="46"/>
      <c r="E28" s="59"/>
      <c r="F28" s="55"/>
      <c r="G28" s="46"/>
      <c r="H28" s="46"/>
      <c r="I28" s="53"/>
      <c r="J28" s="56"/>
    </row>
    <row r="29" spans="2:15" ht="16.5" x14ac:dyDescent="0.3">
      <c r="B29" s="46"/>
      <c r="C29" s="37"/>
      <c r="D29" s="46"/>
      <c r="E29" s="46"/>
      <c r="F29" s="55"/>
      <c r="G29" s="46"/>
      <c r="H29" s="46"/>
      <c r="I29" s="53"/>
      <c r="J29" s="56"/>
    </row>
    <row r="30" spans="2:15" x14ac:dyDescent="0.3">
      <c r="B30" s="46"/>
      <c r="C30" s="46"/>
      <c r="D30" s="46"/>
      <c r="E30" s="46"/>
      <c r="F30" s="16">
        <v>0</v>
      </c>
      <c r="G30" s="37" t="s">
        <v>92</v>
      </c>
      <c r="H30" s="49"/>
      <c r="I30" s="50">
        <f>G31*F30*E24*C18</f>
        <v>0</v>
      </c>
      <c r="J30" s="51">
        <f>I30*B14</f>
        <v>0</v>
      </c>
    </row>
    <row r="31" spans="2:15" x14ac:dyDescent="0.3">
      <c r="B31" s="46"/>
      <c r="C31" s="46"/>
      <c r="D31" s="46"/>
      <c r="E31" s="37" t="s">
        <v>101</v>
      </c>
      <c r="F31" s="60" t="s">
        <v>93</v>
      </c>
      <c r="G31" s="11">
        <v>0.05</v>
      </c>
      <c r="H31" s="46"/>
      <c r="I31" s="53"/>
      <c r="J31" s="56"/>
    </row>
    <row r="32" spans="2:15" ht="16.5" x14ac:dyDescent="0.3">
      <c r="B32" s="46"/>
      <c r="C32" s="46"/>
      <c r="D32" s="46"/>
      <c r="E32" s="46"/>
      <c r="F32" s="59"/>
      <c r="G32" s="55"/>
      <c r="H32" s="46"/>
      <c r="I32" s="53"/>
      <c r="J32" s="56"/>
    </row>
    <row r="33" spans="2:10" ht="16.5" x14ac:dyDescent="0.3">
      <c r="B33" s="46"/>
      <c r="C33" s="46"/>
      <c r="D33" s="46"/>
      <c r="E33" s="46"/>
      <c r="F33" s="46"/>
      <c r="G33" s="16">
        <v>0.95</v>
      </c>
      <c r="H33" s="46"/>
      <c r="I33" s="53"/>
      <c r="J33" s="56"/>
    </row>
    <row r="34" spans="2:10" x14ac:dyDescent="0.3">
      <c r="B34" s="46"/>
      <c r="C34" s="46"/>
      <c r="D34" s="46"/>
      <c r="E34" s="46"/>
      <c r="F34" s="37" t="s">
        <v>96</v>
      </c>
      <c r="G34" s="58" t="s">
        <v>100</v>
      </c>
      <c r="H34" s="49"/>
      <c r="I34" s="50">
        <f>G33*F30*E24*C18</f>
        <v>0</v>
      </c>
      <c r="J34" s="51">
        <f>B14*I34</f>
        <v>0</v>
      </c>
    </row>
    <row r="35" spans="2:10" ht="16.5" x14ac:dyDescent="0.3">
      <c r="D35" s="46"/>
      <c r="E35" s="46"/>
      <c r="F35" s="46"/>
      <c r="G35" s="46"/>
      <c r="H35" s="46"/>
      <c r="I35" s="53"/>
      <c r="J35" s="56"/>
    </row>
  </sheetData>
  <conditionalFormatting sqref="J3:J18 J20:J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 x14ac:dyDescent="0.25"/>
  <cols>
    <col min="1" max="2" width="8.88671875" style="1"/>
    <col min="3" max="3" width="12.44140625" style="1" customWidth="1"/>
    <col min="4" max="4" width="12.5546875" style="1" customWidth="1"/>
    <col min="5" max="5" width="14.6640625" style="1" customWidth="1"/>
    <col min="6" max="6" width="11.33203125" style="1" customWidth="1"/>
    <col min="7" max="7" width="13" style="1" customWidth="1"/>
    <col min="8" max="9" width="15.33203125" style="1" customWidth="1"/>
    <col min="10" max="10" width="30.5546875" style="1" customWidth="1"/>
    <col min="11" max="11" width="10.6640625" style="1" customWidth="1"/>
    <col min="12" max="12" width="11.109375" style="1" customWidth="1"/>
    <col min="13" max="13" width="13.6640625" style="1" customWidth="1"/>
    <col min="14" max="16384" width="8.88671875" style="1"/>
  </cols>
  <sheetData>
    <row r="1" spans="3:13" ht="66.75" customHeight="1" x14ac:dyDescent="0.25">
      <c r="C1" s="3" t="s">
        <v>85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90</v>
      </c>
      <c r="K1" s="3" t="s">
        <v>2</v>
      </c>
      <c r="L1" s="3" t="s">
        <v>6</v>
      </c>
      <c r="M1" s="4" t="s">
        <v>91</v>
      </c>
    </row>
    <row r="2" spans="3:13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3" x14ac:dyDescent="0.25">
      <c r="C3" s="5"/>
      <c r="D3" s="5"/>
      <c r="E3" s="5"/>
      <c r="F3" s="5"/>
      <c r="G3" s="5"/>
      <c r="H3" s="5"/>
      <c r="I3" s="5"/>
      <c r="J3" s="7" t="s">
        <v>114</v>
      </c>
      <c r="K3" s="8"/>
      <c r="L3" s="26">
        <f>G4*F8*E13*D52</f>
        <v>0</v>
      </c>
      <c r="M3" s="10">
        <f>C66*L3</f>
        <v>0</v>
      </c>
    </row>
    <row r="4" spans="3:13" x14ac:dyDescent="0.25">
      <c r="C4" s="5"/>
      <c r="D4" s="5"/>
      <c r="E4" s="5"/>
      <c r="F4" s="7" t="s">
        <v>93</v>
      </c>
      <c r="G4" s="11">
        <v>0.05</v>
      </c>
      <c r="H4" s="12"/>
      <c r="I4" s="12"/>
      <c r="J4" s="12"/>
      <c r="K4" s="5"/>
      <c r="L4" s="27"/>
    </row>
    <row r="5" spans="3:13" x14ac:dyDescent="0.25">
      <c r="C5" s="5"/>
      <c r="D5" s="5"/>
      <c r="E5" s="5"/>
      <c r="F5" s="5"/>
      <c r="G5" s="15"/>
      <c r="H5" s="5"/>
      <c r="I5" s="5"/>
      <c r="J5" s="7" t="s">
        <v>115</v>
      </c>
      <c r="K5" s="8"/>
      <c r="L5" s="26">
        <f>J6*H8*G9*E13*D52</f>
        <v>0</v>
      </c>
      <c r="M5" s="10">
        <f>L5*C66</f>
        <v>0</v>
      </c>
    </row>
    <row r="6" spans="3:13" x14ac:dyDescent="0.25">
      <c r="C6" s="5"/>
      <c r="D6" s="5"/>
      <c r="E6" s="5"/>
      <c r="F6" s="28"/>
      <c r="G6" s="15"/>
      <c r="H6" s="5"/>
      <c r="I6" s="7" t="s">
        <v>93</v>
      </c>
      <c r="J6" s="11">
        <v>0.05</v>
      </c>
      <c r="K6" s="5"/>
      <c r="L6" s="27"/>
    </row>
    <row r="7" spans="3:13" x14ac:dyDescent="0.25">
      <c r="C7" s="5"/>
      <c r="D7" s="5"/>
      <c r="E7" s="5"/>
      <c r="F7" s="15"/>
      <c r="G7" s="15"/>
      <c r="H7" s="5"/>
      <c r="I7" s="5"/>
      <c r="J7" s="15"/>
      <c r="K7" s="5"/>
      <c r="L7" s="27"/>
    </row>
    <row r="8" spans="3:13" x14ac:dyDescent="0.25">
      <c r="C8" s="5"/>
      <c r="D8" s="5"/>
      <c r="E8" s="7" t="s">
        <v>98</v>
      </c>
      <c r="F8" s="16">
        <v>1</v>
      </c>
      <c r="G8" s="17" t="s">
        <v>98</v>
      </c>
      <c r="H8" s="29">
        <v>1</v>
      </c>
      <c r="I8" s="12"/>
      <c r="J8" s="15"/>
      <c r="K8" s="5"/>
      <c r="L8" s="27"/>
    </row>
    <row r="9" spans="3:13" x14ac:dyDescent="0.25">
      <c r="C9" s="5"/>
      <c r="D9" s="5"/>
      <c r="E9" s="5"/>
      <c r="F9" s="17" t="s">
        <v>96</v>
      </c>
      <c r="G9" s="25">
        <v>0.95</v>
      </c>
      <c r="H9" s="15"/>
      <c r="I9" s="7" t="s">
        <v>96</v>
      </c>
      <c r="J9" s="18" t="s">
        <v>100</v>
      </c>
      <c r="K9" s="8"/>
      <c r="L9" s="26">
        <f>J10*H8*G9*F8*E13*D52</f>
        <v>0</v>
      </c>
      <c r="M9" s="10">
        <f>L9*C66</f>
        <v>0</v>
      </c>
    </row>
    <row r="10" spans="3:13" x14ac:dyDescent="0.25">
      <c r="C10" s="5"/>
      <c r="D10" s="5"/>
      <c r="E10" s="5"/>
      <c r="F10" s="15"/>
      <c r="G10" s="5"/>
      <c r="H10" s="15"/>
      <c r="I10" s="5"/>
      <c r="J10" s="30">
        <v>0.95</v>
      </c>
      <c r="K10" s="5"/>
      <c r="L10" s="5"/>
    </row>
    <row r="11" spans="3:13" x14ac:dyDescent="0.25">
      <c r="C11" s="5"/>
      <c r="D11" s="5"/>
      <c r="E11" s="28"/>
      <c r="F11" s="15"/>
      <c r="G11" s="7"/>
      <c r="H11" s="15"/>
      <c r="I11" s="5"/>
      <c r="J11" s="5"/>
      <c r="K11" s="5"/>
      <c r="L11" s="5"/>
    </row>
    <row r="12" spans="3:13" x14ac:dyDescent="0.25">
      <c r="C12" s="5"/>
      <c r="D12" s="5"/>
      <c r="E12" s="15"/>
      <c r="F12" s="15"/>
      <c r="G12" s="7" t="s">
        <v>101</v>
      </c>
      <c r="H12" s="24">
        <v>0</v>
      </c>
      <c r="I12" s="5"/>
      <c r="J12" s="7" t="s">
        <v>92</v>
      </c>
      <c r="K12" s="8"/>
      <c r="L12" s="26">
        <f>J13*H12*G9*F8*E13*D52</f>
        <v>0</v>
      </c>
      <c r="M12" s="10">
        <f>L12*C66</f>
        <v>0</v>
      </c>
    </row>
    <row r="13" spans="3:13" x14ac:dyDescent="0.25">
      <c r="C13" s="5"/>
      <c r="D13" s="7" t="s">
        <v>116</v>
      </c>
      <c r="E13" s="16">
        <v>0</v>
      </c>
      <c r="F13" s="15"/>
      <c r="G13" s="5"/>
      <c r="H13" s="15"/>
      <c r="I13" s="7" t="s">
        <v>93</v>
      </c>
      <c r="J13" s="11">
        <v>0.05</v>
      </c>
      <c r="K13" s="5"/>
      <c r="L13" s="5"/>
    </row>
    <row r="14" spans="3:13" x14ac:dyDescent="0.25">
      <c r="C14" s="5"/>
      <c r="D14" s="14"/>
      <c r="E14" s="15"/>
      <c r="F14" s="15"/>
      <c r="G14" s="5"/>
      <c r="H14" s="19"/>
      <c r="I14" s="31"/>
      <c r="J14" s="15"/>
      <c r="K14" s="5"/>
      <c r="L14" s="5"/>
    </row>
    <row r="15" spans="3:13" x14ac:dyDescent="0.25">
      <c r="C15" s="5"/>
      <c r="D15" s="15"/>
      <c r="E15" s="15"/>
      <c r="F15" s="15"/>
      <c r="G15" s="5"/>
      <c r="H15" s="5"/>
      <c r="I15" s="5"/>
      <c r="J15" s="15"/>
      <c r="K15" s="5"/>
      <c r="L15" s="5"/>
    </row>
    <row r="16" spans="3:13" x14ac:dyDescent="0.25">
      <c r="C16" s="5"/>
      <c r="D16" s="15"/>
      <c r="E16" s="17" t="s">
        <v>101</v>
      </c>
      <c r="F16" s="24">
        <v>0</v>
      </c>
      <c r="G16" s="5"/>
      <c r="H16" s="5"/>
      <c r="I16" s="7" t="s">
        <v>96</v>
      </c>
      <c r="J16" s="18" t="s">
        <v>100</v>
      </c>
      <c r="K16" s="8"/>
      <c r="L16" s="26">
        <f>J17*H12*G9*F8*E13*D52</f>
        <v>0</v>
      </c>
      <c r="M16" s="10">
        <f>L16*C66</f>
        <v>0</v>
      </c>
    </row>
    <row r="17" spans="3:13" x14ac:dyDescent="0.25">
      <c r="C17" s="5"/>
      <c r="D17" s="15"/>
      <c r="E17" s="15"/>
      <c r="F17" s="15"/>
      <c r="G17" s="5"/>
      <c r="H17" s="5"/>
      <c r="I17" s="5"/>
      <c r="J17" s="30">
        <v>0.95</v>
      </c>
      <c r="K17" s="5"/>
      <c r="L17" s="5"/>
    </row>
    <row r="18" spans="3:13" x14ac:dyDescent="0.25">
      <c r="C18" s="5"/>
      <c r="D18" s="15"/>
      <c r="E18" s="15"/>
      <c r="F18" s="15"/>
      <c r="G18" s="5"/>
      <c r="H18" s="5"/>
      <c r="I18" s="5"/>
      <c r="J18" s="5"/>
      <c r="K18" s="5"/>
      <c r="L18" s="5"/>
    </row>
    <row r="19" spans="3:13" x14ac:dyDescent="0.25">
      <c r="C19" s="32"/>
      <c r="D19" s="5"/>
      <c r="E19" s="15"/>
      <c r="F19" s="15"/>
      <c r="G19" s="14"/>
      <c r="H19" s="14"/>
      <c r="I19" s="14"/>
      <c r="J19" s="33" t="s">
        <v>114</v>
      </c>
      <c r="K19" s="8"/>
      <c r="L19" s="26">
        <f>G20*F16*E13*D52</f>
        <v>0</v>
      </c>
      <c r="M19" s="10">
        <f>L19*C66</f>
        <v>0</v>
      </c>
    </row>
    <row r="20" spans="3:13" x14ac:dyDescent="0.25">
      <c r="C20" s="5"/>
      <c r="D20" s="15"/>
      <c r="E20" s="34"/>
      <c r="F20" s="7" t="s">
        <v>93</v>
      </c>
      <c r="G20" s="16">
        <v>0.05</v>
      </c>
      <c r="H20" s="5"/>
      <c r="I20" s="5"/>
      <c r="J20" s="5"/>
      <c r="K20" s="5"/>
      <c r="L20" s="5"/>
    </row>
    <row r="21" spans="3:13" x14ac:dyDescent="0.25">
      <c r="C21" s="5"/>
      <c r="D21" s="15"/>
      <c r="E21" s="34"/>
      <c r="F21" s="5"/>
      <c r="G21" s="15"/>
      <c r="H21" s="5"/>
      <c r="I21" s="5"/>
      <c r="J21" s="5" t="s">
        <v>115</v>
      </c>
      <c r="K21" s="8"/>
      <c r="L21" s="26">
        <f>J22*H24*G25*F16*E13*D52</f>
        <v>0</v>
      </c>
      <c r="M21" s="10">
        <f>L21*C66</f>
        <v>0</v>
      </c>
    </row>
    <row r="22" spans="3:13" x14ac:dyDescent="0.25">
      <c r="C22" s="5"/>
      <c r="D22" s="15"/>
      <c r="E22" s="15"/>
      <c r="F22" s="12"/>
      <c r="G22" s="15"/>
      <c r="H22" s="5"/>
      <c r="I22" s="7" t="s">
        <v>93</v>
      </c>
      <c r="J22" s="11">
        <v>0.05</v>
      </c>
      <c r="K22" s="5"/>
      <c r="L22" s="27"/>
    </row>
    <row r="23" spans="3:13" x14ac:dyDescent="0.25">
      <c r="C23" s="35"/>
      <c r="D23" s="5"/>
      <c r="E23" s="15"/>
      <c r="F23" s="5"/>
      <c r="G23" s="15"/>
      <c r="H23" s="5"/>
      <c r="I23" s="5"/>
      <c r="J23" s="15"/>
      <c r="K23" s="5"/>
      <c r="L23" s="27"/>
    </row>
    <row r="24" spans="3:13" x14ac:dyDescent="0.25">
      <c r="C24" s="5"/>
      <c r="D24" s="15"/>
      <c r="E24" s="15"/>
      <c r="F24" s="36"/>
      <c r="G24" s="17" t="s">
        <v>98</v>
      </c>
      <c r="H24" s="11">
        <v>1</v>
      </c>
      <c r="I24" s="12"/>
      <c r="J24" s="15"/>
      <c r="K24" s="5"/>
      <c r="L24" s="27"/>
    </row>
    <row r="25" spans="3:13" x14ac:dyDescent="0.25">
      <c r="C25" s="5"/>
      <c r="D25" s="17" t="s">
        <v>117</v>
      </c>
      <c r="E25" s="16">
        <v>1</v>
      </c>
      <c r="F25" s="7" t="s">
        <v>96</v>
      </c>
      <c r="G25" s="25">
        <v>0.95</v>
      </c>
      <c r="H25" s="15"/>
      <c r="I25" s="7" t="s">
        <v>96</v>
      </c>
      <c r="J25" s="18" t="s">
        <v>100</v>
      </c>
      <c r="K25" s="8"/>
      <c r="L25" s="26">
        <f>J26*H24*G25*F16*E13*D52</f>
        <v>0</v>
      </c>
      <c r="M25" s="10">
        <f>L25*C66</f>
        <v>0</v>
      </c>
    </row>
    <row r="26" spans="3:13" x14ac:dyDescent="0.25">
      <c r="C26" s="5"/>
      <c r="D26" s="15"/>
      <c r="E26" s="15"/>
      <c r="F26" s="5"/>
      <c r="G26" s="5"/>
      <c r="H26" s="15"/>
      <c r="I26" s="5"/>
      <c r="J26" s="30">
        <v>0.95</v>
      </c>
      <c r="K26" s="5"/>
      <c r="L26" s="5"/>
    </row>
    <row r="27" spans="3:13" x14ac:dyDescent="0.25">
      <c r="C27" s="5"/>
      <c r="D27" s="15"/>
      <c r="E27" s="15"/>
      <c r="F27" s="5"/>
      <c r="G27" s="7"/>
      <c r="H27" s="15"/>
      <c r="I27" s="5"/>
      <c r="J27" s="5"/>
      <c r="K27" s="5"/>
      <c r="L27" s="5"/>
    </row>
    <row r="28" spans="3:13" x14ac:dyDescent="0.25">
      <c r="C28" s="5"/>
      <c r="D28" s="15"/>
      <c r="E28" s="15"/>
      <c r="F28" s="5"/>
      <c r="G28" s="7" t="s">
        <v>101</v>
      </c>
      <c r="H28" s="16">
        <v>0</v>
      </c>
      <c r="I28" s="5"/>
      <c r="J28" s="7" t="s">
        <v>92</v>
      </c>
      <c r="K28" s="8"/>
      <c r="L28" s="26">
        <f>J29*H28*G25*F16*E13*D52</f>
        <v>0</v>
      </c>
      <c r="M28" s="10">
        <f>L28*C66</f>
        <v>0</v>
      </c>
    </row>
    <row r="29" spans="3:13" x14ac:dyDescent="0.25">
      <c r="C29" s="5"/>
      <c r="D29" s="15"/>
      <c r="E29" s="15"/>
      <c r="F29" s="5"/>
      <c r="G29" s="5"/>
      <c r="H29" s="15"/>
      <c r="I29" s="7" t="s">
        <v>93</v>
      </c>
      <c r="J29" s="11">
        <v>0.05</v>
      </c>
      <c r="K29" s="5"/>
      <c r="L29" s="5"/>
    </row>
    <row r="30" spans="3:13" x14ac:dyDescent="0.25">
      <c r="C30" s="5"/>
      <c r="D30" s="15"/>
      <c r="E30" s="15"/>
      <c r="F30" s="5"/>
      <c r="G30" s="5"/>
      <c r="H30" s="19"/>
      <c r="I30" s="31"/>
      <c r="J30" s="15"/>
      <c r="K30" s="5"/>
      <c r="L30" s="5"/>
    </row>
    <row r="31" spans="3:13" x14ac:dyDescent="0.25">
      <c r="C31" s="32"/>
      <c r="D31" s="5"/>
      <c r="E31" s="15"/>
      <c r="F31" s="5"/>
      <c r="G31" s="5"/>
      <c r="H31" s="5"/>
      <c r="I31" s="5"/>
      <c r="J31" s="15"/>
      <c r="K31" s="5"/>
      <c r="L31" s="5"/>
    </row>
    <row r="32" spans="3:13" x14ac:dyDescent="0.25">
      <c r="C32" s="5"/>
      <c r="D32" s="15"/>
      <c r="E32" s="15"/>
      <c r="F32" s="5"/>
      <c r="G32" s="5"/>
      <c r="H32" s="5"/>
      <c r="I32" s="7" t="s">
        <v>96</v>
      </c>
      <c r="J32" s="18" t="s">
        <v>100</v>
      </c>
      <c r="K32" s="8"/>
      <c r="L32" s="26">
        <f>J33*H28*G25*F16*E13*D52</f>
        <v>0</v>
      </c>
      <c r="M32" s="10">
        <f>L32*C66</f>
        <v>0</v>
      </c>
    </row>
    <row r="33" spans="3:20" x14ac:dyDescent="0.25">
      <c r="C33" s="5"/>
      <c r="D33" s="15"/>
      <c r="E33" s="15"/>
      <c r="F33" s="5"/>
      <c r="G33" s="5"/>
      <c r="H33" s="5"/>
      <c r="I33" s="5"/>
      <c r="J33" s="30">
        <v>0.95</v>
      </c>
      <c r="K33" s="5"/>
      <c r="L33" s="5"/>
    </row>
    <row r="34" spans="3:20" x14ac:dyDescent="0.25">
      <c r="C34" s="5"/>
      <c r="D34" s="15"/>
      <c r="E34" s="15"/>
      <c r="F34" s="5"/>
      <c r="G34" s="5"/>
      <c r="H34" s="5"/>
      <c r="I34" s="5"/>
      <c r="J34" s="5"/>
      <c r="K34" s="5"/>
      <c r="L34" s="5"/>
    </row>
    <row r="35" spans="3:20" x14ac:dyDescent="0.25">
      <c r="C35" s="5"/>
      <c r="D35" s="15"/>
      <c r="E35" s="15"/>
      <c r="F35" s="5"/>
      <c r="G35" s="5"/>
      <c r="H35" s="5"/>
      <c r="I35" s="5"/>
      <c r="J35" s="5"/>
      <c r="K35" s="5"/>
      <c r="L35" s="5"/>
    </row>
    <row r="36" spans="3:20" x14ac:dyDescent="0.25">
      <c r="C36" s="5"/>
      <c r="D36" s="15"/>
      <c r="E36" s="15"/>
      <c r="F36" s="5"/>
      <c r="G36" s="5"/>
      <c r="H36" s="5"/>
      <c r="I36" s="5"/>
      <c r="J36" s="7" t="s">
        <v>114</v>
      </c>
      <c r="K36" s="8"/>
      <c r="L36" s="26">
        <f>G37*F41*E25*D52</f>
        <v>0.05</v>
      </c>
      <c r="M36" s="10">
        <f>L36*C66</f>
        <v>5.0000000000000008E-7</v>
      </c>
    </row>
    <row r="37" spans="3:20" x14ac:dyDescent="0.25">
      <c r="C37" s="5"/>
      <c r="D37" s="15"/>
      <c r="E37" s="15"/>
      <c r="F37" s="7" t="s">
        <v>93</v>
      </c>
      <c r="G37" s="11">
        <v>0.05</v>
      </c>
      <c r="H37" s="12"/>
      <c r="I37" s="12"/>
      <c r="J37" s="12"/>
      <c r="K37" s="5"/>
      <c r="L37" s="27"/>
    </row>
    <row r="38" spans="3:20" x14ac:dyDescent="0.25">
      <c r="C38" s="5"/>
      <c r="D38" s="15"/>
      <c r="E38" s="15"/>
      <c r="F38" s="5"/>
      <c r="G38" s="15"/>
      <c r="H38" s="5"/>
      <c r="I38" s="5"/>
      <c r="J38" s="5" t="s">
        <v>115</v>
      </c>
      <c r="K38" s="8"/>
      <c r="L38" s="26">
        <f>J39*H41*G42*F41*E25*D52</f>
        <v>4.7500000000000001E-2</v>
      </c>
      <c r="M38" s="10">
        <f>L38*C66</f>
        <v>4.7500000000000006E-7</v>
      </c>
    </row>
    <row r="39" spans="3:20" x14ac:dyDescent="0.25">
      <c r="C39" s="5"/>
      <c r="D39" s="15"/>
      <c r="E39" s="15"/>
      <c r="F39" s="28"/>
      <c r="G39" s="15"/>
      <c r="H39" s="5"/>
      <c r="I39" s="7" t="s">
        <v>93</v>
      </c>
      <c r="J39" s="11">
        <v>0.05</v>
      </c>
      <c r="K39" s="5"/>
      <c r="L39" s="27"/>
    </row>
    <row r="40" spans="3:20" x14ac:dyDescent="0.25">
      <c r="C40" s="5"/>
      <c r="D40" s="15"/>
      <c r="E40" s="15"/>
      <c r="F40" s="15"/>
      <c r="G40" s="15"/>
      <c r="H40" s="5"/>
      <c r="I40" s="5"/>
      <c r="J40" s="15"/>
      <c r="K40" s="5"/>
      <c r="L40" s="27"/>
    </row>
    <row r="41" spans="3:20" x14ac:dyDescent="0.25">
      <c r="C41" s="5"/>
      <c r="D41" s="15"/>
      <c r="E41" s="17" t="s">
        <v>98</v>
      </c>
      <c r="F41" s="16">
        <v>1</v>
      </c>
      <c r="G41" s="17" t="s">
        <v>98</v>
      </c>
      <c r="H41" s="11">
        <v>1</v>
      </c>
      <c r="I41" s="12"/>
      <c r="J41" s="15"/>
      <c r="K41" s="5"/>
      <c r="L41" s="27"/>
    </row>
    <row r="42" spans="3:20" x14ac:dyDescent="0.25">
      <c r="C42" s="5"/>
      <c r="D42" s="15"/>
      <c r="E42" s="15"/>
      <c r="F42" s="17" t="s">
        <v>96</v>
      </c>
      <c r="G42" s="25">
        <v>0.95</v>
      </c>
      <c r="H42" s="15"/>
      <c r="I42" s="7" t="s">
        <v>96</v>
      </c>
      <c r="J42" s="18" t="s">
        <v>100</v>
      </c>
      <c r="K42" s="8"/>
      <c r="L42" s="26">
        <f>J43*H41*G42*F41*E25*D52</f>
        <v>0.90249999999999997</v>
      </c>
      <c r="M42" s="10">
        <f>C66*L42</f>
        <v>9.0250000000000008E-6</v>
      </c>
    </row>
    <row r="43" spans="3:20" x14ac:dyDescent="0.25">
      <c r="C43" s="5"/>
      <c r="D43" s="15"/>
      <c r="E43" s="19"/>
      <c r="F43" s="15"/>
      <c r="G43" s="5"/>
      <c r="H43" s="15"/>
      <c r="I43" s="5"/>
      <c r="J43" s="30">
        <v>0.95</v>
      </c>
      <c r="K43" s="5"/>
      <c r="L43" s="5"/>
    </row>
    <row r="44" spans="3:20" x14ac:dyDescent="0.25">
      <c r="C44" s="32"/>
      <c r="D44" s="5"/>
      <c r="E44" s="12"/>
      <c r="F44" s="15"/>
      <c r="G44" s="7"/>
      <c r="H44" s="15"/>
      <c r="I44" s="5"/>
      <c r="J44" s="5"/>
      <c r="K44" s="5"/>
      <c r="L44" s="5"/>
    </row>
    <row r="45" spans="3:20" x14ac:dyDescent="0.25">
      <c r="C45" s="5"/>
      <c r="D45" s="15"/>
      <c r="E45" s="5"/>
      <c r="F45" s="15"/>
      <c r="G45" s="7" t="s">
        <v>101</v>
      </c>
      <c r="H45" s="16">
        <v>0</v>
      </c>
      <c r="I45" s="5"/>
      <c r="J45" s="7" t="s">
        <v>92</v>
      </c>
      <c r="K45" s="8"/>
      <c r="L45" s="26">
        <f>J46*H45*G42*F41*E25*D52</f>
        <v>0</v>
      </c>
      <c r="M45" s="10">
        <f>L45*C66</f>
        <v>0</v>
      </c>
    </row>
    <row r="46" spans="3:20" x14ac:dyDescent="0.25">
      <c r="C46" s="5"/>
      <c r="D46" s="15"/>
      <c r="E46" s="36"/>
      <c r="F46" s="15"/>
      <c r="G46" s="5"/>
      <c r="H46" s="15"/>
      <c r="I46" s="7" t="s">
        <v>93</v>
      </c>
      <c r="J46" s="11">
        <v>0.05</v>
      </c>
      <c r="K46" s="5"/>
      <c r="L46" s="5"/>
    </row>
    <row r="47" spans="3:20" x14ac:dyDescent="0.25">
      <c r="C47" s="5"/>
      <c r="D47" s="15"/>
      <c r="E47" s="5"/>
      <c r="F47" s="15"/>
      <c r="G47" s="5"/>
      <c r="H47" s="19"/>
      <c r="I47" s="31"/>
      <c r="J47" s="15"/>
      <c r="K47" s="5"/>
      <c r="L47" s="5"/>
      <c r="T47" s="1">
        <v>0.05</v>
      </c>
    </row>
    <row r="48" spans="3:20" x14ac:dyDescent="0.25">
      <c r="C48" s="5"/>
      <c r="D48" s="15"/>
      <c r="E48" s="5"/>
      <c r="F48" s="15"/>
      <c r="G48" s="5"/>
      <c r="H48" s="5"/>
      <c r="I48" s="5"/>
      <c r="J48" s="15"/>
      <c r="K48" s="5"/>
      <c r="L48" s="5"/>
      <c r="T48" s="1">
        <v>4.7500000000000001E-2</v>
      </c>
    </row>
    <row r="49" spans="3:20" x14ac:dyDescent="0.25">
      <c r="C49" s="5"/>
      <c r="D49" s="15"/>
      <c r="E49" s="7" t="s">
        <v>101</v>
      </c>
      <c r="F49" s="16">
        <v>0</v>
      </c>
      <c r="G49" s="5"/>
      <c r="H49" s="5"/>
      <c r="I49" s="7" t="s">
        <v>96</v>
      </c>
      <c r="J49" s="18" t="s">
        <v>100</v>
      </c>
      <c r="K49" s="8"/>
      <c r="L49" s="26">
        <f>J50*H45*G42*F41*E25*D52</f>
        <v>0</v>
      </c>
      <c r="M49" s="10">
        <f>L49*C66</f>
        <v>0</v>
      </c>
      <c r="T49" s="1">
        <v>0.90249999999999997</v>
      </c>
    </row>
    <row r="50" spans="3:20" x14ac:dyDescent="0.25">
      <c r="C50" s="5"/>
      <c r="D50" s="15"/>
      <c r="E50" s="5"/>
      <c r="F50" s="15"/>
      <c r="G50" s="5"/>
      <c r="H50" s="5"/>
      <c r="I50" s="5"/>
      <c r="J50" s="30">
        <v>0.95</v>
      </c>
      <c r="K50" s="5"/>
      <c r="L50" s="5"/>
      <c r="T50" s="1">
        <v>0.05</v>
      </c>
    </row>
    <row r="51" spans="3:20" x14ac:dyDescent="0.25">
      <c r="C51" s="5"/>
      <c r="D51" s="15"/>
      <c r="E51" s="5"/>
      <c r="F51" s="15"/>
      <c r="G51" s="5"/>
      <c r="H51" s="5"/>
      <c r="I51" s="5"/>
      <c r="J51" s="5"/>
      <c r="K51" s="5"/>
      <c r="L51" s="5"/>
      <c r="T51" s="1">
        <v>4.7500000000000001E-2</v>
      </c>
    </row>
    <row r="52" spans="3:20" x14ac:dyDescent="0.25">
      <c r="C52" s="37" t="s">
        <v>118</v>
      </c>
      <c r="D52" s="16">
        <v>1</v>
      </c>
      <c r="E52" s="5"/>
      <c r="F52" s="15"/>
      <c r="G52" s="14"/>
      <c r="H52" s="14"/>
      <c r="I52" s="14"/>
      <c r="J52" s="33" t="s">
        <v>114</v>
      </c>
      <c r="K52" s="8"/>
      <c r="L52" s="26">
        <f>G53*F49*E25*D52</f>
        <v>0</v>
      </c>
      <c r="M52" s="10">
        <f>L52*C66</f>
        <v>0</v>
      </c>
      <c r="T52" s="1">
        <v>0.90249999999999997</v>
      </c>
    </row>
    <row r="53" spans="3:20" x14ac:dyDescent="0.25">
      <c r="C53" s="5"/>
      <c r="D53" s="38"/>
      <c r="E53" s="32"/>
      <c r="F53" s="7" t="s">
        <v>93</v>
      </c>
      <c r="G53" s="16">
        <v>0.05</v>
      </c>
      <c r="H53" s="5"/>
      <c r="I53" s="5"/>
      <c r="J53" s="5"/>
      <c r="K53" s="5"/>
      <c r="L53" s="5"/>
    </row>
    <row r="54" spans="3:20" x14ac:dyDescent="0.25">
      <c r="C54" s="5"/>
      <c r="D54" s="38"/>
      <c r="E54" s="32"/>
      <c r="F54" s="5"/>
      <c r="G54" s="15"/>
      <c r="H54" s="5"/>
      <c r="I54" s="5"/>
      <c r="J54" s="7" t="s">
        <v>115</v>
      </c>
      <c r="K54" s="8"/>
      <c r="L54" s="26">
        <f>J55*H57*G58*F49*E25*D52</f>
        <v>0</v>
      </c>
      <c r="M54" s="10">
        <f>L54*C66</f>
        <v>0</v>
      </c>
    </row>
    <row r="55" spans="3:20" x14ac:dyDescent="0.25">
      <c r="C55" s="5"/>
      <c r="D55" s="38"/>
      <c r="E55" s="5"/>
      <c r="F55" s="12"/>
      <c r="G55" s="15"/>
      <c r="H55" s="5"/>
      <c r="I55" s="7" t="s">
        <v>93</v>
      </c>
      <c r="J55" s="11">
        <v>0.05</v>
      </c>
      <c r="K55" s="5"/>
      <c r="L55" s="27"/>
    </row>
    <row r="56" spans="3:20" x14ac:dyDescent="0.25">
      <c r="C56" s="5"/>
      <c r="D56" s="38"/>
      <c r="E56" s="5"/>
      <c r="F56" s="5"/>
      <c r="G56" s="15"/>
      <c r="H56" s="5"/>
      <c r="I56" s="5"/>
      <c r="J56" s="15"/>
      <c r="K56" s="5"/>
      <c r="L56" s="27"/>
    </row>
    <row r="57" spans="3:20" x14ac:dyDescent="0.25">
      <c r="C57" s="5"/>
      <c r="D57" s="38"/>
      <c r="E57" s="5"/>
      <c r="F57" s="36"/>
      <c r="G57" s="17" t="s">
        <v>98</v>
      </c>
      <c r="H57" s="11">
        <v>1</v>
      </c>
      <c r="I57" s="12"/>
      <c r="J57" s="15"/>
      <c r="K57" s="5"/>
      <c r="L57" s="27"/>
    </row>
    <row r="58" spans="3:20" x14ac:dyDescent="0.25">
      <c r="C58" s="5"/>
      <c r="D58" s="38"/>
      <c r="E58" s="5"/>
      <c r="F58" s="7" t="s">
        <v>96</v>
      </c>
      <c r="G58" s="25">
        <v>0.95</v>
      </c>
      <c r="H58" s="15"/>
      <c r="I58" s="7" t="s">
        <v>96</v>
      </c>
      <c r="J58" s="18" t="s">
        <v>100</v>
      </c>
      <c r="K58" s="8"/>
      <c r="L58" s="26">
        <f>J59*H57*G58*F49*E25*D52</f>
        <v>0</v>
      </c>
      <c r="M58" s="10">
        <f>L58*C66</f>
        <v>0</v>
      </c>
    </row>
    <row r="59" spans="3:20" x14ac:dyDescent="0.25">
      <c r="C59" s="5"/>
      <c r="D59" s="38"/>
      <c r="E59" s="5"/>
      <c r="F59" s="5"/>
      <c r="G59" s="5"/>
      <c r="H59" s="15"/>
      <c r="I59" s="5"/>
      <c r="J59" s="30">
        <v>0.95</v>
      </c>
      <c r="K59" s="5"/>
      <c r="L59" s="5"/>
    </row>
    <row r="60" spans="3:20" x14ac:dyDescent="0.25">
      <c r="C60" s="5"/>
      <c r="D60" s="38"/>
      <c r="E60" s="5"/>
      <c r="F60" s="5"/>
      <c r="G60" s="7"/>
      <c r="H60" s="15"/>
      <c r="I60" s="5"/>
      <c r="J60" s="5"/>
      <c r="K60" s="5"/>
      <c r="L60" s="5"/>
    </row>
    <row r="61" spans="3:20" x14ac:dyDescent="0.25">
      <c r="C61" s="5"/>
      <c r="D61" s="38"/>
      <c r="E61" s="5"/>
      <c r="F61" s="5"/>
      <c r="G61" s="7" t="s">
        <v>101</v>
      </c>
      <c r="H61" s="16">
        <v>0</v>
      </c>
      <c r="I61" s="5"/>
      <c r="J61" s="7" t="s">
        <v>92</v>
      </c>
      <c r="K61" s="8"/>
      <c r="L61" s="26">
        <f>J62*H61*G58*F49*E25*D52</f>
        <v>0</v>
      </c>
      <c r="M61" s="10">
        <f>C66*L61</f>
        <v>0</v>
      </c>
    </row>
    <row r="62" spans="3:20" x14ac:dyDescent="0.25">
      <c r="C62" s="5"/>
      <c r="D62" s="38"/>
      <c r="E62" s="5"/>
      <c r="F62" s="5"/>
      <c r="G62" s="5"/>
      <c r="H62" s="15"/>
      <c r="I62" s="7" t="s">
        <v>93</v>
      </c>
      <c r="J62" s="11">
        <v>0.05</v>
      </c>
      <c r="K62" s="5"/>
      <c r="L62" s="5"/>
    </row>
    <row r="63" spans="3:20" x14ac:dyDescent="0.25">
      <c r="C63" s="5"/>
      <c r="D63" s="38"/>
      <c r="E63" s="5"/>
      <c r="F63" s="5"/>
      <c r="G63" s="5"/>
      <c r="H63" s="19"/>
      <c r="I63" s="31"/>
      <c r="J63" s="15"/>
      <c r="K63" s="5"/>
      <c r="L63" s="5"/>
    </row>
    <row r="64" spans="3:20" x14ac:dyDescent="0.25">
      <c r="C64" s="5"/>
      <c r="D64" s="38"/>
      <c r="E64" s="5"/>
      <c r="F64" s="5"/>
      <c r="G64" s="5"/>
      <c r="H64" s="5"/>
      <c r="I64" s="5"/>
      <c r="J64" s="15"/>
      <c r="K64" s="5"/>
      <c r="L64" s="5"/>
    </row>
    <row r="65" spans="3:13" x14ac:dyDescent="0.25">
      <c r="C65" s="39"/>
      <c r="D65" s="38"/>
      <c r="E65" s="5"/>
      <c r="F65" s="5"/>
      <c r="G65" s="5"/>
      <c r="H65" s="5"/>
      <c r="I65" s="7" t="s">
        <v>96</v>
      </c>
      <c r="J65" s="18" t="s">
        <v>100</v>
      </c>
      <c r="K65" s="8"/>
      <c r="L65" s="26">
        <f>J66*H61*G58*F49*E25*D52</f>
        <v>0</v>
      </c>
      <c r="M65" s="10">
        <f>L65*C66</f>
        <v>0</v>
      </c>
    </row>
    <row r="66" spans="3:13" x14ac:dyDescent="0.25">
      <c r="C66" s="40">
        <f>0.00001</f>
        <v>1.0000000000000001E-5</v>
      </c>
      <c r="D66" s="38"/>
      <c r="E66" s="5"/>
      <c r="F66" s="5"/>
      <c r="G66" s="5"/>
      <c r="H66" s="5"/>
      <c r="I66" s="5"/>
      <c r="J66" s="30">
        <v>0.95</v>
      </c>
      <c r="K66" s="5"/>
      <c r="L66" s="5"/>
    </row>
    <row r="67" spans="3:13" x14ac:dyDescent="0.25">
      <c r="C67" s="41">
        <v>1E-4</v>
      </c>
      <c r="D67" s="38"/>
      <c r="E67" s="5"/>
      <c r="F67" s="5"/>
      <c r="G67" s="5"/>
      <c r="H67" s="5"/>
      <c r="I67" s="5"/>
      <c r="J67" s="5"/>
      <c r="K67" s="5"/>
      <c r="L67" s="5"/>
    </row>
    <row r="68" spans="3:13" x14ac:dyDescent="0.25">
      <c r="C68" s="5"/>
      <c r="D68" s="38"/>
      <c r="E68" s="5"/>
      <c r="F68" s="5"/>
      <c r="G68" s="5"/>
      <c r="H68" s="5"/>
      <c r="I68" s="5"/>
      <c r="J68" s="5"/>
      <c r="K68" s="5"/>
      <c r="L68" s="5"/>
    </row>
    <row r="69" spans="3:13" x14ac:dyDescent="0.25">
      <c r="C69" s="5"/>
      <c r="D69" s="38"/>
      <c r="E69" s="5"/>
      <c r="F69" s="5"/>
      <c r="G69" s="14"/>
      <c r="H69" s="14"/>
      <c r="I69" s="14"/>
      <c r="J69" s="33" t="s">
        <v>92</v>
      </c>
      <c r="K69" s="8"/>
      <c r="L69" s="26">
        <f>G72*F83*D77</f>
        <v>0.05</v>
      </c>
      <c r="M69" s="10">
        <f>L69*C67</f>
        <v>5.0000000000000004E-6</v>
      </c>
    </row>
    <row r="70" spans="3:13" x14ac:dyDescent="0.25">
      <c r="C70" s="5"/>
      <c r="D70" s="38"/>
      <c r="E70" s="5"/>
      <c r="F70" s="5"/>
      <c r="G70" s="15"/>
      <c r="H70" s="5"/>
      <c r="I70" s="5"/>
      <c r="J70" s="5"/>
      <c r="K70" s="5"/>
      <c r="L70" s="5"/>
    </row>
    <row r="71" spans="3:13" x14ac:dyDescent="0.25">
      <c r="C71" s="5"/>
      <c r="D71" s="38"/>
      <c r="E71" s="5"/>
      <c r="F71" s="5"/>
      <c r="G71" s="15"/>
      <c r="H71" s="5"/>
      <c r="I71" s="5"/>
      <c r="J71" s="5"/>
      <c r="K71" s="5"/>
      <c r="L71" s="5"/>
    </row>
    <row r="72" spans="3:13" x14ac:dyDescent="0.25">
      <c r="C72" s="5"/>
      <c r="D72" s="38"/>
      <c r="E72" s="5"/>
      <c r="F72" s="7" t="s">
        <v>93</v>
      </c>
      <c r="G72" s="16">
        <v>0.05</v>
      </c>
      <c r="H72" s="5"/>
      <c r="I72" s="5"/>
      <c r="J72" s="23" t="s">
        <v>119</v>
      </c>
      <c r="K72" s="8"/>
      <c r="L72" s="26">
        <f>J73*I75*H77*G78*F83*D77</f>
        <v>4.7500000000000001E-2</v>
      </c>
      <c r="M72" s="10">
        <f>L72*C67</f>
        <v>4.7500000000000003E-6</v>
      </c>
    </row>
    <row r="73" spans="3:13" x14ac:dyDescent="0.25">
      <c r="C73" s="5"/>
      <c r="D73" s="38"/>
      <c r="E73" s="5"/>
      <c r="F73" s="5"/>
      <c r="G73" s="15"/>
      <c r="H73" s="5"/>
      <c r="I73" s="7" t="s">
        <v>93</v>
      </c>
      <c r="J73" s="11">
        <v>0.05</v>
      </c>
      <c r="K73" s="5"/>
      <c r="L73" s="5"/>
    </row>
    <row r="74" spans="3:13" x14ac:dyDescent="0.25">
      <c r="C74" s="5"/>
      <c r="D74" s="38"/>
      <c r="E74" s="5"/>
      <c r="F74" s="5"/>
      <c r="G74" s="15"/>
      <c r="H74" s="5"/>
      <c r="I74" s="14"/>
      <c r="J74" s="15"/>
      <c r="K74" s="5"/>
      <c r="L74" s="5"/>
    </row>
    <row r="75" spans="3:13" x14ac:dyDescent="0.25">
      <c r="C75" s="5"/>
      <c r="D75" s="38"/>
      <c r="E75" s="5"/>
      <c r="F75" s="5"/>
      <c r="G75" s="24"/>
      <c r="H75" s="42" t="s">
        <v>98</v>
      </c>
      <c r="I75" s="30">
        <v>1</v>
      </c>
      <c r="J75" s="15"/>
      <c r="K75" s="5"/>
      <c r="L75" s="5"/>
    </row>
    <row r="76" spans="3:13" x14ac:dyDescent="0.25">
      <c r="C76" s="5"/>
      <c r="D76" s="38"/>
      <c r="E76" s="5"/>
      <c r="F76" s="14"/>
      <c r="G76" s="15"/>
      <c r="H76" s="31"/>
      <c r="I76" s="17" t="s">
        <v>96</v>
      </c>
      <c r="J76" s="18" t="s">
        <v>100</v>
      </c>
      <c r="K76" s="8"/>
      <c r="L76" s="26">
        <f>J77*I75*H77*G78*F83*D77</f>
        <v>0.90249999999999997</v>
      </c>
      <c r="M76" s="10">
        <f>L76*C67</f>
        <v>9.0249999999999998E-5</v>
      </c>
    </row>
    <row r="77" spans="3:13" x14ac:dyDescent="0.25">
      <c r="C77" s="37" t="s">
        <v>103</v>
      </c>
      <c r="D77" s="16">
        <v>1</v>
      </c>
      <c r="E77" s="5"/>
      <c r="F77" s="15"/>
      <c r="G77" s="17" t="s">
        <v>98</v>
      </c>
      <c r="H77" s="16">
        <v>1</v>
      </c>
      <c r="I77" s="15"/>
      <c r="J77" s="30">
        <v>0.95</v>
      </c>
      <c r="K77" s="5"/>
      <c r="L77" s="5"/>
    </row>
    <row r="78" spans="3:13" x14ac:dyDescent="0.25">
      <c r="C78" s="5"/>
      <c r="D78" s="15"/>
      <c r="E78" s="5"/>
      <c r="F78" s="17" t="s">
        <v>96</v>
      </c>
      <c r="G78" s="25">
        <v>0.95</v>
      </c>
      <c r="H78" s="17" t="s">
        <v>101</v>
      </c>
      <c r="I78" s="16">
        <v>0</v>
      </c>
      <c r="J78" s="23" t="s">
        <v>92</v>
      </c>
      <c r="K78" s="8"/>
      <c r="L78" s="26">
        <f>J79*I78*H77*G78*F83*D77</f>
        <v>0</v>
      </c>
      <c r="M78" s="10">
        <f>L78*C67</f>
        <v>0</v>
      </c>
    </row>
    <row r="79" spans="3:13" x14ac:dyDescent="0.25">
      <c r="C79" s="5"/>
      <c r="D79" s="15"/>
      <c r="E79" s="5"/>
      <c r="F79" s="15"/>
      <c r="G79" s="5"/>
      <c r="H79" s="15"/>
      <c r="I79" s="17" t="s">
        <v>93</v>
      </c>
      <c r="J79" s="16">
        <v>0.05</v>
      </c>
      <c r="K79" s="5"/>
      <c r="L79" s="5"/>
    </row>
    <row r="80" spans="3:13" x14ac:dyDescent="0.25">
      <c r="C80" s="5"/>
      <c r="D80" s="15"/>
      <c r="E80" s="5"/>
      <c r="F80" s="17"/>
      <c r="G80" s="5"/>
      <c r="H80" s="15"/>
      <c r="I80" s="19"/>
      <c r="J80" s="15"/>
      <c r="K80" s="5"/>
      <c r="L80" s="5"/>
    </row>
    <row r="81" spans="3:13" x14ac:dyDescent="0.25">
      <c r="C81" s="5"/>
      <c r="D81" s="15"/>
      <c r="E81" s="5"/>
      <c r="F81" s="15"/>
      <c r="G81" s="5"/>
      <c r="H81" s="15"/>
      <c r="I81" s="5"/>
      <c r="J81" s="15"/>
      <c r="K81" s="5"/>
      <c r="L81" s="5"/>
    </row>
    <row r="82" spans="3:13" x14ac:dyDescent="0.25">
      <c r="C82" s="5"/>
      <c r="D82" s="15"/>
      <c r="E82" s="5"/>
      <c r="F82" s="15"/>
      <c r="G82" s="5"/>
      <c r="H82" s="15"/>
      <c r="I82" s="7" t="s">
        <v>96</v>
      </c>
      <c r="J82" s="18" t="s">
        <v>100</v>
      </c>
      <c r="K82" s="8"/>
      <c r="L82" s="26">
        <f>J83*I78*H77*G78*F83*D77</f>
        <v>0</v>
      </c>
      <c r="M82" s="10">
        <f>L82*C67</f>
        <v>0</v>
      </c>
    </row>
    <row r="83" spans="3:13" x14ac:dyDescent="0.25">
      <c r="C83" s="5"/>
      <c r="D83" s="15"/>
      <c r="E83" s="7" t="s">
        <v>98</v>
      </c>
      <c r="F83" s="16">
        <v>1</v>
      </c>
      <c r="G83" s="5"/>
      <c r="H83" s="15"/>
      <c r="I83" s="5"/>
      <c r="J83" s="30">
        <v>0.95</v>
      </c>
      <c r="K83" s="5"/>
      <c r="L83" s="5"/>
    </row>
    <row r="84" spans="3:13" x14ac:dyDescent="0.25">
      <c r="C84" s="5"/>
      <c r="D84" s="15"/>
      <c r="E84" s="5"/>
      <c r="F84" s="15"/>
      <c r="G84" s="5"/>
      <c r="H84" s="15"/>
      <c r="I84" s="5"/>
      <c r="J84" s="5"/>
      <c r="K84" s="5"/>
      <c r="L84" s="5"/>
    </row>
    <row r="85" spans="3:13" x14ac:dyDescent="0.25">
      <c r="C85" s="5"/>
      <c r="D85" s="15"/>
      <c r="E85" s="5"/>
      <c r="F85" s="15"/>
      <c r="G85" s="5"/>
      <c r="H85" s="15"/>
      <c r="I85" s="5"/>
      <c r="J85" s="23" t="s">
        <v>92</v>
      </c>
      <c r="K85" s="8"/>
      <c r="L85" s="26">
        <f>J86*I88*H86*G78*F83*D77</f>
        <v>0</v>
      </c>
      <c r="M85" s="10">
        <f>L85*C67</f>
        <v>0</v>
      </c>
    </row>
    <row r="86" spans="3:13" x14ac:dyDescent="0.25">
      <c r="C86" s="5"/>
      <c r="D86" s="15"/>
      <c r="E86" s="5"/>
      <c r="F86" s="15"/>
      <c r="G86" s="7" t="s">
        <v>101</v>
      </c>
      <c r="H86" s="16">
        <v>0</v>
      </c>
      <c r="I86" s="7" t="s">
        <v>93</v>
      </c>
      <c r="J86" s="11">
        <v>0.05</v>
      </c>
      <c r="K86" s="5"/>
      <c r="L86" s="5"/>
    </row>
    <row r="87" spans="3:13" x14ac:dyDescent="0.25">
      <c r="C87" s="5"/>
      <c r="D87" s="15"/>
      <c r="E87" s="5"/>
      <c r="F87" s="15"/>
      <c r="G87" s="5"/>
      <c r="H87" s="15"/>
      <c r="I87" s="14"/>
      <c r="J87" s="15"/>
      <c r="K87" s="5"/>
      <c r="L87" s="5"/>
    </row>
    <row r="88" spans="3:13" x14ac:dyDescent="0.25">
      <c r="C88" s="5"/>
      <c r="D88" s="15"/>
      <c r="E88" s="5"/>
      <c r="F88" s="15"/>
      <c r="G88" s="5"/>
      <c r="H88" s="21" t="s">
        <v>98</v>
      </c>
      <c r="I88" s="30">
        <v>1</v>
      </c>
      <c r="J88" s="15"/>
      <c r="K88" s="5"/>
      <c r="L88" s="5"/>
    </row>
    <row r="89" spans="3:13" x14ac:dyDescent="0.25">
      <c r="C89" s="5"/>
      <c r="D89" s="15"/>
      <c r="E89" s="5"/>
      <c r="F89" s="15"/>
      <c r="G89" s="5"/>
      <c r="H89" s="43"/>
      <c r="I89" s="17" t="s">
        <v>96</v>
      </c>
      <c r="J89" s="18" t="s">
        <v>100</v>
      </c>
      <c r="K89" s="8"/>
      <c r="L89" s="26">
        <f>J90*I88*H86*G78*F83*D77</f>
        <v>0</v>
      </c>
      <c r="M89" s="10">
        <f>L89*C67</f>
        <v>0</v>
      </c>
    </row>
    <row r="90" spans="3:13" x14ac:dyDescent="0.25">
      <c r="C90" s="5"/>
      <c r="D90" s="19"/>
      <c r="E90" s="14"/>
      <c r="F90" s="15"/>
      <c r="G90" s="5"/>
      <c r="H90" s="36"/>
      <c r="I90" s="15"/>
      <c r="J90" s="30">
        <v>0.95</v>
      </c>
      <c r="K90" s="5"/>
      <c r="L90" s="5"/>
    </row>
    <row r="91" spans="3:13" x14ac:dyDescent="0.25">
      <c r="C91" s="5"/>
      <c r="D91" s="5"/>
      <c r="E91" s="44"/>
      <c r="F91" s="5"/>
      <c r="G91" s="5"/>
      <c r="H91" s="7" t="s">
        <v>101</v>
      </c>
      <c r="I91" s="16">
        <v>0</v>
      </c>
      <c r="J91" s="23" t="s">
        <v>92</v>
      </c>
      <c r="K91" s="8"/>
      <c r="L91" s="26">
        <f>J92*I91*H86*G78*F83*D77</f>
        <v>0</v>
      </c>
      <c r="M91" s="10">
        <f>L91*C67</f>
        <v>0</v>
      </c>
    </row>
    <row r="92" spans="3:13" x14ac:dyDescent="0.25">
      <c r="C92" s="5"/>
      <c r="D92" s="5"/>
      <c r="E92" s="32"/>
      <c r="F92" s="5"/>
      <c r="G92" s="5"/>
      <c r="H92" s="5"/>
      <c r="I92" s="17" t="s">
        <v>93</v>
      </c>
      <c r="J92" s="16">
        <v>0.05</v>
      </c>
      <c r="K92" s="5"/>
      <c r="L92" s="5"/>
    </row>
    <row r="93" spans="3:13" x14ac:dyDescent="0.25">
      <c r="C93" s="5"/>
      <c r="D93" s="5"/>
      <c r="E93" s="32"/>
      <c r="F93" s="5"/>
      <c r="G93" s="5"/>
      <c r="H93" s="5"/>
      <c r="I93" s="19"/>
      <c r="J93" s="15"/>
      <c r="K93" s="5"/>
      <c r="L93" s="5"/>
    </row>
    <row r="94" spans="3:13" x14ac:dyDescent="0.25">
      <c r="C94" s="5"/>
      <c r="D94" s="5"/>
      <c r="E94" s="32"/>
      <c r="F94" s="5"/>
      <c r="G94" s="5"/>
      <c r="H94" s="5"/>
      <c r="I94" s="5"/>
      <c r="J94" s="15"/>
      <c r="K94" s="5"/>
      <c r="L94" s="5"/>
    </row>
    <row r="95" spans="3:13" x14ac:dyDescent="0.25">
      <c r="C95" s="5"/>
      <c r="D95" s="5"/>
      <c r="E95" s="32"/>
      <c r="F95" s="5"/>
      <c r="G95" s="5"/>
      <c r="H95" s="5"/>
      <c r="I95" s="7" t="s">
        <v>96</v>
      </c>
      <c r="J95" s="18" t="s">
        <v>100</v>
      </c>
      <c r="K95" s="8"/>
      <c r="L95" s="26">
        <f>J96*I91*H86*G78*F83*D77</f>
        <v>0</v>
      </c>
      <c r="M95" s="10">
        <f>L95*C67</f>
        <v>0</v>
      </c>
    </row>
    <row r="96" spans="3:13" x14ac:dyDescent="0.25">
      <c r="C96" s="5"/>
      <c r="D96" s="5"/>
      <c r="E96" s="32"/>
      <c r="F96" s="5"/>
      <c r="G96" s="5"/>
      <c r="H96" s="5"/>
      <c r="I96" s="5"/>
      <c r="J96" s="30">
        <v>0.95</v>
      </c>
      <c r="K96" s="5"/>
      <c r="L96" s="5"/>
    </row>
    <row r="97" spans="3:13" x14ac:dyDescent="0.25">
      <c r="C97" s="5"/>
      <c r="D97" s="5"/>
      <c r="E97" s="7" t="s">
        <v>101</v>
      </c>
      <c r="F97" s="24">
        <v>0</v>
      </c>
      <c r="G97" s="5"/>
      <c r="H97" s="5"/>
      <c r="I97" s="5"/>
      <c r="J97" s="5"/>
      <c r="K97" s="5"/>
      <c r="L97" s="5"/>
    </row>
    <row r="98" spans="3:13" x14ac:dyDescent="0.25">
      <c r="C98" s="5"/>
      <c r="D98" s="5"/>
      <c r="E98" s="32"/>
      <c r="F98" s="5"/>
      <c r="G98" s="5"/>
      <c r="H98" s="5"/>
      <c r="I98" s="5"/>
      <c r="J98" s="5"/>
      <c r="K98" s="5"/>
      <c r="L98" s="5"/>
    </row>
    <row r="99" spans="3:13" x14ac:dyDescent="0.25">
      <c r="C99" s="5"/>
      <c r="D99" s="5"/>
      <c r="E99" s="32"/>
      <c r="F99" s="5"/>
      <c r="G99" s="14"/>
      <c r="H99" s="14"/>
      <c r="I99" s="14"/>
      <c r="J99" s="33" t="s">
        <v>92</v>
      </c>
      <c r="K99" s="8"/>
      <c r="L99" s="26">
        <f>G102*F97*D77</f>
        <v>0</v>
      </c>
      <c r="M99" s="10">
        <f>L99*C67</f>
        <v>0</v>
      </c>
    </row>
    <row r="100" spans="3:13" x14ac:dyDescent="0.25">
      <c r="C100" s="5"/>
      <c r="D100" s="5"/>
      <c r="E100" s="32"/>
      <c r="F100" s="5"/>
      <c r="G100" s="15"/>
      <c r="H100" s="5"/>
      <c r="I100" s="5"/>
      <c r="J100" s="5"/>
      <c r="K100" s="5"/>
      <c r="L100" s="5"/>
    </row>
    <row r="101" spans="3:13" x14ac:dyDescent="0.25">
      <c r="C101" s="5"/>
      <c r="D101" s="5"/>
      <c r="E101" s="32"/>
      <c r="F101" s="5"/>
      <c r="G101" s="15"/>
      <c r="H101" s="5"/>
      <c r="I101" s="5"/>
      <c r="J101" s="5"/>
      <c r="K101" s="5"/>
      <c r="L101" s="5"/>
    </row>
    <row r="102" spans="3:13" x14ac:dyDescent="0.25">
      <c r="C102" s="5"/>
      <c r="D102" s="5"/>
      <c r="E102" s="32"/>
      <c r="F102" s="7" t="s">
        <v>93</v>
      </c>
      <c r="G102" s="16">
        <v>0.05</v>
      </c>
      <c r="H102" s="5"/>
      <c r="I102" s="5"/>
      <c r="J102" s="23" t="s">
        <v>119</v>
      </c>
      <c r="K102" s="8"/>
      <c r="L102" s="26">
        <f>J103*I105*H107*G108*F97*D77</f>
        <v>0</v>
      </c>
      <c r="M102" s="10">
        <f>L102*C67</f>
        <v>0</v>
      </c>
    </row>
    <row r="103" spans="3:13" x14ac:dyDescent="0.25">
      <c r="C103" s="5"/>
      <c r="D103" s="5"/>
      <c r="E103" s="32"/>
      <c r="F103" s="5"/>
      <c r="G103" s="15"/>
      <c r="H103" s="5"/>
      <c r="I103" s="7" t="s">
        <v>93</v>
      </c>
      <c r="J103" s="11">
        <v>0.05</v>
      </c>
      <c r="K103" s="5"/>
      <c r="L103" s="5"/>
    </row>
    <row r="104" spans="3:13" x14ac:dyDescent="0.25">
      <c r="C104" s="5"/>
      <c r="D104" s="5"/>
      <c r="E104" s="32"/>
      <c r="F104" s="5"/>
      <c r="G104" s="15"/>
      <c r="H104" s="5"/>
      <c r="I104" s="14"/>
      <c r="J104" s="15"/>
      <c r="K104" s="5"/>
      <c r="L104" s="5"/>
    </row>
    <row r="105" spans="3:13" x14ac:dyDescent="0.25">
      <c r="C105" s="5"/>
      <c r="D105" s="5"/>
      <c r="E105" s="32"/>
      <c r="F105" s="5"/>
      <c r="G105" s="24"/>
      <c r="H105" s="42" t="s">
        <v>98</v>
      </c>
      <c r="I105" s="30">
        <v>1</v>
      </c>
      <c r="J105" s="15"/>
      <c r="K105" s="5"/>
      <c r="L105" s="5"/>
    </row>
    <row r="106" spans="3:13" x14ac:dyDescent="0.25">
      <c r="C106" s="5"/>
      <c r="D106" s="5"/>
      <c r="E106" s="32"/>
      <c r="F106" s="14"/>
      <c r="G106" s="15"/>
      <c r="H106" s="31"/>
      <c r="I106" s="17" t="s">
        <v>96</v>
      </c>
      <c r="J106" s="18" t="s">
        <v>100</v>
      </c>
      <c r="K106" s="8"/>
      <c r="L106" s="26">
        <f>J107*I105*H107*G108*F97*D77</f>
        <v>0</v>
      </c>
      <c r="M106" s="10">
        <f>L106*C67</f>
        <v>0</v>
      </c>
    </row>
    <row r="107" spans="3:13" x14ac:dyDescent="0.25">
      <c r="C107" s="5"/>
      <c r="D107" s="5"/>
      <c r="E107" s="5"/>
      <c r="F107" s="5"/>
      <c r="G107" s="17" t="s">
        <v>98</v>
      </c>
      <c r="H107" s="16">
        <v>1</v>
      </c>
      <c r="I107" s="15"/>
      <c r="J107" s="30">
        <v>0.95</v>
      </c>
      <c r="K107" s="5"/>
      <c r="L107" s="5"/>
    </row>
    <row r="108" spans="3:13" x14ac:dyDescent="0.25">
      <c r="C108" s="5"/>
      <c r="D108" s="5"/>
      <c r="E108" s="5"/>
      <c r="F108" s="7" t="s">
        <v>96</v>
      </c>
      <c r="G108" s="25">
        <v>0.95</v>
      </c>
      <c r="H108" s="17" t="s">
        <v>101</v>
      </c>
      <c r="I108" s="16">
        <v>0</v>
      </c>
      <c r="J108" s="23" t="s">
        <v>92</v>
      </c>
      <c r="K108" s="8"/>
      <c r="L108" s="26">
        <f>J109*I108*H107*G108*F97*D77</f>
        <v>0</v>
      </c>
      <c r="M108" s="10">
        <f>L108*C67</f>
        <v>0</v>
      </c>
    </row>
    <row r="109" spans="3:13" x14ac:dyDescent="0.25">
      <c r="C109" s="5"/>
      <c r="D109" s="5"/>
      <c r="E109" s="5"/>
      <c r="F109" s="5"/>
      <c r="G109" s="5"/>
      <c r="H109" s="15"/>
      <c r="I109" s="17" t="s">
        <v>93</v>
      </c>
      <c r="J109" s="16">
        <v>0.05</v>
      </c>
      <c r="K109" s="5"/>
      <c r="L109" s="5"/>
    </row>
    <row r="110" spans="3:13" x14ac:dyDescent="0.25">
      <c r="C110" s="5"/>
      <c r="D110" s="5"/>
      <c r="E110" s="5"/>
      <c r="F110" s="7"/>
      <c r="G110" s="5"/>
      <c r="H110" s="15"/>
      <c r="I110" s="19"/>
      <c r="J110" s="15"/>
      <c r="K110" s="5"/>
      <c r="L110" s="5"/>
    </row>
    <row r="111" spans="3:13" x14ac:dyDescent="0.25">
      <c r="C111" s="5"/>
      <c r="D111" s="5"/>
      <c r="E111" s="5"/>
      <c r="F111" s="5"/>
      <c r="G111" s="5"/>
      <c r="H111" s="15"/>
      <c r="I111" s="5"/>
      <c r="J111" s="15"/>
      <c r="K111" s="5"/>
      <c r="L111" s="5"/>
    </row>
    <row r="112" spans="3:13" x14ac:dyDescent="0.25">
      <c r="C112" s="5"/>
      <c r="D112" s="5"/>
      <c r="E112" s="5"/>
      <c r="F112" s="5"/>
      <c r="G112" s="5"/>
      <c r="H112" s="15"/>
      <c r="I112" s="7" t="s">
        <v>96</v>
      </c>
      <c r="J112" s="18" t="s">
        <v>100</v>
      </c>
      <c r="K112" s="8"/>
      <c r="L112" s="26">
        <f>J113*I108*H107*G108*F97*D77</f>
        <v>0</v>
      </c>
      <c r="M112" s="10">
        <f>L112*C67</f>
        <v>0</v>
      </c>
    </row>
    <row r="113" spans="3:13" x14ac:dyDescent="0.25">
      <c r="C113" s="5"/>
      <c r="D113" s="5"/>
      <c r="E113" s="5"/>
      <c r="F113" s="36"/>
      <c r="G113" s="5"/>
      <c r="H113" s="15"/>
      <c r="I113" s="5"/>
      <c r="J113" s="30">
        <v>0.95</v>
      </c>
      <c r="K113" s="5"/>
      <c r="L113" s="5"/>
    </row>
    <row r="114" spans="3:13" x14ac:dyDescent="0.25">
      <c r="C114" s="5"/>
      <c r="D114" s="5"/>
      <c r="E114" s="5"/>
      <c r="F114" s="5"/>
      <c r="G114" s="5"/>
      <c r="H114" s="15"/>
      <c r="I114" s="5"/>
      <c r="J114" s="5"/>
      <c r="K114" s="5"/>
      <c r="L114" s="5"/>
    </row>
    <row r="115" spans="3:13" x14ac:dyDescent="0.25">
      <c r="C115" s="5"/>
      <c r="D115" s="5"/>
      <c r="E115" s="5"/>
      <c r="F115" s="5"/>
      <c r="G115" s="5"/>
      <c r="H115" s="15"/>
      <c r="I115" s="5"/>
      <c r="J115" s="23" t="s">
        <v>92</v>
      </c>
      <c r="K115" s="8"/>
      <c r="L115" s="26">
        <f>J116*I118*H116*G108*F97*D77</f>
        <v>0</v>
      </c>
      <c r="M115" s="10">
        <f>L115*C67</f>
        <v>0</v>
      </c>
    </row>
    <row r="116" spans="3:13" x14ac:dyDescent="0.25">
      <c r="C116" s="5"/>
      <c r="D116" s="5"/>
      <c r="E116" s="5"/>
      <c r="F116" s="5"/>
      <c r="G116" s="7" t="s">
        <v>101</v>
      </c>
      <c r="H116" s="16">
        <v>0</v>
      </c>
      <c r="I116" s="7" t="s">
        <v>93</v>
      </c>
      <c r="J116" s="11">
        <v>0.05</v>
      </c>
      <c r="K116" s="5"/>
      <c r="L116" s="5"/>
    </row>
    <row r="117" spans="3:13" x14ac:dyDescent="0.25">
      <c r="C117" s="5"/>
      <c r="D117" s="5"/>
      <c r="E117" s="5"/>
      <c r="F117" s="5"/>
      <c r="G117" s="5"/>
      <c r="H117" s="15"/>
      <c r="I117" s="14"/>
      <c r="J117" s="15"/>
      <c r="K117" s="5"/>
      <c r="L117" s="5"/>
    </row>
    <row r="118" spans="3:13" x14ac:dyDescent="0.25">
      <c r="C118" s="5"/>
      <c r="D118" s="5"/>
      <c r="E118" s="5"/>
      <c r="F118" s="5"/>
      <c r="G118" s="5"/>
      <c r="H118" s="21" t="s">
        <v>98</v>
      </c>
      <c r="I118" s="30">
        <v>1</v>
      </c>
      <c r="J118" s="15"/>
      <c r="K118" s="5"/>
      <c r="L118" s="5"/>
    </row>
    <row r="119" spans="3:13" x14ac:dyDescent="0.25">
      <c r="C119" s="5"/>
      <c r="D119" s="5"/>
      <c r="E119" s="5"/>
      <c r="F119" s="5"/>
      <c r="G119" s="5"/>
      <c r="H119" s="43"/>
      <c r="I119" s="17" t="s">
        <v>96</v>
      </c>
      <c r="J119" s="18" t="s">
        <v>100</v>
      </c>
      <c r="K119" s="8"/>
      <c r="L119" s="26">
        <f>J120*I118*H116*G108*F97*D77</f>
        <v>0</v>
      </c>
      <c r="M119" s="10">
        <f>L119*C67</f>
        <v>0</v>
      </c>
    </row>
    <row r="120" spans="3:13" x14ac:dyDescent="0.25">
      <c r="C120" s="5"/>
      <c r="D120" s="5"/>
      <c r="E120" s="5"/>
      <c r="F120" s="5"/>
      <c r="G120" s="5"/>
      <c r="H120" s="36"/>
      <c r="I120" s="15"/>
      <c r="J120" s="30">
        <v>0.95</v>
      </c>
      <c r="K120" s="5"/>
      <c r="L120" s="5"/>
    </row>
    <row r="121" spans="3:13" x14ac:dyDescent="0.25">
      <c r="C121" s="5"/>
      <c r="D121" s="5"/>
      <c r="E121" s="5"/>
      <c r="F121" s="5"/>
      <c r="G121" s="5"/>
      <c r="H121" s="7" t="s">
        <v>101</v>
      </c>
      <c r="I121" s="16">
        <v>0</v>
      </c>
      <c r="J121" s="23" t="s">
        <v>92</v>
      </c>
      <c r="K121" s="8"/>
      <c r="L121" s="26">
        <f>J122*I121*H116*G108*F97*D77</f>
        <v>0</v>
      </c>
      <c r="M121" s="10">
        <f>L121*C67</f>
        <v>0</v>
      </c>
    </row>
    <row r="122" spans="3:13" x14ac:dyDescent="0.25">
      <c r="C122" s="5"/>
      <c r="D122" s="5"/>
      <c r="E122" s="5"/>
      <c r="F122" s="5"/>
      <c r="G122" s="5"/>
      <c r="H122" s="5"/>
      <c r="I122" s="17" t="s">
        <v>93</v>
      </c>
      <c r="J122" s="16">
        <v>0.05</v>
      </c>
      <c r="K122" s="5"/>
      <c r="L122" s="5"/>
    </row>
    <row r="123" spans="3:13" x14ac:dyDescent="0.25">
      <c r="C123" s="5"/>
      <c r="D123" s="5"/>
      <c r="E123" s="5"/>
      <c r="F123" s="5"/>
      <c r="G123" s="5"/>
      <c r="H123" s="5"/>
      <c r="I123" s="19"/>
      <c r="J123" s="15"/>
      <c r="K123" s="5"/>
      <c r="L123" s="5"/>
    </row>
    <row r="124" spans="3:13" x14ac:dyDescent="0.25">
      <c r="C124" s="5"/>
      <c r="D124" s="5"/>
      <c r="E124" s="5"/>
      <c r="F124" s="5"/>
      <c r="G124" s="5"/>
      <c r="H124" s="5"/>
      <c r="I124" s="5"/>
      <c r="J124" s="15"/>
      <c r="K124" s="5"/>
      <c r="L124" s="5"/>
    </row>
    <row r="125" spans="3:13" x14ac:dyDescent="0.25">
      <c r="C125" s="5"/>
      <c r="D125" s="5"/>
      <c r="E125" s="5"/>
      <c r="F125" s="5"/>
      <c r="G125" s="5"/>
      <c r="H125" s="5"/>
      <c r="I125" s="7" t="s">
        <v>96</v>
      </c>
      <c r="J125" s="18" t="s">
        <v>100</v>
      </c>
      <c r="K125" s="8"/>
      <c r="L125" s="26">
        <f>J126*I121*H116*G108*F97*D77</f>
        <v>0</v>
      </c>
      <c r="M125" s="10">
        <f>L125*C67</f>
        <v>0</v>
      </c>
    </row>
    <row r="126" spans="3:13" x14ac:dyDescent="0.25">
      <c r="J126" s="45">
        <v>0.95</v>
      </c>
    </row>
  </sheetData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"/>
    <col min="2" max="2" width="14" style="1" customWidth="1"/>
    <col min="3" max="3" width="17.6640625" style="1" customWidth="1"/>
    <col min="4" max="4" width="18.33203125" style="1" customWidth="1"/>
    <col min="5" max="5" width="21.6640625" style="1" customWidth="1"/>
    <col min="6" max="6" width="17.33203125" style="1" customWidth="1"/>
    <col min="7" max="7" width="28.44140625" style="1" customWidth="1"/>
    <col min="8" max="8" width="12" style="1" hidden="1" customWidth="1"/>
    <col min="9" max="9" width="12.109375" customWidth="1"/>
    <col min="10" max="10" width="16.6640625" style="1" customWidth="1"/>
    <col min="11" max="16384" width="8.88671875" style="1"/>
  </cols>
  <sheetData>
    <row r="1" spans="2:10" ht="58.95" customHeight="1" x14ac:dyDescent="0.25"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5"/>
      <c r="C2" s="5"/>
      <c r="D2" s="5"/>
      <c r="E2" s="5"/>
      <c r="F2" s="5"/>
      <c r="G2" s="5"/>
      <c r="H2" s="5"/>
      <c r="I2" s="6"/>
    </row>
    <row r="3" spans="2:10" x14ac:dyDescent="0.3">
      <c r="B3" s="5"/>
      <c r="C3" s="5"/>
      <c r="D3" s="5"/>
      <c r="E3" s="5"/>
      <c r="F3" s="5"/>
      <c r="G3" s="7" t="s">
        <v>92</v>
      </c>
      <c r="H3" s="8"/>
      <c r="I3" s="9">
        <f>C9*E4</f>
        <v>0.05</v>
      </c>
      <c r="J3" s="10">
        <f>B14*I3</f>
        <v>5.0000000000000008E-7</v>
      </c>
    </row>
    <row r="4" spans="2:10" x14ac:dyDescent="0.3">
      <c r="B4" s="5"/>
      <c r="C4" s="5"/>
      <c r="D4" s="7" t="s">
        <v>93</v>
      </c>
      <c r="E4" s="11">
        <v>0.05</v>
      </c>
      <c r="F4" s="12"/>
      <c r="G4" s="12"/>
      <c r="H4" s="5"/>
      <c r="I4" s="13"/>
    </row>
    <row r="5" spans="2:10" x14ac:dyDescent="0.3">
      <c r="B5" s="5"/>
      <c r="C5" s="14"/>
      <c r="D5" s="14"/>
      <c r="E5" s="15"/>
      <c r="F5" s="5"/>
      <c r="G5" s="7" t="s">
        <v>94</v>
      </c>
      <c r="H5" s="8"/>
      <c r="I5" s="9">
        <f>C9*E7*G6</f>
        <v>0.19</v>
      </c>
      <c r="J5" s="10">
        <f>B14*I5</f>
        <v>1.9000000000000002E-6</v>
      </c>
    </row>
    <row r="6" spans="2:10" x14ac:dyDescent="0.3">
      <c r="B6" s="5"/>
      <c r="C6" s="15"/>
      <c r="D6" s="5"/>
      <c r="E6" s="15"/>
      <c r="F6" s="7" t="s">
        <v>95</v>
      </c>
      <c r="G6" s="11">
        <v>0.2</v>
      </c>
      <c r="H6" s="5"/>
      <c r="I6" s="13"/>
      <c r="J6" s="2"/>
    </row>
    <row r="7" spans="2:10" x14ac:dyDescent="0.3">
      <c r="B7" s="5"/>
      <c r="C7" s="15"/>
      <c r="D7" s="7" t="s">
        <v>96</v>
      </c>
      <c r="E7" s="16">
        <v>0.95</v>
      </c>
      <c r="F7" s="5"/>
      <c r="G7" s="15"/>
      <c r="H7" s="5"/>
      <c r="I7" s="13"/>
      <c r="J7" s="2"/>
    </row>
    <row r="8" spans="2:10" x14ac:dyDescent="0.3">
      <c r="B8" s="5"/>
      <c r="C8" s="15"/>
      <c r="D8" s="5"/>
      <c r="E8" s="15"/>
      <c r="F8" s="11">
        <v>1</v>
      </c>
      <c r="G8" s="16">
        <v>0.8</v>
      </c>
      <c r="H8" s="5"/>
      <c r="I8" s="13"/>
      <c r="J8" s="2"/>
    </row>
    <row r="9" spans="2:10" x14ac:dyDescent="0.3">
      <c r="B9" s="7" t="s">
        <v>97</v>
      </c>
      <c r="C9" s="16">
        <v>1</v>
      </c>
      <c r="D9" s="5"/>
      <c r="E9" s="17" t="s">
        <v>98</v>
      </c>
      <c r="F9" s="17" t="s">
        <v>99</v>
      </c>
      <c r="G9" s="18" t="s">
        <v>100</v>
      </c>
      <c r="H9" s="8"/>
      <c r="I9" s="9">
        <f>C9*E7*F8*G8</f>
        <v>0.76</v>
      </c>
      <c r="J9" s="10">
        <f>B14*I9</f>
        <v>7.6000000000000009E-6</v>
      </c>
    </row>
    <row r="10" spans="2:10" x14ac:dyDescent="0.3">
      <c r="B10" s="5"/>
      <c r="C10" s="15"/>
      <c r="D10" s="5"/>
      <c r="E10" s="15"/>
      <c r="F10" s="15"/>
      <c r="G10" s="5"/>
      <c r="H10" s="5"/>
      <c r="I10" s="13"/>
      <c r="J10" s="2"/>
    </row>
    <row r="11" spans="2:10" x14ac:dyDescent="0.3">
      <c r="B11" s="5"/>
      <c r="C11" s="15"/>
      <c r="D11" s="5"/>
      <c r="E11" s="19"/>
      <c r="F11" s="15"/>
      <c r="G11" s="5"/>
      <c r="H11" s="5"/>
      <c r="I11" s="13"/>
      <c r="J11" s="2"/>
    </row>
    <row r="12" spans="2:10" x14ac:dyDescent="0.3">
      <c r="B12" s="5"/>
      <c r="C12" s="15"/>
      <c r="D12" s="5"/>
      <c r="E12" s="5"/>
      <c r="F12" s="15"/>
      <c r="G12" s="5"/>
      <c r="H12" s="5"/>
      <c r="I12" s="13"/>
      <c r="J12" s="2"/>
    </row>
    <row r="13" spans="2:10" x14ac:dyDescent="0.3">
      <c r="B13" s="5"/>
      <c r="C13" s="15"/>
      <c r="D13" s="5"/>
      <c r="E13" s="5"/>
      <c r="F13" s="16">
        <v>0</v>
      </c>
      <c r="G13" s="7" t="s">
        <v>92</v>
      </c>
      <c r="H13" s="8"/>
      <c r="I13" s="9">
        <f>G14*F13*E7*C9</f>
        <v>0</v>
      </c>
      <c r="J13" s="10">
        <f>I13*B14</f>
        <v>0</v>
      </c>
    </row>
    <row r="14" spans="2:10" x14ac:dyDescent="0.3">
      <c r="B14" s="20">
        <f>0.00001</f>
        <v>1.0000000000000001E-5</v>
      </c>
      <c r="C14" s="15"/>
      <c r="D14" s="5"/>
      <c r="E14" s="7" t="s">
        <v>101</v>
      </c>
      <c r="F14" s="21" t="s">
        <v>95</v>
      </c>
      <c r="G14" s="11">
        <v>0.2</v>
      </c>
      <c r="H14" s="5"/>
      <c r="I14" s="13"/>
      <c r="J14" s="2"/>
    </row>
    <row r="15" spans="2:10" x14ac:dyDescent="0.3">
      <c r="B15" s="22">
        <f>0.0001</f>
        <v>1E-4</v>
      </c>
      <c r="C15" s="15"/>
      <c r="D15" s="5"/>
      <c r="E15" s="5"/>
      <c r="F15" s="19"/>
      <c r="G15" s="15"/>
      <c r="H15" s="5"/>
      <c r="I15" s="13"/>
      <c r="J15" s="2"/>
    </row>
    <row r="16" spans="2:10" x14ac:dyDescent="0.3">
      <c r="B16" s="5"/>
      <c r="C16" s="15"/>
      <c r="D16" s="5"/>
      <c r="E16" s="5"/>
      <c r="F16" s="5"/>
      <c r="G16" s="16">
        <v>0.8</v>
      </c>
      <c r="H16" s="5"/>
      <c r="I16" s="13"/>
      <c r="J16" s="2"/>
    </row>
    <row r="17" spans="2:15" x14ac:dyDescent="0.3">
      <c r="B17" s="5"/>
      <c r="C17" s="15"/>
      <c r="D17" s="5"/>
      <c r="E17" s="5"/>
      <c r="F17" s="7" t="s">
        <v>99</v>
      </c>
      <c r="G17" s="18" t="s">
        <v>100</v>
      </c>
      <c r="H17" s="8"/>
      <c r="I17" s="9">
        <f>G16*F13*E7*C9</f>
        <v>0</v>
      </c>
      <c r="J17" s="10">
        <f>B14*I17</f>
        <v>0</v>
      </c>
    </row>
    <row r="18" spans="2:15" x14ac:dyDescent="0.3">
      <c r="B18" s="5"/>
      <c r="C18" s="15"/>
      <c r="D18" s="5"/>
      <c r="E18" s="5"/>
      <c r="F18" s="5"/>
      <c r="G18" s="5"/>
      <c r="H18" s="5"/>
      <c r="I18" s="13"/>
      <c r="J18" s="2"/>
    </row>
    <row r="19" spans="2:15" x14ac:dyDescent="0.3">
      <c r="B19" s="5"/>
      <c r="C19" s="15"/>
      <c r="D19" s="5"/>
      <c r="E19" s="5"/>
      <c r="F19" s="5"/>
      <c r="G19" s="5"/>
      <c r="H19" s="5"/>
      <c r="I19" s="13"/>
      <c r="J19" s="2"/>
      <c r="O19" s="1">
        <v>0.05</v>
      </c>
    </row>
    <row r="20" spans="2:15" x14ac:dyDescent="0.3">
      <c r="B20" s="5"/>
      <c r="C20" s="15"/>
      <c r="D20" s="5"/>
      <c r="E20" s="14"/>
      <c r="F20" s="14"/>
      <c r="G20" s="23" t="s">
        <v>102</v>
      </c>
      <c r="H20" s="8"/>
      <c r="I20" s="9">
        <f>E21*D25*C22</f>
        <v>4.0000000000000008E-2</v>
      </c>
      <c r="J20" s="10">
        <f>I20*B15</f>
        <v>4.0000000000000007E-6</v>
      </c>
      <c r="O20" s="1">
        <v>0.19</v>
      </c>
    </row>
    <row r="21" spans="2:15" x14ac:dyDescent="0.3">
      <c r="B21" s="5"/>
      <c r="C21" s="15"/>
      <c r="D21" s="7" t="s">
        <v>95</v>
      </c>
      <c r="E21" s="16">
        <v>0.2</v>
      </c>
      <c r="F21" s="5"/>
      <c r="G21" s="5"/>
      <c r="H21" s="5"/>
      <c r="I21" s="13"/>
      <c r="J21" s="2"/>
      <c r="O21" s="1">
        <v>0.76</v>
      </c>
    </row>
    <row r="22" spans="2:15" x14ac:dyDescent="0.3">
      <c r="B22" s="7" t="s">
        <v>103</v>
      </c>
      <c r="C22" s="16">
        <v>1</v>
      </c>
      <c r="D22" s="14"/>
      <c r="E22" s="24"/>
      <c r="F22" s="5"/>
      <c r="G22" s="5"/>
      <c r="H22" s="5"/>
      <c r="I22" s="13"/>
      <c r="J22" s="2"/>
      <c r="O22" s="1">
        <v>4.0000000000000008E-2</v>
      </c>
    </row>
    <row r="23" spans="2:15" x14ac:dyDescent="0.3">
      <c r="B23" s="5"/>
      <c r="C23" s="15"/>
      <c r="D23" s="15"/>
      <c r="E23" s="24"/>
      <c r="F23" s="5"/>
      <c r="G23" s="5"/>
      <c r="H23" s="5"/>
      <c r="I23" s="13"/>
      <c r="J23" s="2"/>
      <c r="O23" s="1">
        <v>0.16000000000000003</v>
      </c>
    </row>
    <row r="24" spans="2:15" x14ac:dyDescent="0.3">
      <c r="B24" s="5"/>
      <c r="C24" s="15"/>
      <c r="D24" s="21" t="s">
        <v>99</v>
      </c>
      <c r="E24" s="25">
        <v>0.8</v>
      </c>
      <c r="F24" s="14"/>
      <c r="G24" s="23" t="s">
        <v>100</v>
      </c>
      <c r="H24" s="8"/>
      <c r="I24" s="9">
        <f>E24*D25*C22</f>
        <v>0.16000000000000003</v>
      </c>
      <c r="J24" s="10">
        <f>I24*B15</f>
        <v>1.6000000000000003E-5</v>
      </c>
      <c r="O24" s="1">
        <v>4.0000000000000008E-2</v>
      </c>
    </row>
    <row r="25" spans="2:15" x14ac:dyDescent="0.3">
      <c r="B25" s="5"/>
      <c r="C25" s="21" t="s">
        <v>104</v>
      </c>
      <c r="D25" s="16">
        <v>0.2</v>
      </c>
      <c r="E25" s="5"/>
      <c r="F25" s="5"/>
      <c r="G25" s="5"/>
      <c r="H25" s="5"/>
      <c r="I25" s="13"/>
      <c r="J25" s="2"/>
      <c r="O25" s="1">
        <v>0.15200000000000002</v>
      </c>
    </row>
    <row r="26" spans="2:15" x14ac:dyDescent="0.3">
      <c r="B26" s="5"/>
      <c r="C26" s="15"/>
      <c r="D26" s="15"/>
      <c r="E26" s="5"/>
      <c r="F26" s="5"/>
      <c r="G26" s="5"/>
      <c r="H26" s="5"/>
      <c r="I26" s="13"/>
      <c r="J26" s="2"/>
      <c r="O26" s="1">
        <v>0.6080000000000001</v>
      </c>
    </row>
    <row r="27" spans="2:15" x14ac:dyDescent="0.3">
      <c r="B27" s="5"/>
      <c r="C27" s="19"/>
      <c r="D27" s="15"/>
      <c r="E27" s="5"/>
      <c r="F27" s="5"/>
      <c r="G27" s="5"/>
      <c r="H27" s="5"/>
      <c r="I27" s="13"/>
      <c r="J27" s="2"/>
    </row>
    <row r="28" spans="2:15" x14ac:dyDescent="0.3">
      <c r="B28" s="5"/>
      <c r="C28" s="5"/>
      <c r="D28" s="15"/>
      <c r="E28" s="5"/>
      <c r="F28" s="5"/>
      <c r="G28" s="7" t="s">
        <v>105</v>
      </c>
      <c r="H28" s="8"/>
      <c r="I28" s="9">
        <f>E29*D30*C22</f>
        <v>4.0000000000000008E-2</v>
      </c>
      <c r="J28" s="10">
        <f>I28*B15</f>
        <v>4.0000000000000007E-6</v>
      </c>
    </row>
    <row r="29" spans="2:15" x14ac:dyDescent="0.3">
      <c r="B29" s="5"/>
      <c r="C29" s="7" t="s">
        <v>106</v>
      </c>
      <c r="D29" s="17" t="s">
        <v>93</v>
      </c>
      <c r="E29" s="11">
        <v>0.05</v>
      </c>
      <c r="F29" s="12"/>
      <c r="G29" s="12"/>
      <c r="H29" s="5"/>
      <c r="I29" s="13"/>
      <c r="J29" s="2"/>
    </row>
    <row r="30" spans="2:15" x14ac:dyDescent="0.3">
      <c r="B30" s="5"/>
      <c r="C30" s="5"/>
      <c r="D30" s="25">
        <v>0.8</v>
      </c>
      <c r="E30" s="15"/>
      <c r="F30" s="5"/>
      <c r="G30" s="23" t="s">
        <v>107</v>
      </c>
      <c r="H30" s="8"/>
      <c r="I30" s="9">
        <f>G31*E32*D30*C22</f>
        <v>0.15200000000000002</v>
      </c>
      <c r="J30" s="10">
        <f>I30*B15</f>
        <v>1.5200000000000004E-5</v>
      </c>
    </row>
    <row r="31" spans="2:15" x14ac:dyDescent="0.3">
      <c r="B31" s="5"/>
      <c r="C31" s="5"/>
      <c r="D31" s="5"/>
      <c r="E31" s="15"/>
      <c r="F31" s="7" t="s">
        <v>95</v>
      </c>
      <c r="G31" s="11">
        <v>0.2</v>
      </c>
      <c r="H31" s="5"/>
      <c r="I31" s="13"/>
    </row>
    <row r="32" spans="2:15" x14ac:dyDescent="0.3">
      <c r="B32" s="5"/>
      <c r="C32" s="5"/>
      <c r="D32" s="7" t="s">
        <v>96</v>
      </c>
      <c r="E32" s="25">
        <v>0.95</v>
      </c>
      <c r="F32" s="14"/>
      <c r="G32" s="24"/>
      <c r="H32" s="5"/>
      <c r="I32" s="13"/>
    </row>
    <row r="33" spans="2:10" x14ac:dyDescent="0.3">
      <c r="B33" s="5"/>
      <c r="C33" s="5"/>
      <c r="D33" s="5"/>
      <c r="E33" s="5"/>
      <c r="F33" s="5"/>
      <c r="G33" s="16">
        <v>0.8</v>
      </c>
      <c r="H33" s="5"/>
      <c r="I33" s="13"/>
    </row>
    <row r="34" spans="2:10" x14ac:dyDescent="0.3">
      <c r="B34" s="5"/>
      <c r="C34" s="5"/>
      <c r="D34" s="5"/>
      <c r="E34" s="5"/>
      <c r="F34" s="7" t="s">
        <v>99</v>
      </c>
      <c r="G34" s="18" t="s">
        <v>100</v>
      </c>
      <c r="H34" s="8"/>
      <c r="I34" s="9">
        <f>G33*E32*D30*C22</f>
        <v>0.6080000000000001</v>
      </c>
      <c r="J34" s="10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120"/>
  <sheetViews>
    <sheetView tabSelected="1" topLeftCell="K1" zoomScale="70" zoomScaleNormal="70" workbookViewId="0">
      <pane ySplit="1" topLeftCell="A2" activePane="bottomLeft" state="frozen"/>
      <selection pane="bottomLeft" activeCell="N87" sqref="N87"/>
    </sheetView>
  </sheetViews>
  <sheetFormatPr defaultColWidth="9.109375" defaultRowHeight="13.8" x14ac:dyDescent="0.25"/>
  <cols>
    <col min="1" max="1" width="12" style="105" customWidth="1"/>
    <col min="2" max="2" width="32.6640625" style="105" customWidth="1"/>
    <col min="3" max="3" width="34.6640625" style="169" customWidth="1"/>
    <col min="4" max="4" width="33.88671875" style="169" customWidth="1"/>
    <col min="5" max="5" width="16.5546875" style="105" customWidth="1"/>
    <col min="6" max="6" width="16.33203125" style="105" customWidth="1"/>
    <col min="7" max="7" width="11.5546875" style="105" customWidth="1"/>
    <col min="8" max="8" width="16.5546875" style="105" customWidth="1"/>
    <col min="9" max="9" width="14.6640625" style="105" customWidth="1"/>
    <col min="10" max="10" width="20.6640625" style="105" customWidth="1"/>
    <col min="11" max="11" width="8.88671875" style="105" customWidth="1"/>
    <col min="12" max="12" width="13.33203125" style="105" customWidth="1"/>
    <col min="13" max="13" width="35.5546875" style="105" customWidth="1"/>
    <col min="14" max="14" width="31" style="105" customWidth="1"/>
    <col min="15" max="36" width="8.88671875" style="105" customWidth="1"/>
    <col min="37" max="37" width="17" style="105" customWidth="1"/>
    <col min="38" max="38" width="17.88671875" style="105" customWidth="1"/>
    <col min="39" max="39" width="13.33203125" style="166" customWidth="1"/>
    <col min="40" max="41" width="12.33203125" style="167" customWidth="1"/>
    <col min="42" max="42" width="11.88671875" style="167" customWidth="1"/>
    <col min="43" max="43" width="10.44140625" style="167" customWidth="1"/>
    <col min="44" max="44" width="11.44140625" style="167" customWidth="1"/>
    <col min="45" max="45" width="12" style="167" customWidth="1"/>
    <col min="46" max="46" width="12" style="168" customWidth="1"/>
    <col min="47" max="47" width="14.44140625" style="168" customWidth="1"/>
    <col min="48" max="48" width="13.6640625" style="168" customWidth="1"/>
    <col min="49" max="16384" width="9.109375" style="105"/>
  </cols>
  <sheetData>
    <row r="1" spans="1:48" ht="54" customHeight="1" x14ac:dyDescent="0.25">
      <c r="A1" s="155" t="s">
        <v>2</v>
      </c>
      <c r="B1" s="155" t="s">
        <v>0</v>
      </c>
      <c r="C1" s="156" t="s">
        <v>3</v>
      </c>
      <c r="D1" s="156" t="s">
        <v>120</v>
      </c>
      <c r="E1" s="156" t="s">
        <v>4</v>
      </c>
      <c r="F1" s="156" t="s">
        <v>5</v>
      </c>
      <c r="G1" s="156" t="s">
        <v>6</v>
      </c>
      <c r="H1" s="156" t="s">
        <v>7</v>
      </c>
      <c r="I1" s="156" t="s">
        <v>8</v>
      </c>
      <c r="J1" s="156" t="s">
        <v>9</v>
      </c>
      <c r="L1" s="155" t="str">
        <f>A1</f>
        <v>№ сценария</v>
      </c>
      <c r="M1" s="155" t="str">
        <f>B1</f>
        <v>Оборудование</v>
      </c>
      <c r="N1" s="155" t="str">
        <f>D1</f>
        <v>Кратко сценарий</v>
      </c>
      <c r="O1" s="157" t="s">
        <v>152</v>
      </c>
      <c r="P1" s="157" t="s">
        <v>153</v>
      </c>
      <c r="Q1" s="157" t="s">
        <v>154</v>
      </c>
      <c r="R1" s="157" t="s">
        <v>155</v>
      </c>
      <c r="S1" s="157" t="s">
        <v>253</v>
      </c>
      <c r="T1" s="157" t="s">
        <v>254</v>
      </c>
      <c r="U1" s="157" t="s">
        <v>270</v>
      </c>
      <c r="V1" s="157" t="s">
        <v>156</v>
      </c>
      <c r="W1" s="157" t="s">
        <v>157</v>
      </c>
      <c r="X1" s="157" t="s">
        <v>158</v>
      </c>
      <c r="Y1" s="157" t="s">
        <v>159</v>
      </c>
      <c r="Z1" s="157" t="s">
        <v>160</v>
      </c>
      <c r="AA1" s="157" t="s">
        <v>161</v>
      </c>
      <c r="AB1" s="157" t="s">
        <v>162</v>
      </c>
      <c r="AC1" s="155" t="s">
        <v>163</v>
      </c>
      <c r="AD1" s="155" t="s">
        <v>164</v>
      </c>
      <c r="AE1" s="157" t="s">
        <v>165</v>
      </c>
      <c r="AF1" s="157" t="s">
        <v>166</v>
      </c>
      <c r="AG1" s="157" t="s">
        <v>167</v>
      </c>
      <c r="AH1" s="157" t="s">
        <v>168</v>
      </c>
      <c r="AI1" s="156" t="s">
        <v>205</v>
      </c>
      <c r="AJ1" s="156" t="s">
        <v>206</v>
      </c>
      <c r="AK1" s="158" t="s">
        <v>214</v>
      </c>
      <c r="AL1" s="156" t="s">
        <v>215</v>
      </c>
      <c r="AM1" s="159" t="s">
        <v>216</v>
      </c>
      <c r="AN1" s="160" t="s">
        <v>207</v>
      </c>
      <c r="AO1" s="160" t="s">
        <v>208</v>
      </c>
      <c r="AP1" s="160" t="s">
        <v>209</v>
      </c>
      <c r="AQ1" s="160" t="s">
        <v>210</v>
      </c>
      <c r="AR1" s="160" t="s">
        <v>211</v>
      </c>
      <c r="AS1" s="160" t="s">
        <v>212</v>
      </c>
      <c r="AT1" s="161" t="s">
        <v>255</v>
      </c>
      <c r="AU1" s="161" t="s">
        <v>256</v>
      </c>
      <c r="AV1" s="161" t="s">
        <v>213</v>
      </c>
    </row>
    <row r="2" spans="1:48" s="172" customFormat="1" x14ac:dyDescent="0.25">
      <c r="A2" s="136" t="s">
        <v>10</v>
      </c>
      <c r="B2" s="110" t="s">
        <v>1</v>
      </c>
      <c r="C2" s="110" t="s">
        <v>11</v>
      </c>
      <c r="D2" s="170" t="s">
        <v>121</v>
      </c>
      <c r="E2" s="109">
        <v>9.9999999999999995E-7</v>
      </c>
      <c r="F2" s="110">
        <v>1</v>
      </c>
      <c r="G2" s="110">
        <v>0.05</v>
      </c>
      <c r="H2" s="109">
        <f>E2*F2*G2</f>
        <v>4.9999999999999998E-8</v>
      </c>
      <c r="I2" s="134">
        <v>25</v>
      </c>
      <c r="J2" s="134">
        <f>I2</f>
        <v>25</v>
      </c>
      <c r="K2" s="171">
        <f>300</f>
        <v>300</v>
      </c>
      <c r="L2" s="140" t="str">
        <f t="shared" ref="L2:L4" si="0">A2</f>
        <v>С1</v>
      </c>
      <c r="M2" s="140" t="str">
        <f t="shared" ref="M2:M4" si="1">B2</f>
        <v>Емкость Е-1</v>
      </c>
      <c r="N2" s="140" t="str">
        <f t="shared" ref="N2:N4" si="2">D2</f>
        <v>Полное-пожар</v>
      </c>
      <c r="O2" s="172">
        <v>17</v>
      </c>
      <c r="P2" s="172">
        <v>23</v>
      </c>
      <c r="Q2" s="172">
        <v>33</v>
      </c>
      <c r="R2" s="172">
        <v>61</v>
      </c>
      <c r="S2" s="172" t="s">
        <v>170</v>
      </c>
      <c r="T2" s="172" t="s">
        <v>170</v>
      </c>
      <c r="U2" s="172" t="s">
        <v>170</v>
      </c>
      <c r="V2" s="172" t="s">
        <v>170</v>
      </c>
      <c r="W2" s="172" t="s">
        <v>170</v>
      </c>
      <c r="X2" s="172" t="s">
        <v>170</v>
      </c>
      <c r="Y2" s="172" t="s">
        <v>170</v>
      </c>
      <c r="Z2" s="172" t="s">
        <v>170</v>
      </c>
      <c r="AA2" s="172" t="s">
        <v>170</v>
      </c>
      <c r="AB2" s="172" t="s">
        <v>170</v>
      </c>
      <c r="AC2" s="172" t="s">
        <v>170</v>
      </c>
      <c r="AD2" s="172" t="s">
        <v>170</v>
      </c>
      <c r="AE2" s="172" t="s">
        <v>170</v>
      </c>
      <c r="AF2" s="172" t="s">
        <v>170</v>
      </c>
      <c r="AG2" s="172" t="s">
        <v>170</v>
      </c>
      <c r="AH2" s="172" t="s">
        <v>170</v>
      </c>
      <c r="AI2" s="172">
        <v>3</v>
      </c>
      <c r="AJ2" s="172">
        <v>4</v>
      </c>
      <c r="AK2" s="173">
        <f>I2</f>
        <v>25</v>
      </c>
      <c r="AL2" s="172">
        <v>2.5999999999999999E-2</v>
      </c>
      <c r="AM2" s="174">
        <v>10</v>
      </c>
      <c r="AN2" s="173">
        <f>AL2*J2+AK2</f>
        <v>25.65</v>
      </c>
      <c r="AO2" s="173">
        <f>0.1*AN2</f>
        <v>2.5649999999999999</v>
      </c>
      <c r="AP2" s="173">
        <f t="shared" ref="AP2:AP10" si="3">AI2*1.72+115*0.012*AJ2</f>
        <v>10.68</v>
      </c>
      <c r="AQ2" s="173">
        <f t="shared" ref="AQ2:AQ10" si="4">AM2*0.1</f>
        <v>1</v>
      </c>
      <c r="AR2" s="173">
        <v>8.8096750000000001E-2</v>
      </c>
      <c r="AS2" s="173">
        <f t="shared" ref="AS2:AS10" si="5">AR2+AQ2+AP2+AO2+AN2</f>
        <v>39.983096750000001</v>
      </c>
      <c r="AT2" s="175">
        <f>AI2*H2</f>
        <v>1.4999999999999999E-7</v>
      </c>
      <c r="AU2" s="175">
        <f>AJ2*H2</f>
        <v>1.9999999999999999E-7</v>
      </c>
      <c r="AV2" s="175">
        <f t="shared" ref="AV2:AV10" si="6">H2*AS2</f>
        <v>1.9991548375E-6</v>
      </c>
    </row>
    <row r="3" spans="1:48" s="172" customFormat="1" x14ac:dyDescent="0.25">
      <c r="A3" s="136" t="s">
        <v>12</v>
      </c>
      <c r="B3" s="110" t="s">
        <v>1</v>
      </c>
      <c r="C3" s="110" t="s">
        <v>243</v>
      </c>
      <c r="D3" s="170" t="s">
        <v>124</v>
      </c>
      <c r="E3" s="109">
        <v>9.9999999999999995E-7</v>
      </c>
      <c r="F3" s="110">
        <v>1</v>
      </c>
      <c r="G3" s="110">
        <v>0.19</v>
      </c>
      <c r="H3" s="109">
        <f t="shared" ref="H3:H8" si="7">E3*F3*G3</f>
        <v>1.8999999999999998E-7</v>
      </c>
      <c r="I3" s="134">
        <v>25</v>
      </c>
      <c r="J3" s="134">
        <f>(POWER(10,-6)*SQRT(150)*69*3600*K3/1000)*0.1</f>
        <v>9.1267987816101209E-2</v>
      </c>
      <c r="K3" s="171">
        <v>300</v>
      </c>
      <c r="L3" s="140" t="str">
        <f t="shared" si="0"/>
        <v>С2</v>
      </c>
      <c r="M3" s="140" t="str">
        <f t="shared" si="1"/>
        <v>Емкость Е-1</v>
      </c>
      <c r="N3" s="140" t="str">
        <f t="shared" si="2"/>
        <v>Полное-взрыв</v>
      </c>
      <c r="Q3" s="172" t="s">
        <v>170</v>
      </c>
      <c r="R3" s="172" t="s">
        <v>170</v>
      </c>
      <c r="S3" s="172" t="s">
        <v>170</v>
      </c>
      <c r="T3" s="172" t="s">
        <v>170</v>
      </c>
      <c r="U3" s="172">
        <v>0</v>
      </c>
      <c r="V3" s="172">
        <v>28</v>
      </c>
      <c r="W3" s="172">
        <v>78</v>
      </c>
      <c r="X3" s="172">
        <v>135</v>
      </c>
      <c r="Y3" s="172" t="s">
        <v>170</v>
      </c>
      <c r="Z3" s="172" t="s">
        <v>170</v>
      </c>
      <c r="AA3" s="172" t="s">
        <v>170</v>
      </c>
      <c r="AB3" s="172" t="s">
        <v>170</v>
      </c>
      <c r="AC3" s="172" t="s">
        <v>170</v>
      </c>
      <c r="AD3" s="172" t="s">
        <v>170</v>
      </c>
      <c r="AE3" s="172" t="s">
        <v>170</v>
      </c>
      <c r="AF3" s="172" t="s">
        <v>170</v>
      </c>
      <c r="AG3" s="172" t="s">
        <v>170</v>
      </c>
      <c r="AH3" s="172" t="s">
        <v>170</v>
      </c>
      <c r="AI3" s="172">
        <v>5</v>
      </c>
      <c r="AJ3" s="172">
        <v>7</v>
      </c>
      <c r="AK3" s="172">
        <f>AK2*1.5</f>
        <v>37.5</v>
      </c>
      <c r="AL3" s="172">
        <v>2.5999999999999999E-2</v>
      </c>
      <c r="AM3" s="174">
        <v>20</v>
      </c>
      <c r="AN3" s="173">
        <f>AL3*I3+AK3</f>
        <v>38.15</v>
      </c>
      <c r="AO3" s="173">
        <f t="shared" ref="AO3:AO11" si="8">0.1*AN3</f>
        <v>3.8149999999999999</v>
      </c>
      <c r="AP3" s="173">
        <f t="shared" si="3"/>
        <v>18.259999999999998</v>
      </c>
      <c r="AQ3" s="173">
        <f t="shared" si="4"/>
        <v>2</v>
      </c>
      <c r="AR3" s="173">
        <v>8.8096750000000015E-2</v>
      </c>
      <c r="AS3" s="173">
        <f t="shared" si="5"/>
        <v>62.31309675</v>
      </c>
      <c r="AT3" s="175">
        <f t="shared" ref="AT3:AT11" si="9">AI3*H3</f>
        <v>9.499999999999999E-7</v>
      </c>
      <c r="AU3" s="175">
        <f t="shared" ref="AU3:AU11" si="10">AJ3*H3</f>
        <v>1.33E-6</v>
      </c>
      <c r="AV3" s="175">
        <f t="shared" si="6"/>
        <v>1.1839488382499999E-5</v>
      </c>
    </row>
    <row r="4" spans="1:48" s="172" customFormat="1" x14ac:dyDescent="0.25">
      <c r="A4" s="136" t="s">
        <v>13</v>
      </c>
      <c r="B4" s="110" t="s">
        <v>1</v>
      </c>
      <c r="C4" s="110" t="s">
        <v>244</v>
      </c>
      <c r="D4" s="170" t="s">
        <v>122</v>
      </c>
      <c r="E4" s="109">
        <v>9.9999999999999995E-7</v>
      </c>
      <c r="F4" s="110">
        <v>1</v>
      </c>
      <c r="G4" s="110">
        <v>0.76</v>
      </c>
      <c r="H4" s="109">
        <f t="shared" si="7"/>
        <v>7.5999999999999992E-7</v>
      </c>
      <c r="I4" s="134">
        <v>25</v>
      </c>
      <c r="J4" s="134">
        <v>0</v>
      </c>
      <c r="K4" s="176">
        <v>0</v>
      </c>
      <c r="L4" s="140" t="str">
        <f t="shared" si="0"/>
        <v>С3</v>
      </c>
      <c r="M4" s="140" t="str">
        <f t="shared" si="1"/>
        <v>Емкость Е-1</v>
      </c>
      <c r="N4" s="140" t="str">
        <f t="shared" si="2"/>
        <v>Полное-ликвидация</v>
      </c>
      <c r="Q4" s="172" t="s">
        <v>170</v>
      </c>
      <c r="R4" s="172" t="s">
        <v>170</v>
      </c>
      <c r="S4" s="172" t="s">
        <v>170</v>
      </c>
      <c r="T4" s="172" t="s">
        <v>170</v>
      </c>
      <c r="U4" s="172" t="s">
        <v>170</v>
      </c>
      <c r="V4" s="172" t="s">
        <v>170</v>
      </c>
      <c r="W4" s="172" t="s">
        <v>170</v>
      </c>
      <c r="X4" s="172" t="s">
        <v>170</v>
      </c>
      <c r="Y4" s="172" t="s">
        <v>170</v>
      </c>
      <c r="Z4" s="172" t="s">
        <v>170</v>
      </c>
      <c r="AA4" s="172" t="s">
        <v>170</v>
      </c>
      <c r="AB4" s="172" t="s">
        <v>170</v>
      </c>
      <c r="AC4" s="172" t="s">
        <v>170</v>
      </c>
      <c r="AD4" s="172" t="s">
        <v>170</v>
      </c>
      <c r="AE4" s="172" t="s">
        <v>170</v>
      </c>
      <c r="AF4" s="172" t="s">
        <v>170</v>
      </c>
      <c r="AG4" s="172" t="s">
        <v>170</v>
      </c>
      <c r="AH4" s="172" t="s">
        <v>170</v>
      </c>
      <c r="AI4" s="172">
        <v>0</v>
      </c>
      <c r="AJ4" s="172">
        <v>0</v>
      </c>
      <c r="AK4" s="172">
        <f>AK2*0.58</f>
        <v>14.499999999999998</v>
      </c>
      <c r="AL4" s="172">
        <v>2.5999999999999999E-2</v>
      </c>
      <c r="AM4" s="174">
        <v>3</v>
      </c>
      <c r="AN4" s="173">
        <f>AL4*J4+AK4</f>
        <v>14.499999999999998</v>
      </c>
      <c r="AO4" s="173">
        <f t="shared" si="8"/>
        <v>1.45</v>
      </c>
      <c r="AP4" s="173">
        <f t="shared" si="3"/>
        <v>0</v>
      </c>
      <c r="AQ4" s="173">
        <f t="shared" si="4"/>
        <v>0.30000000000000004</v>
      </c>
      <c r="AR4" s="173">
        <v>0</v>
      </c>
      <c r="AS4" s="173">
        <f t="shared" si="5"/>
        <v>16.25</v>
      </c>
      <c r="AT4" s="175">
        <f t="shared" si="9"/>
        <v>0</v>
      </c>
      <c r="AU4" s="175">
        <f t="shared" si="10"/>
        <v>0</v>
      </c>
      <c r="AV4" s="175">
        <f t="shared" si="6"/>
        <v>1.2349999999999999E-5</v>
      </c>
    </row>
    <row r="5" spans="1:48" s="172" customFormat="1" x14ac:dyDescent="0.25">
      <c r="A5" s="136" t="s">
        <v>14</v>
      </c>
      <c r="B5" s="110" t="s">
        <v>1</v>
      </c>
      <c r="C5" s="110" t="s">
        <v>15</v>
      </c>
      <c r="D5" s="170" t="s">
        <v>125</v>
      </c>
      <c r="E5" s="109">
        <v>1.0000000000000001E-5</v>
      </c>
      <c r="F5" s="110">
        <v>1</v>
      </c>
      <c r="G5" s="110">
        <v>4.0000000000000008E-2</v>
      </c>
      <c r="H5" s="109">
        <f t="shared" si="7"/>
        <v>4.0000000000000009E-7</v>
      </c>
      <c r="I5" s="134">
        <f>K5*300/1000</f>
        <v>0.33</v>
      </c>
      <c r="J5" s="134">
        <f>I5</f>
        <v>0.33</v>
      </c>
      <c r="K5" s="171">
        <v>1.1000000000000001</v>
      </c>
      <c r="L5" s="140" t="str">
        <f t="shared" ref="L5:L55" si="11">A5</f>
        <v>С4</v>
      </c>
      <c r="M5" s="140" t="str">
        <f t="shared" ref="M5:M55" si="12">B5</f>
        <v>Емкость Е-1</v>
      </c>
      <c r="N5" s="140" t="str">
        <f t="shared" ref="N5:N55" si="13">D5</f>
        <v>Частичное-жидкостной факел</v>
      </c>
      <c r="Q5" s="172" t="s">
        <v>170</v>
      </c>
      <c r="R5" s="172" t="s">
        <v>170</v>
      </c>
      <c r="S5" s="172" t="s">
        <v>170</v>
      </c>
      <c r="T5" s="172" t="s">
        <v>170</v>
      </c>
      <c r="U5" s="172" t="s">
        <v>170</v>
      </c>
      <c r="V5" s="172" t="s">
        <v>170</v>
      </c>
      <c r="W5" s="172" t="s">
        <v>170</v>
      </c>
      <c r="X5" s="172" t="s">
        <v>170</v>
      </c>
      <c r="Y5" s="172">
        <v>15</v>
      </c>
      <c r="Z5" s="172">
        <v>3</v>
      </c>
      <c r="AA5" s="172" t="s">
        <v>170</v>
      </c>
      <c r="AB5" s="172" t="s">
        <v>170</v>
      </c>
      <c r="AC5" s="172" t="s">
        <v>170</v>
      </c>
      <c r="AD5" s="172" t="s">
        <v>170</v>
      </c>
      <c r="AE5" s="172" t="s">
        <v>170</v>
      </c>
      <c r="AF5" s="172" t="s">
        <v>170</v>
      </c>
      <c r="AG5" s="172" t="s">
        <v>170</v>
      </c>
      <c r="AH5" s="172" t="s">
        <v>170</v>
      </c>
      <c r="AI5" s="172">
        <v>2</v>
      </c>
      <c r="AJ5" s="172">
        <v>2</v>
      </c>
      <c r="AK5" s="172">
        <f>AK2*0.15</f>
        <v>3.75</v>
      </c>
      <c r="AL5" s="172">
        <v>2.5999999999999999E-2</v>
      </c>
      <c r="AM5" s="174">
        <v>5</v>
      </c>
      <c r="AN5" s="173">
        <f>AL5*J5+AK5</f>
        <v>3.7585799999999998</v>
      </c>
      <c r="AO5" s="173">
        <f t="shared" si="8"/>
        <v>0.37585800000000003</v>
      </c>
      <c r="AP5" s="173">
        <f t="shared" si="3"/>
        <v>6.2</v>
      </c>
      <c r="AQ5" s="173">
        <f t="shared" si="4"/>
        <v>0.5</v>
      </c>
      <c r="AR5" s="173">
        <v>3.6245520000000001E-3</v>
      </c>
      <c r="AS5" s="173">
        <f t="shared" si="5"/>
        <v>10.838062552</v>
      </c>
      <c r="AT5" s="175">
        <f t="shared" si="9"/>
        <v>8.0000000000000018E-7</v>
      </c>
      <c r="AU5" s="175">
        <f t="shared" si="10"/>
        <v>8.0000000000000018E-7</v>
      </c>
      <c r="AV5" s="175">
        <f t="shared" si="6"/>
        <v>4.3352250208000007E-6</v>
      </c>
    </row>
    <row r="6" spans="1:48" s="172" customFormat="1" x14ac:dyDescent="0.25">
      <c r="A6" s="136" t="s">
        <v>16</v>
      </c>
      <c r="B6" s="110" t="s">
        <v>1</v>
      </c>
      <c r="C6" s="110" t="s">
        <v>236</v>
      </c>
      <c r="D6" s="170" t="s">
        <v>123</v>
      </c>
      <c r="E6" s="109">
        <v>1.0000000000000001E-5</v>
      </c>
      <c r="F6" s="110">
        <v>1</v>
      </c>
      <c r="G6" s="110">
        <v>0.16000000000000003</v>
      </c>
      <c r="H6" s="109">
        <f t="shared" si="7"/>
        <v>1.6000000000000004E-6</v>
      </c>
      <c r="I6" s="134">
        <f>K5*300/1000</f>
        <v>0.33</v>
      </c>
      <c r="J6" s="134">
        <v>0</v>
      </c>
      <c r="K6" s="176">
        <v>0</v>
      </c>
      <c r="L6" s="140" t="str">
        <f t="shared" si="11"/>
        <v>С5</v>
      </c>
      <c r="M6" s="140" t="str">
        <f t="shared" si="12"/>
        <v>Емкость Е-1</v>
      </c>
      <c r="N6" s="140" t="str">
        <f t="shared" si="13"/>
        <v>Частичное-ликвидация</v>
      </c>
      <c r="Q6" s="172" t="s">
        <v>170</v>
      </c>
      <c r="R6" s="172" t="s">
        <v>170</v>
      </c>
      <c r="S6" s="172" t="s">
        <v>170</v>
      </c>
      <c r="T6" s="172" t="s">
        <v>170</v>
      </c>
      <c r="U6" s="172" t="s">
        <v>170</v>
      </c>
      <c r="V6" s="172" t="s">
        <v>170</v>
      </c>
      <c r="W6" s="172" t="s">
        <v>170</v>
      </c>
      <c r="X6" s="172" t="s">
        <v>170</v>
      </c>
      <c r="Y6" s="172" t="s">
        <v>170</v>
      </c>
      <c r="Z6" s="172" t="s">
        <v>170</v>
      </c>
      <c r="AA6" s="172" t="s">
        <v>170</v>
      </c>
      <c r="AB6" s="172" t="s">
        <v>170</v>
      </c>
      <c r="AC6" s="172" t="s">
        <v>170</v>
      </c>
      <c r="AD6" s="172" t="s">
        <v>170</v>
      </c>
      <c r="AE6" s="172" t="s">
        <v>170</v>
      </c>
      <c r="AF6" s="172" t="s">
        <v>170</v>
      </c>
      <c r="AG6" s="172" t="s">
        <v>170</v>
      </c>
      <c r="AH6" s="172" t="s">
        <v>170</v>
      </c>
      <c r="AI6" s="172">
        <v>0</v>
      </c>
      <c r="AJ6" s="172">
        <v>0</v>
      </c>
      <c r="AK6" s="172">
        <f>AK2*0.05</f>
        <v>1.25</v>
      </c>
      <c r="AL6" s="172">
        <v>2.5999999999999999E-2</v>
      </c>
      <c r="AM6" s="174">
        <v>2</v>
      </c>
      <c r="AN6" s="173">
        <f>AL6*I6+AK6</f>
        <v>1.25858</v>
      </c>
      <c r="AO6" s="173">
        <f t="shared" si="8"/>
        <v>0.125858</v>
      </c>
      <c r="AP6" s="173">
        <f t="shared" si="3"/>
        <v>0</v>
      </c>
      <c r="AQ6" s="173">
        <f t="shared" si="4"/>
        <v>0.2</v>
      </c>
      <c r="AR6" s="173">
        <v>4.7987999999999997E-4</v>
      </c>
      <c r="AS6" s="173">
        <f t="shared" si="5"/>
        <v>1.5849178799999999</v>
      </c>
      <c r="AT6" s="175">
        <f t="shared" si="9"/>
        <v>0</v>
      </c>
      <c r="AU6" s="175">
        <f t="shared" si="10"/>
        <v>0</v>
      </c>
      <c r="AV6" s="175">
        <f t="shared" si="6"/>
        <v>2.5358686080000002E-6</v>
      </c>
    </row>
    <row r="7" spans="1:48" s="172" customFormat="1" x14ac:dyDescent="0.25">
      <c r="A7" s="136" t="s">
        <v>17</v>
      </c>
      <c r="B7" s="110" t="s">
        <v>1</v>
      </c>
      <c r="C7" s="110" t="s">
        <v>18</v>
      </c>
      <c r="D7" s="170" t="s">
        <v>126</v>
      </c>
      <c r="E7" s="109">
        <v>1.0000000000000001E-5</v>
      </c>
      <c r="F7" s="110">
        <v>1</v>
      </c>
      <c r="G7" s="110">
        <v>4.0000000000000008E-2</v>
      </c>
      <c r="H7" s="109">
        <f t="shared" si="7"/>
        <v>4.0000000000000009E-7</v>
      </c>
      <c r="I7" s="134">
        <f>K7*1800/1000</f>
        <v>0.09</v>
      </c>
      <c r="J7" s="134">
        <f>I7</f>
        <v>0.09</v>
      </c>
      <c r="K7" s="171">
        <v>0.05</v>
      </c>
      <c r="L7" s="140" t="str">
        <f t="shared" si="11"/>
        <v>С6</v>
      </c>
      <c r="M7" s="140" t="str">
        <f t="shared" si="12"/>
        <v>Емкость Е-1</v>
      </c>
      <c r="N7" s="140" t="str">
        <f t="shared" si="13"/>
        <v>Частичное-газ факел</v>
      </c>
      <c r="Q7" s="172" t="s">
        <v>170</v>
      </c>
      <c r="R7" s="172" t="s">
        <v>170</v>
      </c>
      <c r="S7" s="172" t="s">
        <v>170</v>
      </c>
      <c r="T7" s="172" t="s">
        <v>170</v>
      </c>
      <c r="U7" s="172" t="s">
        <v>170</v>
      </c>
      <c r="V7" s="172" t="s">
        <v>170</v>
      </c>
      <c r="W7" s="172" t="s">
        <v>170</v>
      </c>
      <c r="X7" s="172" t="s">
        <v>170</v>
      </c>
      <c r="Y7" s="172">
        <v>3</v>
      </c>
      <c r="Z7" s="172">
        <v>1</v>
      </c>
      <c r="AA7" s="172" t="s">
        <v>170</v>
      </c>
      <c r="AB7" s="172" t="s">
        <v>170</v>
      </c>
      <c r="AC7" s="172" t="s">
        <v>170</v>
      </c>
      <c r="AD7" s="172" t="s">
        <v>170</v>
      </c>
      <c r="AE7" s="172" t="s">
        <v>170</v>
      </c>
      <c r="AF7" s="172" t="s">
        <v>170</v>
      </c>
      <c r="AG7" s="172" t="s">
        <v>170</v>
      </c>
      <c r="AH7" s="172" t="s">
        <v>170</v>
      </c>
      <c r="AI7" s="172">
        <v>1</v>
      </c>
      <c r="AJ7" s="172">
        <v>1</v>
      </c>
      <c r="AK7" s="172">
        <f>AK2*0.1</f>
        <v>2.5</v>
      </c>
      <c r="AL7" s="172">
        <v>2.5999999999999999E-2</v>
      </c>
      <c r="AM7" s="174">
        <v>5</v>
      </c>
      <c r="AN7" s="173">
        <f>AL7*J7+AK7</f>
        <v>2.5023399999999998</v>
      </c>
      <c r="AO7" s="173">
        <f t="shared" si="8"/>
        <v>0.25023400000000001</v>
      </c>
      <c r="AP7" s="173">
        <f t="shared" si="3"/>
        <v>3.1</v>
      </c>
      <c r="AQ7" s="173">
        <f t="shared" si="4"/>
        <v>0.5</v>
      </c>
      <c r="AR7" s="173">
        <v>1.2685932E-3</v>
      </c>
      <c r="AS7" s="173">
        <f t="shared" si="5"/>
        <v>6.3538425931999996</v>
      </c>
      <c r="AT7" s="175">
        <f t="shared" si="9"/>
        <v>4.0000000000000009E-7</v>
      </c>
      <c r="AU7" s="175">
        <f t="shared" si="10"/>
        <v>4.0000000000000009E-7</v>
      </c>
      <c r="AV7" s="175">
        <f t="shared" si="6"/>
        <v>2.5415370372800004E-6</v>
      </c>
    </row>
    <row r="8" spans="1:48" s="172" customFormat="1" x14ac:dyDescent="0.25">
      <c r="A8" s="136" t="s">
        <v>19</v>
      </c>
      <c r="B8" s="110" t="s">
        <v>1</v>
      </c>
      <c r="C8" s="110" t="s">
        <v>237</v>
      </c>
      <c r="D8" s="170" t="s">
        <v>127</v>
      </c>
      <c r="E8" s="109">
        <v>1.0000000000000001E-5</v>
      </c>
      <c r="F8" s="110">
        <v>1</v>
      </c>
      <c r="G8" s="110">
        <v>0.15200000000000002</v>
      </c>
      <c r="H8" s="109">
        <f t="shared" si="7"/>
        <v>1.5200000000000003E-6</v>
      </c>
      <c r="I8" s="134">
        <f>K7*1800/1000</f>
        <v>0.09</v>
      </c>
      <c r="J8" s="134">
        <f>I8</f>
        <v>0.09</v>
      </c>
      <c r="K8" s="176">
        <v>0</v>
      </c>
      <c r="L8" s="140" t="str">
        <f t="shared" si="11"/>
        <v>С7</v>
      </c>
      <c r="M8" s="140" t="str">
        <f t="shared" si="12"/>
        <v>Емкость Е-1</v>
      </c>
      <c r="N8" s="140" t="str">
        <f t="shared" si="13"/>
        <v>Частичное-вспышка</v>
      </c>
      <c r="Q8" s="172" t="s">
        <v>170</v>
      </c>
      <c r="R8" s="172" t="s">
        <v>170</v>
      </c>
      <c r="S8" s="172" t="s">
        <v>170</v>
      </c>
      <c r="T8" s="172" t="s">
        <v>170</v>
      </c>
      <c r="U8" s="172" t="s">
        <v>170</v>
      </c>
      <c r="V8" s="172" t="s">
        <v>170</v>
      </c>
      <c r="W8" s="172" t="s">
        <v>170</v>
      </c>
      <c r="X8" s="172" t="s">
        <v>170</v>
      </c>
      <c r="Y8" s="172" t="s">
        <v>170</v>
      </c>
      <c r="Z8" s="172" t="s">
        <v>170</v>
      </c>
      <c r="AA8" s="172">
        <v>14</v>
      </c>
      <c r="AB8" s="172">
        <v>16</v>
      </c>
      <c r="AC8" s="172" t="s">
        <v>170</v>
      </c>
      <c r="AD8" s="172" t="s">
        <v>170</v>
      </c>
      <c r="AE8" s="172" t="s">
        <v>170</v>
      </c>
      <c r="AF8" s="172" t="s">
        <v>170</v>
      </c>
      <c r="AG8" s="172" t="s">
        <v>170</v>
      </c>
      <c r="AH8" s="172" t="s">
        <v>170</v>
      </c>
      <c r="AI8" s="172">
        <v>1</v>
      </c>
      <c r="AJ8" s="172">
        <v>1</v>
      </c>
      <c r="AK8" s="172">
        <f>AK2*0.12</f>
        <v>3</v>
      </c>
      <c r="AL8" s="172">
        <v>2.5999999999999999E-2</v>
      </c>
      <c r="AM8" s="174">
        <v>3</v>
      </c>
      <c r="AN8" s="173">
        <f>AL8*J8+AK8</f>
        <v>3.0023399999999998</v>
      </c>
      <c r="AO8" s="173">
        <f t="shared" si="8"/>
        <v>0.300234</v>
      </c>
      <c r="AP8" s="173">
        <f t="shared" si="3"/>
        <v>3.1</v>
      </c>
      <c r="AQ8" s="173">
        <f t="shared" si="4"/>
        <v>0.30000000000000004</v>
      </c>
      <c r="AR8" s="173">
        <v>1.2685932E-3</v>
      </c>
      <c r="AS8" s="173">
        <f t="shared" si="5"/>
        <v>6.7038425932000001</v>
      </c>
      <c r="AT8" s="175">
        <f t="shared" si="9"/>
        <v>1.5200000000000003E-6</v>
      </c>
      <c r="AU8" s="175">
        <f t="shared" si="10"/>
        <v>1.5200000000000003E-6</v>
      </c>
      <c r="AV8" s="175">
        <f t="shared" si="6"/>
        <v>1.0189840741664002E-5</v>
      </c>
    </row>
    <row r="9" spans="1:48" s="172" customFormat="1" x14ac:dyDescent="0.25">
      <c r="A9" s="136" t="s">
        <v>20</v>
      </c>
      <c r="B9" s="110" t="s">
        <v>1</v>
      </c>
      <c r="C9" s="110" t="s">
        <v>238</v>
      </c>
      <c r="D9" s="170" t="s">
        <v>123</v>
      </c>
      <c r="E9" s="109">
        <v>1.0000000000000001E-5</v>
      </c>
      <c r="F9" s="110">
        <v>1</v>
      </c>
      <c r="G9" s="110">
        <v>0.6080000000000001</v>
      </c>
      <c r="H9" s="109">
        <f>E9*F9*G9</f>
        <v>6.0800000000000011E-6</v>
      </c>
      <c r="I9" s="134">
        <f>K7*1800/1000</f>
        <v>0.09</v>
      </c>
      <c r="J9" s="134">
        <v>0</v>
      </c>
      <c r="K9" s="176">
        <v>0</v>
      </c>
      <c r="L9" s="140" t="str">
        <f t="shared" si="11"/>
        <v>С8</v>
      </c>
      <c r="M9" s="140" t="str">
        <f t="shared" si="12"/>
        <v>Емкость Е-1</v>
      </c>
      <c r="N9" s="140" t="str">
        <f t="shared" si="13"/>
        <v>Частичное-ликвидация</v>
      </c>
      <c r="Q9" s="172" t="s">
        <v>170</v>
      </c>
      <c r="R9" s="172" t="s">
        <v>170</v>
      </c>
      <c r="S9" s="172" t="s">
        <v>170</v>
      </c>
      <c r="T9" s="172" t="s">
        <v>170</v>
      </c>
      <c r="U9" s="172" t="s">
        <v>170</v>
      </c>
      <c r="V9" s="172" t="s">
        <v>170</v>
      </c>
      <c r="W9" s="172" t="s">
        <v>170</v>
      </c>
      <c r="X9" s="172" t="s">
        <v>170</v>
      </c>
      <c r="Y9" s="172" t="s">
        <v>170</v>
      </c>
      <c r="Z9" s="172" t="s">
        <v>170</v>
      </c>
      <c r="AA9" s="172" t="s">
        <v>170</v>
      </c>
      <c r="AB9" s="172" t="s">
        <v>170</v>
      </c>
      <c r="AC9" s="172" t="s">
        <v>170</v>
      </c>
      <c r="AD9" s="172" t="s">
        <v>170</v>
      </c>
      <c r="AE9" s="172" t="s">
        <v>170</v>
      </c>
      <c r="AF9" s="172" t="s">
        <v>170</v>
      </c>
      <c r="AG9" s="172" t="s">
        <v>170</v>
      </c>
      <c r="AH9" s="172" t="s">
        <v>170</v>
      </c>
      <c r="AI9" s="172">
        <v>0</v>
      </c>
      <c r="AJ9" s="172">
        <v>0</v>
      </c>
      <c r="AK9" s="172">
        <f>AK2*0.05</f>
        <v>1.25</v>
      </c>
      <c r="AL9" s="172">
        <v>2.5999999999999999E-2</v>
      </c>
      <c r="AM9" s="174">
        <v>2</v>
      </c>
      <c r="AN9" s="173">
        <f>AL9*I9+AK9</f>
        <v>1.25234</v>
      </c>
      <c r="AO9" s="173">
        <f t="shared" si="8"/>
        <v>0.12523400000000001</v>
      </c>
      <c r="AP9" s="173">
        <f t="shared" si="3"/>
        <v>0</v>
      </c>
      <c r="AQ9" s="173">
        <f t="shared" si="4"/>
        <v>0.2</v>
      </c>
      <c r="AR9" s="173">
        <v>1.6795799999999998E-4</v>
      </c>
      <c r="AS9" s="173">
        <f t="shared" si="5"/>
        <v>1.5777419580000001</v>
      </c>
      <c r="AT9" s="175">
        <f t="shared" si="9"/>
        <v>0</v>
      </c>
      <c r="AU9" s="175">
        <f t="shared" si="10"/>
        <v>0</v>
      </c>
      <c r="AV9" s="175">
        <f t="shared" si="6"/>
        <v>9.5926711046400019E-6</v>
      </c>
    </row>
    <row r="10" spans="1:48" s="172" customFormat="1" x14ac:dyDescent="0.25">
      <c r="A10" s="136" t="s">
        <v>21</v>
      </c>
      <c r="B10" s="110" t="s">
        <v>1</v>
      </c>
      <c r="C10" s="110" t="s">
        <v>128</v>
      </c>
      <c r="D10" s="170" t="s">
        <v>129</v>
      </c>
      <c r="E10" s="109">
        <v>2.5000000000000001E-5</v>
      </c>
      <c r="F10" s="110">
        <v>1</v>
      </c>
      <c r="G10" s="110">
        <v>1</v>
      </c>
      <c r="H10" s="109">
        <f>E10*F10*G10</f>
        <v>2.5000000000000001E-5</v>
      </c>
      <c r="I10" s="134">
        <v>25</v>
      </c>
      <c r="J10" s="134">
        <f>I10*0.6</f>
        <v>15</v>
      </c>
      <c r="K10" s="176">
        <v>0</v>
      </c>
      <c r="L10" s="140" t="str">
        <f t="shared" si="11"/>
        <v>С9</v>
      </c>
      <c r="M10" s="140" t="str">
        <f t="shared" si="12"/>
        <v>Емкость Е-1</v>
      </c>
      <c r="N10" s="140" t="str">
        <f t="shared" si="13"/>
        <v>Полное-огненный шар</v>
      </c>
      <c r="Q10" s="172" t="s">
        <v>170</v>
      </c>
      <c r="R10" s="172" t="s">
        <v>170</v>
      </c>
      <c r="S10" s="172" t="s">
        <v>170</v>
      </c>
      <c r="T10" s="172" t="s">
        <v>170</v>
      </c>
      <c r="U10" s="172" t="s">
        <v>170</v>
      </c>
      <c r="V10" s="172" t="s">
        <v>170</v>
      </c>
      <c r="W10" s="172" t="s">
        <v>170</v>
      </c>
      <c r="X10" s="172" t="s">
        <v>170</v>
      </c>
      <c r="Y10" s="172" t="s">
        <v>170</v>
      </c>
      <c r="Z10" s="172" t="s">
        <v>170</v>
      </c>
      <c r="AA10" s="172" t="s">
        <v>170</v>
      </c>
      <c r="AB10" s="172" t="s">
        <v>170</v>
      </c>
      <c r="AC10" s="172" t="s">
        <v>170</v>
      </c>
      <c r="AD10" s="172" t="s">
        <v>170</v>
      </c>
      <c r="AE10" s="172">
        <v>128</v>
      </c>
      <c r="AF10" s="172">
        <v>179</v>
      </c>
      <c r="AG10" s="172">
        <v>211</v>
      </c>
      <c r="AH10" s="172">
        <v>268</v>
      </c>
      <c r="AI10" s="172">
        <v>3</v>
      </c>
      <c r="AJ10" s="172">
        <v>4</v>
      </c>
      <c r="AK10" s="172">
        <f>AK2*1.26</f>
        <v>31.5</v>
      </c>
      <c r="AL10" s="172">
        <v>2.5999999999999999E-2</v>
      </c>
      <c r="AM10" s="174">
        <v>15</v>
      </c>
      <c r="AN10" s="173">
        <f>AL10*J10+AK10</f>
        <v>31.89</v>
      </c>
      <c r="AO10" s="173">
        <f t="shared" si="8"/>
        <v>3.1890000000000001</v>
      </c>
      <c r="AP10" s="173">
        <f t="shared" si="3"/>
        <v>10.68</v>
      </c>
      <c r="AQ10" s="173">
        <f t="shared" si="4"/>
        <v>1.5</v>
      </c>
      <c r="AR10" s="173">
        <v>8.8096750000000001E-2</v>
      </c>
      <c r="AS10" s="173">
        <f t="shared" si="5"/>
        <v>47.347096749999999</v>
      </c>
      <c r="AT10" s="175">
        <f t="shared" si="9"/>
        <v>7.5000000000000007E-5</v>
      </c>
      <c r="AU10" s="175">
        <f t="shared" si="10"/>
        <v>1E-4</v>
      </c>
      <c r="AV10" s="175">
        <f t="shared" si="6"/>
        <v>1.1836774187500001E-3</v>
      </c>
    </row>
    <row r="11" spans="1:48" s="179" customFormat="1" x14ac:dyDescent="0.25">
      <c r="A11" s="136" t="s">
        <v>22</v>
      </c>
      <c r="B11" s="98" t="s">
        <v>252</v>
      </c>
      <c r="C11" s="98" t="s">
        <v>11</v>
      </c>
      <c r="D11" s="177" t="s">
        <v>121</v>
      </c>
      <c r="E11" s="97">
        <v>9.9999999999999995E-7</v>
      </c>
      <c r="F11" s="98">
        <v>1</v>
      </c>
      <c r="G11" s="98">
        <v>0.05</v>
      </c>
      <c r="H11" s="97">
        <f>E11*F11*G11</f>
        <v>4.9999999999999998E-8</v>
      </c>
      <c r="I11" s="99">
        <v>45</v>
      </c>
      <c r="J11" s="99">
        <f>I11</f>
        <v>45</v>
      </c>
      <c r="K11" s="178">
        <v>300</v>
      </c>
      <c r="L11" s="140" t="str">
        <f t="shared" si="11"/>
        <v>С10</v>
      </c>
      <c r="M11" s="140" t="str">
        <f t="shared" si="12"/>
        <v>Емкость Е-3</v>
      </c>
      <c r="N11" s="140" t="str">
        <f t="shared" si="13"/>
        <v>Полное-пожар</v>
      </c>
      <c r="O11" s="179">
        <v>17</v>
      </c>
      <c r="P11" s="179">
        <v>23</v>
      </c>
      <c r="Q11" s="179">
        <v>33</v>
      </c>
      <c r="R11" s="179">
        <v>61</v>
      </c>
      <c r="S11" s="179" t="s">
        <v>170</v>
      </c>
      <c r="T11" s="179" t="s">
        <v>170</v>
      </c>
      <c r="U11" s="179" t="s">
        <v>170</v>
      </c>
      <c r="V11" s="179" t="s">
        <v>170</v>
      </c>
      <c r="W11" s="179" t="s">
        <v>170</v>
      </c>
      <c r="X11" s="179" t="s">
        <v>170</v>
      </c>
      <c r="Y11" s="179" t="s">
        <v>170</v>
      </c>
      <c r="Z11" s="179" t="s">
        <v>170</v>
      </c>
      <c r="AA11" s="179" t="s">
        <v>170</v>
      </c>
      <c r="AB11" s="179" t="s">
        <v>170</v>
      </c>
      <c r="AC11" s="179" t="s">
        <v>170</v>
      </c>
      <c r="AD11" s="179" t="s">
        <v>170</v>
      </c>
      <c r="AE11" s="179" t="s">
        <v>170</v>
      </c>
      <c r="AF11" s="179" t="s">
        <v>170</v>
      </c>
      <c r="AG11" s="179" t="s">
        <v>170</v>
      </c>
      <c r="AH11" s="179" t="s">
        <v>170</v>
      </c>
      <c r="AI11" s="179">
        <v>4</v>
      </c>
      <c r="AJ11" s="179">
        <v>5</v>
      </c>
      <c r="AK11" s="179">
        <f t="shared" ref="AK11" si="14">I11</f>
        <v>45</v>
      </c>
      <c r="AL11" s="179">
        <v>2.5999999999999999E-2</v>
      </c>
      <c r="AM11" s="180">
        <v>10</v>
      </c>
      <c r="AN11" s="181">
        <f t="shared" ref="AN11" si="15">AL11*J11+AK11</f>
        <v>46.17</v>
      </c>
      <c r="AO11" s="181">
        <f t="shared" si="8"/>
        <v>4.617</v>
      </c>
      <c r="AP11" s="181">
        <f t="shared" ref="AP11:AP55" si="16">AI11*1.72+115*0.012*AJ11</f>
        <v>13.780000000000001</v>
      </c>
      <c r="AQ11" s="181">
        <f t="shared" ref="AQ11:AQ55" si="17">AM11*0.1</f>
        <v>1</v>
      </c>
      <c r="AR11" s="181">
        <v>8.8096750000000001E-2</v>
      </c>
      <c r="AS11" s="181">
        <f t="shared" ref="AS11:AS55" si="18">AR11+AQ11+AP11+AO11+AN11</f>
        <v>65.655096749999998</v>
      </c>
      <c r="AT11" s="182">
        <f t="shared" si="9"/>
        <v>1.9999999999999999E-7</v>
      </c>
      <c r="AU11" s="182">
        <f t="shared" si="10"/>
        <v>2.4999999999999999E-7</v>
      </c>
      <c r="AV11" s="182">
        <f t="shared" ref="AV11:AV55" si="19">H11*AS11</f>
        <v>3.2827548374999999E-6</v>
      </c>
    </row>
    <row r="12" spans="1:48" s="179" customFormat="1" x14ac:dyDescent="0.25">
      <c r="A12" s="136" t="s">
        <v>23</v>
      </c>
      <c r="B12" s="98" t="s">
        <v>252</v>
      </c>
      <c r="C12" s="98" t="s">
        <v>243</v>
      </c>
      <c r="D12" s="177" t="s">
        <v>124</v>
      </c>
      <c r="E12" s="97">
        <v>9.9999999999999995E-7</v>
      </c>
      <c r="F12" s="98">
        <v>1</v>
      </c>
      <c r="G12" s="98">
        <v>0.19</v>
      </c>
      <c r="H12" s="97">
        <f t="shared" ref="H12:H17" si="20">E12*F12*G12</f>
        <v>1.8999999999999998E-7</v>
      </c>
      <c r="I12" s="99">
        <v>45</v>
      </c>
      <c r="J12" s="99">
        <f>(POWER(10,-6)*SQRT(150)*69*3600*K12/1000)*0.1</f>
        <v>9.1267987816101209E-2</v>
      </c>
      <c r="K12" s="178">
        <v>300</v>
      </c>
      <c r="L12" s="140" t="str">
        <f t="shared" si="11"/>
        <v>С11</v>
      </c>
      <c r="M12" s="140" t="str">
        <f t="shared" si="12"/>
        <v>Емкость Е-3</v>
      </c>
      <c r="N12" s="140" t="str">
        <f t="shared" si="13"/>
        <v>Полное-взрыв</v>
      </c>
      <c r="Q12" s="179" t="s">
        <v>170</v>
      </c>
      <c r="R12" s="179" t="s">
        <v>170</v>
      </c>
      <c r="S12" s="179" t="s">
        <v>170</v>
      </c>
      <c r="T12" s="179" t="s">
        <v>170</v>
      </c>
      <c r="U12" s="179">
        <v>0</v>
      </c>
      <c r="V12" s="179">
        <v>28</v>
      </c>
      <c r="W12" s="179">
        <v>78</v>
      </c>
      <c r="X12" s="179">
        <v>135</v>
      </c>
      <c r="Y12" s="179" t="s">
        <v>170</v>
      </c>
      <c r="Z12" s="179" t="s">
        <v>170</v>
      </c>
      <c r="AA12" s="179" t="s">
        <v>170</v>
      </c>
      <c r="AB12" s="179" t="s">
        <v>170</v>
      </c>
      <c r="AC12" s="179" t="s">
        <v>170</v>
      </c>
      <c r="AD12" s="179" t="s">
        <v>170</v>
      </c>
      <c r="AE12" s="179" t="s">
        <v>170</v>
      </c>
      <c r="AF12" s="179" t="s">
        <v>170</v>
      </c>
      <c r="AG12" s="179" t="s">
        <v>170</v>
      </c>
      <c r="AH12" s="179" t="s">
        <v>170</v>
      </c>
      <c r="AI12" s="179">
        <v>6</v>
      </c>
      <c r="AJ12" s="179">
        <v>10</v>
      </c>
      <c r="AK12" s="179">
        <f t="shared" ref="AK12" si="21">AK11*1.5</f>
        <v>67.5</v>
      </c>
      <c r="AL12" s="179">
        <v>2.5999999999999999E-2</v>
      </c>
      <c r="AM12" s="180">
        <v>20</v>
      </c>
      <c r="AN12" s="181">
        <f t="shared" ref="AN12" si="22">AL12*I12+AK12</f>
        <v>68.67</v>
      </c>
      <c r="AO12" s="181">
        <f t="shared" ref="AO12:AO55" si="23">0.1*AN12</f>
        <v>6.8670000000000009</v>
      </c>
      <c r="AP12" s="181">
        <f t="shared" si="16"/>
        <v>24.12</v>
      </c>
      <c r="AQ12" s="181">
        <f t="shared" si="17"/>
        <v>2</v>
      </c>
      <c r="AR12" s="181">
        <v>8.8096750000000015E-2</v>
      </c>
      <c r="AS12" s="181">
        <f t="shared" si="18"/>
        <v>101.74509675</v>
      </c>
      <c r="AT12" s="182">
        <f t="shared" ref="AT12:AT55" si="24">AI12*H12</f>
        <v>1.1399999999999999E-6</v>
      </c>
      <c r="AU12" s="182">
        <f t="shared" ref="AU12:AU55" si="25">AJ12*H12</f>
        <v>1.8999999999999998E-6</v>
      </c>
      <c r="AV12" s="182">
        <f t="shared" si="19"/>
        <v>1.93315683825E-5</v>
      </c>
    </row>
    <row r="13" spans="1:48" s="179" customFormat="1" x14ac:dyDescent="0.25">
      <c r="A13" s="136" t="s">
        <v>24</v>
      </c>
      <c r="B13" s="98" t="s">
        <v>252</v>
      </c>
      <c r="C13" s="98" t="s">
        <v>244</v>
      </c>
      <c r="D13" s="177" t="s">
        <v>122</v>
      </c>
      <c r="E13" s="97">
        <v>9.9999999999999995E-7</v>
      </c>
      <c r="F13" s="98">
        <v>1</v>
      </c>
      <c r="G13" s="98">
        <v>0.76</v>
      </c>
      <c r="H13" s="97">
        <f t="shared" si="20"/>
        <v>7.5999999999999992E-7</v>
      </c>
      <c r="I13" s="99">
        <v>45</v>
      </c>
      <c r="J13" s="99">
        <v>0</v>
      </c>
      <c r="K13" s="183">
        <v>0</v>
      </c>
      <c r="L13" s="140" t="str">
        <f t="shared" si="11"/>
        <v>С12</v>
      </c>
      <c r="M13" s="140" t="str">
        <f t="shared" si="12"/>
        <v>Емкость Е-3</v>
      </c>
      <c r="N13" s="140" t="str">
        <f t="shared" si="13"/>
        <v>Полное-ликвидация</v>
      </c>
      <c r="Q13" s="179" t="s">
        <v>170</v>
      </c>
      <c r="R13" s="179" t="s">
        <v>170</v>
      </c>
      <c r="S13" s="179" t="s">
        <v>170</v>
      </c>
      <c r="T13" s="179" t="s">
        <v>170</v>
      </c>
      <c r="U13" s="179" t="s">
        <v>170</v>
      </c>
      <c r="V13" s="179" t="s">
        <v>170</v>
      </c>
      <c r="W13" s="179" t="s">
        <v>170</v>
      </c>
      <c r="X13" s="179" t="s">
        <v>170</v>
      </c>
      <c r="Y13" s="179" t="s">
        <v>170</v>
      </c>
      <c r="Z13" s="179" t="s">
        <v>170</v>
      </c>
      <c r="AA13" s="179" t="s">
        <v>170</v>
      </c>
      <c r="AB13" s="179" t="s">
        <v>170</v>
      </c>
      <c r="AC13" s="179" t="s">
        <v>170</v>
      </c>
      <c r="AD13" s="179" t="s">
        <v>170</v>
      </c>
      <c r="AE13" s="179" t="s">
        <v>170</v>
      </c>
      <c r="AF13" s="179" t="s">
        <v>170</v>
      </c>
      <c r="AG13" s="179" t="s">
        <v>170</v>
      </c>
      <c r="AH13" s="179" t="s">
        <v>170</v>
      </c>
      <c r="AI13" s="179">
        <v>0</v>
      </c>
      <c r="AJ13" s="179">
        <v>0</v>
      </c>
      <c r="AK13" s="179">
        <f t="shared" ref="AK13" si="26">AK11*0.58</f>
        <v>26.099999999999998</v>
      </c>
      <c r="AL13" s="179">
        <v>2.5999999999999999E-2</v>
      </c>
      <c r="AM13" s="180">
        <v>3</v>
      </c>
      <c r="AN13" s="181">
        <f t="shared" ref="AN13:AN14" si="27">AL13*J13+AK13</f>
        <v>26.099999999999998</v>
      </c>
      <c r="AO13" s="181">
        <f t="shared" si="23"/>
        <v>2.61</v>
      </c>
      <c r="AP13" s="181">
        <f t="shared" si="16"/>
        <v>0</v>
      </c>
      <c r="AQ13" s="181">
        <f t="shared" si="17"/>
        <v>0.30000000000000004</v>
      </c>
      <c r="AR13" s="181">
        <v>0</v>
      </c>
      <c r="AS13" s="181">
        <f t="shared" si="18"/>
        <v>29.009999999999998</v>
      </c>
      <c r="AT13" s="182">
        <f t="shared" si="24"/>
        <v>0</v>
      </c>
      <c r="AU13" s="182">
        <f t="shared" si="25"/>
        <v>0</v>
      </c>
      <c r="AV13" s="182">
        <f t="shared" si="19"/>
        <v>2.2047599999999995E-5</v>
      </c>
    </row>
    <row r="14" spans="1:48" s="179" customFormat="1" x14ac:dyDescent="0.25">
      <c r="A14" s="136" t="s">
        <v>25</v>
      </c>
      <c r="B14" s="98" t="s">
        <v>252</v>
      </c>
      <c r="C14" s="98" t="s">
        <v>15</v>
      </c>
      <c r="D14" s="177" t="s">
        <v>125</v>
      </c>
      <c r="E14" s="97">
        <v>1.0000000000000001E-5</v>
      </c>
      <c r="F14" s="98">
        <v>1</v>
      </c>
      <c r="G14" s="98">
        <v>4.0000000000000008E-2</v>
      </c>
      <c r="H14" s="97">
        <f t="shared" si="20"/>
        <v>4.0000000000000009E-7</v>
      </c>
      <c r="I14" s="99">
        <f>K14*300/1000</f>
        <v>0.45</v>
      </c>
      <c r="J14" s="99">
        <f>I14</f>
        <v>0.45</v>
      </c>
      <c r="K14" s="178">
        <v>1.5</v>
      </c>
      <c r="L14" s="140" t="str">
        <f t="shared" si="11"/>
        <v>С13</v>
      </c>
      <c r="M14" s="140" t="str">
        <f t="shared" si="12"/>
        <v>Емкость Е-3</v>
      </c>
      <c r="N14" s="140" t="str">
        <f t="shared" si="13"/>
        <v>Частичное-жидкостной факел</v>
      </c>
      <c r="Q14" s="179" t="s">
        <v>170</v>
      </c>
      <c r="R14" s="179" t="s">
        <v>170</v>
      </c>
      <c r="S14" s="179" t="s">
        <v>170</v>
      </c>
      <c r="T14" s="179" t="s">
        <v>170</v>
      </c>
      <c r="U14" s="179" t="s">
        <v>170</v>
      </c>
      <c r="V14" s="179" t="s">
        <v>170</v>
      </c>
      <c r="W14" s="179" t="s">
        <v>170</v>
      </c>
      <c r="X14" s="179" t="s">
        <v>170</v>
      </c>
      <c r="Y14" s="179">
        <v>17</v>
      </c>
      <c r="Z14" s="179">
        <v>3</v>
      </c>
      <c r="AA14" s="179" t="s">
        <v>170</v>
      </c>
      <c r="AB14" s="179" t="s">
        <v>170</v>
      </c>
      <c r="AC14" s="179" t="s">
        <v>170</v>
      </c>
      <c r="AD14" s="179" t="s">
        <v>170</v>
      </c>
      <c r="AE14" s="179" t="s">
        <v>170</v>
      </c>
      <c r="AF14" s="179" t="s">
        <v>170</v>
      </c>
      <c r="AG14" s="179" t="s">
        <v>170</v>
      </c>
      <c r="AH14" s="179" t="s">
        <v>170</v>
      </c>
      <c r="AI14" s="179">
        <v>2</v>
      </c>
      <c r="AJ14" s="179">
        <v>2</v>
      </c>
      <c r="AK14" s="179">
        <f t="shared" ref="AK14" si="28">AK11*0.15</f>
        <v>6.75</v>
      </c>
      <c r="AL14" s="179">
        <v>2.5999999999999999E-2</v>
      </c>
      <c r="AM14" s="180">
        <v>5</v>
      </c>
      <c r="AN14" s="181">
        <f t="shared" si="27"/>
        <v>6.7617000000000003</v>
      </c>
      <c r="AO14" s="181">
        <f t="shared" si="23"/>
        <v>0.67617000000000005</v>
      </c>
      <c r="AP14" s="181">
        <f t="shared" si="16"/>
        <v>6.2</v>
      </c>
      <c r="AQ14" s="181">
        <f t="shared" si="17"/>
        <v>0.5</v>
      </c>
      <c r="AR14" s="181">
        <v>3.6245520000000001E-3</v>
      </c>
      <c r="AS14" s="181">
        <f t="shared" si="18"/>
        <v>14.141494552000001</v>
      </c>
      <c r="AT14" s="182">
        <f t="shared" si="24"/>
        <v>8.0000000000000018E-7</v>
      </c>
      <c r="AU14" s="182">
        <f t="shared" si="25"/>
        <v>8.0000000000000018E-7</v>
      </c>
      <c r="AV14" s="182">
        <f t="shared" si="19"/>
        <v>5.6565978208000018E-6</v>
      </c>
    </row>
    <row r="15" spans="1:48" s="179" customFormat="1" x14ac:dyDescent="0.25">
      <c r="A15" s="136" t="s">
        <v>26</v>
      </c>
      <c r="B15" s="98" t="s">
        <v>252</v>
      </c>
      <c r="C15" s="98" t="s">
        <v>236</v>
      </c>
      <c r="D15" s="177" t="s">
        <v>123</v>
      </c>
      <c r="E15" s="97">
        <v>1.0000000000000001E-5</v>
      </c>
      <c r="F15" s="98">
        <v>1</v>
      </c>
      <c r="G15" s="98">
        <v>0.16000000000000003</v>
      </c>
      <c r="H15" s="97">
        <f t="shared" si="20"/>
        <v>1.6000000000000004E-6</v>
      </c>
      <c r="I15" s="99">
        <f>K14*300/1000</f>
        <v>0.45</v>
      </c>
      <c r="J15" s="99">
        <v>0</v>
      </c>
      <c r="K15" s="183">
        <v>0</v>
      </c>
      <c r="L15" s="140" t="str">
        <f t="shared" si="11"/>
        <v>С14</v>
      </c>
      <c r="M15" s="140" t="str">
        <f t="shared" si="12"/>
        <v>Емкость Е-3</v>
      </c>
      <c r="N15" s="140" t="str">
        <f t="shared" si="13"/>
        <v>Частичное-ликвидация</v>
      </c>
      <c r="Q15" s="179" t="s">
        <v>170</v>
      </c>
      <c r="R15" s="179" t="s">
        <v>170</v>
      </c>
      <c r="S15" s="179" t="s">
        <v>170</v>
      </c>
      <c r="T15" s="179" t="s">
        <v>170</v>
      </c>
      <c r="U15" s="179" t="s">
        <v>170</v>
      </c>
      <c r="V15" s="179" t="s">
        <v>170</v>
      </c>
      <c r="W15" s="179" t="s">
        <v>170</v>
      </c>
      <c r="X15" s="179" t="s">
        <v>170</v>
      </c>
      <c r="Y15" s="179" t="s">
        <v>170</v>
      </c>
      <c r="Z15" s="179" t="s">
        <v>170</v>
      </c>
      <c r="AA15" s="179" t="s">
        <v>170</v>
      </c>
      <c r="AB15" s="179" t="s">
        <v>170</v>
      </c>
      <c r="AC15" s="179" t="s">
        <v>170</v>
      </c>
      <c r="AD15" s="179" t="s">
        <v>170</v>
      </c>
      <c r="AE15" s="179" t="s">
        <v>170</v>
      </c>
      <c r="AF15" s="179" t="s">
        <v>170</v>
      </c>
      <c r="AG15" s="179" t="s">
        <v>170</v>
      </c>
      <c r="AH15" s="179" t="s">
        <v>170</v>
      </c>
      <c r="AI15" s="179">
        <v>0</v>
      </c>
      <c r="AJ15" s="179">
        <v>0</v>
      </c>
      <c r="AK15" s="179">
        <f t="shared" ref="AK15" si="29">AK11*0.05</f>
        <v>2.25</v>
      </c>
      <c r="AL15" s="179">
        <v>2.5999999999999999E-2</v>
      </c>
      <c r="AM15" s="180">
        <v>2</v>
      </c>
      <c r="AN15" s="181">
        <f t="shared" ref="AN15" si="30">AL15*I15+AK15</f>
        <v>2.2616999999999998</v>
      </c>
      <c r="AO15" s="181">
        <f t="shared" si="23"/>
        <v>0.22616999999999998</v>
      </c>
      <c r="AP15" s="181">
        <f t="shared" si="16"/>
        <v>0</v>
      </c>
      <c r="AQ15" s="181">
        <f t="shared" si="17"/>
        <v>0.2</v>
      </c>
      <c r="AR15" s="181">
        <v>4.7987999999999997E-4</v>
      </c>
      <c r="AS15" s="181">
        <f t="shared" si="18"/>
        <v>2.6883498799999996</v>
      </c>
      <c r="AT15" s="182">
        <f t="shared" si="24"/>
        <v>0</v>
      </c>
      <c r="AU15" s="182">
        <f t="shared" si="25"/>
        <v>0</v>
      </c>
      <c r="AV15" s="182">
        <f t="shared" si="19"/>
        <v>4.3013598080000008E-6</v>
      </c>
    </row>
    <row r="16" spans="1:48" s="179" customFormat="1" x14ac:dyDescent="0.25">
      <c r="A16" s="136" t="s">
        <v>27</v>
      </c>
      <c r="B16" s="98" t="s">
        <v>252</v>
      </c>
      <c r="C16" s="98" t="s">
        <v>18</v>
      </c>
      <c r="D16" s="177" t="s">
        <v>126</v>
      </c>
      <c r="E16" s="97">
        <v>1.0000000000000001E-5</v>
      </c>
      <c r="F16" s="98">
        <v>1</v>
      </c>
      <c r="G16" s="98">
        <v>4.0000000000000008E-2</v>
      </c>
      <c r="H16" s="97">
        <f t="shared" si="20"/>
        <v>4.0000000000000009E-7</v>
      </c>
      <c r="I16" s="99">
        <f>K16*1800/1000</f>
        <v>0.126</v>
      </c>
      <c r="J16" s="99">
        <f>I16</f>
        <v>0.126</v>
      </c>
      <c r="K16" s="178">
        <v>7.0000000000000007E-2</v>
      </c>
      <c r="L16" s="140" t="str">
        <f t="shared" si="11"/>
        <v>С15</v>
      </c>
      <c r="M16" s="140" t="str">
        <f t="shared" si="12"/>
        <v>Емкость Е-3</v>
      </c>
      <c r="N16" s="140" t="str">
        <f t="shared" si="13"/>
        <v>Частичное-газ факел</v>
      </c>
      <c r="Q16" s="179" t="s">
        <v>170</v>
      </c>
      <c r="R16" s="179" t="s">
        <v>170</v>
      </c>
      <c r="S16" s="179" t="s">
        <v>170</v>
      </c>
      <c r="T16" s="179" t="s">
        <v>170</v>
      </c>
      <c r="U16" s="179" t="s">
        <v>170</v>
      </c>
      <c r="V16" s="179" t="s">
        <v>170</v>
      </c>
      <c r="W16" s="179" t="s">
        <v>170</v>
      </c>
      <c r="X16" s="179" t="s">
        <v>170</v>
      </c>
      <c r="Y16" s="179">
        <v>4</v>
      </c>
      <c r="Z16" s="179">
        <v>1</v>
      </c>
      <c r="AA16" s="179" t="s">
        <v>170</v>
      </c>
      <c r="AB16" s="179" t="s">
        <v>170</v>
      </c>
      <c r="AC16" s="179" t="s">
        <v>170</v>
      </c>
      <c r="AD16" s="179" t="s">
        <v>170</v>
      </c>
      <c r="AE16" s="179" t="s">
        <v>170</v>
      </c>
      <c r="AF16" s="179" t="s">
        <v>170</v>
      </c>
      <c r="AG16" s="179" t="s">
        <v>170</v>
      </c>
      <c r="AH16" s="179" t="s">
        <v>170</v>
      </c>
      <c r="AI16" s="179">
        <v>1</v>
      </c>
      <c r="AJ16" s="179">
        <v>1</v>
      </c>
      <c r="AK16" s="179">
        <f t="shared" ref="AK16" si="31">AK11*0.1</f>
        <v>4.5</v>
      </c>
      <c r="AL16" s="179">
        <v>2.5999999999999999E-2</v>
      </c>
      <c r="AM16" s="180">
        <v>5</v>
      </c>
      <c r="AN16" s="181">
        <f t="shared" ref="AN16:AN17" si="32">AL16*J16+AK16</f>
        <v>4.5032759999999996</v>
      </c>
      <c r="AO16" s="181">
        <f t="shared" si="23"/>
        <v>0.45032759999999999</v>
      </c>
      <c r="AP16" s="181">
        <f t="shared" si="16"/>
        <v>3.1</v>
      </c>
      <c r="AQ16" s="181">
        <f t="shared" si="17"/>
        <v>0.5</v>
      </c>
      <c r="AR16" s="181">
        <v>1.2685932E-3</v>
      </c>
      <c r="AS16" s="181">
        <f t="shared" si="18"/>
        <v>8.5548721931999996</v>
      </c>
      <c r="AT16" s="182">
        <f t="shared" si="24"/>
        <v>4.0000000000000009E-7</v>
      </c>
      <c r="AU16" s="182">
        <f t="shared" si="25"/>
        <v>4.0000000000000009E-7</v>
      </c>
      <c r="AV16" s="182">
        <f t="shared" si="19"/>
        <v>3.4219488772800007E-6</v>
      </c>
    </row>
    <row r="17" spans="1:48" s="179" customFormat="1" x14ac:dyDescent="0.25">
      <c r="A17" s="136" t="s">
        <v>28</v>
      </c>
      <c r="B17" s="98" t="s">
        <v>252</v>
      </c>
      <c r="C17" s="98" t="s">
        <v>237</v>
      </c>
      <c r="D17" s="177" t="s">
        <v>127</v>
      </c>
      <c r="E17" s="97">
        <v>1.0000000000000001E-5</v>
      </c>
      <c r="F17" s="98">
        <v>1</v>
      </c>
      <c r="G17" s="98">
        <v>0.15200000000000002</v>
      </c>
      <c r="H17" s="97">
        <f t="shared" si="20"/>
        <v>1.5200000000000003E-6</v>
      </c>
      <c r="I17" s="99">
        <f>K16*1800/1000</f>
        <v>0.126</v>
      </c>
      <c r="J17" s="99">
        <f>I17</f>
        <v>0.126</v>
      </c>
      <c r="K17" s="183">
        <v>0</v>
      </c>
      <c r="L17" s="140" t="str">
        <f t="shared" si="11"/>
        <v>С16</v>
      </c>
      <c r="M17" s="140" t="str">
        <f t="shared" si="12"/>
        <v>Емкость Е-3</v>
      </c>
      <c r="N17" s="140" t="str">
        <f t="shared" si="13"/>
        <v>Частичное-вспышка</v>
      </c>
      <c r="Q17" s="179" t="s">
        <v>170</v>
      </c>
      <c r="R17" s="179" t="s">
        <v>170</v>
      </c>
      <c r="S17" s="179" t="s">
        <v>170</v>
      </c>
      <c r="T17" s="179" t="s">
        <v>170</v>
      </c>
      <c r="U17" s="179" t="s">
        <v>170</v>
      </c>
      <c r="V17" s="179" t="s">
        <v>170</v>
      </c>
      <c r="W17" s="179" t="s">
        <v>170</v>
      </c>
      <c r="X17" s="179" t="s">
        <v>170</v>
      </c>
      <c r="Y17" s="179" t="s">
        <v>170</v>
      </c>
      <c r="Z17" s="179" t="s">
        <v>170</v>
      </c>
      <c r="AA17" s="179">
        <v>16</v>
      </c>
      <c r="AB17" s="179">
        <v>19</v>
      </c>
      <c r="AC17" s="179" t="s">
        <v>170</v>
      </c>
      <c r="AD17" s="179" t="s">
        <v>170</v>
      </c>
      <c r="AE17" s="179" t="s">
        <v>170</v>
      </c>
      <c r="AF17" s="179" t="s">
        <v>170</v>
      </c>
      <c r="AG17" s="179" t="s">
        <v>170</v>
      </c>
      <c r="AH17" s="179" t="s">
        <v>170</v>
      </c>
      <c r="AI17" s="179">
        <v>1</v>
      </c>
      <c r="AJ17" s="179">
        <v>1</v>
      </c>
      <c r="AK17" s="179">
        <f t="shared" ref="AK17" si="33">AK11*0.12</f>
        <v>5.3999999999999995</v>
      </c>
      <c r="AL17" s="179">
        <v>2.5999999999999999E-2</v>
      </c>
      <c r="AM17" s="180">
        <v>3</v>
      </c>
      <c r="AN17" s="181">
        <f t="shared" si="32"/>
        <v>5.4032759999999991</v>
      </c>
      <c r="AO17" s="181">
        <f t="shared" si="23"/>
        <v>0.54032759999999991</v>
      </c>
      <c r="AP17" s="181">
        <f t="shared" si="16"/>
        <v>3.1</v>
      </c>
      <c r="AQ17" s="181">
        <f t="shared" si="17"/>
        <v>0.30000000000000004</v>
      </c>
      <c r="AR17" s="181">
        <v>1.2685932E-3</v>
      </c>
      <c r="AS17" s="181">
        <f t="shared" si="18"/>
        <v>9.3448721931999987</v>
      </c>
      <c r="AT17" s="182">
        <f t="shared" si="24"/>
        <v>1.5200000000000003E-6</v>
      </c>
      <c r="AU17" s="182">
        <f t="shared" si="25"/>
        <v>1.5200000000000003E-6</v>
      </c>
      <c r="AV17" s="182">
        <f t="shared" si="19"/>
        <v>1.4204205733664E-5</v>
      </c>
    </row>
    <row r="18" spans="1:48" s="179" customFormat="1" x14ac:dyDescent="0.25">
      <c r="A18" s="136" t="s">
        <v>29</v>
      </c>
      <c r="B18" s="98" t="s">
        <v>252</v>
      </c>
      <c r="C18" s="98" t="s">
        <v>238</v>
      </c>
      <c r="D18" s="177" t="s">
        <v>123</v>
      </c>
      <c r="E18" s="97">
        <v>1.0000000000000001E-5</v>
      </c>
      <c r="F18" s="98">
        <v>1</v>
      </c>
      <c r="G18" s="98">
        <v>0.6080000000000001</v>
      </c>
      <c r="H18" s="97">
        <f>E18*F18*G18</f>
        <v>6.0800000000000011E-6</v>
      </c>
      <c r="I18" s="99">
        <f>K16*1800/1000</f>
        <v>0.126</v>
      </c>
      <c r="J18" s="99">
        <v>0</v>
      </c>
      <c r="K18" s="183">
        <v>0</v>
      </c>
      <c r="L18" s="140" t="str">
        <f t="shared" si="11"/>
        <v>С17</v>
      </c>
      <c r="M18" s="140" t="str">
        <f t="shared" si="12"/>
        <v>Емкость Е-3</v>
      </c>
      <c r="N18" s="140" t="str">
        <f t="shared" si="13"/>
        <v>Частичное-ликвидация</v>
      </c>
      <c r="Q18" s="179" t="s">
        <v>170</v>
      </c>
      <c r="R18" s="179" t="s">
        <v>170</v>
      </c>
      <c r="S18" s="179" t="s">
        <v>170</v>
      </c>
      <c r="T18" s="179" t="s">
        <v>170</v>
      </c>
      <c r="U18" s="179" t="s">
        <v>170</v>
      </c>
      <c r="V18" s="179" t="s">
        <v>170</v>
      </c>
      <c r="W18" s="179" t="s">
        <v>170</v>
      </c>
      <c r="X18" s="179" t="s">
        <v>170</v>
      </c>
      <c r="Y18" s="179" t="s">
        <v>170</v>
      </c>
      <c r="Z18" s="179" t="s">
        <v>170</v>
      </c>
      <c r="AA18" s="179" t="s">
        <v>170</v>
      </c>
      <c r="AB18" s="179" t="s">
        <v>170</v>
      </c>
      <c r="AC18" s="179" t="s">
        <v>170</v>
      </c>
      <c r="AD18" s="179" t="s">
        <v>170</v>
      </c>
      <c r="AE18" s="179" t="s">
        <v>170</v>
      </c>
      <c r="AF18" s="179" t="s">
        <v>170</v>
      </c>
      <c r="AG18" s="179" t="s">
        <v>170</v>
      </c>
      <c r="AH18" s="179" t="s">
        <v>170</v>
      </c>
      <c r="AI18" s="179">
        <v>0</v>
      </c>
      <c r="AJ18" s="179">
        <v>0</v>
      </c>
      <c r="AK18" s="179">
        <f t="shared" ref="AK18" si="34">AK11*0.05</f>
        <v>2.25</v>
      </c>
      <c r="AL18" s="179">
        <v>2.5999999999999999E-2</v>
      </c>
      <c r="AM18" s="180">
        <v>2</v>
      </c>
      <c r="AN18" s="181">
        <f t="shared" ref="AN18" si="35">AL18*I18+AK18</f>
        <v>2.2532760000000001</v>
      </c>
      <c r="AO18" s="181">
        <f t="shared" si="23"/>
        <v>0.22532760000000002</v>
      </c>
      <c r="AP18" s="181">
        <f t="shared" si="16"/>
        <v>0</v>
      </c>
      <c r="AQ18" s="181">
        <f t="shared" si="17"/>
        <v>0.2</v>
      </c>
      <c r="AR18" s="181">
        <v>1.6795799999999998E-4</v>
      </c>
      <c r="AS18" s="181">
        <f t="shared" si="18"/>
        <v>2.6787715580000002</v>
      </c>
      <c r="AT18" s="182">
        <f t="shared" si="24"/>
        <v>0</v>
      </c>
      <c r="AU18" s="182">
        <f t="shared" si="25"/>
        <v>0</v>
      </c>
      <c r="AV18" s="182">
        <f t="shared" si="19"/>
        <v>1.6286931072640004E-5</v>
      </c>
    </row>
    <row r="19" spans="1:48" s="179" customFormat="1" x14ac:dyDescent="0.25">
      <c r="A19" s="136" t="s">
        <v>30</v>
      </c>
      <c r="B19" s="98" t="s">
        <v>252</v>
      </c>
      <c r="C19" s="98" t="s">
        <v>128</v>
      </c>
      <c r="D19" s="177" t="s">
        <v>129</v>
      </c>
      <c r="E19" s="97">
        <v>2.5000000000000001E-5</v>
      </c>
      <c r="F19" s="98">
        <v>1</v>
      </c>
      <c r="G19" s="98">
        <v>1</v>
      </c>
      <c r="H19" s="97">
        <f>E19*F19*G19</f>
        <v>2.5000000000000001E-5</v>
      </c>
      <c r="I19" s="99">
        <v>45</v>
      </c>
      <c r="J19" s="99">
        <f>I19*0.6</f>
        <v>27</v>
      </c>
      <c r="K19" s="183">
        <v>0</v>
      </c>
      <c r="L19" s="140" t="str">
        <f t="shared" si="11"/>
        <v>С18</v>
      </c>
      <c r="M19" s="140" t="str">
        <f t="shared" si="12"/>
        <v>Емкость Е-3</v>
      </c>
      <c r="N19" s="140" t="str">
        <f t="shared" si="13"/>
        <v>Полное-огненный шар</v>
      </c>
      <c r="Q19" s="179" t="s">
        <v>170</v>
      </c>
      <c r="R19" s="179" t="s">
        <v>170</v>
      </c>
      <c r="S19" s="179" t="s">
        <v>170</v>
      </c>
      <c r="T19" s="179" t="s">
        <v>170</v>
      </c>
      <c r="U19" s="179" t="s">
        <v>170</v>
      </c>
      <c r="V19" s="179" t="s">
        <v>170</v>
      </c>
      <c r="W19" s="179" t="s">
        <v>170</v>
      </c>
      <c r="X19" s="179" t="s">
        <v>170</v>
      </c>
      <c r="Y19" s="179" t="s">
        <v>170</v>
      </c>
      <c r="Z19" s="179" t="s">
        <v>170</v>
      </c>
      <c r="AA19" s="179" t="s">
        <v>170</v>
      </c>
      <c r="AB19" s="179" t="s">
        <v>170</v>
      </c>
      <c r="AC19" s="179" t="s">
        <v>170</v>
      </c>
      <c r="AD19" s="179" t="s">
        <v>170</v>
      </c>
      <c r="AE19" s="179">
        <v>171</v>
      </c>
      <c r="AF19" s="179">
        <v>233</v>
      </c>
      <c r="AG19" s="179">
        <v>273</v>
      </c>
      <c r="AH19" s="179">
        <v>343</v>
      </c>
      <c r="AI19" s="179">
        <v>4</v>
      </c>
      <c r="AJ19" s="179">
        <v>5</v>
      </c>
      <c r="AK19" s="179">
        <f t="shared" ref="AK19" si="36">AK11*1.26</f>
        <v>56.7</v>
      </c>
      <c r="AL19" s="179">
        <v>2.5999999999999999E-2</v>
      </c>
      <c r="AM19" s="180">
        <v>15</v>
      </c>
      <c r="AN19" s="181">
        <f t="shared" ref="AN19:AN20" si="37">AL19*J19+AK19</f>
        <v>57.402000000000001</v>
      </c>
      <c r="AO19" s="181">
        <f t="shared" si="23"/>
        <v>5.7402000000000006</v>
      </c>
      <c r="AP19" s="181">
        <f t="shared" si="16"/>
        <v>13.780000000000001</v>
      </c>
      <c r="AQ19" s="181">
        <f t="shared" si="17"/>
        <v>1.5</v>
      </c>
      <c r="AR19" s="181">
        <v>8.8096750000000001E-2</v>
      </c>
      <c r="AS19" s="181">
        <f t="shared" si="18"/>
        <v>78.510296750000009</v>
      </c>
      <c r="AT19" s="182">
        <f t="shared" si="24"/>
        <v>1E-4</v>
      </c>
      <c r="AU19" s="182">
        <f t="shared" si="25"/>
        <v>1.25E-4</v>
      </c>
      <c r="AV19" s="182">
        <f t="shared" si="19"/>
        <v>1.9627574187500003E-3</v>
      </c>
    </row>
    <row r="20" spans="1:48" s="142" customFormat="1" x14ac:dyDescent="0.25">
      <c r="A20" s="136" t="s">
        <v>31</v>
      </c>
      <c r="B20" s="107" t="s">
        <v>259</v>
      </c>
      <c r="C20" s="107" t="s">
        <v>11</v>
      </c>
      <c r="D20" s="184" t="s">
        <v>121</v>
      </c>
      <c r="E20" s="106">
        <v>9.9999999999999995E-7</v>
      </c>
      <c r="F20" s="107">
        <v>1</v>
      </c>
      <c r="G20" s="107">
        <v>0.05</v>
      </c>
      <c r="H20" s="106">
        <f>E20*F20*G20</f>
        <v>4.9999999999999998E-8</v>
      </c>
      <c r="I20" s="108">
        <v>4</v>
      </c>
      <c r="J20" s="108">
        <f>I20</f>
        <v>4</v>
      </c>
      <c r="K20" s="185">
        <v>50</v>
      </c>
      <c r="L20" s="140" t="str">
        <f t="shared" si="11"/>
        <v>С19</v>
      </c>
      <c r="M20" s="140" t="str">
        <f t="shared" si="12"/>
        <v>Емкость ГС</v>
      </c>
      <c r="N20" s="140" t="str">
        <f t="shared" si="13"/>
        <v>Полное-пожар</v>
      </c>
      <c r="O20" s="142">
        <v>12</v>
      </c>
      <c r="P20" s="142">
        <v>17</v>
      </c>
      <c r="Q20" s="142">
        <v>23</v>
      </c>
      <c r="R20" s="142">
        <v>41</v>
      </c>
      <c r="S20" s="142" t="s">
        <v>170</v>
      </c>
      <c r="T20" s="142" t="s">
        <v>170</v>
      </c>
      <c r="U20" s="142" t="s">
        <v>170</v>
      </c>
      <c r="V20" s="142" t="s">
        <v>170</v>
      </c>
      <c r="W20" s="142" t="s">
        <v>170</v>
      </c>
      <c r="X20" s="142" t="s">
        <v>170</v>
      </c>
      <c r="Y20" s="142" t="s">
        <v>170</v>
      </c>
      <c r="Z20" s="142" t="s">
        <v>170</v>
      </c>
      <c r="AA20" s="142" t="s">
        <v>170</v>
      </c>
      <c r="AB20" s="142" t="s">
        <v>170</v>
      </c>
      <c r="AC20" s="142" t="s">
        <v>170</v>
      </c>
      <c r="AD20" s="142" t="s">
        <v>170</v>
      </c>
      <c r="AE20" s="142" t="s">
        <v>170</v>
      </c>
      <c r="AF20" s="142" t="s">
        <v>170</v>
      </c>
      <c r="AG20" s="142" t="s">
        <v>170</v>
      </c>
      <c r="AH20" s="142" t="s">
        <v>170</v>
      </c>
      <c r="AI20" s="142">
        <v>3</v>
      </c>
      <c r="AJ20" s="142">
        <v>4</v>
      </c>
      <c r="AK20" s="142">
        <f t="shared" ref="AK20" si="38">I20</f>
        <v>4</v>
      </c>
      <c r="AL20" s="142">
        <v>2.5999999999999999E-2</v>
      </c>
      <c r="AM20" s="147">
        <v>10</v>
      </c>
      <c r="AN20" s="143">
        <f t="shared" si="37"/>
        <v>4.1040000000000001</v>
      </c>
      <c r="AO20" s="143">
        <f t="shared" si="23"/>
        <v>0.41040000000000004</v>
      </c>
      <c r="AP20" s="143">
        <f t="shared" si="16"/>
        <v>10.68</v>
      </c>
      <c r="AQ20" s="143">
        <f t="shared" si="17"/>
        <v>1</v>
      </c>
      <c r="AR20" s="143">
        <v>8.8096750000000001E-2</v>
      </c>
      <c r="AS20" s="143">
        <f t="shared" si="18"/>
        <v>16.28249675</v>
      </c>
      <c r="AT20" s="144">
        <f t="shared" si="24"/>
        <v>1.4999999999999999E-7</v>
      </c>
      <c r="AU20" s="144">
        <f t="shared" si="25"/>
        <v>1.9999999999999999E-7</v>
      </c>
      <c r="AV20" s="144">
        <f t="shared" si="19"/>
        <v>8.1412483750000001E-7</v>
      </c>
    </row>
    <row r="21" spans="1:48" s="142" customFormat="1" x14ac:dyDescent="0.25">
      <c r="A21" s="136" t="s">
        <v>32</v>
      </c>
      <c r="B21" s="107" t="s">
        <v>259</v>
      </c>
      <c r="C21" s="107" t="s">
        <v>243</v>
      </c>
      <c r="D21" s="184" t="s">
        <v>124</v>
      </c>
      <c r="E21" s="106">
        <v>9.9999999999999995E-7</v>
      </c>
      <c r="F21" s="107">
        <v>1</v>
      </c>
      <c r="G21" s="107">
        <v>0.19</v>
      </c>
      <c r="H21" s="106">
        <f t="shared" ref="H21:H26" si="39">E21*F21*G21</f>
        <v>1.8999999999999998E-7</v>
      </c>
      <c r="I21" s="108">
        <v>4</v>
      </c>
      <c r="J21" s="108">
        <f>(POWER(10,-6)*SQRT(150)*69*3600*K21/1000)*0.1</f>
        <v>1.5211331302683538E-2</v>
      </c>
      <c r="K21" s="185">
        <v>50</v>
      </c>
      <c r="L21" s="140" t="str">
        <f t="shared" si="11"/>
        <v>С20</v>
      </c>
      <c r="M21" s="140" t="str">
        <f t="shared" si="12"/>
        <v>Емкость ГС</v>
      </c>
      <c r="N21" s="140" t="str">
        <f t="shared" si="13"/>
        <v>Полное-взрыв</v>
      </c>
      <c r="Q21" s="142" t="s">
        <v>170</v>
      </c>
      <c r="R21" s="142" t="s">
        <v>170</v>
      </c>
      <c r="S21" s="142" t="s">
        <v>170</v>
      </c>
      <c r="T21" s="142" t="s">
        <v>170</v>
      </c>
      <c r="U21" s="142">
        <v>0</v>
      </c>
      <c r="V21" s="142">
        <v>15</v>
      </c>
      <c r="W21" s="142">
        <v>43</v>
      </c>
      <c r="X21" s="142">
        <v>74</v>
      </c>
      <c r="Y21" s="142" t="s">
        <v>170</v>
      </c>
      <c r="Z21" s="142" t="s">
        <v>170</v>
      </c>
      <c r="AA21" s="142" t="s">
        <v>170</v>
      </c>
      <c r="AB21" s="142" t="s">
        <v>170</v>
      </c>
      <c r="AC21" s="142" t="s">
        <v>170</v>
      </c>
      <c r="AD21" s="142" t="s">
        <v>170</v>
      </c>
      <c r="AE21" s="142" t="s">
        <v>170</v>
      </c>
      <c r="AF21" s="142" t="s">
        <v>170</v>
      </c>
      <c r="AG21" s="142" t="s">
        <v>170</v>
      </c>
      <c r="AH21" s="142" t="s">
        <v>170</v>
      </c>
      <c r="AI21" s="142">
        <v>5</v>
      </c>
      <c r="AJ21" s="142">
        <v>7</v>
      </c>
      <c r="AK21" s="142">
        <f t="shared" ref="AK21" si="40">AK20*1.5</f>
        <v>6</v>
      </c>
      <c r="AL21" s="142">
        <v>2.5999999999999999E-2</v>
      </c>
      <c r="AM21" s="147">
        <v>20</v>
      </c>
      <c r="AN21" s="143">
        <f t="shared" ref="AN21" si="41">AL21*I21+AK21</f>
        <v>6.1040000000000001</v>
      </c>
      <c r="AO21" s="143">
        <f t="shared" si="23"/>
        <v>0.61040000000000005</v>
      </c>
      <c r="AP21" s="143">
        <f t="shared" si="16"/>
        <v>18.259999999999998</v>
      </c>
      <c r="AQ21" s="143">
        <f t="shared" si="17"/>
        <v>2</v>
      </c>
      <c r="AR21" s="143">
        <v>8.8096750000000015E-2</v>
      </c>
      <c r="AS21" s="143">
        <f t="shared" si="18"/>
        <v>27.062496749999994</v>
      </c>
      <c r="AT21" s="144">
        <f t="shared" si="24"/>
        <v>9.499999999999999E-7</v>
      </c>
      <c r="AU21" s="144">
        <f t="shared" si="25"/>
        <v>1.33E-6</v>
      </c>
      <c r="AV21" s="144">
        <f t="shared" si="19"/>
        <v>5.1418743824999979E-6</v>
      </c>
    </row>
    <row r="22" spans="1:48" s="142" customFormat="1" x14ac:dyDescent="0.25">
      <c r="A22" s="136" t="s">
        <v>33</v>
      </c>
      <c r="B22" s="107" t="s">
        <v>259</v>
      </c>
      <c r="C22" s="107" t="s">
        <v>244</v>
      </c>
      <c r="D22" s="184" t="s">
        <v>122</v>
      </c>
      <c r="E22" s="106">
        <v>9.9999999999999995E-7</v>
      </c>
      <c r="F22" s="107">
        <v>1</v>
      </c>
      <c r="G22" s="107">
        <v>0.76</v>
      </c>
      <c r="H22" s="106">
        <f t="shared" si="39"/>
        <v>7.5999999999999992E-7</v>
      </c>
      <c r="I22" s="108">
        <v>4</v>
      </c>
      <c r="J22" s="108">
        <v>0</v>
      </c>
      <c r="K22" s="186">
        <v>0</v>
      </c>
      <c r="L22" s="140" t="str">
        <f t="shared" si="11"/>
        <v>С21</v>
      </c>
      <c r="M22" s="140" t="str">
        <f t="shared" si="12"/>
        <v>Емкость ГС</v>
      </c>
      <c r="N22" s="140" t="str">
        <f t="shared" si="13"/>
        <v>Полное-ликвидация</v>
      </c>
      <c r="Q22" s="142" t="s">
        <v>170</v>
      </c>
      <c r="R22" s="142" t="s">
        <v>170</v>
      </c>
      <c r="S22" s="142" t="s">
        <v>170</v>
      </c>
      <c r="T22" s="142" t="s">
        <v>170</v>
      </c>
      <c r="U22" s="142" t="s">
        <v>170</v>
      </c>
      <c r="V22" s="142" t="s">
        <v>170</v>
      </c>
      <c r="W22" s="142" t="s">
        <v>170</v>
      </c>
      <c r="X22" s="142" t="s">
        <v>170</v>
      </c>
      <c r="Y22" s="142" t="s">
        <v>170</v>
      </c>
      <c r="Z22" s="142" t="s">
        <v>170</v>
      </c>
      <c r="AA22" s="142" t="s">
        <v>170</v>
      </c>
      <c r="AB22" s="142" t="s">
        <v>170</v>
      </c>
      <c r="AC22" s="142" t="s">
        <v>170</v>
      </c>
      <c r="AD22" s="142" t="s">
        <v>170</v>
      </c>
      <c r="AE22" s="142" t="s">
        <v>170</v>
      </c>
      <c r="AF22" s="142" t="s">
        <v>170</v>
      </c>
      <c r="AG22" s="142" t="s">
        <v>170</v>
      </c>
      <c r="AH22" s="142" t="s">
        <v>170</v>
      </c>
      <c r="AI22" s="142">
        <v>0</v>
      </c>
      <c r="AJ22" s="142">
        <v>0</v>
      </c>
      <c r="AK22" s="142">
        <f t="shared" ref="AK22" si="42">AK20*0.58</f>
        <v>2.3199999999999998</v>
      </c>
      <c r="AL22" s="142">
        <v>2.5999999999999999E-2</v>
      </c>
      <c r="AM22" s="147">
        <v>3</v>
      </c>
      <c r="AN22" s="143">
        <f t="shared" ref="AN22:AN23" si="43">AL22*J22+AK22</f>
        <v>2.3199999999999998</v>
      </c>
      <c r="AO22" s="143">
        <f t="shared" si="23"/>
        <v>0.23199999999999998</v>
      </c>
      <c r="AP22" s="143">
        <f t="shared" si="16"/>
        <v>0</v>
      </c>
      <c r="AQ22" s="143">
        <f t="shared" si="17"/>
        <v>0.30000000000000004</v>
      </c>
      <c r="AR22" s="143">
        <v>0</v>
      </c>
      <c r="AS22" s="143">
        <f t="shared" si="18"/>
        <v>2.8519999999999999</v>
      </c>
      <c r="AT22" s="144">
        <f t="shared" si="24"/>
        <v>0</v>
      </c>
      <c r="AU22" s="144">
        <f t="shared" si="25"/>
        <v>0</v>
      </c>
      <c r="AV22" s="144">
        <f t="shared" si="19"/>
        <v>2.1675199999999997E-6</v>
      </c>
    </row>
    <row r="23" spans="1:48" s="142" customFormat="1" x14ac:dyDescent="0.25">
      <c r="A23" s="136" t="s">
        <v>34</v>
      </c>
      <c r="B23" s="107" t="s">
        <v>259</v>
      </c>
      <c r="C23" s="107" t="s">
        <v>15</v>
      </c>
      <c r="D23" s="184" t="s">
        <v>125</v>
      </c>
      <c r="E23" s="106">
        <v>1.0000000000000001E-5</v>
      </c>
      <c r="F23" s="107">
        <v>1</v>
      </c>
      <c r="G23" s="107">
        <v>4.0000000000000008E-2</v>
      </c>
      <c r="H23" s="106">
        <f t="shared" si="39"/>
        <v>4.0000000000000009E-7</v>
      </c>
      <c r="I23" s="108">
        <f>K23*300/1000</f>
        <v>0.42</v>
      </c>
      <c r="J23" s="108">
        <f>I23</f>
        <v>0.42</v>
      </c>
      <c r="K23" s="185">
        <v>1.4</v>
      </c>
      <c r="L23" s="140" t="str">
        <f t="shared" si="11"/>
        <v>С22</v>
      </c>
      <c r="M23" s="140" t="str">
        <f t="shared" si="12"/>
        <v>Емкость ГС</v>
      </c>
      <c r="N23" s="140" t="str">
        <f t="shared" si="13"/>
        <v>Частичное-жидкостной факел</v>
      </c>
      <c r="Q23" s="142" t="s">
        <v>170</v>
      </c>
      <c r="R23" s="142" t="s">
        <v>170</v>
      </c>
      <c r="S23" s="142" t="s">
        <v>170</v>
      </c>
      <c r="T23" s="142" t="s">
        <v>170</v>
      </c>
      <c r="U23" s="142" t="s">
        <v>170</v>
      </c>
      <c r="V23" s="142" t="s">
        <v>170</v>
      </c>
      <c r="W23" s="142" t="s">
        <v>170</v>
      </c>
      <c r="X23" s="142" t="s">
        <v>170</v>
      </c>
      <c r="Y23" s="142">
        <v>17</v>
      </c>
      <c r="Z23" s="142">
        <v>3</v>
      </c>
      <c r="AA23" s="142" t="s">
        <v>170</v>
      </c>
      <c r="AB23" s="142" t="s">
        <v>170</v>
      </c>
      <c r="AC23" s="142" t="s">
        <v>170</v>
      </c>
      <c r="AD23" s="142" t="s">
        <v>170</v>
      </c>
      <c r="AE23" s="142" t="s">
        <v>170</v>
      </c>
      <c r="AF23" s="142" t="s">
        <v>170</v>
      </c>
      <c r="AG23" s="142" t="s">
        <v>170</v>
      </c>
      <c r="AH23" s="142" t="s">
        <v>170</v>
      </c>
      <c r="AI23" s="142">
        <v>2</v>
      </c>
      <c r="AJ23" s="142">
        <v>2</v>
      </c>
      <c r="AK23" s="142">
        <f t="shared" ref="AK23" si="44">AK20*0.15</f>
        <v>0.6</v>
      </c>
      <c r="AL23" s="142">
        <v>2.5999999999999999E-2</v>
      </c>
      <c r="AM23" s="147">
        <v>5</v>
      </c>
      <c r="AN23" s="143">
        <f t="shared" si="43"/>
        <v>0.61092000000000002</v>
      </c>
      <c r="AO23" s="143">
        <f t="shared" si="23"/>
        <v>6.1092000000000007E-2</v>
      </c>
      <c r="AP23" s="143">
        <f t="shared" si="16"/>
        <v>6.2</v>
      </c>
      <c r="AQ23" s="143">
        <f t="shared" si="17"/>
        <v>0.5</v>
      </c>
      <c r="AR23" s="143">
        <v>3.6245520000000001E-3</v>
      </c>
      <c r="AS23" s="143">
        <f t="shared" si="18"/>
        <v>7.3756365520000005</v>
      </c>
      <c r="AT23" s="144">
        <f t="shared" si="24"/>
        <v>8.0000000000000018E-7</v>
      </c>
      <c r="AU23" s="144">
        <f t="shared" si="25"/>
        <v>8.0000000000000018E-7</v>
      </c>
      <c r="AV23" s="144">
        <f t="shared" si="19"/>
        <v>2.9502546208000007E-6</v>
      </c>
    </row>
    <row r="24" spans="1:48" s="142" customFormat="1" x14ac:dyDescent="0.25">
      <c r="A24" s="136" t="s">
        <v>35</v>
      </c>
      <c r="B24" s="107" t="s">
        <v>259</v>
      </c>
      <c r="C24" s="107" t="s">
        <v>236</v>
      </c>
      <c r="D24" s="184" t="s">
        <v>123</v>
      </c>
      <c r="E24" s="106">
        <v>1.0000000000000001E-5</v>
      </c>
      <c r="F24" s="107">
        <v>1</v>
      </c>
      <c r="G24" s="107">
        <v>0.16000000000000003</v>
      </c>
      <c r="H24" s="106">
        <f t="shared" si="39"/>
        <v>1.6000000000000004E-6</v>
      </c>
      <c r="I24" s="108">
        <f>K23*300/1000</f>
        <v>0.42</v>
      </c>
      <c r="J24" s="108">
        <v>0</v>
      </c>
      <c r="K24" s="186">
        <v>0</v>
      </c>
      <c r="L24" s="140" t="str">
        <f t="shared" si="11"/>
        <v>С23</v>
      </c>
      <c r="M24" s="140" t="str">
        <f t="shared" si="12"/>
        <v>Емкость ГС</v>
      </c>
      <c r="N24" s="140" t="str">
        <f t="shared" si="13"/>
        <v>Частичное-ликвидация</v>
      </c>
      <c r="Q24" s="142" t="s">
        <v>170</v>
      </c>
      <c r="R24" s="142" t="s">
        <v>170</v>
      </c>
      <c r="S24" s="142" t="s">
        <v>170</v>
      </c>
      <c r="T24" s="142" t="s">
        <v>170</v>
      </c>
      <c r="U24" s="142" t="s">
        <v>170</v>
      </c>
      <c r="V24" s="142" t="s">
        <v>170</v>
      </c>
      <c r="W24" s="142" t="s">
        <v>170</v>
      </c>
      <c r="X24" s="142" t="s">
        <v>170</v>
      </c>
      <c r="Y24" s="142" t="s">
        <v>170</v>
      </c>
      <c r="Z24" s="142" t="s">
        <v>170</v>
      </c>
      <c r="AA24" s="142" t="s">
        <v>170</v>
      </c>
      <c r="AB24" s="142" t="s">
        <v>170</v>
      </c>
      <c r="AC24" s="142" t="s">
        <v>170</v>
      </c>
      <c r="AD24" s="142" t="s">
        <v>170</v>
      </c>
      <c r="AE24" s="142" t="s">
        <v>170</v>
      </c>
      <c r="AF24" s="142" t="s">
        <v>170</v>
      </c>
      <c r="AG24" s="142" t="s">
        <v>170</v>
      </c>
      <c r="AH24" s="142" t="s">
        <v>170</v>
      </c>
      <c r="AI24" s="142">
        <v>0</v>
      </c>
      <c r="AJ24" s="142">
        <v>0</v>
      </c>
      <c r="AK24" s="142">
        <f t="shared" ref="AK24" si="45">AK20*0.05</f>
        <v>0.2</v>
      </c>
      <c r="AL24" s="142">
        <v>2.5999999999999999E-2</v>
      </c>
      <c r="AM24" s="147">
        <v>2</v>
      </c>
      <c r="AN24" s="143">
        <f t="shared" ref="AN24" si="46">AL24*I24+AK24</f>
        <v>0.21092</v>
      </c>
      <c r="AO24" s="143">
        <f t="shared" si="23"/>
        <v>2.1092E-2</v>
      </c>
      <c r="AP24" s="143">
        <f t="shared" si="16"/>
        <v>0</v>
      </c>
      <c r="AQ24" s="143">
        <f t="shared" si="17"/>
        <v>0.2</v>
      </c>
      <c r="AR24" s="143">
        <v>4.7987999999999997E-4</v>
      </c>
      <c r="AS24" s="143">
        <f t="shared" si="18"/>
        <v>0.43249188</v>
      </c>
      <c r="AT24" s="144">
        <f t="shared" si="24"/>
        <v>0</v>
      </c>
      <c r="AU24" s="144">
        <f t="shared" si="25"/>
        <v>0</v>
      </c>
      <c r="AV24" s="144">
        <f t="shared" si="19"/>
        <v>6.919870080000001E-7</v>
      </c>
    </row>
    <row r="25" spans="1:48" s="142" customFormat="1" x14ac:dyDescent="0.25">
      <c r="A25" s="136" t="s">
        <v>36</v>
      </c>
      <c r="B25" s="107" t="s">
        <v>259</v>
      </c>
      <c r="C25" s="107" t="s">
        <v>18</v>
      </c>
      <c r="D25" s="184" t="s">
        <v>126</v>
      </c>
      <c r="E25" s="106">
        <v>1.0000000000000001E-5</v>
      </c>
      <c r="F25" s="107">
        <v>1</v>
      </c>
      <c r="G25" s="107">
        <v>4.0000000000000008E-2</v>
      </c>
      <c r="H25" s="106">
        <f t="shared" si="39"/>
        <v>4.0000000000000009E-7</v>
      </c>
      <c r="I25" s="108">
        <f>K25*1800/1000</f>
        <v>0.108</v>
      </c>
      <c r="J25" s="108">
        <f>I25</f>
        <v>0.108</v>
      </c>
      <c r="K25" s="185">
        <v>0.06</v>
      </c>
      <c r="L25" s="140" t="str">
        <f t="shared" si="11"/>
        <v>С24</v>
      </c>
      <c r="M25" s="140" t="str">
        <f t="shared" si="12"/>
        <v>Емкость ГС</v>
      </c>
      <c r="N25" s="140" t="str">
        <f t="shared" si="13"/>
        <v>Частичное-газ факел</v>
      </c>
      <c r="Q25" s="142" t="s">
        <v>170</v>
      </c>
      <c r="R25" s="142" t="s">
        <v>170</v>
      </c>
      <c r="S25" s="142" t="s">
        <v>170</v>
      </c>
      <c r="T25" s="142" t="s">
        <v>170</v>
      </c>
      <c r="U25" s="142" t="s">
        <v>170</v>
      </c>
      <c r="V25" s="142" t="s">
        <v>170</v>
      </c>
      <c r="W25" s="142" t="s">
        <v>170</v>
      </c>
      <c r="X25" s="142" t="s">
        <v>170</v>
      </c>
      <c r="Y25" s="142">
        <v>4</v>
      </c>
      <c r="Z25" s="142">
        <v>1</v>
      </c>
      <c r="AA25" s="142" t="s">
        <v>170</v>
      </c>
      <c r="AB25" s="142" t="s">
        <v>170</v>
      </c>
      <c r="AC25" s="142" t="s">
        <v>170</v>
      </c>
      <c r="AD25" s="142" t="s">
        <v>170</v>
      </c>
      <c r="AE25" s="142" t="s">
        <v>170</v>
      </c>
      <c r="AF25" s="142" t="s">
        <v>170</v>
      </c>
      <c r="AG25" s="142" t="s">
        <v>170</v>
      </c>
      <c r="AH25" s="142" t="s">
        <v>170</v>
      </c>
      <c r="AI25" s="142">
        <v>1</v>
      </c>
      <c r="AJ25" s="142">
        <v>1</v>
      </c>
      <c r="AK25" s="142">
        <f t="shared" ref="AK25" si="47">AK20*0.1</f>
        <v>0.4</v>
      </c>
      <c r="AL25" s="142">
        <v>2.5999999999999999E-2</v>
      </c>
      <c r="AM25" s="147">
        <v>5</v>
      </c>
      <c r="AN25" s="143">
        <f t="shared" ref="AN25:AN26" si="48">AL25*J25+AK25</f>
        <v>0.402808</v>
      </c>
      <c r="AO25" s="143">
        <f t="shared" si="23"/>
        <v>4.0280800000000005E-2</v>
      </c>
      <c r="AP25" s="143">
        <f t="shared" si="16"/>
        <v>3.1</v>
      </c>
      <c r="AQ25" s="143">
        <f t="shared" si="17"/>
        <v>0.5</v>
      </c>
      <c r="AR25" s="143">
        <v>1.2685932E-3</v>
      </c>
      <c r="AS25" s="143">
        <f t="shared" si="18"/>
        <v>4.0443573932000003</v>
      </c>
      <c r="AT25" s="144">
        <f t="shared" si="24"/>
        <v>4.0000000000000009E-7</v>
      </c>
      <c r="AU25" s="144">
        <f t="shared" si="25"/>
        <v>4.0000000000000009E-7</v>
      </c>
      <c r="AV25" s="144">
        <f t="shared" si="19"/>
        <v>1.6177429572800006E-6</v>
      </c>
    </row>
    <row r="26" spans="1:48" s="142" customFormat="1" x14ac:dyDescent="0.25">
      <c r="A26" s="136" t="s">
        <v>37</v>
      </c>
      <c r="B26" s="107" t="s">
        <v>259</v>
      </c>
      <c r="C26" s="107" t="s">
        <v>237</v>
      </c>
      <c r="D26" s="184" t="s">
        <v>127</v>
      </c>
      <c r="E26" s="106">
        <v>1.0000000000000001E-5</v>
      </c>
      <c r="F26" s="107">
        <v>1</v>
      </c>
      <c r="G26" s="107">
        <v>0.15200000000000002</v>
      </c>
      <c r="H26" s="106">
        <f t="shared" si="39"/>
        <v>1.5200000000000003E-6</v>
      </c>
      <c r="I26" s="108">
        <f>K25*1800/1000</f>
        <v>0.108</v>
      </c>
      <c r="J26" s="108">
        <f>I26</f>
        <v>0.108</v>
      </c>
      <c r="K26" s="186">
        <v>0</v>
      </c>
      <c r="L26" s="140" t="str">
        <f t="shared" si="11"/>
        <v>С25</v>
      </c>
      <c r="M26" s="140" t="str">
        <f t="shared" si="12"/>
        <v>Емкость ГС</v>
      </c>
      <c r="N26" s="140" t="str">
        <f t="shared" si="13"/>
        <v>Частичное-вспышка</v>
      </c>
      <c r="Q26" s="142" t="s">
        <v>170</v>
      </c>
      <c r="R26" s="142" t="s">
        <v>170</v>
      </c>
      <c r="S26" s="142" t="s">
        <v>170</v>
      </c>
      <c r="T26" s="142" t="s">
        <v>170</v>
      </c>
      <c r="U26" s="142" t="s">
        <v>170</v>
      </c>
      <c r="V26" s="142" t="s">
        <v>170</v>
      </c>
      <c r="W26" s="142" t="s">
        <v>170</v>
      </c>
      <c r="X26" s="142" t="s">
        <v>170</v>
      </c>
      <c r="Y26" s="142" t="s">
        <v>170</v>
      </c>
      <c r="Z26" s="142" t="s">
        <v>170</v>
      </c>
      <c r="AA26" s="142">
        <v>15</v>
      </c>
      <c r="AB26" s="142">
        <v>18</v>
      </c>
      <c r="AC26" s="142" t="s">
        <v>170</v>
      </c>
      <c r="AD26" s="142" t="s">
        <v>170</v>
      </c>
      <c r="AE26" s="142" t="s">
        <v>170</v>
      </c>
      <c r="AF26" s="142" t="s">
        <v>170</v>
      </c>
      <c r="AG26" s="142" t="s">
        <v>170</v>
      </c>
      <c r="AH26" s="142" t="s">
        <v>170</v>
      </c>
      <c r="AI26" s="142">
        <v>1</v>
      </c>
      <c r="AJ26" s="142">
        <v>1</v>
      </c>
      <c r="AK26" s="142">
        <f t="shared" ref="AK26" si="49">AK20*0.12</f>
        <v>0.48</v>
      </c>
      <c r="AL26" s="142">
        <v>2.5999999999999999E-2</v>
      </c>
      <c r="AM26" s="147">
        <v>3</v>
      </c>
      <c r="AN26" s="143">
        <f t="shared" si="48"/>
        <v>0.48280799999999996</v>
      </c>
      <c r="AO26" s="143">
        <f t="shared" si="23"/>
        <v>4.8280799999999999E-2</v>
      </c>
      <c r="AP26" s="143">
        <f t="shared" si="16"/>
        <v>3.1</v>
      </c>
      <c r="AQ26" s="143">
        <f t="shared" si="17"/>
        <v>0.30000000000000004</v>
      </c>
      <c r="AR26" s="143">
        <v>1.2685932E-3</v>
      </c>
      <c r="AS26" s="143">
        <f t="shared" si="18"/>
        <v>3.9323573932000002</v>
      </c>
      <c r="AT26" s="144">
        <f t="shared" si="24"/>
        <v>1.5200000000000003E-6</v>
      </c>
      <c r="AU26" s="144">
        <f t="shared" si="25"/>
        <v>1.5200000000000003E-6</v>
      </c>
      <c r="AV26" s="144">
        <f t="shared" si="19"/>
        <v>5.9771832376640012E-6</v>
      </c>
    </row>
    <row r="27" spans="1:48" s="142" customFormat="1" x14ac:dyDescent="0.25">
      <c r="A27" s="136" t="s">
        <v>38</v>
      </c>
      <c r="B27" s="107" t="s">
        <v>259</v>
      </c>
      <c r="C27" s="107" t="s">
        <v>238</v>
      </c>
      <c r="D27" s="184" t="s">
        <v>123</v>
      </c>
      <c r="E27" s="106">
        <v>1.0000000000000001E-5</v>
      </c>
      <c r="F27" s="107">
        <v>1</v>
      </c>
      <c r="G27" s="107">
        <v>0.6080000000000001</v>
      </c>
      <c r="H27" s="106">
        <f>E27*F27*G27</f>
        <v>6.0800000000000011E-6</v>
      </c>
      <c r="I27" s="108">
        <f>K25*1800/1000</f>
        <v>0.108</v>
      </c>
      <c r="J27" s="108">
        <v>0</v>
      </c>
      <c r="K27" s="186">
        <v>0</v>
      </c>
      <c r="L27" s="140" t="str">
        <f t="shared" si="11"/>
        <v>С26</v>
      </c>
      <c r="M27" s="140" t="str">
        <f t="shared" si="12"/>
        <v>Емкость ГС</v>
      </c>
      <c r="N27" s="140" t="str">
        <f t="shared" si="13"/>
        <v>Частичное-ликвидация</v>
      </c>
      <c r="Q27" s="142" t="s">
        <v>170</v>
      </c>
      <c r="R27" s="142" t="s">
        <v>170</v>
      </c>
      <c r="S27" s="142" t="s">
        <v>170</v>
      </c>
      <c r="T27" s="142" t="s">
        <v>170</v>
      </c>
      <c r="U27" s="142" t="s">
        <v>170</v>
      </c>
      <c r="V27" s="142" t="s">
        <v>170</v>
      </c>
      <c r="W27" s="142" t="s">
        <v>170</v>
      </c>
      <c r="X27" s="142" t="s">
        <v>170</v>
      </c>
      <c r="Y27" s="142" t="s">
        <v>170</v>
      </c>
      <c r="Z27" s="142" t="s">
        <v>170</v>
      </c>
      <c r="AA27" s="142" t="s">
        <v>170</v>
      </c>
      <c r="AB27" s="142" t="s">
        <v>170</v>
      </c>
      <c r="AC27" s="142" t="s">
        <v>170</v>
      </c>
      <c r="AD27" s="142" t="s">
        <v>170</v>
      </c>
      <c r="AE27" s="142" t="s">
        <v>170</v>
      </c>
      <c r="AF27" s="142" t="s">
        <v>170</v>
      </c>
      <c r="AG27" s="142" t="s">
        <v>170</v>
      </c>
      <c r="AH27" s="142" t="s">
        <v>170</v>
      </c>
      <c r="AI27" s="142">
        <v>0</v>
      </c>
      <c r="AJ27" s="142">
        <v>0</v>
      </c>
      <c r="AK27" s="142">
        <f t="shared" ref="AK27" si="50">AK20*0.05</f>
        <v>0.2</v>
      </c>
      <c r="AL27" s="142">
        <v>2.5999999999999999E-2</v>
      </c>
      <c r="AM27" s="147">
        <v>2</v>
      </c>
      <c r="AN27" s="143">
        <f t="shared" ref="AN27" si="51">AL27*I27+AK27</f>
        <v>0.20280800000000002</v>
      </c>
      <c r="AO27" s="143">
        <f t="shared" si="23"/>
        <v>2.0280800000000002E-2</v>
      </c>
      <c r="AP27" s="143">
        <f t="shared" si="16"/>
        <v>0</v>
      </c>
      <c r="AQ27" s="143">
        <f t="shared" si="17"/>
        <v>0.2</v>
      </c>
      <c r="AR27" s="143">
        <v>1.6795799999999998E-4</v>
      </c>
      <c r="AS27" s="143">
        <f t="shared" si="18"/>
        <v>0.42325675800000007</v>
      </c>
      <c r="AT27" s="144">
        <f t="shared" si="24"/>
        <v>0</v>
      </c>
      <c r="AU27" s="144">
        <f t="shared" si="25"/>
        <v>0</v>
      </c>
      <c r="AV27" s="144">
        <f t="shared" si="19"/>
        <v>2.5734010886400007E-6</v>
      </c>
    </row>
    <row r="28" spans="1:48" s="142" customFormat="1" x14ac:dyDescent="0.25">
      <c r="A28" s="136" t="s">
        <v>39</v>
      </c>
      <c r="B28" s="107" t="s">
        <v>259</v>
      </c>
      <c r="C28" s="107" t="s">
        <v>128</v>
      </c>
      <c r="D28" s="184" t="s">
        <v>129</v>
      </c>
      <c r="E28" s="106">
        <v>2.5000000000000001E-5</v>
      </c>
      <c r="F28" s="107">
        <v>1</v>
      </c>
      <c r="G28" s="107">
        <v>1</v>
      </c>
      <c r="H28" s="106">
        <f>E28*F28*G28</f>
        <v>2.5000000000000001E-5</v>
      </c>
      <c r="I28" s="108">
        <v>4</v>
      </c>
      <c r="J28" s="108">
        <f>I28*0.6</f>
        <v>2.4</v>
      </c>
      <c r="K28" s="186">
        <v>0</v>
      </c>
      <c r="L28" s="140" t="str">
        <f t="shared" si="11"/>
        <v>С27</v>
      </c>
      <c r="M28" s="140" t="str">
        <f t="shared" si="12"/>
        <v>Емкость ГС</v>
      </c>
      <c r="N28" s="140" t="str">
        <f t="shared" si="13"/>
        <v>Полное-огненный шар</v>
      </c>
      <c r="Q28" s="142" t="s">
        <v>170</v>
      </c>
      <c r="R28" s="142" t="s">
        <v>170</v>
      </c>
      <c r="S28" s="142" t="s">
        <v>170</v>
      </c>
      <c r="T28" s="142" t="s">
        <v>170</v>
      </c>
      <c r="U28" s="142" t="s">
        <v>170</v>
      </c>
      <c r="V28" s="142" t="s">
        <v>170</v>
      </c>
      <c r="W28" s="142" t="s">
        <v>170</v>
      </c>
      <c r="X28" s="142" t="s">
        <v>170</v>
      </c>
      <c r="Y28" s="142" t="s">
        <v>170</v>
      </c>
      <c r="Z28" s="142" t="s">
        <v>170</v>
      </c>
      <c r="AA28" s="142" t="s">
        <v>170</v>
      </c>
      <c r="AB28" s="142" t="s">
        <v>170</v>
      </c>
      <c r="AC28" s="142" t="s">
        <v>170</v>
      </c>
      <c r="AD28" s="142" t="s">
        <v>170</v>
      </c>
      <c r="AE28" s="142">
        <v>47</v>
      </c>
      <c r="AF28" s="142">
        <v>75</v>
      </c>
      <c r="AG28" s="142">
        <v>92</v>
      </c>
      <c r="AH28" s="142">
        <v>121</v>
      </c>
      <c r="AI28" s="142">
        <v>3</v>
      </c>
      <c r="AJ28" s="142">
        <v>4</v>
      </c>
      <c r="AK28" s="142">
        <f t="shared" ref="AK28" si="52">AK20*1.26</f>
        <v>5.04</v>
      </c>
      <c r="AL28" s="142">
        <v>2.5999999999999999E-2</v>
      </c>
      <c r="AM28" s="147">
        <v>15</v>
      </c>
      <c r="AN28" s="143">
        <f t="shared" ref="AN28:AN29" si="53">AL28*J28+AK28</f>
        <v>5.1024000000000003</v>
      </c>
      <c r="AO28" s="143">
        <f t="shared" si="23"/>
        <v>0.51024000000000003</v>
      </c>
      <c r="AP28" s="143">
        <f t="shared" si="16"/>
        <v>10.68</v>
      </c>
      <c r="AQ28" s="143">
        <f t="shared" si="17"/>
        <v>1.5</v>
      </c>
      <c r="AR28" s="143">
        <v>8.8096750000000001E-2</v>
      </c>
      <c r="AS28" s="143">
        <f t="shared" si="18"/>
        <v>17.880736750000001</v>
      </c>
      <c r="AT28" s="144">
        <f t="shared" si="24"/>
        <v>7.5000000000000007E-5</v>
      </c>
      <c r="AU28" s="144">
        <f t="shared" si="25"/>
        <v>1E-4</v>
      </c>
      <c r="AV28" s="144">
        <f t="shared" si="19"/>
        <v>4.4701841875000004E-4</v>
      </c>
    </row>
    <row r="29" spans="1:48" s="190" customFormat="1" x14ac:dyDescent="0.25">
      <c r="A29" s="136" t="s">
        <v>40</v>
      </c>
      <c r="B29" s="116" t="s">
        <v>260</v>
      </c>
      <c r="C29" s="116" t="s">
        <v>11</v>
      </c>
      <c r="D29" s="187" t="s">
        <v>121</v>
      </c>
      <c r="E29" s="115">
        <v>9.9999999999999995E-7</v>
      </c>
      <c r="F29" s="116">
        <v>5</v>
      </c>
      <c r="G29" s="116">
        <v>0.05</v>
      </c>
      <c r="H29" s="115">
        <f>E29*F29*G29</f>
        <v>2.4999999999999999E-7</v>
      </c>
      <c r="I29" s="188">
        <v>180</v>
      </c>
      <c r="J29" s="188">
        <f>I29</f>
        <v>180</v>
      </c>
      <c r="K29" s="189">
        <v>400</v>
      </c>
      <c r="L29" s="140" t="str">
        <f t="shared" si="11"/>
        <v>С28</v>
      </c>
      <c r="M29" s="140" t="str">
        <f t="shared" si="12"/>
        <v>Емкость Е-8…12</v>
      </c>
      <c r="N29" s="140" t="str">
        <f t="shared" si="13"/>
        <v>Полное-пожар</v>
      </c>
      <c r="O29" s="190">
        <v>17</v>
      </c>
      <c r="P29" s="190">
        <v>24</v>
      </c>
      <c r="Q29" s="190">
        <v>35</v>
      </c>
      <c r="R29" s="190">
        <v>65</v>
      </c>
      <c r="S29" s="190" t="s">
        <v>170</v>
      </c>
      <c r="T29" s="190" t="s">
        <v>170</v>
      </c>
      <c r="U29" s="190" t="s">
        <v>170</v>
      </c>
      <c r="V29" s="190" t="s">
        <v>170</v>
      </c>
      <c r="W29" s="190" t="s">
        <v>170</v>
      </c>
      <c r="X29" s="190" t="s">
        <v>170</v>
      </c>
      <c r="Y29" s="190" t="s">
        <v>170</v>
      </c>
      <c r="Z29" s="190" t="s">
        <v>170</v>
      </c>
      <c r="AA29" s="190" t="s">
        <v>170</v>
      </c>
      <c r="AB29" s="190" t="s">
        <v>170</v>
      </c>
      <c r="AC29" s="190" t="s">
        <v>170</v>
      </c>
      <c r="AD29" s="190" t="s">
        <v>170</v>
      </c>
      <c r="AE29" s="190" t="s">
        <v>170</v>
      </c>
      <c r="AF29" s="190" t="s">
        <v>170</v>
      </c>
      <c r="AG29" s="190" t="s">
        <v>170</v>
      </c>
      <c r="AH29" s="190" t="s">
        <v>170</v>
      </c>
      <c r="AI29" s="190">
        <v>2</v>
      </c>
      <c r="AJ29" s="190">
        <v>4</v>
      </c>
      <c r="AK29" s="190">
        <f t="shared" ref="AK29" si="54">I29</f>
        <v>180</v>
      </c>
      <c r="AL29" s="190">
        <v>2.5999999999999999E-2</v>
      </c>
      <c r="AM29" s="191">
        <v>10</v>
      </c>
      <c r="AN29" s="192">
        <f t="shared" si="53"/>
        <v>184.68</v>
      </c>
      <c r="AO29" s="192">
        <f t="shared" si="23"/>
        <v>18.468</v>
      </c>
      <c r="AP29" s="192">
        <f t="shared" si="16"/>
        <v>8.9600000000000009</v>
      </c>
      <c r="AQ29" s="192">
        <f t="shared" si="17"/>
        <v>1</v>
      </c>
      <c r="AR29" s="192">
        <v>8.8096750000000001E-2</v>
      </c>
      <c r="AS29" s="192">
        <f t="shared" si="18"/>
        <v>213.19609675000001</v>
      </c>
      <c r="AT29" s="193">
        <f t="shared" si="24"/>
        <v>4.9999999999999998E-7</v>
      </c>
      <c r="AU29" s="193">
        <f t="shared" si="25"/>
        <v>9.9999999999999995E-7</v>
      </c>
      <c r="AV29" s="193">
        <f t="shared" si="19"/>
        <v>5.3299024187499997E-5</v>
      </c>
    </row>
    <row r="30" spans="1:48" s="190" customFormat="1" x14ac:dyDescent="0.25">
      <c r="A30" s="136" t="s">
        <v>41</v>
      </c>
      <c r="B30" s="116" t="s">
        <v>260</v>
      </c>
      <c r="C30" s="116" t="s">
        <v>243</v>
      </c>
      <c r="D30" s="187" t="s">
        <v>124</v>
      </c>
      <c r="E30" s="115">
        <v>9.9999999999999995E-7</v>
      </c>
      <c r="F30" s="116">
        <v>5</v>
      </c>
      <c r="G30" s="116">
        <v>0.19</v>
      </c>
      <c r="H30" s="115">
        <f t="shared" ref="H30:H35" si="55">E30*F30*G30</f>
        <v>9.499999999999999E-7</v>
      </c>
      <c r="I30" s="188">
        <v>180</v>
      </c>
      <c r="J30" s="188">
        <f>(POWER(10,-6)*SQRT(150)*69*3600*K30/1000)*0.1</f>
        <v>0.1216906504214683</v>
      </c>
      <c r="K30" s="189">
        <v>400</v>
      </c>
      <c r="L30" s="140" t="str">
        <f t="shared" si="11"/>
        <v>С29</v>
      </c>
      <c r="M30" s="140" t="str">
        <f t="shared" si="12"/>
        <v>Емкость Е-8…12</v>
      </c>
      <c r="N30" s="140" t="str">
        <f t="shared" si="13"/>
        <v>Полное-взрыв</v>
      </c>
      <c r="Q30" s="190" t="s">
        <v>170</v>
      </c>
      <c r="R30" s="190" t="s">
        <v>170</v>
      </c>
      <c r="S30" s="190" t="s">
        <v>170</v>
      </c>
      <c r="T30" s="190" t="s">
        <v>170</v>
      </c>
      <c r="U30" s="190">
        <v>0</v>
      </c>
      <c r="V30" s="190">
        <v>30</v>
      </c>
      <c r="W30" s="190">
        <v>86</v>
      </c>
      <c r="X30" s="190">
        <v>148</v>
      </c>
      <c r="Y30" s="190" t="s">
        <v>170</v>
      </c>
      <c r="Z30" s="190" t="s">
        <v>170</v>
      </c>
      <c r="AA30" s="190" t="s">
        <v>170</v>
      </c>
      <c r="AB30" s="190" t="s">
        <v>170</v>
      </c>
      <c r="AC30" s="190" t="s">
        <v>170</v>
      </c>
      <c r="AD30" s="190" t="s">
        <v>170</v>
      </c>
      <c r="AE30" s="190" t="s">
        <v>170</v>
      </c>
      <c r="AF30" s="190" t="s">
        <v>170</v>
      </c>
      <c r="AG30" s="190" t="s">
        <v>170</v>
      </c>
      <c r="AH30" s="190" t="s">
        <v>170</v>
      </c>
      <c r="AI30" s="190">
        <v>7</v>
      </c>
      <c r="AJ30" s="190">
        <v>12</v>
      </c>
      <c r="AK30" s="190">
        <f t="shared" ref="AK30" si="56">AK29*1.5</f>
        <v>270</v>
      </c>
      <c r="AL30" s="190">
        <v>2.5999999999999999E-2</v>
      </c>
      <c r="AM30" s="191">
        <v>20</v>
      </c>
      <c r="AN30" s="192">
        <f t="shared" ref="AN30" si="57">AL30*I30+AK30</f>
        <v>274.68</v>
      </c>
      <c r="AO30" s="192">
        <f t="shared" si="23"/>
        <v>27.468000000000004</v>
      </c>
      <c r="AP30" s="192">
        <f t="shared" si="16"/>
        <v>28.6</v>
      </c>
      <c r="AQ30" s="192">
        <f t="shared" si="17"/>
        <v>2</v>
      </c>
      <c r="AR30" s="192">
        <v>8.8096750000000015E-2</v>
      </c>
      <c r="AS30" s="192">
        <f t="shared" si="18"/>
        <v>332.83609675000002</v>
      </c>
      <c r="AT30" s="193">
        <f t="shared" si="24"/>
        <v>6.649999999999999E-6</v>
      </c>
      <c r="AU30" s="193">
        <f t="shared" si="25"/>
        <v>1.1399999999999999E-5</v>
      </c>
      <c r="AV30" s="193">
        <f t="shared" si="19"/>
        <v>3.1619429191249998E-4</v>
      </c>
    </row>
    <row r="31" spans="1:48" s="190" customFormat="1" x14ac:dyDescent="0.25">
      <c r="A31" s="136" t="s">
        <v>42</v>
      </c>
      <c r="B31" s="116" t="s">
        <v>260</v>
      </c>
      <c r="C31" s="116" t="s">
        <v>244</v>
      </c>
      <c r="D31" s="187" t="s">
        <v>122</v>
      </c>
      <c r="E31" s="115">
        <v>9.9999999999999995E-7</v>
      </c>
      <c r="F31" s="116">
        <v>5</v>
      </c>
      <c r="G31" s="116">
        <v>0.76</v>
      </c>
      <c r="H31" s="115">
        <f t="shared" si="55"/>
        <v>3.7999999999999996E-6</v>
      </c>
      <c r="I31" s="188">
        <v>180</v>
      </c>
      <c r="J31" s="188">
        <v>0</v>
      </c>
      <c r="K31" s="194">
        <v>0</v>
      </c>
      <c r="L31" s="140" t="str">
        <f t="shared" si="11"/>
        <v>С30</v>
      </c>
      <c r="M31" s="140" t="str">
        <f t="shared" si="12"/>
        <v>Емкость Е-8…12</v>
      </c>
      <c r="N31" s="140" t="str">
        <f t="shared" si="13"/>
        <v>Полное-ликвидация</v>
      </c>
      <c r="Q31" s="190" t="s">
        <v>170</v>
      </c>
      <c r="R31" s="190" t="s">
        <v>170</v>
      </c>
      <c r="S31" s="190" t="s">
        <v>170</v>
      </c>
      <c r="T31" s="190" t="s">
        <v>170</v>
      </c>
      <c r="U31" s="190" t="s">
        <v>170</v>
      </c>
      <c r="V31" s="190" t="s">
        <v>170</v>
      </c>
      <c r="W31" s="190" t="s">
        <v>170</v>
      </c>
      <c r="X31" s="190" t="s">
        <v>170</v>
      </c>
      <c r="Y31" s="190" t="s">
        <v>170</v>
      </c>
      <c r="Z31" s="190" t="s">
        <v>170</v>
      </c>
      <c r="AA31" s="190" t="s">
        <v>170</v>
      </c>
      <c r="AB31" s="190" t="s">
        <v>170</v>
      </c>
      <c r="AC31" s="190" t="s">
        <v>170</v>
      </c>
      <c r="AD31" s="190" t="s">
        <v>170</v>
      </c>
      <c r="AE31" s="190" t="s">
        <v>170</v>
      </c>
      <c r="AF31" s="190" t="s">
        <v>170</v>
      </c>
      <c r="AG31" s="190" t="s">
        <v>170</v>
      </c>
      <c r="AH31" s="190" t="s">
        <v>170</v>
      </c>
      <c r="AI31" s="190">
        <v>0</v>
      </c>
      <c r="AJ31" s="190">
        <v>0</v>
      </c>
      <c r="AK31" s="190">
        <f t="shared" ref="AK31" si="58">AK29*0.58</f>
        <v>104.39999999999999</v>
      </c>
      <c r="AL31" s="190">
        <v>2.5999999999999999E-2</v>
      </c>
      <c r="AM31" s="191">
        <v>3</v>
      </c>
      <c r="AN31" s="192">
        <f t="shared" ref="AN31:AN32" si="59">AL31*J31+AK31</f>
        <v>104.39999999999999</v>
      </c>
      <c r="AO31" s="192">
        <f t="shared" si="23"/>
        <v>10.44</v>
      </c>
      <c r="AP31" s="192">
        <f t="shared" si="16"/>
        <v>0</v>
      </c>
      <c r="AQ31" s="192">
        <f t="shared" si="17"/>
        <v>0.30000000000000004</v>
      </c>
      <c r="AR31" s="192">
        <v>0</v>
      </c>
      <c r="AS31" s="192">
        <f t="shared" si="18"/>
        <v>115.13999999999999</v>
      </c>
      <c r="AT31" s="193">
        <f t="shared" si="24"/>
        <v>0</v>
      </c>
      <c r="AU31" s="193">
        <f t="shared" si="25"/>
        <v>0</v>
      </c>
      <c r="AV31" s="193">
        <f t="shared" si="19"/>
        <v>4.3753199999999992E-4</v>
      </c>
    </row>
    <row r="32" spans="1:48" s="190" customFormat="1" x14ac:dyDescent="0.25">
      <c r="A32" s="136" t="s">
        <v>43</v>
      </c>
      <c r="B32" s="116" t="s">
        <v>260</v>
      </c>
      <c r="C32" s="116" t="s">
        <v>15</v>
      </c>
      <c r="D32" s="187" t="s">
        <v>125</v>
      </c>
      <c r="E32" s="115">
        <v>1.0000000000000001E-5</v>
      </c>
      <c r="F32" s="116">
        <v>5</v>
      </c>
      <c r="G32" s="116">
        <v>4.0000000000000008E-2</v>
      </c>
      <c r="H32" s="115">
        <f t="shared" si="55"/>
        <v>2.0000000000000003E-6</v>
      </c>
      <c r="I32" s="188">
        <f>K32*300/1000</f>
        <v>0.45</v>
      </c>
      <c r="J32" s="188">
        <f>I32</f>
        <v>0.45</v>
      </c>
      <c r="K32" s="189">
        <v>1.5</v>
      </c>
      <c r="L32" s="140" t="str">
        <f t="shared" si="11"/>
        <v>С31</v>
      </c>
      <c r="M32" s="140" t="str">
        <f t="shared" si="12"/>
        <v>Емкость Е-8…12</v>
      </c>
      <c r="N32" s="140" t="str">
        <f t="shared" si="13"/>
        <v>Частичное-жидкостной факел</v>
      </c>
      <c r="Q32" s="190" t="s">
        <v>170</v>
      </c>
      <c r="R32" s="190" t="s">
        <v>170</v>
      </c>
      <c r="S32" s="190" t="s">
        <v>170</v>
      </c>
      <c r="T32" s="190" t="s">
        <v>170</v>
      </c>
      <c r="U32" s="190" t="s">
        <v>170</v>
      </c>
      <c r="V32" s="190" t="s">
        <v>170</v>
      </c>
      <c r="W32" s="190" t="s">
        <v>170</v>
      </c>
      <c r="X32" s="190" t="s">
        <v>170</v>
      </c>
      <c r="Y32" s="190">
        <v>17</v>
      </c>
      <c r="Z32" s="190">
        <v>3</v>
      </c>
      <c r="AA32" s="190" t="s">
        <v>170</v>
      </c>
      <c r="AB32" s="190" t="s">
        <v>170</v>
      </c>
      <c r="AC32" s="190" t="s">
        <v>170</v>
      </c>
      <c r="AD32" s="190" t="s">
        <v>170</v>
      </c>
      <c r="AE32" s="190" t="s">
        <v>170</v>
      </c>
      <c r="AF32" s="190" t="s">
        <v>170</v>
      </c>
      <c r="AG32" s="190" t="s">
        <v>170</v>
      </c>
      <c r="AH32" s="190" t="s">
        <v>170</v>
      </c>
      <c r="AI32" s="190">
        <v>2</v>
      </c>
      <c r="AJ32" s="190">
        <v>2</v>
      </c>
      <c r="AK32" s="190">
        <f t="shared" ref="AK32" si="60">AK29*0.15</f>
        <v>27</v>
      </c>
      <c r="AL32" s="190">
        <v>2.5999999999999999E-2</v>
      </c>
      <c r="AM32" s="191">
        <v>5</v>
      </c>
      <c r="AN32" s="192">
        <f t="shared" si="59"/>
        <v>27.011700000000001</v>
      </c>
      <c r="AO32" s="192">
        <f t="shared" si="23"/>
        <v>2.7011700000000003</v>
      </c>
      <c r="AP32" s="192">
        <f t="shared" si="16"/>
        <v>6.2</v>
      </c>
      <c r="AQ32" s="192">
        <f t="shared" si="17"/>
        <v>0.5</v>
      </c>
      <c r="AR32" s="192">
        <v>3.6245520000000001E-3</v>
      </c>
      <c r="AS32" s="192">
        <f t="shared" si="18"/>
        <v>36.416494552000003</v>
      </c>
      <c r="AT32" s="193">
        <f t="shared" si="24"/>
        <v>4.0000000000000007E-6</v>
      </c>
      <c r="AU32" s="193">
        <f t="shared" si="25"/>
        <v>4.0000000000000007E-6</v>
      </c>
      <c r="AV32" s="193">
        <f t="shared" si="19"/>
        <v>7.2832989104000022E-5</v>
      </c>
    </row>
    <row r="33" spans="1:48" s="190" customFormat="1" x14ac:dyDescent="0.25">
      <c r="A33" s="136" t="s">
        <v>44</v>
      </c>
      <c r="B33" s="116" t="s">
        <v>260</v>
      </c>
      <c r="C33" s="116" t="s">
        <v>236</v>
      </c>
      <c r="D33" s="187" t="s">
        <v>123</v>
      </c>
      <c r="E33" s="115">
        <v>1.0000000000000001E-5</v>
      </c>
      <c r="F33" s="116">
        <v>5</v>
      </c>
      <c r="G33" s="116">
        <v>0.16000000000000003</v>
      </c>
      <c r="H33" s="115">
        <f t="shared" si="55"/>
        <v>8.0000000000000013E-6</v>
      </c>
      <c r="I33" s="188">
        <f>K32*300/1000</f>
        <v>0.45</v>
      </c>
      <c r="J33" s="188">
        <v>0</v>
      </c>
      <c r="K33" s="194">
        <v>0</v>
      </c>
      <c r="L33" s="140" t="str">
        <f t="shared" si="11"/>
        <v>С32</v>
      </c>
      <c r="M33" s="140" t="str">
        <f t="shared" si="12"/>
        <v>Емкость Е-8…12</v>
      </c>
      <c r="N33" s="140" t="str">
        <f t="shared" si="13"/>
        <v>Частичное-ликвидация</v>
      </c>
      <c r="Q33" s="190" t="s">
        <v>170</v>
      </c>
      <c r="R33" s="190" t="s">
        <v>170</v>
      </c>
      <c r="S33" s="190" t="s">
        <v>170</v>
      </c>
      <c r="T33" s="190" t="s">
        <v>170</v>
      </c>
      <c r="U33" s="190" t="s">
        <v>170</v>
      </c>
      <c r="V33" s="190" t="s">
        <v>170</v>
      </c>
      <c r="W33" s="190" t="s">
        <v>170</v>
      </c>
      <c r="X33" s="190" t="s">
        <v>170</v>
      </c>
      <c r="Y33" s="190" t="s">
        <v>170</v>
      </c>
      <c r="Z33" s="190" t="s">
        <v>170</v>
      </c>
      <c r="AA33" s="190" t="s">
        <v>170</v>
      </c>
      <c r="AB33" s="190" t="s">
        <v>170</v>
      </c>
      <c r="AC33" s="190" t="s">
        <v>170</v>
      </c>
      <c r="AD33" s="190" t="s">
        <v>170</v>
      </c>
      <c r="AE33" s="190" t="s">
        <v>170</v>
      </c>
      <c r="AF33" s="190" t="s">
        <v>170</v>
      </c>
      <c r="AG33" s="190" t="s">
        <v>170</v>
      </c>
      <c r="AH33" s="190" t="s">
        <v>170</v>
      </c>
      <c r="AI33" s="190">
        <v>0</v>
      </c>
      <c r="AJ33" s="190">
        <v>0</v>
      </c>
      <c r="AK33" s="190">
        <f t="shared" ref="AK33" si="61">AK29*0.05</f>
        <v>9</v>
      </c>
      <c r="AL33" s="190">
        <v>2.5999999999999999E-2</v>
      </c>
      <c r="AM33" s="191">
        <v>2</v>
      </c>
      <c r="AN33" s="192">
        <f t="shared" ref="AN33" si="62">AL33*I33+AK33</f>
        <v>9.0116999999999994</v>
      </c>
      <c r="AO33" s="192">
        <f t="shared" si="23"/>
        <v>0.90117000000000003</v>
      </c>
      <c r="AP33" s="192">
        <f t="shared" si="16"/>
        <v>0</v>
      </c>
      <c r="AQ33" s="192">
        <f t="shared" si="17"/>
        <v>0.2</v>
      </c>
      <c r="AR33" s="192">
        <v>4.7987999999999997E-4</v>
      </c>
      <c r="AS33" s="192">
        <f t="shared" si="18"/>
        <v>10.113349879999999</v>
      </c>
      <c r="AT33" s="193">
        <f t="shared" si="24"/>
        <v>0</v>
      </c>
      <c r="AU33" s="193">
        <f t="shared" si="25"/>
        <v>0</v>
      </c>
      <c r="AV33" s="193">
        <f t="shared" si="19"/>
        <v>8.0906799040000006E-5</v>
      </c>
    </row>
    <row r="34" spans="1:48" s="190" customFormat="1" x14ac:dyDescent="0.25">
      <c r="A34" s="136" t="s">
        <v>45</v>
      </c>
      <c r="B34" s="116" t="s">
        <v>260</v>
      </c>
      <c r="C34" s="116" t="s">
        <v>18</v>
      </c>
      <c r="D34" s="187" t="s">
        <v>126</v>
      </c>
      <c r="E34" s="115">
        <v>1.0000000000000001E-5</v>
      </c>
      <c r="F34" s="116">
        <v>5</v>
      </c>
      <c r="G34" s="116">
        <v>4.0000000000000008E-2</v>
      </c>
      <c r="H34" s="115">
        <f t="shared" si="55"/>
        <v>2.0000000000000003E-6</v>
      </c>
      <c r="I34" s="188">
        <f>K34*1800/1000</f>
        <v>0.09</v>
      </c>
      <c r="J34" s="188">
        <f>I34</f>
        <v>0.09</v>
      </c>
      <c r="K34" s="189">
        <v>0.05</v>
      </c>
      <c r="L34" s="140" t="str">
        <f t="shared" si="11"/>
        <v>С33</v>
      </c>
      <c r="M34" s="140" t="str">
        <f t="shared" si="12"/>
        <v>Емкость Е-8…12</v>
      </c>
      <c r="N34" s="140" t="str">
        <f t="shared" si="13"/>
        <v>Частичное-газ факел</v>
      </c>
      <c r="Q34" s="190" t="s">
        <v>170</v>
      </c>
      <c r="R34" s="190" t="s">
        <v>170</v>
      </c>
      <c r="S34" s="190" t="s">
        <v>170</v>
      </c>
      <c r="T34" s="190" t="s">
        <v>170</v>
      </c>
      <c r="U34" s="190" t="s">
        <v>170</v>
      </c>
      <c r="V34" s="190" t="s">
        <v>170</v>
      </c>
      <c r="W34" s="190" t="s">
        <v>170</v>
      </c>
      <c r="X34" s="190" t="s">
        <v>170</v>
      </c>
      <c r="Y34" s="190">
        <v>3</v>
      </c>
      <c r="Z34" s="190">
        <v>1</v>
      </c>
      <c r="AA34" s="190" t="s">
        <v>170</v>
      </c>
      <c r="AB34" s="190" t="s">
        <v>170</v>
      </c>
      <c r="AC34" s="190" t="s">
        <v>170</v>
      </c>
      <c r="AD34" s="190" t="s">
        <v>170</v>
      </c>
      <c r="AE34" s="190" t="s">
        <v>170</v>
      </c>
      <c r="AF34" s="190" t="s">
        <v>170</v>
      </c>
      <c r="AG34" s="190" t="s">
        <v>170</v>
      </c>
      <c r="AH34" s="190" t="s">
        <v>170</v>
      </c>
      <c r="AI34" s="190">
        <v>1</v>
      </c>
      <c r="AJ34" s="190">
        <v>1</v>
      </c>
      <c r="AK34" s="190">
        <f t="shared" ref="AK34" si="63">AK29*0.1</f>
        <v>18</v>
      </c>
      <c r="AL34" s="190">
        <v>2.5999999999999999E-2</v>
      </c>
      <c r="AM34" s="191">
        <v>5</v>
      </c>
      <c r="AN34" s="192">
        <f t="shared" ref="AN34:AN35" si="64">AL34*J34+AK34</f>
        <v>18.00234</v>
      </c>
      <c r="AO34" s="192">
        <f t="shared" si="23"/>
        <v>1.8002340000000001</v>
      </c>
      <c r="AP34" s="192">
        <f t="shared" si="16"/>
        <v>3.1</v>
      </c>
      <c r="AQ34" s="192">
        <f t="shared" si="17"/>
        <v>0.5</v>
      </c>
      <c r="AR34" s="192">
        <v>1.2685932E-3</v>
      </c>
      <c r="AS34" s="192">
        <f t="shared" si="18"/>
        <v>23.4038425932</v>
      </c>
      <c r="AT34" s="193">
        <f t="shared" si="24"/>
        <v>2.0000000000000003E-6</v>
      </c>
      <c r="AU34" s="193">
        <f t="shared" si="25"/>
        <v>2.0000000000000003E-6</v>
      </c>
      <c r="AV34" s="193">
        <f t="shared" si="19"/>
        <v>4.680768518640001E-5</v>
      </c>
    </row>
    <row r="35" spans="1:48" s="190" customFormat="1" x14ac:dyDescent="0.25">
      <c r="A35" s="136" t="s">
        <v>46</v>
      </c>
      <c r="B35" s="116" t="s">
        <v>260</v>
      </c>
      <c r="C35" s="116" t="s">
        <v>237</v>
      </c>
      <c r="D35" s="187" t="s">
        <v>127</v>
      </c>
      <c r="E35" s="115">
        <v>1.0000000000000001E-5</v>
      </c>
      <c r="F35" s="116">
        <v>5</v>
      </c>
      <c r="G35" s="116">
        <v>0.15200000000000002</v>
      </c>
      <c r="H35" s="115">
        <f t="shared" si="55"/>
        <v>7.6000000000000018E-6</v>
      </c>
      <c r="I35" s="188">
        <f>K34*1800/1000</f>
        <v>0.09</v>
      </c>
      <c r="J35" s="188">
        <f>I35</f>
        <v>0.09</v>
      </c>
      <c r="K35" s="194">
        <v>0</v>
      </c>
      <c r="L35" s="140" t="str">
        <f t="shared" si="11"/>
        <v>С34</v>
      </c>
      <c r="M35" s="140" t="str">
        <f t="shared" si="12"/>
        <v>Емкость Е-8…12</v>
      </c>
      <c r="N35" s="140" t="str">
        <f t="shared" si="13"/>
        <v>Частичное-вспышка</v>
      </c>
      <c r="Q35" s="190" t="s">
        <v>170</v>
      </c>
      <c r="R35" s="190" t="s">
        <v>170</v>
      </c>
      <c r="S35" s="190" t="s">
        <v>170</v>
      </c>
      <c r="T35" s="190" t="s">
        <v>170</v>
      </c>
      <c r="U35" s="190" t="s">
        <v>170</v>
      </c>
      <c r="V35" s="190" t="s">
        <v>170</v>
      </c>
      <c r="W35" s="190" t="s">
        <v>170</v>
      </c>
      <c r="X35" s="190" t="s">
        <v>170</v>
      </c>
      <c r="Y35" s="190" t="s">
        <v>170</v>
      </c>
      <c r="Z35" s="190" t="s">
        <v>170</v>
      </c>
      <c r="AA35" s="190">
        <v>14</v>
      </c>
      <c r="AB35" s="190">
        <v>16</v>
      </c>
      <c r="AC35" s="190" t="s">
        <v>170</v>
      </c>
      <c r="AD35" s="190" t="s">
        <v>170</v>
      </c>
      <c r="AE35" s="190" t="s">
        <v>170</v>
      </c>
      <c r="AF35" s="190" t="s">
        <v>170</v>
      </c>
      <c r="AG35" s="190" t="s">
        <v>170</v>
      </c>
      <c r="AH35" s="190" t="s">
        <v>170</v>
      </c>
      <c r="AI35" s="190">
        <v>1</v>
      </c>
      <c r="AJ35" s="190">
        <v>1</v>
      </c>
      <c r="AK35" s="190">
        <f t="shared" ref="AK35" si="65">AK29*0.12</f>
        <v>21.599999999999998</v>
      </c>
      <c r="AL35" s="190">
        <v>2.5999999999999999E-2</v>
      </c>
      <c r="AM35" s="191">
        <v>3</v>
      </c>
      <c r="AN35" s="192">
        <f t="shared" si="64"/>
        <v>21.602339999999998</v>
      </c>
      <c r="AO35" s="192">
        <f t="shared" si="23"/>
        <v>2.160234</v>
      </c>
      <c r="AP35" s="192">
        <f t="shared" si="16"/>
        <v>3.1</v>
      </c>
      <c r="AQ35" s="192">
        <f t="shared" si="17"/>
        <v>0.30000000000000004</v>
      </c>
      <c r="AR35" s="192">
        <v>1.2685932E-3</v>
      </c>
      <c r="AS35" s="192">
        <f t="shared" si="18"/>
        <v>27.163842593199998</v>
      </c>
      <c r="AT35" s="193">
        <f t="shared" si="24"/>
        <v>7.6000000000000018E-6</v>
      </c>
      <c r="AU35" s="193">
        <f t="shared" si="25"/>
        <v>7.6000000000000018E-6</v>
      </c>
      <c r="AV35" s="193">
        <f t="shared" si="19"/>
        <v>2.0644520370832005E-4</v>
      </c>
    </row>
    <row r="36" spans="1:48" s="190" customFormat="1" x14ac:dyDescent="0.25">
      <c r="A36" s="136" t="s">
        <v>47</v>
      </c>
      <c r="B36" s="116" t="s">
        <v>260</v>
      </c>
      <c r="C36" s="116" t="s">
        <v>238</v>
      </c>
      <c r="D36" s="187" t="s">
        <v>123</v>
      </c>
      <c r="E36" s="115">
        <v>1.0000000000000001E-5</v>
      </c>
      <c r="F36" s="116">
        <v>5</v>
      </c>
      <c r="G36" s="116">
        <v>0.6080000000000001</v>
      </c>
      <c r="H36" s="115">
        <f>E36*F36*G36</f>
        <v>3.0400000000000007E-5</v>
      </c>
      <c r="I36" s="188">
        <f>K34*1800/1000</f>
        <v>0.09</v>
      </c>
      <c r="J36" s="188">
        <v>0</v>
      </c>
      <c r="K36" s="194">
        <v>0</v>
      </c>
      <c r="L36" s="140" t="str">
        <f t="shared" si="11"/>
        <v>С35</v>
      </c>
      <c r="M36" s="140" t="str">
        <f t="shared" si="12"/>
        <v>Емкость Е-8…12</v>
      </c>
      <c r="N36" s="140" t="str">
        <f t="shared" si="13"/>
        <v>Частичное-ликвидация</v>
      </c>
      <c r="Q36" s="190" t="s">
        <v>170</v>
      </c>
      <c r="R36" s="190" t="s">
        <v>170</v>
      </c>
      <c r="S36" s="190" t="s">
        <v>170</v>
      </c>
      <c r="T36" s="190" t="s">
        <v>170</v>
      </c>
      <c r="U36" s="190" t="s">
        <v>170</v>
      </c>
      <c r="V36" s="190" t="s">
        <v>170</v>
      </c>
      <c r="W36" s="190" t="s">
        <v>170</v>
      </c>
      <c r="X36" s="190" t="s">
        <v>170</v>
      </c>
      <c r="Y36" s="190" t="s">
        <v>170</v>
      </c>
      <c r="Z36" s="190" t="s">
        <v>170</v>
      </c>
      <c r="AA36" s="190" t="s">
        <v>170</v>
      </c>
      <c r="AB36" s="190" t="s">
        <v>170</v>
      </c>
      <c r="AC36" s="190" t="s">
        <v>170</v>
      </c>
      <c r="AD36" s="190" t="s">
        <v>170</v>
      </c>
      <c r="AE36" s="190" t="s">
        <v>170</v>
      </c>
      <c r="AF36" s="190" t="s">
        <v>170</v>
      </c>
      <c r="AG36" s="190" t="s">
        <v>170</v>
      </c>
      <c r="AH36" s="190" t="s">
        <v>170</v>
      </c>
      <c r="AI36" s="190">
        <v>0</v>
      </c>
      <c r="AJ36" s="190">
        <v>0</v>
      </c>
      <c r="AK36" s="190">
        <f t="shared" ref="AK36" si="66">AK29*0.05</f>
        <v>9</v>
      </c>
      <c r="AL36" s="190">
        <v>2.5999999999999999E-2</v>
      </c>
      <c r="AM36" s="191">
        <v>2</v>
      </c>
      <c r="AN36" s="192">
        <f t="shared" ref="AN36" si="67">AL36*I36+AK36</f>
        <v>9.0023400000000002</v>
      </c>
      <c r="AO36" s="192">
        <f t="shared" si="23"/>
        <v>0.90023400000000009</v>
      </c>
      <c r="AP36" s="192">
        <f t="shared" si="16"/>
        <v>0</v>
      </c>
      <c r="AQ36" s="192">
        <f t="shared" si="17"/>
        <v>0.2</v>
      </c>
      <c r="AR36" s="192">
        <v>1.6795799999999998E-4</v>
      </c>
      <c r="AS36" s="192">
        <f t="shared" si="18"/>
        <v>10.102741958000001</v>
      </c>
      <c r="AT36" s="193">
        <f t="shared" si="24"/>
        <v>0</v>
      </c>
      <c r="AU36" s="193">
        <f t="shared" si="25"/>
        <v>0</v>
      </c>
      <c r="AV36" s="193">
        <f t="shared" si="19"/>
        <v>3.0712335552320009E-4</v>
      </c>
    </row>
    <row r="37" spans="1:48" s="190" customFormat="1" x14ac:dyDescent="0.25">
      <c r="A37" s="136" t="s">
        <v>48</v>
      </c>
      <c r="B37" s="116" t="s">
        <v>260</v>
      </c>
      <c r="C37" s="116" t="s">
        <v>128</v>
      </c>
      <c r="D37" s="187" t="s">
        <v>129</v>
      </c>
      <c r="E37" s="115">
        <v>2.5000000000000001E-5</v>
      </c>
      <c r="F37" s="116">
        <v>5</v>
      </c>
      <c r="G37" s="116">
        <v>1</v>
      </c>
      <c r="H37" s="115">
        <f>E37*F37*G37</f>
        <v>1.25E-4</v>
      </c>
      <c r="I37" s="188">
        <v>180</v>
      </c>
      <c r="J37" s="188">
        <f>I37*0.6</f>
        <v>108</v>
      </c>
      <c r="K37" s="194">
        <v>0</v>
      </c>
      <c r="L37" s="140" t="str">
        <f t="shared" si="11"/>
        <v>С36</v>
      </c>
      <c r="M37" s="140" t="str">
        <f t="shared" si="12"/>
        <v>Емкость Е-8…12</v>
      </c>
      <c r="N37" s="140" t="str">
        <f t="shared" si="13"/>
        <v>Полное-огненный шар</v>
      </c>
      <c r="Q37" s="190" t="s">
        <v>170</v>
      </c>
      <c r="R37" s="190" t="s">
        <v>170</v>
      </c>
      <c r="S37" s="190" t="s">
        <v>170</v>
      </c>
      <c r="T37" s="190" t="s">
        <v>170</v>
      </c>
      <c r="U37" s="190" t="s">
        <v>170</v>
      </c>
      <c r="V37" s="190" t="s">
        <v>170</v>
      </c>
      <c r="W37" s="190" t="s">
        <v>170</v>
      </c>
      <c r="X37" s="190" t="s">
        <v>170</v>
      </c>
      <c r="Y37" s="190" t="s">
        <v>170</v>
      </c>
      <c r="Z37" s="190" t="s">
        <v>170</v>
      </c>
      <c r="AA37" s="190" t="s">
        <v>170</v>
      </c>
      <c r="AB37" s="190" t="s">
        <v>170</v>
      </c>
      <c r="AC37" s="190" t="s">
        <v>170</v>
      </c>
      <c r="AD37" s="190" t="s">
        <v>170</v>
      </c>
      <c r="AE37" s="190">
        <v>325</v>
      </c>
      <c r="AF37" s="190">
        <v>423</v>
      </c>
      <c r="AG37" s="190">
        <v>487</v>
      </c>
      <c r="AH37" s="190">
        <v>600</v>
      </c>
      <c r="AI37" s="190">
        <v>2</v>
      </c>
      <c r="AJ37" s="190">
        <v>4</v>
      </c>
      <c r="AK37" s="190">
        <f t="shared" ref="AK37" si="68">AK29*1.26</f>
        <v>226.8</v>
      </c>
      <c r="AL37" s="190">
        <v>2.5999999999999999E-2</v>
      </c>
      <c r="AM37" s="191">
        <v>15</v>
      </c>
      <c r="AN37" s="192">
        <f t="shared" ref="AN37:AN38" si="69">AL37*J37+AK37</f>
        <v>229.608</v>
      </c>
      <c r="AO37" s="192">
        <f t="shared" si="23"/>
        <v>22.960800000000003</v>
      </c>
      <c r="AP37" s="192">
        <f t="shared" si="16"/>
        <v>8.9600000000000009</v>
      </c>
      <c r="AQ37" s="192">
        <f t="shared" si="17"/>
        <v>1.5</v>
      </c>
      <c r="AR37" s="192">
        <v>8.8096750000000001E-2</v>
      </c>
      <c r="AS37" s="192">
        <f t="shared" si="18"/>
        <v>263.11689675000002</v>
      </c>
      <c r="AT37" s="193">
        <f t="shared" si="24"/>
        <v>2.5000000000000001E-4</v>
      </c>
      <c r="AU37" s="193">
        <f t="shared" si="25"/>
        <v>5.0000000000000001E-4</v>
      </c>
      <c r="AV37" s="193">
        <f t="shared" si="19"/>
        <v>3.2889612093750006E-2</v>
      </c>
    </row>
    <row r="38" spans="1:48" s="100" customFormat="1" x14ac:dyDescent="0.25">
      <c r="A38" s="136" t="s">
        <v>49</v>
      </c>
      <c r="B38" s="96" t="s">
        <v>258</v>
      </c>
      <c r="C38" s="96" t="s">
        <v>11</v>
      </c>
      <c r="D38" s="111" t="s">
        <v>121</v>
      </c>
      <c r="E38" s="195">
        <v>9.9999999999999995E-7</v>
      </c>
      <c r="F38" s="96">
        <v>1</v>
      </c>
      <c r="G38" s="96">
        <v>0.05</v>
      </c>
      <c r="H38" s="195">
        <f>E38*F38*G38</f>
        <v>4.9999999999999998E-8</v>
      </c>
      <c r="I38" s="112">
        <v>100</v>
      </c>
      <c r="J38" s="112">
        <f>I38</f>
        <v>100</v>
      </c>
      <c r="K38" s="114">
        <v>370</v>
      </c>
      <c r="L38" s="91" t="str">
        <f t="shared" si="11"/>
        <v>С37</v>
      </c>
      <c r="M38" s="91" t="str">
        <f t="shared" si="12"/>
        <v>Емкость Е-7</v>
      </c>
      <c r="N38" s="91" t="str">
        <f t="shared" si="13"/>
        <v>Полное-пожар</v>
      </c>
      <c r="O38" s="100">
        <v>17</v>
      </c>
      <c r="P38" s="100">
        <v>24</v>
      </c>
      <c r="Q38" s="100">
        <v>34</v>
      </c>
      <c r="R38" s="100">
        <v>64</v>
      </c>
      <c r="S38" s="100" t="s">
        <v>170</v>
      </c>
      <c r="T38" s="100" t="s">
        <v>170</v>
      </c>
      <c r="U38" s="100" t="s">
        <v>170</v>
      </c>
      <c r="V38" s="100" t="s">
        <v>170</v>
      </c>
      <c r="W38" s="100" t="s">
        <v>170</v>
      </c>
      <c r="X38" s="100" t="s">
        <v>170</v>
      </c>
      <c r="Y38" s="100" t="s">
        <v>170</v>
      </c>
      <c r="Z38" s="100" t="s">
        <v>170</v>
      </c>
      <c r="AA38" s="100" t="s">
        <v>170</v>
      </c>
      <c r="AB38" s="100" t="s">
        <v>170</v>
      </c>
      <c r="AC38" s="100" t="s">
        <v>170</v>
      </c>
      <c r="AD38" s="100" t="s">
        <v>170</v>
      </c>
      <c r="AE38" s="100" t="s">
        <v>170</v>
      </c>
      <c r="AF38" s="100" t="s">
        <v>170</v>
      </c>
      <c r="AG38" s="100" t="s">
        <v>170</v>
      </c>
      <c r="AH38" s="100" t="s">
        <v>170</v>
      </c>
      <c r="AI38" s="100">
        <v>2</v>
      </c>
      <c r="AJ38" s="100">
        <v>4</v>
      </c>
      <c r="AK38" s="100">
        <f t="shared" ref="AK38" si="70">I38</f>
        <v>100</v>
      </c>
      <c r="AL38" s="100">
        <v>2.5999999999999999E-2</v>
      </c>
      <c r="AM38" s="145">
        <v>10</v>
      </c>
      <c r="AN38" s="101">
        <f t="shared" si="69"/>
        <v>102.6</v>
      </c>
      <c r="AO38" s="101">
        <f t="shared" si="23"/>
        <v>10.26</v>
      </c>
      <c r="AP38" s="101">
        <f t="shared" si="16"/>
        <v>8.9600000000000009</v>
      </c>
      <c r="AQ38" s="101">
        <f t="shared" si="17"/>
        <v>1</v>
      </c>
      <c r="AR38" s="101">
        <v>8.8096750000000001E-2</v>
      </c>
      <c r="AS38" s="101">
        <f t="shared" si="18"/>
        <v>122.90809675</v>
      </c>
      <c r="AT38" s="102">
        <f t="shared" si="24"/>
        <v>9.9999999999999995E-8</v>
      </c>
      <c r="AU38" s="102">
        <f t="shared" si="25"/>
        <v>1.9999999999999999E-7</v>
      </c>
      <c r="AV38" s="102">
        <f t="shared" si="19"/>
        <v>6.1454048374999995E-6</v>
      </c>
    </row>
    <row r="39" spans="1:48" s="100" customFormat="1" x14ac:dyDescent="0.25">
      <c r="A39" s="136" t="s">
        <v>50</v>
      </c>
      <c r="B39" s="96" t="s">
        <v>258</v>
      </c>
      <c r="C39" s="96" t="s">
        <v>243</v>
      </c>
      <c r="D39" s="111" t="s">
        <v>124</v>
      </c>
      <c r="E39" s="195">
        <v>9.9999999999999995E-7</v>
      </c>
      <c r="F39" s="96">
        <v>1</v>
      </c>
      <c r="G39" s="96">
        <v>0.19</v>
      </c>
      <c r="H39" s="195">
        <f t="shared" ref="H39:H44" si="71">E39*F39*G39</f>
        <v>1.8999999999999998E-7</v>
      </c>
      <c r="I39" s="112">
        <v>100</v>
      </c>
      <c r="J39" s="112">
        <f>(POWER(10,-6)*SQRT(150)*69*3600*K39/1000)*0.1</f>
        <v>0.11256385163985816</v>
      </c>
      <c r="K39" s="114">
        <v>370</v>
      </c>
      <c r="L39" s="91" t="str">
        <f t="shared" si="11"/>
        <v>С38</v>
      </c>
      <c r="M39" s="91" t="str">
        <f t="shared" si="12"/>
        <v>Емкость Е-7</v>
      </c>
      <c r="N39" s="91" t="str">
        <f t="shared" si="13"/>
        <v>Полное-взрыв</v>
      </c>
      <c r="Q39" s="100" t="s">
        <v>170</v>
      </c>
      <c r="R39" s="100" t="s">
        <v>170</v>
      </c>
      <c r="S39" s="100" t="s">
        <v>170</v>
      </c>
      <c r="T39" s="100" t="s">
        <v>170</v>
      </c>
      <c r="U39" s="100">
        <v>0</v>
      </c>
      <c r="V39" s="100">
        <v>30</v>
      </c>
      <c r="W39" s="100">
        <v>84</v>
      </c>
      <c r="X39" s="100">
        <v>145</v>
      </c>
      <c r="Y39" s="100" t="s">
        <v>170</v>
      </c>
      <c r="Z39" s="100" t="s">
        <v>170</v>
      </c>
      <c r="AA39" s="100" t="s">
        <v>170</v>
      </c>
      <c r="AB39" s="100" t="s">
        <v>170</v>
      </c>
      <c r="AC39" s="100" t="s">
        <v>170</v>
      </c>
      <c r="AD39" s="100" t="s">
        <v>170</v>
      </c>
      <c r="AE39" s="100" t="s">
        <v>170</v>
      </c>
      <c r="AF39" s="100" t="s">
        <v>170</v>
      </c>
      <c r="AG39" s="100" t="s">
        <v>170</v>
      </c>
      <c r="AH39" s="100" t="s">
        <v>170</v>
      </c>
      <c r="AI39" s="100">
        <v>4</v>
      </c>
      <c r="AJ39" s="100">
        <v>6</v>
      </c>
      <c r="AK39" s="100">
        <f t="shared" ref="AK39" si="72">AK38*1.5</f>
        <v>150</v>
      </c>
      <c r="AL39" s="100">
        <v>2.5999999999999999E-2</v>
      </c>
      <c r="AM39" s="145">
        <v>20</v>
      </c>
      <c r="AN39" s="101">
        <f t="shared" ref="AN39" si="73">AL39*I39+AK39</f>
        <v>152.6</v>
      </c>
      <c r="AO39" s="101">
        <f t="shared" si="23"/>
        <v>15.26</v>
      </c>
      <c r="AP39" s="101">
        <f t="shared" si="16"/>
        <v>15.16</v>
      </c>
      <c r="AQ39" s="101">
        <f t="shared" si="17"/>
        <v>2</v>
      </c>
      <c r="AR39" s="101">
        <v>8.8096750000000015E-2</v>
      </c>
      <c r="AS39" s="101">
        <f t="shared" si="18"/>
        <v>185.10809674999999</v>
      </c>
      <c r="AT39" s="102">
        <f t="shared" si="24"/>
        <v>7.5999999999999992E-7</v>
      </c>
      <c r="AU39" s="102">
        <f t="shared" si="25"/>
        <v>1.1399999999999999E-6</v>
      </c>
      <c r="AV39" s="102">
        <f t="shared" si="19"/>
        <v>3.5170538382499996E-5</v>
      </c>
    </row>
    <row r="40" spans="1:48" s="100" customFormat="1" x14ac:dyDescent="0.25">
      <c r="A40" s="136" t="s">
        <v>51</v>
      </c>
      <c r="B40" s="96" t="s">
        <v>258</v>
      </c>
      <c r="C40" s="96" t="s">
        <v>244</v>
      </c>
      <c r="D40" s="111" t="s">
        <v>122</v>
      </c>
      <c r="E40" s="195">
        <v>9.9999999999999995E-7</v>
      </c>
      <c r="F40" s="96">
        <v>1</v>
      </c>
      <c r="G40" s="96">
        <v>0.76</v>
      </c>
      <c r="H40" s="195">
        <f t="shared" si="71"/>
        <v>7.5999999999999992E-7</v>
      </c>
      <c r="I40" s="112">
        <v>100</v>
      </c>
      <c r="J40" s="112">
        <v>0</v>
      </c>
      <c r="K40" s="113">
        <v>0</v>
      </c>
      <c r="L40" s="91" t="str">
        <f t="shared" si="11"/>
        <v>С39</v>
      </c>
      <c r="M40" s="91" t="str">
        <f t="shared" si="12"/>
        <v>Емкость Е-7</v>
      </c>
      <c r="N40" s="91" t="str">
        <f t="shared" si="13"/>
        <v>Полное-ликвидация</v>
      </c>
      <c r="Q40" s="100" t="s">
        <v>170</v>
      </c>
      <c r="R40" s="100" t="s">
        <v>170</v>
      </c>
      <c r="S40" s="100" t="s">
        <v>170</v>
      </c>
      <c r="T40" s="100" t="s">
        <v>170</v>
      </c>
      <c r="U40" s="100" t="s">
        <v>170</v>
      </c>
      <c r="V40" s="100" t="s">
        <v>170</v>
      </c>
      <c r="W40" s="100" t="s">
        <v>170</v>
      </c>
      <c r="X40" s="100" t="s">
        <v>170</v>
      </c>
      <c r="Y40" s="100" t="s">
        <v>170</v>
      </c>
      <c r="Z40" s="100" t="s">
        <v>170</v>
      </c>
      <c r="AA40" s="100" t="s">
        <v>170</v>
      </c>
      <c r="AB40" s="100" t="s">
        <v>170</v>
      </c>
      <c r="AC40" s="100" t="s">
        <v>170</v>
      </c>
      <c r="AD40" s="100" t="s">
        <v>170</v>
      </c>
      <c r="AE40" s="100" t="s">
        <v>170</v>
      </c>
      <c r="AF40" s="100" t="s">
        <v>170</v>
      </c>
      <c r="AG40" s="100" t="s">
        <v>170</v>
      </c>
      <c r="AH40" s="100" t="s">
        <v>170</v>
      </c>
      <c r="AI40" s="100">
        <v>0</v>
      </c>
      <c r="AJ40" s="100">
        <v>0</v>
      </c>
      <c r="AK40" s="100">
        <f t="shared" ref="AK40" si="74">AK38*0.58</f>
        <v>57.999999999999993</v>
      </c>
      <c r="AL40" s="100">
        <v>2.5999999999999999E-2</v>
      </c>
      <c r="AM40" s="145">
        <v>3</v>
      </c>
      <c r="AN40" s="101">
        <f t="shared" ref="AN40:AN41" si="75">AL40*J40+AK40</f>
        <v>57.999999999999993</v>
      </c>
      <c r="AO40" s="101">
        <f t="shared" si="23"/>
        <v>5.8</v>
      </c>
      <c r="AP40" s="101">
        <f t="shared" si="16"/>
        <v>0</v>
      </c>
      <c r="AQ40" s="101">
        <f t="shared" si="17"/>
        <v>0.30000000000000004</v>
      </c>
      <c r="AR40" s="101">
        <v>0</v>
      </c>
      <c r="AS40" s="101">
        <f t="shared" si="18"/>
        <v>64.099999999999994</v>
      </c>
      <c r="AT40" s="102">
        <f t="shared" si="24"/>
        <v>0</v>
      </c>
      <c r="AU40" s="102">
        <f t="shared" si="25"/>
        <v>0</v>
      </c>
      <c r="AV40" s="102">
        <f t="shared" si="19"/>
        <v>4.8715999999999992E-5</v>
      </c>
    </row>
    <row r="41" spans="1:48" s="100" customFormat="1" x14ac:dyDescent="0.25">
      <c r="A41" s="136" t="s">
        <v>52</v>
      </c>
      <c r="B41" s="96" t="s">
        <v>258</v>
      </c>
      <c r="C41" s="96" t="s">
        <v>15</v>
      </c>
      <c r="D41" s="111" t="s">
        <v>125</v>
      </c>
      <c r="E41" s="195">
        <v>1.0000000000000001E-5</v>
      </c>
      <c r="F41" s="96">
        <v>1</v>
      </c>
      <c r="G41" s="96">
        <v>4.0000000000000008E-2</v>
      </c>
      <c r="H41" s="195">
        <f t="shared" si="71"/>
        <v>4.0000000000000009E-7</v>
      </c>
      <c r="I41" s="112">
        <f>K41*300/1000</f>
        <v>0.45</v>
      </c>
      <c r="J41" s="112">
        <f>I41</f>
        <v>0.45</v>
      </c>
      <c r="K41" s="114">
        <v>1.5</v>
      </c>
      <c r="L41" s="91" t="str">
        <f t="shared" si="11"/>
        <v>С40</v>
      </c>
      <c r="M41" s="91" t="str">
        <f t="shared" si="12"/>
        <v>Емкость Е-7</v>
      </c>
      <c r="N41" s="91" t="str">
        <f t="shared" si="13"/>
        <v>Частичное-жидкостной факел</v>
      </c>
      <c r="Q41" s="100" t="s">
        <v>170</v>
      </c>
      <c r="R41" s="100" t="s">
        <v>170</v>
      </c>
      <c r="S41" s="100" t="s">
        <v>170</v>
      </c>
      <c r="T41" s="100" t="s">
        <v>170</v>
      </c>
      <c r="U41" s="100" t="s">
        <v>170</v>
      </c>
      <c r="V41" s="100" t="s">
        <v>170</v>
      </c>
      <c r="W41" s="100" t="s">
        <v>170</v>
      </c>
      <c r="X41" s="100" t="s">
        <v>170</v>
      </c>
      <c r="Y41" s="100">
        <v>17</v>
      </c>
      <c r="Z41" s="100">
        <v>3</v>
      </c>
      <c r="AA41" s="100" t="s">
        <v>170</v>
      </c>
      <c r="AB41" s="100" t="s">
        <v>170</v>
      </c>
      <c r="AC41" s="100" t="s">
        <v>170</v>
      </c>
      <c r="AD41" s="100" t="s">
        <v>170</v>
      </c>
      <c r="AE41" s="100" t="s">
        <v>170</v>
      </c>
      <c r="AF41" s="100" t="s">
        <v>170</v>
      </c>
      <c r="AG41" s="100" t="s">
        <v>170</v>
      </c>
      <c r="AH41" s="100" t="s">
        <v>170</v>
      </c>
      <c r="AI41" s="100">
        <v>2</v>
      </c>
      <c r="AJ41" s="100">
        <v>2</v>
      </c>
      <c r="AK41" s="100">
        <f t="shared" ref="AK41" si="76">AK38*0.15</f>
        <v>15</v>
      </c>
      <c r="AL41" s="100">
        <v>2.5999999999999999E-2</v>
      </c>
      <c r="AM41" s="145">
        <v>5</v>
      </c>
      <c r="AN41" s="101">
        <f t="shared" si="75"/>
        <v>15.011699999999999</v>
      </c>
      <c r="AO41" s="101">
        <f t="shared" si="23"/>
        <v>1.5011700000000001</v>
      </c>
      <c r="AP41" s="101">
        <f t="shared" si="16"/>
        <v>6.2</v>
      </c>
      <c r="AQ41" s="101">
        <f t="shared" si="17"/>
        <v>0.5</v>
      </c>
      <c r="AR41" s="101">
        <v>3.6245520000000001E-3</v>
      </c>
      <c r="AS41" s="101">
        <f t="shared" si="18"/>
        <v>23.216494552</v>
      </c>
      <c r="AT41" s="102">
        <f t="shared" si="24"/>
        <v>8.0000000000000018E-7</v>
      </c>
      <c r="AU41" s="102">
        <f t="shared" si="25"/>
        <v>8.0000000000000018E-7</v>
      </c>
      <c r="AV41" s="102">
        <f t="shared" si="19"/>
        <v>9.2865978208000017E-6</v>
      </c>
    </row>
    <row r="42" spans="1:48" s="100" customFormat="1" x14ac:dyDescent="0.25">
      <c r="A42" s="136" t="s">
        <v>53</v>
      </c>
      <c r="B42" s="96" t="s">
        <v>258</v>
      </c>
      <c r="C42" s="96" t="s">
        <v>236</v>
      </c>
      <c r="D42" s="111" t="s">
        <v>123</v>
      </c>
      <c r="E42" s="195">
        <v>1.0000000000000001E-5</v>
      </c>
      <c r="F42" s="96">
        <v>1</v>
      </c>
      <c r="G42" s="96">
        <v>0.16000000000000003</v>
      </c>
      <c r="H42" s="195">
        <f t="shared" si="71"/>
        <v>1.6000000000000004E-6</v>
      </c>
      <c r="I42" s="112">
        <f>K41*300/1000</f>
        <v>0.45</v>
      </c>
      <c r="J42" s="112">
        <v>0</v>
      </c>
      <c r="K42" s="113">
        <v>0</v>
      </c>
      <c r="L42" s="91" t="str">
        <f t="shared" si="11"/>
        <v>С41</v>
      </c>
      <c r="M42" s="91" t="str">
        <f t="shared" si="12"/>
        <v>Емкость Е-7</v>
      </c>
      <c r="N42" s="91" t="str">
        <f t="shared" si="13"/>
        <v>Частичное-ликвидация</v>
      </c>
      <c r="Q42" s="100" t="s">
        <v>170</v>
      </c>
      <c r="R42" s="100" t="s">
        <v>170</v>
      </c>
      <c r="S42" s="100" t="s">
        <v>170</v>
      </c>
      <c r="T42" s="100" t="s">
        <v>170</v>
      </c>
      <c r="U42" s="100" t="s">
        <v>170</v>
      </c>
      <c r="V42" s="100" t="s">
        <v>170</v>
      </c>
      <c r="W42" s="100" t="s">
        <v>170</v>
      </c>
      <c r="X42" s="100" t="s">
        <v>170</v>
      </c>
      <c r="Y42" s="100" t="s">
        <v>170</v>
      </c>
      <c r="Z42" s="100" t="s">
        <v>170</v>
      </c>
      <c r="AA42" s="100" t="s">
        <v>170</v>
      </c>
      <c r="AB42" s="100" t="s">
        <v>170</v>
      </c>
      <c r="AC42" s="100" t="s">
        <v>170</v>
      </c>
      <c r="AD42" s="100" t="s">
        <v>170</v>
      </c>
      <c r="AE42" s="100" t="s">
        <v>170</v>
      </c>
      <c r="AF42" s="100" t="s">
        <v>170</v>
      </c>
      <c r="AG42" s="100" t="s">
        <v>170</v>
      </c>
      <c r="AH42" s="100" t="s">
        <v>170</v>
      </c>
      <c r="AI42" s="100">
        <v>0</v>
      </c>
      <c r="AJ42" s="100">
        <v>0</v>
      </c>
      <c r="AK42" s="100">
        <f t="shared" ref="AK42" si="77">AK38*0.05</f>
        <v>5</v>
      </c>
      <c r="AL42" s="100">
        <v>2.5999999999999999E-2</v>
      </c>
      <c r="AM42" s="145">
        <v>2</v>
      </c>
      <c r="AN42" s="101">
        <f t="shared" ref="AN42" si="78">AL42*I42+AK42</f>
        <v>5.0117000000000003</v>
      </c>
      <c r="AO42" s="101">
        <f t="shared" si="23"/>
        <v>0.50117</v>
      </c>
      <c r="AP42" s="101">
        <f t="shared" si="16"/>
        <v>0</v>
      </c>
      <c r="AQ42" s="101">
        <f t="shared" si="17"/>
        <v>0.2</v>
      </c>
      <c r="AR42" s="101">
        <v>4.7987999999999997E-4</v>
      </c>
      <c r="AS42" s="101">
        <f t="shared" si="18"/>
        <v>5.71334988</v>
      </c>
      <c r="AT42" s="102">
        <f t="shared" si="24"/>
        <v>0</v>
      </c>
      <c r="AU42" s="102">
        <f t="shared" si="25"/>
        <v>0</v>
      </c>
      <c r="AV42" s="102">
        <f t="shared" si="19"/>
        <v>9.1413598080000019E-6</v>
      </c>
    </row>
    <row r="43" spans="1:48" s="100" customFormat="1" x14ac:dyDescent="0.25">
      <c r="A43" s="136" t="s">
        <v>54</v>
      </c>
      <c r="B43" s="96" t="s">
        <v>258</v>
      </c>
      <c r="C43" s="96" t="s">
        <v>18</v>
      </c>
      <c r="D43" s="111" t="s">
        <v>126</v>
      </c>
      <c r="E43" s="195">
        <v>1.0000000000000001E-5</v>
      </c>
      <c r="F43" s="96">
        <v>1</v>
      </c>
      <c r="G43" s="96">
        <v>4.0000000000000008E-2</v>
      </c>
      <c r="H43" s="195">
        <f t="shared" si="71"/>
        <v>4.0000000000000009E-7</v>
      </c>
      <c r="I43" s="112">
        <f>K43*1800/1000</f>
        <v>0.09</v>
      </c>
      <c r="J43" s="112">
        <f>I43</f>
        <v>0.09</v>
      </c>
      <c r="K43" s="114">
        <v>0.05</v>
      </c>
      <c r="L43" s="91" t="str">
        <f t="shared" si="11"/>
        <v>С42</v>
      </c>
      <c r="M43" s="91" t="str">
        <f t="shared" si="12"/>
        <v>Емкость Е-7</v>
      </c>
      <c r="N43" s="91" t="str">
        <f t="shared" si="13"/>
        <v>Частичное-газ факел</v>
      </c>
      <c r="Q43" s="100" t="s">
        <v>170</v>
      </c>
      <c r="R43" s="100" t="s">
        <v>170</v>
      </c>
      <c r="S43" s="100" t="s">
        <v>170</v>
      </c>
      <c r="T43" s="100" t="s">
        <v>170</v>
      </c>
      <c r="U43" s="100" t="s">
        <v>170</v>
      </c>
      <c r="V43" s="100" t="s">
        <v>170</v>
      </c>
      <c r="W43" s="100" t="s">
        <v>170</v>
      </c>
      <c r="X43" s="100" t="s">
        <v>170</v>
      </c>
      <c r="Y43" s="100">
        <v>3</v>
      </c>
      <c r="Z43" s="100">
        <v>1</v>
      </c>
      <c r="AA43" s="100" t="s">
        <v>170</v>
      </c>
      <c r="AB43" s="100" t="s">
        <v>170</v>
      </c>
      <c r="AC43" s="100" t="s">
        <v>170</v>
      </c>
      <c r="AD43" s="100" t="s">
        <v>170</v>
      </c>
      <c r="AE43" s="100" t="s">
        <v>170</v>
      </c>
      <c r="AF43" s="100" t="s">
        <v>170</v>
      </c>
      <c r="AG43" s="100" t="s">
        <v>170</v>
      </c>
      <c r="AH43" s="100" t="s">
        <v>170</v>
      </c>
      <c r="AI43" s="100">
        <v>1</v>
      </c>
      <c r="AJ43" s="100">
        <v>1</v>
      </c>
      <c r="AK43" s="100">
        <f t="shared" ref="AK43" si="79">AK38*0.1</f>
        <v>10</v>
      </c>
      <c r="AL43" s="100">
        <v>2.5999999999999999E-2</v>
      </c>
      <c r="AM43" s="145">
        <v>5</v>
      </c>
      <c r="AN43" s="101">
        <f t="shared" ref="AN43:AN44" si="80">AL43*J43+AK43</f>
        <v>10.00234</v>
      </c>
      <c r="AO43" s="101">
        <f t="shared" si="23"/>
        <v>1.0002340000000001</v>
      </c>
      <c r="AP43" s="101">
        <f t="shared" si="16"/>
        <v>3.1</v>
      </c>
      <c r="AQ43" s="101">
        <f t="shared" si="17"/>
        <v>0.5</v>
      </c>
      <c r="AR43" s="101">
        <v>1.2685932E-3</v>
      </c>
      <c r="AS43" s="101">
        <f t="shared" si="18"/>
        <v>14.6038425932</v>
      </c>
      <c r="AT43" s="102">
        <f t="shared" si="24"/>
        <v>4.0000000000000009E-7</v>
      </c>
      <c r="AU43" s="102">
        <f t="shared" si="25"/>
        <v>4.0000000000000009E-7</v>
      </c>
      <c r="AV43" s="102">
        <f t="shared" si="19"/>
        <v>5.8415370372800014E-6</v>
      </c>
    </row>
    <row r="44" spans="1:48" s="100" customFormat="1" x14ac:dyDescent="0.25">
      <c r="A44" s="136" t="s">
        <v>55</v>
      </c>
      <c r="B44" s="96" t="s">
        <v>258</v>
      </c>
      <c r="C44" s="96" t="s">
        <v>237</v>
      </c>
      <c r="D44" s="111" t="s">
        <v>127</v>
      </c>
      <c r="E44" s="195">
        <v>1.0000000000000001E-5</v>
      </c>
      <c r="F44" s="96">
        <v>1</v>
      </c>
      <c r="G44" s="96">
        <v>0.15200000000000002</v>
      </c>
      <c r="H44" s="195">
        <f t="shared" si="71"/>
        <v>1.5200000000000003E-6</v>
      </c>
      <c r="I44" s="112">
        <f>K43*1800/1000</f>
        <v>0.09</v>
      </c>
      <c r="J44" s="112">
        <f>I44</f>
        <v>0.09</v>
      </c>
      <c r="K44" s="113">
        <v>0</v>
      </c>
      <c r="L44" s="91" t="str">
        <f t="shared" si="11"/>
        <v>С43</v>
      </c>
      <c r="M44" s="91" t="str">
        <f t="shared" si="12"/>
        <v>Емкость Е-7</v>
      </c>
      <c r="N44" s="91" t="str">
        <f t="shared" si="13"/>
        <v>Частичное-вспышка</v>
      </c>
      <c r="Q44" s="100" t="s">
        <v>170</v>
      </c>
      <c r="R44" s="100" t="s">
        <v>170</v>
      </c>
      <c r="S44" s="100" t="s">
        <v>170</v>
      </c>
      <c r="T44" s="100" t="s">
        <v>170</v>
      </c>
      <c r="U44" s="100" t="s">
        <v>170</v>
      </c>
      <c r="V44" s="100" t="s">
        <v>170</v>
      </c>
      <c r="W44" s="100" t="s">
        <v>170</v>
      </c>
      <c r="X44" s="100" t="s">
        <v>170</v>
      </c>
      <c r="Y44" s="100" t="s">
        <v>170</v>
      </c>
      <c r="Z44" s="100" t="s">
        <v>170</v>
      </c>
      <c r="AA44" s="100">
        <v>14</v>
      </c>
      <c r="AB44" s="100">
        <v>16</v>
      </c>
      <c r="AC44" s="100" t="s">
        <v>170</v>
      </c>
      <c r="AD44" s="100" t="s">
        <v>170</v>
      </c>
      <c r="AE44" s="100" t="s">
        <v>170</v>
      </c>
      <c r="AF44" s="100" t="s">
        <v>170</v>
      </c>
      <c r="AG44" s="100" t="s">
        <v>170</v>
      </c>
      <c r="AH44" s="100" t="s">
        <v>170</v>
      </c>
      <c r="AI44" s="100">
        <v>1</v>
      </c>
      <c r="AJ44" s="100">
        <v>1</v>
      </c>
      <c r="AK44" s="100">
        <f t="shared" ref="AK44" si="81">AK38*0.12</f>
        <v>12</v>
      </c>
      <c r="AL44" s="100">
        <v>2.5999999999999999E-2</v>
      </c>
      <c r="AM44" s="145">
        <v>3</v>
      </c>
      <c r="AN44" s="101">
        <f t="shared" si="80"/>
        <v>12.00234</v>
      </c>
      <c r="AO44" s="101">
        <f t="shared" si="23"/>
        <v>1.200234</v>
      </c>
      <c r="AP44" s="101">
        <f t="shared" si="16"/>
        <v>3.1</v>
      </c>
      <c r="AQ44" s="101">
        <f t="shared" si="17"/>
        <v>0.30000000000000004</v>
      </c>
      <c r="AR44" s="101">
        <v>1.2685932E-3</v>
      </c>
      <c r="AS44" s="101">
        <f t="shared" si="18"/>
        <v>16.6038425932</v>
      </c>
      <c r="AT44" s="102">
        <f t="shared" si="24"/>
        <v>1.5200000000000003E-6</v>
      </c>
      <c r="AU44" s="102">
        <f t="shared" si="25"/>
        <v>1.5200000000000003E-6</v>
      </c>
      <c r="AV44" s="102">
        <f t="shared" si="19"/>
        <v>2.5237840741664004E-5</v>
      </c>
    </row>
    <row r="45" spans="1:48" s="100" customFormat="1" x14ac:dyDescent="0.25">
      <c r="A45" s="136" t="s">
        <v>56</v>
      </c>
      <c r="B45" s="96" t="s">
        <v>258</v>
      </c>
      <c r="C45" s="96" t="s">
        <v>238</v>
      </c>
      <c r="D45" s="111" t="s">
        <v>123</v>
      </c>
      <c r="E45" s="195">
        <v>1.0000000000000001E-5</v>
      </c>
      <c r="F45" s="96">
        <v>1</v>
      </c>
      <c r="G45" s="96">
        <v>0.6080000000000001</v>
      </c>
      <c r="H45" s="195">
        <f>E45*F45*G45</f>
        <v>6.0800000000000011E-6</v>
      </c>
      <c r="I45" s="112">
        <f>K43*1800/1000</f>
        <v>0.09</v>
      </c>
      <c r="J45" s="112">
        <v>0</v>
      </c>
      <c r="K45" s="113">
        <v>0</v>
      </c>
      <c r="L45" s="91" t="str">
        <f t="shared" si="11"/>
        <v>С44</v>
      </c>
      <c r="M45" s="91" t="str">
        <f t="shared" si="12"/>
        <v>Емкость Е-7</v>
      </c>
      <c r="N45" s="91" t="str">
        <f t="shared" si="13"/>
        <v>Частичное-ликвидация</v>
      </c>
      <c r="Q45" s="100" t="s">
        <v>170</v>
      </c>
      <c r="R45" s="100" t="s">
        <v>170</v>
      </c>
      <c r="S45" s="100" t="s">
        <v>170</v>
      </c>
      <c r="T45" s="100" t="s">
        <v>170</v>
      </c>
      <c r="U45" s="100" t="s">
        <v>170</v>
      </c>
      <c r="V45" s="100" t="s">
        <v>170</v>
      </c>
      <c r="W45" s="100" t="s">
        <v>170</v>
      </c>
      <c r="X45" s="100" t="s">
        <v>170</v>
      </c>
      <c r="Y45" s="100" t="s">
        <v>170</v>
      </c>
      <c r="Z45" s="100" t="s">
        <v>170</v>
      </c>
      <c r="AA45" s="100" t="s">
        <v>170</v>
      </c>
      <c r="AB45" s="100" t="s">
        <v>170</v>
      </c>
      <c r="AC45" s="100" t="s">
        <v>170</v>
      </c>
      <c r="AD45" s="100" t="s">
        <v>170</v>
      </c>
      <c r="AE45" s="100" t="s">
        <v>170</v>
      </c>
      <c r="AF45" s="100" t="s">
        <v>170</v>
      </c>
      <c r="AG45" s="100" t="s">
        <v>170</v>
      </c>
      <c r="AH45" s="100" t="s">
        <v>170</v>
      </c>
      <c r="AI45" s="100">
        <v>0</v>
      </c>
      <c r="AJ45" s="100">
        <v>0</v>
      </c>
      <c r="AK45" s="100">
        <f t="shared" ref="AK45" si="82">AK38*0.05</f>
        <v>5</v>
      </c>
      <c r="AL45" s="100">
        <v>2.5999999999999999E-2</v>
      </c>
      <c r="AM45" s="145">
        <v>2</v>
      </c>
      <c r="AN45" s="101">
        <f t="shared" ref="AN45" si="83">AL45*I45+AK45</f>
        <v>5.0023400000000002</v>
      </c>
      <c r="AO45" s="101">
        <f t="shared" si="23"/>
        <v>0.50023400000000007</v>
      </c>
      <c r="AP45" s="101">
        <f t="shared" si="16"/>
        <v>0</v>
      </c>
      <c r="AQ45" s="101">
        <f t="shared" si="17"/>
        <v>0.2</v>
      </c>
      <c r="AR45" s="101">
        <v>1.6795799999999998E-4</v>
      </c>
      <c r="AS45" s="101">
        <f t="shared" si="18"/>
        <v>5.7027419580000007</v>
      </c>
      <c r="AT45" s="102">
        <f t="shared" si="24"/>
        <v>0</v>
      </c>
      <c r="AU45" s="102">
        <f t="shared" si="25"/>
        <v>0</v>
      </c>
      <c r="AV45" s="102">
        <f t="shared" si="19"/>
        <v>3.4672671104640009E-5</v>
      </c>
    </row>
    <row r="46" spans="1:48" s="100" customFormat="1" x14ac:dyDescent="0.25">
      <c r="A46" s="136" t="s">
        <v>57</v>
      </c>
      <c r="B46" s="96" t="s">
        <v>258</v>
      </c>
      <c r="C46" s="96" t="s">
        <v>128</v>
      </c>
      <c r="D46" s="111" t="s">
        <v>129</v>
      </c>
      <c r="E46" s="195">
        <v>2.5000000000000001E-5</v>
      </c>
      <c r="F46" s="96">
        <v>1</v>
      </c>
      <c r="G46" s="96">
        <v>1</v>
      </c>
      <c r="H46" s="195">
        <f>E46*F46*G46</f>
        <v>2.5000000000000001E-5</v>
      </c>
      <c r="I46" s="112">
        <v>100</v>
      </c>
      <c r="J46" s="112">
        <f>I46*0.6</f>
        <v>60</v>
      </c>
      <c r="K46" s="113">
        <v>0</v>
      </c>
      <c r="L46" s="91" t="str">
        <f t="shared" si="11"/>
        <v>С45</v>
      </c>
      <c r="M46" s="91" t="str">
        <f t="shared" si="12"/>
        <v>Емкость Е-7</v>
      </c>
      <c r="N46" s="91" t="str">
        <f t="shared" si="13"/>
        <v>Полное-огненный шар</v>
      </c>
      <c r="Q46" s="100" t="s">
        <v>170</v>
      </c>
      <c r="R46" s="100" t="s">
        <v>170</v>
      </c>
      <c r="S46" s="100" t="s">
        <v>170</v>
      </c>
      <c r="T46" s="100" t="s">
        <v>170</v>
      </c>
      <c r="U46" s="100" t="s">
        <v>170</v>
      </c>
      <c r="V46" s="100" t="s">
        <v>170</v>
      </c>
      <c r="W46" s="100" t="s">
        <v>170</v>
      </c>
      <c r="X46" s="100" t="s">
        <v>170</v>
      </c>
      <c r="Y46" s="100" t="s">
        <v>170</v>
      </c>
      <c r="Z46" s="100" t="s">
        <v>170</v>
      </c>
      <c r="AA46" s="100" t="s">
        <v>170</v>
      </c>
      <c r="AB46" s="100" t="s">
        <v>170</v>
      </c>
      <c r="AC46" s="100" t="s">
        <v>170</v>
      </c>
      <c r="AD46" s="100" t="s">
        <v>170</v>
      </c>
      <c r="AE46" s="100">
        <v>249</v>
      </c>
      <c r="AF46" s="100">
        <v>330</v>
      </c>
      <c r="AG46" s="100">
        <v>382</v>
      </c>
      <c r="AH46" s="100">
        <v>476</v>
      </c>
      <c r="AI46" s="100">
        <v>2</v>
      </c>
      <c r="AJ46" s="100">
        <v>4</v>
      </c>
      <c r="AK46" s="100">
        <f t="shared" ref="AK46" si="84">AK38*1.26</f>
        <v>126</v>
      </c>
      <c r="AL46" s="100">
        <v>2.5999999999999999E-2</v>
      </c>
      <c r="AM46" s="145">
        <v>15</v>
      </c>
      <c r="AN46" s="101">
        <f t="shared" ref="AN46:AN47" si="85">AL46*J46+AK46</f>
        <v>127.56</v>
      </c>
      <c r="AO46" s="101">
        <f t="shared" si="23"/>
        <v>12.756</v>
      </c>
      <c r="AP46" s="101">
        <f t="shared" si="16"/>
        <v>8.9600000000000009</v>
      </c>
      <c r="AQ46" s="101">
        <f t="shared" si="17"/>
        <v>1.5</v>
      </c>
      <c r="AR46" s="101">
        <v>8.8096750000000001E-2</v>
      </c>
      <c r="AS46" s="101">
        <f t="shared" si="18"/>
        <v>150.86409674999999</v>
      </c>
      <c r="AT46" s="102">
        <f t="shared" si="24"/>
        <v>5.0000000000000002E-5</v>
      </c>
      <c r="AU46" s="102">
        <f t="shared" si="25"/>
        <v>1E-4</v>
      </c>
      <c r="AV46" s="102">
        <f t="shared" si="19"/>
        <v>3.7716024187499997E-3</v>
      </c>
    </row>
    <row r="47" spans="1:48" s="121" customFormat="1" x14ac:dyDescent="0.25">
      <c r="A47" s="136" t="s">
        <v>58</v>
      </c>
      <c r="B47" s="117" t="s">
        <v>261</v>
      </c>
      <c r="C47" s="117" t="s">
        <v>11</v>
      </c>
      <c r="D47" s="118" t="s">
        <v>121</v>
      </c>
      <c r="E47" s="196">
        <v>1.0000000000000001E-5</v>
      </c>
      <c r="F47" s="117">
        <v>1</v>
      </c>
      <c r="G47" s="117">
        <v>0.05</v>
      </c>
      <c r="H47" s="196">
        <f>E47*F47*G47</f>
        <v>5.0000000000000008E-7</v>
      </c>
      <c r="I47" s="119">
        <v>3</v>
      </c>
      <c r="J47" s="119">
        <f>0.15*I47</f>
        <v>0.44999999999999996</v>
      </c>
      <c r="K47" s="120">
        <v>20</v>
      </c>
      <c r="L47" s="91" t="str">
        <f t="shared" si="11"/>
        <v>С46</v>
      </c>
      <c r="M47" s="91" t="str">
        <f t="shared" si="12"/>
        <v>Емкость Е-18…20</v>
      </c>
      <c r="N47" s="91" t="str">
        <f t="shared" si="13"/>
        <v>Полное-пожар</v>
      </c>
      <c r="O47" s="121">
        <v>12</v>
      </c>
      <c r="P47" s="121">
        <v>15</v>
      </c>
      <c r="Q47" s="121">
        <v>20</v>
      </c>
      <c r="R47" s="121">
        <v>34</v>
      </c>
      <c r="S47" s="121" t="s">
        <v>170</v>
      </c>
      <c r="T47" s="121" t="s">
        <v>170</v>
      </c>
      <c r="U47" s="121" t="s">
        <v>170</v>
      </c>
      <c r="V47" s="121" t="s">
        <v>170</v>
      </c>
      <c r="W47" s="121" t="s">
        <v>170</v>
      </c>
      <c r="X47" s="121" t="s">
        <v>170</v>
      </c>
      <c r="Y47" s="121" t="s">
        <v>170</v>
      </c>
      <c r="Z47" s="121" t="s">
        <v>170</v>
      </c>
      <c r="AA47" s="121" t="s">
        <v>170</v>
      </c>
      <c r="AB47" s="121" t="s">
        <v>170</v>
      </c>
      <c r="AC47" s="121" t="s">
        <v>170</v>
      </c>
      <c r="AD47" s="121" t="s">
        <v>170</v>
      </c>
      <c r="AE47" s="121" t="s">
        <v>170</v>
      </c>
      <c r="AF47" s="121" t="s">
        <v>170</v>
      </c>
      <c r="AG47" s="121" t="s">
        <v>170</v>
      </c>
      <c r="AH47" s="121" t="s">
        <v>170</v>
      </c>
      <c r="AI47" s="121">
        <v>2</v>
      </c>
      <c r="AJ47" s="121">
        <v>4</v>
      </c>
      <c r="AK47" s="121">
        <f t="shared" ref="AK47" si="86">I47</f>
        <v>3</v>
      </c>
      <c r="AL47" s="121">
        <v>2.5999999999999999E-2</v>
      </c>
      <c r="AM47" s="146">
        <v>10</v>
      </c>
      <c r="AN47" s="122">
        <f t="shared" si="85"/>
        <v>3.0116999999999998</v>
      </c>
      <c r="AO47" s="122">
        <f t="shared" si="23"/>
        <v>0.30116999999999999</v>
      </c>
      <c r="AP47" s="122">
        <f t="shared" si="16"/>
        <v>8.9600000000000009</v>
      </c>
      <c r="AQ47" s="122">
        <f t="shared" si="17"/>
        <v>1</v>
      </c>
      <c r="AR47" s="122">
        <v>8.8096750000000001E-2</v>
      </c>
      <c r="AS47" s="122">
        <f t="shared" si="18"/>
        <v>13.360966750000001</v>
      </c>
      <c r="AT47" s="123">
        <f t="shared" si="24"/>
        <v>1.0000000000000002E-6</v>
      </c>
      <c r="AU47" s="123">
        <f t="shared" si="25"/>
        <v>2.0000000000000003E-6</v>
      </c>
      <c r="AV47" s="123">
        <f t="shared" si="19"/>
        <v>6.6804833750000019E-6</v>
      </c>
    </row>
    <row r="48" spans="1:48" s="121" customFormat="1" x14ac:dyDescent="0.25">
      <c r="A48" s="136" t="s">
        <v>59</v>
      </c>
      <c r="B48" s="117" t="s">
        <v>261</v>
      </c>
      <c r="C48" s="117" t="s">
        <v>243</v>
      </c>
      <c r="D48" s="118" t="s">
        <v>124</v>
      </c>
      <c r="E48" s="196">
        <v>1.0000000000000001E-5</v>
      </c>
      <c r="F48" s="117">
        <v>1</v>
      </c>
      <c r="G48" s="117">
        <v>0.19</v>
      </c>
      <c r="H48" s="196">
        <f t="shared" ref="H48:H53" si="87">E48*F48*G48</f>
        <v>1.9000000000000002E-6</v>
      </c>
      <c r="I48" s="119">
        <v>3</v>
      </c>
      <c r="J48" s="119">
        <f>0.1*I48</f>
        <v>0.30000000000000004</v>
      </c>
      <c r="K48" s="120">
        <v>20</v>
      </c>
      <c r="L48" s="91" t="str">
        <f t="shared" si="11"/>
        <v>С47</v>
      </c>
      <c r="M48" s="91" t="str">
        <f t="shared" si="12"/>
        <v>Емкость Е-18…20</v>
      </c>
      <c r="N48" s="91" t="str">
        <f t="shared" si="13"/>
        <v>Полное-взрыв</v>
      </c>
      <c r="Q48" s="121" t="s">
        <v>170</v>
      </c>
      <c r="R48" s="121" t="s">
        <v>170</v>
      </c>
      <c r="S48" s="121" t="s">
        <v>170</v>
      </c>
      <c r="T48" s="121" t="s">
        <v>170</v>
      </c>
      <c r="U48" s="121">
        <v>0</v>
      </c>
      <c r="V48" s="121">
        <v>41</v>
      </c>
      <c r="W48" s="121">
        <v>116</v>
      </c>
      <c r="X48" s="121">
        <v>201</v>
      </c>
      <c r="Y48" s="121" t="s">
        <v>170</v>
      </c>
      <c r="Z48" s="121" t="s">
        <v>170</v>
      </c>
      <c r="AA48" s="121" t="s">
        <v>170</v>
      </c>
      <c r="AB48" s="121" t="s">
        <v>170</v>
      </c>
      <c r="AC48" s="121" t="s">
        <v>170</v>
      </c>
      <c r="AD48" s="121" t="s">
        <v>170</v>
      </c>
      <c r="AE48" s="121" t="s">
        <v>170</v>
      </c>
      <c r="AF48" s="121" t="s">
        <v>170</v>
      </c>
      <c r="AG48" s="121" t="s">
        <v>170</v>
      </c>
      <c r="AH48" s="121" t="s">
        <v>170</v>
      </c>
      <c r="AI48" s="121">
        <v>4</v>
      </c>
      <c r="AJ48" s="121">
        <v>6</v>
      </c>
      <c r="AK48" s="121">
        <f t="shared" ref="AK48" si="88">AK47*1.5</f>
        <v>4.5</v>
      </c>
      <c r="AL48" s="121">
        <v>2.5999999999999999E-2</v>
      </c>
      <c r="AM48" s="146">
        <v>20</v>
      </c>
      <c r="AN48" s="122">
        <f t="shared" ref="AN48" si="89">AL48*I48+AK48</f>
        <v>4.5780000000000003</v>
      </c>
      <c r="AO48" s="122">
        <f t="shared" si="23"/>
        <v>0.45780000000000004</v>
      </c>
      <c r="AP48" s="122">
        <f t="shared" si="16"/>
        <v>15.16</v>
      </c>
      <c r="AQ48" s="122">
        <f t="shared" si="17"/>
        <v>2</v>
      </c>
      <c r="AR48" s="122">
        <v>8.8096750000000015E-2</v>
      </c>
      <c r="AS48" s="122">
        <f t="shared" si="18"/>
        <v>22.28389675</v>
      </c>
      <c r="AT48" s="123">
        <f t="shared" si="24"/>
        <v>7.6000000000000009E-6</v>
      </c>
      <c r="AU48" s="123">
        <f t="shared" si="25"/>
        <v>1.1400000000000001E-5</v>
      </c>
      <c r="AV48" s="123">
        <f t="shared" si="19"/>
        <v>4.2339403825000006E-5</v>
      </c>
    </row>
    <row r="49" spans="1:48" s="121" customFormat="1" x14ac:dyDescent="0.25">
      <c r="A49" s="136" t="s">
        <v>60</v>
      </c>
      <c r="B49" s="117" t="s">
        <v>261</v>
      </c>
      <c r="C49" s="117" t="s">
        <v>244</v>
      </c>
      <c r="D49" s="118" t="s">
        <v>122</v>
      </c>
      <c r="E49" s="196">
        <v>1.0000000000000001E-5</v>
      </c>
      <c r="F49" s="117">
        <v>1</v>
      </c>
      <c r="G49" s="117">
        <v>0.76</v>
      </c>
      <c r="H49" s="196">
        <f t="shared" si="87"/>
        <v>7.6000000000000009E-6</v>
      </c>
      <c r="I49" s="119">
        <v>3</v>
      </c>
      <c r="J49" s="119">
        <v>0</v>
      </c>
      <c r="K49" s="124">
        <v>0</v>
      </c>
      <c r="L49" s="91" t="str">
        <f t="shared" si="11"/>
        <v>С48</v>
      </c>
      <c r="M49" s="91" t="str">
        <f t="shared" si="12"/>
        <v>Емкость Е-18…20</v>
      </c>
      <c r="N49" s="91" t="str">
        <f t="shared" si="13"/>
        <v>Полное-ликвидация</v>
      </c>
      <c r="Q49" s="121" t="s">
        <v>170</v>
      </c>
      <c r="R49" s="121" t="s">
        <v>170</v>
      </c>
      <c r="S49" s="121" t="s">
        <v>170</v>
      </c>
      <c r="T49" s="121" t="s">
        <v>170</v>
      </c>
      <c r="U49" s="121" t="s">
        <v>170</v>
      </c>
      <c r="V49" s="121" t="s">
        <v>170</v>
      </c>
      <c r="W49" s="121" t="s">
        <v>170</v>
      </c>
      <c r="X49" s="121" t="s">
        <v>170</v>
      </c>
      <c r="Y49" s="121" t="s">
        <v>170</v>
      </c>
      <c r="Z49" s="121" t="s">
        <v>170</v>
      </c>
      <c r="AA49" s="121" t="s">
        <v>170</v>
      </c>
      <c r="AB49" s="121" t="s">
        <v>170</v>
      </c>
      <c r="AC49" s="121" t="s">
        <v>170</v>
      </c>
      <c r="AD49" s="121" t="s">
        <v>170</v>
      </c>
      <c r="AE49" s="121" t="s">
        <v>170</v>
      </c>
      <c r="AF49" s="121" t="s">
        <v>170</v>
      </c>
      <c r="AG49" s="121" t="s">
        <v>170</v>
      </c>
      <c r="AH49" s="121" t="s">
        <v>170</v>
      </c>
      <c r="AI49" s="121">
        <v>0</v>
      </c>
      <c r="AJ49" s="121">
        <v>0</v>
      </c>
      <c r="AK49" s="121">
        <f t="shared" ref="AK49" si="90">AK47*0.58</f>
        <v>1.7399999999999998</v>
      </c>
      <c r="AL49" s="121">
        <v>2.5999999999999999E-2</v>
      </c>
      <c r="AM49" s="146">
        <v>3</v>
      </c>
      <c r="AN49" s="122">
        <f t="shared" ref="AN49:AN50" si="91">AL49*J49+AK49</f>
        <v>1.7399999999999998</v>
      </c>
      <c r="AO49" s="122">
        <f t="shared" si="23"/>
        <v>0.17399999999999999</v>
      </c>
      <c r="AP49" s="122">
        <f t="shared" si="16"/>
        <v>0</v>
      </c>
      <c r="AQ49" s="122">
        <f t="shared" si="17"/>
        <v>0.30000000000000004</v>
      </c>
      <c r="AR49" s="122">
        <v>0</v>
      </c>
      <c r="AS49" s="122">
        <f t="shared" si="18"/>
        <v>2.214</v>
      </c>
      <c r="AT49" s="123">
        <f t="shared" si="24"/>
        <v>0</v>
      </c>
      <c r="AU49" s="123">
        <f t="shared" si="25"/>
        <v>0</v>
      </c>
      <c r="AV49" s="123">
        <f t="shared" si="19"/>
        <v>1.6826400000000002E-5</v>
      </c>
    </row>
    <row r="50" spans="1:48" s="121" customFormat="1" x14ac:dyDescent="0.25">
      <c r="A50" s="136" t="s">
        <v>61</v>
      </c>
      <c r="B50" s="117" t="s">
        <v>261</v>
      </c>
      <c r="C50" s="117" t="s">
        <v>15</v>
      </c>
      <c r="D50" s="118" t="s">
        <v>125</v>
      </c>
      <c r="E50" s="196">
        <v>1E-4</v>
      </c>
      <c r="F50" s="117">
        <v>1</v>
      </c>
      <c r="G50" s="117">
        <v>4.0000000000000008E-2</v>
      </c>
      <c r="H50" s="196">
        <f t="shared" si="87"/>
        <v>4.0000000000000007E-6</v>
      </c>
      <c r="I50" s="119">
        <v>0.42</v>
      </c>
      <c r="J50" s="119">
        <v>0.42</v>
      </c>
      <c r="K50" s="120">
        <v>1.7</v>
      </c>
      <c r="L50" s="91" t="str">
        <f t="shared" si="11"/>
        <v>С49</v>
      </c>
      <c r="M50" s="91" t="str">
        <f t="shared" si="12"/>
        <v>Емкость Е-18…20</v>
      </c>
      <c r="N50" s="91" t="str">
        <f t="shared" si="13"/>
        <v>Частичное-жидкостной факел</v>
      </c>
      <c r="Q50" s="121" t="s">
        <v>170</v>
      </c>
      <c r="R50" s="121" t="s">
        <v>170</v>
      </c>
      <c r="S50" s="121" t="s">
        <v>170</v>
      </c>
      <c r="T50" s="121" t="s">
        <v>170</v>
      </c>
      <c r="U50" s="121" t="s">
        <v>170</v>
      </c>
      <c r="V50" s="121" t="s">
        <v>170</v>
      </c>
      <c r="W50" s="121" t="s">
        <v>170</v>
      </c>
      <c r="X50" s="121" t="s">
        <v>170</v>
      </c>
      <c r="Y50" s="121">
        <v>18</v>
      </c>
      <c r="Z50" s="121">
        <v>3</v>
      </c>
      <c r="AA50" s="121" t="s">
        <v>170</v>
      </c>
      <c r="AB50" s="121" t="s">
        <v>170</v>
      </c>
      <c r="AC50" s="121" t="s">
        <v>170</v>
      </c>
      <c r="AD50" s="121" t="s">
        <v>170</v>
      </c>
      <c r="AE50" s="121" t="s">
        <v>170</v>
      </c>
      <c r="AF50" s="121" t="s">
        <v>170</v>
      </c>
      <c r="AG50" s="121" t="s">
        <v>170</v>
      </c>
      <c r="AH50" s="121" t="s">
        <v>170</v>
      </c>
      <c r="AI50" s="121">
        <v>2</v>
      </c>
      <c r="AJ50" s="121">
        <v>2</v>
      </c>
      <c r="AK50" s="121">
        <f t="shared" ref="AK50" si="92">AK47*0.15</f>
        <v>0.44999999999999996</v>
      </c>
      <c r="AL50" s="121">
        <v>2.5999999999999999E-2</v>
      </c>
      <c r="AM50" s="146">
        <v>5</v>
      </c>
      <c r="AN50" s="122">
        <f t="shared" si="91"/>
        <v>0.46091999999999994</v>
      </c>
      <c r="AO50" s="122">
        <f t="shared" si="23"/>
        <v>4.6091999999999994E-2</v>
      </c>
      <c r="AP50" s="122">
        <f t="shared" si="16"/>
        <v>6.2</v>
      </c>
      <c r="AQ50" s="122">
        <f t="shared" si="17"/>
        <v>0.5</v>
      </c>
      <c r="AR50" s="122">
        <v>3.6245520000000001E-3</v>
      </c>
      <c r="AS50" s="122">
        <f t="shared" si="18"/>
        <v>7.2106365519999995</v>
      </c>
      <c r="AT50" s="123">
        <f t="shared" si="24"/>
        <v>8.0000000000000013E-6</v>
      </c>
      <c r="AU50" s="123">
        <f t="shared" si="25"/>
        <v>8.0000000000000013E-6</v>
      </c>
      <c r="AV50" s="123">
        <f t="shared" si="19"/>
        <v>2.8842546208000002E-5</v>
      </c>
    </row>
    <row r="51" spans="1:48" s="121" customFormat="1" x14ac:dyDescent="0.25">
      <c r="A51" s="136" t="s">
        <v>62</v>
      </c>
      <c r="B51" s="117" t="s">
        <v>261</v>
      </c>
      <c r="C51" s="117" t="s">
        <v>236</v>
      </c>
      <c r="D51" s="118" t="s">
        <v>123</v>
      </c>
      <c r="E51" s="196">
        <v>1E-4</v>
      </c>
      <c r="F51" s="117">
        <v>1</v>
      </c>
      <c r="G51" s="117">
        <v>0.16000000000000003</v>
      </c>
      <c r="H51" s="196">
        <f t="shared" si="87"/>
        <v>1.6000000000000003E-5</v>
      </c>
      <c r="I51" s="119">
        <v>0.42</v>
      </c>
      <c r="J51" s="119">
        <v>0</v>
      </c>
      <c r="K51" s="124">
        <v>0</v>
      </c>
      <c r="L51" s="91" t="str">
        <f t="shared" si="11"/>
        <v>С50</v>
      </c>
      <c r="M51" s="91" t="str">
        <f t="shared" si="12"/>
        <v>Емкость Е-18…20</v>
      </c>
      <c r="N51" s="91" t="str">
        <f t="shared" si="13"/>
        <v>Частичное-ликвидация</v>
      </c>
      <c r="Q51" s="121" t="s">
        <v>170</v>
      </c>
      <c r="R51" s="121" t="s">
        <v>170</v>
      </c>
      <c r="S51" s="121" t="s">
        <v>170</v>
      </c>
      <c r="T51" s="121" t="s">
        <v>170</v>
      </c>
      <c r="U51" s="121" t="s">
        <v>170</v>
      </c>
      <c r="V51" s="121" t="s">
        <v>170</v>
      </c>
      <c r="W51" s="121" t="s">
        <v>170</v>
      </c>
      <c r="X51" s="121" t="s">
        <v>170</v>
      </c>
      <c r="Y51" s="121" t="s">
        <v>170</v>
      </c>
      <c r="Z51" s="121" t="s">
        <v>170</v>
      </c>
      <c r="AA51" s="121" t="s">
        <v>170</v>
      </c>
      <c r="AB51" s="121" t="s">
        <v>170</v>
      </c>
      <c r="AC51" s="121" t="s">
        <v>170</v>
      </c>
      <c r="AD51" s="121" t="s">
        <v>170</v>
      </c>
      <c r="AE51" s="121" t="s">
        <v>170</v>
      </c>
      <c r="AF51" s="121" t="s">
        <v>170</v>
      </c>
      <c r="AG51" s="121" t="s">
        <v>170</v>
      </c>
      <c r="AH51" s="121" t="s">
        <v>170</v>
      </c>
      <c r="AI51" s="121">
        <v>0</v>
      </c>
      <c r="AJ51" s="121">
        <v>0</v>
      </c>
      <c r="AK51" s="121">
        <f t="shared" ref="AK51" si="93">AK47*0.05</f>
        <v>0.15000000000000002</v>
      </c>
      <c r="AL51" s="121">
        <v>2.5999999999999999E-2</v>
      </c>
      <c r="AM51" s="146">
        <v>2</v>
      </c>
      <c r="AN51" s="122">
        <f t="shared" ref="AN51" si="94">AL51*I51+AK51</f>
        <v>0.16092000000000001</v>
      </c>
      <c r="AO51" s="122">
        <f t="shared" si="23"/>
        <v>1.6092000000000002E-2</v>
      </c>
      <c r="AP51" s="122">
        <f t="shared" si="16"/>
        <v>0</v>
      </c>
      <c r="AQ51" s="122">
        <f t="shared" si="17"/>
        <v>0.2</v>
      </c>
      <c r="AR51" s="122">
        <v>4.7987999999999997E-4</v>
      </c>
      <c r="AS51" s="122">
        <f t="shared" si="18"/>
        <v>0.37749188</v>
      </c>
      <c r="AT51" s="123">
        <f t="shared" si="24"/>
        <v>0</v>
      </c>
      <c r="AU51" s="123">
        <f t="shared" si="25"/>
        <v>0</v>
      </c>
      <c r="AV51" s="123">
        <f t="shared" si="19"/>
        <v>6.0398700800000011E-6</v>
      </c>
    </row>
    <row r="52" spans="1:48" s="121" customFormat="1" x14ac:dyDescent="0.25">
      <c r="A52" s="136" t="s">
        <v>63</v>
      </c>
      <c r="B52" s="117" t="s">
        <v>261</v>
      </c>
      <c r="C52" s="117" t="s">
        <v>18</v>
      </c>
      <c r="D52" s="118" t="s">
        <v>126</v>
      </c>
      <c r="E52" s="196">
        <v>1E-4</v>
      </c>
      <c r="F52" s="117">
        <v>1</v>
      </c>
      <c r="G52" s="117">
        <v>4.0000000000000008E-2</v>
      </c>
      <c r="H52" s="196">
        <f t="shared" si="87"/>
        <v>4.0000000000000007E-6</v>
      </c>
      <c r="I52" s="119">
        <v>0.108</v>
      </c>
      <c r="J52" s="119">
        <v>0.108</v>
      </c>
      <c r="K52" s="120">
        <v>0.08</v>
      </c>
      <c r="L52" s="91" t="str">
        <f t="shared" si="11"/>
        <v>С51</v>
      </c>
      <c r="M52" s="91" t="str">
        <f t="shared" si="12"/>
        <v>Емкость Е-18…20</v>
      </c>
      <c r="N52" s="91" t="str">
        <f t="shared" si="13"/>
        <v>Частичное-газ факел</v>
      </c>
      <c r="Q52" s="121" t="s">
        <v>170</v>
      </c>
      <c r="R52" s="121" t="s">
        <v>170</v>
      </c>
      <c r="S52" s="121" t="s">
        <v>170</v>
      </c>
      <c r="T52" s="121" t="s">
        <v>170</v>
      </c>
      <c r="U52" s="121" t="s">
        <v>170</v>
      </c>
      <c r="V52" s="121" t="s">
        <v>170</v>
      </c>
      <c r="W52" s="121" t="s">
        <v>170</v>
      </c>
      <c r="X52" s="121" t="s">
        <v>170</v>
      </c>
      <c r="Y52" s="121">
        <v>4</v>
      </c>
      <c r="Z52" s="121">
        <v>1</v>
      </c>
      <c r="AA52" s="121" t="s">
        <v>170</v>
      </c>
      <c r="AB52" s="121" t="s">
        <v>170</v>
      </c>
      <c r="AC52" s="121" t="s">
        <v>170</v>
      </c>
      <c r="AD52" s="121" t="s">
        <v>170</v>
      </c>
      <c r="AE52" s="121" t="s">
        <v>170</v>
      </c>
      <c r="AF52" s="121" t="s">
        <v>170</v>
      </c>
      <c r="AG52" s="121" t="s">
        <v>170</v>
      </c>
      <c r="AH52" s="121" t="s">
        <v>170</v>
      </c>
      <c r="AI52" s="121">
        <v>1</v>
      </c>
      <c r="AJ52" s="121">
        <v>1</v>
      </c>
      <c r="AK52" s="121">
        <f t="shared" ref="AK52" si="95">AK47*0.1</f>
        <v>0.30000000000000004</v>
      </c>
      <c r="AL52" s="121">
        <v>2.5999999999999999E-2</v>
      </c>
      <c r="AM52" s="146">
        <v>5</v>
      </c>
      <c r="AN52" s="122">
        <f t="shared" ref="AN52:AN53" si="96">AL52*J52+AK52</f>
        <v>0.30280800000000002</v>
      </c>
      <c r="AO52" s="122">
        <f t="shared" si="23"/>
        <v>3.0280800000000004E-2</v>
      </c>
      <c r="AP52" s="122">
        <f t="shared" si="16"/>
        <v>3.1</v>
      </c>
      <c r="AQ52" s="122">
        <f t="shared" si="17"/>
        <v>0.5</v>
      </c>
      <c r="AR52" s="122">
        <v>1.2685932E-3</v>
      </c>
      <c r="AS52" s="122">
        <f t="shared" si="18"/>
        <v>3.9343573932</v>
      </c>
      <c r="AT52" s="123">
        <f t="shared" si="24"/>
        <v>4.0000000000000007E-6</v>
      </c>
      <c r="AU52" s="123">
        <f t="shared" si="25"/>
        <v>4.0000000000000007E-6</v>
      </c>
      <c r="AV52" s="123">
        <f t="shared" si="19"/>
        <v>1.5737429572800002E-5</v>
      </c>
    </row>
    <row r="53" spans="1:48" s="121" customFormat="1" x14ac:dyDescent="0.25">
      <c r="A53" s="136" t="s">
        <v>64</v>
      </c>
      <c r="B53" s="117" t="s">
        <v>261</v>
      </c>
      <c r="C53" s="117" t="s">
        <v>237</v>
      </c>
      <c r="D53" s="118" t="s">
        <v>127</v>
      </c>
      <c r="E53" s="196">
        <v>1E-4</v>
      </c>
      <c r="F53" s="117">
        <v>1</v>
      </c>
      <c r="G53" s="117">
        <v>0.15200000000000002</v>
      </c>
      <c r="H53" s="196">
        <f t="shared" si="87"/>
        <v>1.5200000000000004E-5</v>
      </c>
      <c r="I53" s="119">
        <v>0.108</v>
      </c>
      <c r="J53" s="119">
        <v>0.108</v>
      </c>
      <c r="K53" s="124">
        <v>0</v>
      </c>
      <c r="L53" s="91" t="str">
        <f t="shared" si="11"/>
        <v>С52</v>
      </c>
      <c r="M53" s="91" t="str">
        <f t="shared" si="12"/>
        <v>Емкость Е-18…20</v>
      </c>
      <c r="N53" s="91" t="str">
        <f t="shared" si="13"/>
        <v>Частичное-вспышка</v>
      </c>
      <c r="Q53" s="121" t="s">
        <v>170</v>
      </c>
      <c r="R53" s="121" t="s">
        <v>170</v>
      </c>
      <c r="S53" s="121" t="s">
        <v>170</v>
      </c>
      <c r="T53" s="121" t="s">
        <v>170</v>
      </c>
      <c r="U53" s="121" t="s">
        <v>170</v>
      </c>
      <c r="V53" s="121" t="s">
        <v>170</v>
      </c>
      <c r="W53" s="121" t="s">
        <v>170</v>
      </c>
      <c r="X53" s="121" t="s">
        <v>170</v>
      </c>
      <c r="Y53" s="121" t="s">
        <v>170</v>
      </c>
      <c r="Z53" s="121" t="s">
        <v>170</v>
      </c>
      <c r="AA53" s="121">
        <v>15</v>
      </c>
      <c r="AB53" s="121">
        <v>18</v>
      </c>
      <c r="AC53" s="121" t="s">
        <v>170</v>
      </c>
      <c r="AD53" s="121" t="s">
        <v>170</v>
      </c>
      <c r="AE53" s="121" t="s">
        <v>170</v>
      </c>
      <c r="AF53" s="121" t="s">
        <v>170</v>
      </c>
      <c r="AG53" s="121" t="s">
        <v>170</v>
      </c>
      <c r="AH53" s="121" t="s">
        <v>170</v>
      </c>
      <c r="AI53" s="121">
        <v>1</v>
      </c>
      <c r="AJ53" s="121">
        <v>1</v>
      </c>
      <c r="AK53" s="121">
        <f t="shared" ref="AK53" si="97">AK47*0.12</f>
        <v>0.36</v>
      </c>
      <c r="AL53" s="121">
        <v>2.5999999999999999E-2</v>
      </c>
      <c r="AM53" s="146">
        <v>3</v>
      </c>
      <c r="AN53" s="122">
        <f t="shared" si="96"/>
        <v>0.36280799999999996</v>
      </c>
      <c r="AO53" s="122">
        <f t="shared" si="23"/>
        <v>3.6280799999999995E-2</v>
      </c>
      <c r="AP53" s="122">
        <f t="shared" si="16"/>
        <v>3.1</v>
      </c>
      <c r="AQ53" s="122">
        <f t="shared" si="17"/>
        <v>0.30000000000000004</v>
      </c>
      <c r="AR53" s="122">
        <v>1.2685932E-3</v>
      </c>
      <c r="AS53" s="122">
        <f t="shared" si="18"/>
        <v>3.8003573932000001</v>
      </c>
      <c r="AT53" s="123">
        <f t="shared" si="24"/>
        <v>1.5200000000000004E-5</v>
      </c>
      <c r="AU53" s="123">
        <f t="shared" si="25"/>
        <v>1.5200000000000004E-5</v>
      </c>
      <c r="AV53" s="123">
        <f t="shared" si="19"/>
        <v>5.7765432376640012E-5</v>
      </c>
    </row>
    <row r="54" spans="1:48" s="121" customFormat="1" x14ac:dyDescent="0.25">
      <c r="A54" s="136" t="s">
        <v>65</v>
      </c>
      <c r="B54" s="117" t="s">
        <v>261</v>
      </c>
      <c r="C54" s="117" t="s">
        <v>238</v>
      </c>
      <c r="D54" s="118" t="s">
        <v>123</v>
      </c>
      <c r="E54" s="196">
        <v>1E-4</v>
      </c>
      <c r="F54" s="117">
        <v>1</v>
      </c>
      <c r="G54" s="117">
        <v>0.6080000000000001</v>
      </c>
      <c r="H54" s="196">
        <f>E54*F54*G54</f>
        <v>6.0800000000000014E-5</v>
      </c>
      <c r="I54" s="119">
        <v>0.108</v>
      </c>
      <c r="J54" s="119">
        <v>0</v>
      </c>
      <c r="K54" s="124">
        <v>0</v>
      </c>
      <c r="L54" s="91" t="str">
        <f t="shared" si="11"/>
        <v>С53</v>
      </c>
      <c r="M54" s="91" t="str">
        <f t="shared" si="12"/>
        <v>Емкость Е-18…20</v>
      </c>
      <c r="N54" s="91" t="str">
        <f t="shared" si="13"/>
        <v>Частичное-ликвидация</v>
      </c>
      <c r="Q54" s="121" t="s">
        <v>170</v>
      </c>
      <c r="R54" s="121" t="s">
        <v>170</v>
      </c>
      <c r="S54" s="121" t="s">
        <v>170</v>
      </c>
      <c r="T54" s="121" t="s">
        <v>170</v>
      </c>
      <c r="U54" s="121" t="s">
        <v>170</v>
      </c>
      <c r="V54" s="121" t="s">
        <v>170</v>
      </c>
      <c r="W54" s="121" t="s">
        <v>170</v>
      </c>
      <c r="X54" s="121" t="s">
        <v>170</v>
      </c>
      <c r="Y54" s="121" t="s">
        <v>170</v>
      </c>
      <c r="Z54" s="121" t="s">
        <v>170</v>
      </c>
      <c r="AA54" s="121" t="s">
        <v>170</v>
      </c>
      <c r="AB54" s="121" t="s">
        <v>170</v>
      </c>
      <c r="AC54" s="121" t="s">
        <v>170</v>
      </c>
      <c r="AD54" s="121" t="s">
        <v>170</v>
      </c>
      <c r="AE54" s="121" t="s">
        <v>170</v>
      </c>
      <c r="AF54" s="121" t="s">
        <v>170</v>
      </c>
      <c r="AG54" s="121" t="s">
        <v>170</v>
      </c>
      <c r="AH54" s="121" t="s">
        <v>170</v>
      </c>
      <c r="AI54" s="121">
        <v>0</v>
      </c>
      <c r="AJ54" s="121">
        <v>0</v>
      </c>
      <c r="AK54" s="121">
        <f t="shared" ref="AK54" si="98">AK47*0.05</f>
        <v>0.15000000000000002</v>
      </c>
      <c r="AL54" s="121">
        <v>2.5999999999999999E-2</v>
      </c>
      <c r="AM54" s="146">
        <v>2</v>
      </c>
      <c r="AN54" s="122">
        <f t="shared" ref="AN54" si="99">AL54*I54+AK54</f>
        <v>0.15280800000000003</v>
      </c>
      <c r="AO54" s="122">
        <f t="shared" si="23"/>
        <v>1.5280800000000004E-2</v>
      </c>
      <c r="AP54" s="122">
        <f t="shared" si="16"/>
        <v>0</v>
      </c>
      <c r="AQ54" s="122">
        <f t="shared" si="17"/>
        <v>0.2</v>
      </c>
      <c r="AR54" s="122">
        <v>1.6795799999999998E-4</v>
      </c>
      <c r="AS54" s="122">
        <f t="shared" si="18"/>
        <v>0.36825675800000002</v>
      </c>
      <c r="AT54" s="123">
        <f t="shared" si="24"/>
        <v>0</v>
      </c>
      <c r="AU54" s="123">
        <f t="shared" si="25"/>
        <v>0</v>
      </c>
      <c r="AV54" s="123">
        <f t="shared" si="19"/>
        <v>2.2390010886400008E-5</v>
      </c>
    </row>
    <row r="55" spans="1:48" s="121" customFormat="1" x14ac:dyDescent="0.25">
      <c r="A55" s="136" t="s">
        <v>66</v>
      </c>
      <c r="B55" s="117" t="s">
        <v>261</v>
      </c>
      <c r="C55" s="117" t="s">
        <v>128</v>
      </c>
      <c r="D55" s="118" t="s">
        <v>129</v>
      </c>
      <c r="E55" s="196">
        <v>2.5000000000000001E-5</v>
      </c>
      <c r="F55" s="117">
        <v>1</v>
      </c>
      <c r="G55" s="117">
        <v>1</v>
      </c>
      <c r="H55" s="196">
        <f>E55*F55*G55</f>
        <v>2.5000000000000001E-5</v>
      </c>
      <c r="I55" s="119">
        <v>3</v>
      </c>
      <c r="J55" s="119">
        <v>2.4</v>
      </c>
      <c r="K55" s="124">
        <v>0</v>
      </c>
      <c r="L55" s="91" t="str">
        <f t="shared" si="11"/>
        <v>С54</v>
      </c>
      <c r="M55" s="91" t="str">
        <f t="shared" si="12"/>
        <v>Емкость Е-18…20</v>
      </c>
      <c r="N55" s="91" t="str">
        <f t="shared" si="13"/>
        <v>Полное-огненный шар</v>
      </c>
      <c r="Q55" s="121" t="s">
        <v>170</v>
      </c>
      <c r="R55" s="121" t="s">
        <v>170</v>
      </c>
      <c r="S55" s="121" t="s">
        <v>170</v>
      </c>
      <c r="T55" s="121" t="s">
        <v>170</v>
      </c>
      <c r="U55" s="121" t="s">
        <v>170</v>
      </c>
      <c r="V55" s="121" t="s">
        <v>170</v>
      </c>
      <c r="W55" s="121" t="s">
        <v>170</v>
      </c>
      <c r="X55" s="121" t="s">
        <v>170</v>
      </c>
      <c r="Y55" s="121" t="s">
        <v>170</v>
      </c>
      <c r="Z55" s="121" t="s">
        <v>170</v>
      </c>
      <c r="AA55" s="121" t="s">
        <v>170</v>
      </c>
      <c r="AB55" s="121" t="s">
        <v>170</v>
      </c>
      <c r="AC55" s="121" t="s">
        <v>170</v>
      </c>
      <c r="AD55" s="121" t="s">
        <v>170</v>
      </c>
      <c r="AE55" s="121">
        <v>47</v>
      </c>
      <c r="AF55" s="121">
        <v>75</v>
      </c>
      <c r="AG55" s="121">
        <v>92</v>
      </c>
      <c r="AH55" s="121">
        <v>121</v>
      </c>
      <c r="AI55" s="121">
        <v>2</v>
      </c>
      <c r="AJ55" s="121">
        <v>4</v>
      </c>
      <c r="AK55" s="121">
        <f t="shared" ref="AK55" si="100">AK47*1.26</f>
        <v>3.7800000000000002</v>
      </c>
      <c r="AL55" s="121">
        <v>2.5999999999999999E-2</v>
      </c>
      <c r="AM55" s="146">
        <v>15</v>
      </c>
      <c r="AN55" s="122">
        <f t="shared" ref="AN55" si="101">AL55*J55+AK55</f>
        <v>3.8424</v>
      </c>
      <c r="AO55" s="122">
        <f t="shared" si="23"/>
        <v>0.38424000000000003</v>
      </c>
      <c r="AP55" s="122">
        <f t="shared" si="16"/>
        <v>8.9600000000000009</v>
      </c>
      <c r="AQ55" s="122">
        <f t="shared" si="17"/>
        <v>1.5</v>
      </c>
      <c r="AR55" s="122">
        <v>8.8096750000000001E-2</v>
      </c>
      <c r="AS55" s="122">
        <f t="shared" si="18"/>
        <v>14.774736750000001</v>
      </c>
      <c r="AT55" s="123">
        <f t="shared" si="24"/>
        <v>5.0000000000000002E-5</v>
      </c>
      <c r="AU55" s="123">
        <f t="shared" si="25"/>
        <v>1E-4</v>
      </c>
      <c r="AV55" s="123">
        <f t="shared" si="19"/>
        <v>3.6936841875000003E-4</v>
      </c>
    </row>
    <row r="56" spans="1:48" s="199" customFormat="1" x14ac:dyDescent="0.25">
      <c r="A56" s="136" t="s">
        <v>130</v>
      </c>
      <c r="B56" s="93" t="s">
        <v>257</v>
      </c>
      <c r="C56" s="93" t="s">
        <v>11</v>
      </c>
      <c r="D56" s="197" t="s">
        <v>121</v>
      </c>
      <c r="E56" s="92">
        <v>9.9999999999999995E-7</v>
      </c>
      <c r="F56" s="93">
        <v>1</v>
      </c>
      <c r="G56" s="93">
        <v>0.05</v>
      </c>
      <c r="H56" s="92">
        <f>E56*F56*G56</f>
        <v>4.9999999999999998E-8</v>
      </c>
      <c r="I56" s="94">
        <v>25</v>
      </c>
      <c r="J56" s="94">
        <f>I56</f>
        <v>25</v>
      </c>
      <c r="K56" s="198">
        <f>300</f>
        <v>300</v>
      </c>
      <c r="L56" s="140" t="str">
        <f>A56</f>
        <v>С55</v>
      </c>
      <c r="M56" s="140" t="str">
        <f>B56</f>
        <v>Емкость Е-2</v>
      </c>
      <c r="N56" s="140" t="str">
        <f>D56</f>
        <v>Полное-пожар</v>
      </c>
      <c r="O56" s="199">
        <v>17</v>
      </c>
      <c r="P56" s="199">
        <v>23</v>
      </c>
      <c r="Q56" s="199">
        <v>33</v>
      </c>
      <c r="R56" s="199">
        <v>61</v>
      </c>
      <c r="S56" s="199" t="s">
        <v>170</v>
      </c>
      <c r="T56" s="199" t="s">
        <v>170</v>
      </c>
      <c r="U56" s="199" t="s">
        <v>170</v>
      </c>
      <c r="V56" s="199" t="s">
        <v>170</v>
      </c>
      <c r="W56" s="199" t="s">
        <v>170</v>
      </c>
      <c r="X56" s="199" t="s">
        <v>170</v>
      </c>
      <c r="Y56" s="199" t="s">
        <v>170</v>
      </c>
      <c r="Z56" s="199" t="s">
        <v>170</v>
      </c>
      <c r="AA56" s="199" t="s">
        <v>170</v>
      </c>
      <c r="AB56" s="199" t="s">
        <v>170</v>
      </c>
      <c r="AC56" s="199" t="s">
        <v>170</v>
      </c>
      <c r="AD56" s="199" t="s">
        <v>170</v>
      </c>
      <c r="AE56" s="199" t="s">
        <v>170</v>
      </c>
      <c r="AF56" s="199" t="s">
        <v>170</v>
      </c>
      <c r="AG56" s="199" t="s">
        <v>170</v>
      </c>
      <c r="AH56" s="199" t="s">
        <v>170</v>
      </c>
      <c r="AI56" s="199">
        <v>3</v>
      </c>
      <c r="AJ56" s="199">
        <v>4</v>
      </c>
      <c r="AK56" s="199">
        <f t="shared" ref="AK56" si="102">I56</f>
        <v>25</v>
      </c>
      <c r="AL56" s="199">
        <v>2.5999999999999999E-2</v>
      </c>
      <c r="AM56" s="200">
        <v>10</v>
      </c>
      <c r="AN56" s="201">
        <f>AL56*J56+AK56</f>
        <v>25.65</v>
      </c>
      <c r="AO56" s="201">
        <f>0.1*AN56</f>
        <v>2.5649999999999999</v>
      </c>
      <c r="AP56" s="201">
        <f>AI56*1.72+115*0.012*AJ56</f>
        <v>10.68</v>
      </c>
      <c r="AQ56" s="201">
        <f>AM56*0.1</f>
        <v>1</v>
      </c>
      <c r="AR56" s="201">
        <v>8.8096750000000001E-2</v>
      </c>
      <c r="AS56" s="201">
        <f>AR56+AQ56+AP56+AO56+AN56</f>
        <v>39.983096750000001</v>
      </c>
      <c r="AT56" s="202">
        <f>AI56*H56</f>
        <v>1.4999999999999999E-7</v>
      </c>
      <c r="AU56" s="202">
        <f>AJ56*H56</f>
        <v>1.9999999999999999E-7</v>
      </c>
      <c r="AV56" s="202">
        <f>H56*AS56</f>
        <v>1.9991548375E-6</v>
      </c>
    </row>
    <row r="57" spans="1:48" s="199" customFormat="1" x14ac:dyDescent="0.25">
      <c r="A57" s="136" t="s">
        <v>131</v>
      </c>
      <c r="B57" s="93" t="s">
        <v>257</v>
      </c>
      <c r="C57" s="93" t="s">
        <v>243</v>
      </c>
      <c r="D57" s="197" t="s">
        <v>124</v>
      </c>
      <c r="E57" s="92">
        <v>9.9999999999999995E-7</v>
      </c>
      <c r="F57" s="93">
        <v>1</v>
      </c>
      <c r="G57" s="93">
        <v>0.19</v>
      </c>
      <c r="H57" s="92">
        <f t="shared" ref="H57:H62" si="103">E57*F57*G57</f>
        <v>1.8999999999999998E-7</v>
      </c>
      <c r="I57" s="94">
        <v>25</v>
      </c>
      <c r="J57" s="94">
        <f>(POWER(10,-6)*SQRT(150)*69*3600*K57/1000)*0.1</f>
        <v>9.1267987816101209E-2</v>
      </c>
      <c r="K57" s="198">
        <v>300</v>
      </c>
      <c r="L57" s="140" t="str">
        <f>A57</f>
        <v>С56</v>
      </c>
      <c r="M57" s="140" t="str">
        <f>B57</f>
        <v>Емкость Е-2</v>
      </c>
      <c r="N57" s="140" t="str">
        <f>D57</f>
        <v>Полное-взрыв</v>
      </c>
      <c r="Q57" s="199" t="s">
        <v>170</v>
      </c>
      <c r="R57" s="199" t="s">
        <v>170</v>
      </c>
      <c r="S57" s="199" t="s">
        <v>170</v>
      </c>
      <c r="T57" s="199" t="s">
        <v>170</v>
      </c>
      <c r="U57" s="199">
        <v>0</v>
      </c>
      <c r="V57" s="199">
        <v>28</v>
      </c>
      <c r="W57" s="199">
        <v>78</v>
      </c>
      <c r="X57" s="199">
        <v>135</v>
      </c>
      <c r="Y57" s="199" t="s">
        <v>170</v>
      </c>
      <c r="Z57" s="199" t="s">
        <v>170</v>
      </c>
      <c r="AA57" s="199" t="s">
        <v>170</v>
      </c>
      <c r="AB57" s="199" t="s">
        <v>170</v>
      </c>
      <c r="AC57" s="199" t="s">
        <v>170</v>
      </c>
      <c r="AD57" s="199" t="s">
        <v>170</v>
      </c>
      <c r="AE57" s="199" t="s">
        <v>170</v>
      </c>
      <c r="AF57" s="199" t="s">
        <v>170</v>
      </c>
      <c r="AG57" s="199" t="s">
        <v>170</v>
      </c>
      <c r="AH57" s="199" t="s">
        <v>170</v>
      </c>
      <c r="AI57" s="199">
        <v>5</v>
      </c>
      <c r="AJ57" s="199">
        <v>7</v>
      </c>
      <c r="AK57" s="199">
        <f t="shared" ref="AK57" si="104">AK56*1.5</f>
        <v>37.5</v>
      </c>
      <c r="AL57" s="199">
        <v>2.5999999999999999E-2</v>
      </c>
      <c r="AM57" s="200">
        <v>20</v>
      </c>
      <c r="AN57" s="201">
        <f t="shared" ref="AN57" si="105">AL57*I57+AK57</f>
        <v>38.15</v>
      </c>
      <c r="AO57" s="201">
        <f>0.1*AN57</f>
        <v>3.8149999999999999</v>
      </c>
      <c r="AP57" s="201">
        <f>AI57*1.72+115*0.012*AJ57</f>
        <v>18.259999999999998</v>
      </c>
      <c r="AQ57" s="201">
        <f>AM57*0.1</f>
        <v>2</v>
      </c>
      <c r="AR57" s="201">
        <v>8.8096750000000015E-2</v>
      </c>
      <c r="AS57" s="201">
        <f>AR57+AQ57+AP57+AO57+AN57</f>
        <v>62.31309675</v>
      </c>
      <c r="AT57" s="202">
        <f>AI57*H57</f>
        <v>9.499999999999999E-7</v>
      </c>
      <c r="AU57" s="202">
        <f>AJ57*H57</f>
        <v>1.33E-6</v>
      </c>
      <c r="AV57" s="202">
        <f>H57*AS57</f>
        <v>1.1839488382499999E-5</v>
      </c>
    </row>
    <row r="58" spans="1:48" s="199" customFormat="1" x14ac:dyDescent="0.25">
      <c r="A58" s="136" t="s">
        <v>132</v>
      </c>
      <c r="B58" s="93" t="s">
        <v>257</v>
      </c>
      <c r="C58" s="93" t="s">
        <v>244</v>
      </c>
      <c r="D58" s="197" t="s">
        <v>122</v>
      </c>
      <c r="E58" s="92">
        <v>9.9999999999999995E-7</v>
      </c>
      <c r="F58" s="93">
        <v>1</v>
      </c>
      <c r="G58" s="93">
        <v>0.76</v>
      </c>
      <c r="H58" s="92">
        <f t="shared" si="103"/>
        <v>7.5999999999999992E-7</v>
      </c>
      <c r="I58" s="94">
        <v>25</v>
      </c>
      <c r="J58" s="94">
        <v>0</v>
      </c>
      <c r="K58" s="203">
        <v>0</v>
      </c>
      <c r="L58" s="140" t="str">
        <f>A58</f>
        <v>С57</v>
      </c>
      <c r="M58" s="140" t="str">
        <f>B58</f>
        <v>Емкость Е-2</v>
      </c>
      <c r="N58" s="140" t="str">
        <f>D58</f>
        <v>Полное-ликвидация</v>
      </c>
      <c r="Q58" s="199" t="s">
        <v>170</v>
      </c>
      <c r="R58" s="199" t="s">
        <v>170</v>
      </c>
      <c r="S58" s="199" t="s">
        <v>170</v>
      </c>
      <c r="T58" s="199" t="s">
        <v>170</v>
      </c>
      <c r="U58" s="199" t="s">
        <v>170</v>
      </c>
      <c r="V58" s="199" t="s">
        <v>170</v>
      </c>
      <c r="W58" s="199" t="s">
        <v>170</v>
      </c>
      <c r="X58" s="199" t="s">
        <v>170</v>
      </c>
      <c r="Y58" s="199" t="s">
        <v>170</v>
      </c>
      <c r="Z58" s="199" t="s">
        <v>170</v>
      </c>
      <c r="AA58" s="199" t="s">
        <v>170</v>
      </c>
      <c r="AB58" s="199" t="s">
        <v>170</v>
      </c>
      <c r="AC58" s="199" t="s">
        <v>170</v>
      </c>
      <c r="AD58" s="199" t="s">
        <v>170</v>
      </c>
      <c r="AE58" s="199" t="s">
        <v>170</v>
      </c>
      <c r="AF58" s="199" t="s">
        <v>170</v>
      </c>
      <c r="AG58" s="199" t="s">
        <v>170</v>
      </c>
      <c r="AH58" s="199" t="s">
        <v>170</v>
      </c>
      <c r="AI58" s="199">
        <v>0</v>
      </c>
      <c r="AJ58" s="199">
        <v>0</v>
      </c>
      <c r="AK58" s="199">
        <f t="shared" ref="AK58" si="106">AK56*0.58</f>
        <v>14.499999999999998</v>
      </c>
      <c r="AL58" s="199">
        <v>2.5999999999999999E-2</v>
      </c>
      <c r="AM58" s="200">
        <v>3</v>
      </c>
      <c r="AN58" s="201">
        <f t="shared" ref="AN58:AN59" si="107">AL58*J58+AK58</f>
        <v>14.499999999999998</v>
      </c>
      <c r="AO58" s="201">
        <f>0.1*AN58</f>
        <v>1.45</v>
      </c>
      <c r="AP58" s="201">
        <f>AI58*1.72+115*0.012*AJ58</f>
        <v>0</v>
      </c>
      <c r="AQ58" s="201">
        <f>AM58*0.1</f>
        <v>0.30000000000000004</v>
      </c>
      <c r="AR58" s="201">
        <v>0</v>
      </c>
      <c r="AS58" s="201">
        <f>AR58+AQ58+AP58+AO58+AN58</f>
        <v>16.25</v>
      </c>
      <c r="AT58" s="202">
        <f>AI58*H58</f>
        <v>0</v>
      </c>
      <c r="AU58" s="202">
        <f>AJ58*H58</f>
        <v>0</v>
      </c>
      <c r="AV58" s="202">
        <f>H58*AS58</f>
        <v>1.2349999999999999E-5</v>
      </c>
    </row>
    <row r="59" spans="1:48" s="199" customFormat="1" x14ac:dyDescent="0.25">
      <c r="A59" s="136" t="s">
        <v>133</v>
      </c>
      <c r="B59" s="93" t="s">
        <v>257</v>
      </c>
      <c r="C59" s="93" t="s">
        <v>15</v>
      </c>
      <c r="D59" s="197" t="s">
        <v>125</v>
      </c>
      <c r="E59" s="92">
        <v>1.0000000000000001E-5</v>
      </c>
      <c r="F59" s="93">
        <v>1</v>
      </c>
      <c r="G59" s="93">
        <v>4.0000000000000008E-2</v>
      </c>
      <c r="H59" s="92">
        <f t="shared" si="103"/>
        <v>4.0000000000000009E-7</v>
      </c>
      <c r="I59" s="94">
        <f>K59*300/1000</f>
        <v>0.33</v>
      </c>
      <c r="J59" s="94">
        <f>I59</f>
        <v>0.33</v>
      </c>
      <c r="K59" s="198">
        <v>1.1000000000000001</v>
      </c>
      <c r="L59" s="140" t="str">
        <f>A59</f>
        <v>С58</v>
      </c>
      <c r="M59" s="140" t="str">
        <f>B59</f>
        <v>Емкость Е-2</v>
      </c>
      <c r="N59" s="140" t="str">
        <f>D59</f>
        <v>Частичное-жидкостной факел</v>
      </c>
      <c r="Q59" s="199" t="s">
        <v>170</v>
      </c>
      <c r="R59" s="199" t="s">
        <v>170</v>
      </c>
      <c r="S59" s="199" t="s">
        <v>170</v>
      </c>
      <c r="T59" s="199" t="s">
        <v>170</v>
      </c>
      <c r="U59" s="199" t="s">
        <v>170</v>
      </c>
      <c r="V59" s="199" t="s">
        <v>170</v>
      </c>
      <c r="W59" s="199" t="s">
        <v>170</v>
      </c>
      <c r="X59" s="199" t="s">
        <v>170</v>
      </c>
      <c r="Y59" s="199">
        <v>15</v>
      </c>
      <c r="Z59" s="199">
        <v>3</v>
      </c>
      <c r="AA59" s="199" t="s">
        <v>170</v>
      </c>
      <c r="AB59" s="199" t="s">
        <v>170</v>
      </c>
      <c r="AC59" s="199" t="s">
        <v>170</v>
      </c>
      <c r="AD59" s="199" t="s">
        <v>170</v>
      </c>
      <c r="AE59" s="199" t="s">
        <v>170</v>
      </c>
      <c r="AF59" s="199" t="s">
        <v>170</v>
      </c>
      <c r="AG59" s="199" t="s">
        <v>170</v>
      </c>
      <c r="AH59" s="199" t="s">
        <v>170</v>
      </c>
      <c r="AI59" s="199">
        <v>2</v>
      </c>
      <c r="AJ59" s="199">
        <v>2</v>
      </c>
      <c r="AK59" s="199">
        <f t="shared" ref="AK59" si="108">AK56*0.15</f>
        <v>3.75</v>
      </c>
      <c r="AL59" s="199">
        <v>2.5999999999999999E-2</v>
      </c>
      <c r="AM59" s="200">
        <v>5</v>
      </c>
      <c r="AN59" s="201">
        <f t="shared" si="107"/>
        <v>3.7585799999999998</v>
      </c>
      <c r="AO59" s="201">
        <f>0.1*AN59</f>
        <v>0.37585800000000003</v>
      </c>
      <c r="AP59" s="201">
        <f>AI59*1.72+115*0.012*AJ59</f>
        <v>6.2</v>
      </c>
      <c r="AQ59" s="201">
        <f>AM59*0.1</f>
        <v>0.5</v>
      </c>
      <c r="AR59" s="201">
        <v>3.6245520000000001E-3</v>
      </c>
      <c r="AS59" s="201">
        <f>AR59+AQ59+AP59+AO59+AN59</f>
        <v>10.838062552</v>
      </c>
      <c r="AT59" s="202">
        <f>AI59*H59</f>
        <v>8.0000000000000018E-7</v>
      </c>
      <c r="AU59" s="202">
        <f>AJ59*H59</f>
        <v>8.0000000000000018E-7</v>
      </c>
      <c r="AV59" s="202">
        <f>H59*AS59</f>
        <v>4.3352250208000007E-6</v>
      </c>
    </row>
    <row r="60" spans="1:48" s="199" customFormat="1" x14ac:dyDescent="0.25">
      <c r="A60" s="136" t="s">
        <v>134</v>
      </c>
      <c r="B60" s="93" t="s">
        <v>257</v>
      </c>
      <c r="C60" s="93" t="s">
        <v>236</v>
      </c>
      <c r="D60" s="197" t="s">
        <v>123</v>
      </c>
      <c r="E60" s="92">
        <v>1.0000000000000001E-5</v>
      </c>
      <c r="F60" s="93">
        <v>1</v>
      </c>
      <c r="G60" s="93">
        <v>0.16000000000000003</v>
      </c>
      <c r="H60" s="92">
        <f t="shared" si="103"/>
        <v>1.6000000000000004E-6</v>
      </c>
      <c r="I60" s="94">
        <f>K59*300/1000</f>
        <v>0.33</v>
      </c>
      <c r="J60" s="94">
        <v>0</v>
      </c>
      <c r="K60" s="203">
        <v>0</v>
      </c>
      <c r="L60" s="140" t="str">
        <f>A60</f>
        <v>С59</v>
      </c>
      <c r="M60" s="140" t="str">
        <f>B60</f>
        <v>Емкость Е-2</v>
      </c>
      <c r="N60" s="140" t="str">
        <f>D60</f>
        <v>Частичное-ликвидация</v>
      </c>
      <c r="Q60" s="199" t="s">
        <v>170</v>
      </c>
      <c r="R60" s="199" t="s">
        <v>170</v>
      </c>
      <c r="S60" s="199" t="s">
        <v>170</v>
      </c>
      <c r="T60" s="199" t="s">
        <v>170</v>
      </c>
      <c r="U60" s="199" t="s">
        <v>170</v>
      </c>
      <c r="V60" s="199" t="s">
        <v>170</v>
      </c>
      <c r="W60" s="199" t="s">
        <v>170</v>
      </c>
      <c r="X60" s="199" t="s">
        <v>170</v>
      </c>
      <c r="Y60" s="199" t="s">
        <v>170</v>
      </c>
      <c r="Z60" s="199" t="s">
        <v>170</v>
      </c>
      <c r="AA60" s="199" t="s">
        <v>170</v>
      </c>
      <c r="AB60" s="199" t="s">
        <v>170</v>
      </c>
      <c r="AC60" s="199" t="s">
        <v>170</v>
      </c>
      <c r="AD60" s="199" t="s">
        <v>170</v>
      </c>
      <c r="AE60" s="199" t="s">
        <v>170</v>
      </c>
      <c r="AF60" s="199" t="s">
        <v>170</v>
      </c>
      <c r="AG60" s="199" t="s">
        <v>170</v>
      </c>
      <c r="AH60" s="199" t="s">
        <v>170</v>
      </c>
      <c r="AI60" s="199">
        <v>0</v>
      </c>
      <c r="AJ60" s="199">
        <v>0</v>
      </c>
      <c r="AK60" s="199">
        <f t="shared" ref="AK60" si="109">AK56*0.05</f>
        <v>1.25</v>
      </c>
      <c r="AL60" s="199">
        <v>2.5999999999999999E-2</v>
      </c>
      <c r="AM60" s="200">
        <v>2</v>
      </c>
      <c r="AN60" s="201">
        <f t="shared" ref="AN60" si="110">AL60*I60+AK60</f>
        <v>1.25858</v>
      </c>
      <c r="AO60" s="201">
        <f>0.1*AN60</f>
        <v>0.125858</v>
      </c>
      <c r="AP60" s="201">
        <f>AI60*1.72+115*0.012*AJ60</f>
        <v>0</v>
      </c>
      <c r="AQ60" s="201">
        <f>AM60*0.1</f>
        <v>0.2</v>
      </c>
      <c r="AR60" s="201">
        <v>4.7987999999999997E-4</v>
      </c>
      <c r="AS60" s="201">
        <f>AR60+AQ60+AP60+AO60+AN60</f>
        <v>1.5849178799999999</v>
      </c>
      <c r="AT60" s="202">
        <f>AI60*H60</f>
        <v>0</v>
      </c>
      <c r="AU60" s="202">
        <f>AJ60*H60</f>
        <v>0</v>
      </c>
      <c r="AV60" s="202">
        <f>H60*AS60</f>
        <v>2.5358686080000002E-6</v>
      </c>
    </row>
    <row r="61" spans="1:48" s="199" customFormat="1" x14ac:dyDescent="0.25">
      <c r="A61" s="136" t="s">
        <v>135</v>
      </c>
      <c r="B61" s="93" t="s">
        <v>257</v>
      </c>
      <c r="C61" s="93" t="s">
        <v>18</v>
      </c>
      <c r="D61" s="197" t="s">
        <v>126</v>
      </c>
      <c r="E61" s="92">
        <v>1.0000000000000001E-5</v>
      </c>
      <c r="F61" s="93">
        <v>1</v>
      </c>
      <c r="G61" s="93">
        <v>4.0000000000000008E-2</v>
      </c>
      <c r="H61" s="92">
        <f t="shared" si="103"/>
        <v>4.0000000000000009E-7</v>
      </c>
      <c r="I61" s="94">
        <f>K61*1800/1000</f>
        <v>0.09</v>
      </c>
      <c r="J61" s="94">
        <f>I61</f>
        <v>0.09</v>
      </c>
      <c r="K61" s="198">
        <v>0.05</v>
      </c>
      <c r="L61" s="140" t="str">
        <f>A61</f>
        <v>С60</v>
      </c>
      <c r="M61" s="140" t="str">
        <f>B61</f>
        <v>Емкость Е-2</v>
      </c>
      <c r="N61" s="140" t="str">
        <f>D61</f>
        <v>Частичное-газ факел</v>
      </c>
      <c r="Q61" s="199" t="s">
        <v>170</v>
      </c>
      <c r="R61" s="199" t="s">
        <v>170</v>
      </c>
      <c r="S61" s="199" t="s">
        <v>170</v>
      </c>
      <c r="T61" s="199" t="s">
        <v>170</v>
      </c>
      <c r="U61" s="199" t="s">
        <v>170</v>
      </c>
      <c r="V61" s="199" t="s">
        <v>170</v>
      </c>
      <c r="W61" s="199" t="s">
        <v>170</v>
      </c>
      <c r="X61" s="199" t="s">
        <v>170</v>
      </c>
      <c r="Y61" s="199">
        <v>3</v>
      </c>
      <c r="Z61" s="199">
        <v>1</v>
      </c>
      <c r="AA61" s="199" t="s">
        <v>170</v>
      </c>
      <c r="AB61" s="199" t="s">
        <v>170</v>
      </c>
      <c r="AC61" s="199" t="s">
        <v>170</v>
      </c>
      <c r="AD61" s="199" t="s">
        <v>170</v>
      </c>
      <c r="AE61" s="199" t="s">
        <v>170</v>
      </c>
      <c r="AF61" s="199" t="s">
        <v>170</v>
      </c>
      <c r="AG61" s="199" t="s">
        <v>170</v>
      </c>
      <c r="AH61" s="199" t="s">
        <v>170</v>
      </c>
      <c r="AI61" s="199">
        <v>1</v>
      </c>
      <c r="AJ61" s="199">
        <v>1</v>
      </c>
      <c r="AK61" s="199">
        <f t="shared" ref="AK61" si="111">AK56*0.1</f>
        <v>2.5</v>
      </c>
      <c r="AL61" s="199">
        <v>2.5999999999999999E-2</v>
      </c>
      <c r="AM61" s="200">
        <v>5</v>
      </c>
      <c r="AN61" s="201">
        <f t="shared" ref="AN61:AN62" si="112">AL61*J61+AK61</f>
        <v>2.5023399999999998</v>
      </c>
      <c r="AO61" s="201">
        <f>0.1*AN61</f>
        <v>0.25023400000000001</v>
      </c>
      <c r="AP61" s="201">
        <f>AI61*1.72+115*0.012*AJ61</f>
        <v>3.1</v>
      </c>
      <c r="AQ61" s="201">
        <f>AM61*0.1</f>
        <v>0.5</v>
      </c>
      <c r="AR61" s="201">
        <v>1.2685932E-3</v>
      </c>
      <c r="AS61" s="201">
        <f>AR61+AQ61+AP61+AO61+AN61</f>
        <v>6.3538425931999996</v>
      </c>
      <c r="AT61" s="202">
        <f>AI61*H61</f>
        <v>4.0000000000000009E-7</v>
      </c>
      <c r="AU61" s="202">
        <f>AJ61*H61</f>
        <v>4.0000000000000009E-7</v>
      </c>
      <c r="AV61" s="202">
        <f>H61*AS61</f>
        <v>2.5415370372800004E-6</v>
      </c>
    </row>
    <row r="62" spans="1:48" s="199" customFormat="1" x14ac:dyDescent="0.25">
      <c r="A62" s="136" t="s">
        <v>67</v>
      </c>
      <c r="B62" s="93" t="s">
        <v>257</v>
      </c>
      <c r="C62" s="93" t="s">
        <v>237</v>
      </c>
      <c r="D62" s="197" t="s">
        <v>127</v>
      </c>
      <c r="E62" s="92">
        <v>1.0000000000000001E-5</v>
      </c>
      <c r="F62" s="93">
        <v>1</v>
      </c>
      <c r="G62" s="93">
        <v>0.15200000000000002</v>
      </c>
      <c r="H62" s="92">
        <f t="shared" si="103"/>
        <v>1.5200000000000003E-6</v>
      </c>
      <c r="I62" s="94">
        <f>K61*1800/1000</f>
        <v>0.09</v>
      </c>
      <c r="J62" s="94">
        <f>I62</f>
        <v>0.09</v>
      </c>
      <c r="K62" s="203">
        <v>0</v>
      </c>
      <c r="L62" s="140" t="str">
        <f>A62</f>
        <v>С61</v>
      </c>
      <c r="M62" s="140" t="str">
        <f>B62</f>
        <v>Емкость Е-2</v>
      </c>
      <c r="N62" s="140" t="str">
        <f>D62</f>
        <v>Частичное-вспышка</v>
      </c>
      <c r="Q62" s="199" t="s">
        <v>170</v>
      </c>
      <c r="R62" s="199" t="s">
        <v>170</v>
      </c>
      <c r="S62" s="199" t="s">
        <v>170</v>
      </c>
      <c r="T62" s="199" t="s">
        <v>170</v>
      </c>
      <c r="U62" s="199" t="s">
        <v>170</v>
      </c>
      <c r="V62" s="199" t="s">
        <v>170</v>
      </c>
      <c r="W62" s="199" t="s">
        <v>170</v>
      </c>
      <c r="X62" s="199" t="s">
        <v>170</v>
      </c>
      <c r="Y62" s="199" t="s">
        <v>170</v>
      </c>
      <c r="Z62" s="199" t="s">
        <v>170</v>
      </c>
      <c r="AA62" s="199">
        <v>14</v>
      </c>
      <c r="AB62" s="199">
        <v>16</v>
      </c>
      <c r="AC62" s="199" t="s">
        <v>170</v>
      </c>
      <c r="AD62" s="199" t="s">
        <v>170</v>
      </c>
      <c r="AE62" s="199" t="s">
        <v>170</v>
      </c>
      <c r="AF62" s="199" t="s">
        <v>170</v>
      </c>
      <c r="AG62" s="199" t="s">
        <v>170</v>
      </c>
      <c r="AH62" s="199" t="s">
        <v>170</v>
      </c>
      <c r="AI62" s="199">
        <v>1</v>
      </c>
      <c r="AJ62" s="199">
        <v>1</v>
      </c>
      <c r="AK62" s="199">
        <f t="shared" ref="AK62" si="113">AK56*0.12</f>
        <v>3</v>
      </c>
      <c r="AL62" s="199">
        <v>2.5999999999999999E-2</v>
      </c>
      <c r="AM62" s="200">
        <v>3</v>
      </c>
      <c r="AN62" s="201">
        <f t="shared" si="112"/>
        <v>3.0023399999999998</v>
      </c>
      <c r="AO62" s="201">
        <f>0.1*AN62</f>
        <v>0.300234</v>
      </c>
      <c r="AP62" s="201">
        <f>AI62*1.72+115*0.012*AJ62</f>
        <v>3.1</v>
      </c>
      <c r="AQ62" s="201">
        <f>AM62*0.1</f>
        <v>0.30000000000000004</v>
      </c>
      <c r="AR62" s="201">
        <v>1.2685932E-3</v>
      </c>
      <c r="AS62" s="201">
        <f>AR62+AQ62+AP62+AO62+AN62</f>
        <v>6.7038425932000001</v>
      </c>
      <c r="AT62" s="202">
        <f>AI62*H62</f>
        <v>1.5200000000000003E-6</v>
      </c>
      <c r="AU62" s="202">
        <f>AJ62*H62</f>
        <v>1.5200000000000003E-6</v>
      </c>
      <c r="AV62" s="202">
        <f>H62*AS62</f>
        <v>1.0189840741664002E-5</v>
      </c>
    </row>
    <row r="63" spans="1:48" s="199" customFormat="1" x14ac:dyDescent="0.25">
      <c r="A63" s="136" t="s">
        <v>68</v>
      </c>
      <c r="B63" s="93" t="s">
        <v>257</v>
      </c>
      <c r="C63" s="93" t="s">
        <v>238</v>
      </c>
      <c r="D63" s="197" t="s">
        <v>123</v>
      </c>
      <c r="E63" s="92">
        <v>1.0000000000000001E-5</v>
      </c>
      <c r="F63" s="93">
        <v>1</v>
      </c>
      <c r="G63" s="93">
        <v>0.6080000000000001</v>
      </c>
      <c r="H63" s="92">
        <f>E63*F63*G63</f>
        <v>6.0800000000000011E-6</v>
      </c>
      <c r="I63" s="94">
        <f>K61*1800/1000</f>
        <v>0.09</v>
      </c>
      <c r="J63" s="94">
        <v>0</v>
      </c>
      <c r="K63" s="203">
        <v>0</v>
      </c>
      <c r="L63" s="140" t="str">
        <f>A63</f>
        <v>С62</v>
      </c>
      <c r="M63" s="140" t="str">
        <f>B63</f>
        <v>Емкость Е-2</v>
      </c>
      <c r="N63" s="140" t="str">
        <f>D63</f>
        <v>Частичное-ликвидация</v>
      </c>
      <c r="Q63" s="199" t="s">
        <v>170</v>
      </c>
      <c r="R63" s="199" t="s">
        <v>170</v>
      </c>
      <c r="S63" s="199" t="s">
        <v>170</v>
      </c>
      <c r="T63" s="199" t="s">
        <v>170</v>
      </c>
      <c r="U63" s="199" t="s">
        <v>170</v>
      </c>
      <c r="V63" s="199" t="s">
        <v>170</v>
      </c>
      <c r="W63" s="199" t="s">
        <v>170</v>
      </c>
      <c r="X63" s="199" t="s">
        <v>170</v>
      </c>
      <c r="Y63" s="199" t="s">
        <v>170</v>
      </c>
      <c r="Z63" s="199" t="s">
        <v>170</v>
      </c>
      <c r="AA63" s="199" t="s">
        <v>170</v>
      </c>
      <c r="AB63" s="199" t="s">
        <v>170</v>
      </c>
      <c r="AC63" s="199" t="s">
        <v>170</v>
      </c>
      <c r="AD63" s="199" t="s">
        <v>170</v>
      </c>
      <c r="AE63" s="199" t="s">
        <v>170</v>
      </c>
      <c r="AF63" s="199" t="s">
        <v>170</v>
      </c>
      <c r="AG63" s="199" t="s">
        <v>170</v>
      </c>
      <c r="AH63" s="199" t="s">
        <v>170</v>
      </c>
      <c r="AI63" s="199">
        <v>0</v>
      </c>
      <c r="AJ63" s="199">
        <v>0</v>
      </c>
      <c r="AK63" s="199">
        <f t="shared" ref="AK63" si="114">AK56*0.05</f>
        <v>1.25</v>
      </c>
      <c r="AL63" s="199">
        <v>2.5999999999999999E-2</v>
      </c>
      <c r="AM63" s="200">
        <v>2</v>
      </c>
      <c r="AN63" s="201">
        <f t="shared" ref="AN63" si="115">AL63*I63+AK63</f>
        <v>1.25234</v>
      </c>
      <c r="AO63" s="201">
        <f>0.1*AN63</f>
        <v>0.12523400000000001</v>
      </c>
      <c r="AP63" s="201">
        <f>AI63*1.72+115*0.012*AJ63</f>
        <v>0</v>
      </c>
      <c r="AQ63" s="201">
        <f>AM63*0.1</f>
        <v>0.2</v>
      </c>
      <c r="AR63" s="201">
        <v>1.6795799999999998E-4</v>
      </c>
      <c r="AS63" s="201">
        <f>AR63+AQ63+AP63+AO63+AN63</f>
        <v>1.5777419580000001</v>
      </c>
      <c r="AT63" s="202">
        <f>AI63*H63</f>
        <v>0</v>
      </c>
      <c r="AU63" s="202">
        <f>AJ63*H63</f>
        <v>0</v>
      </c>
      <c r="AV63" s="202">
        <f>H63*AS63</f>
        <v>9.5926711046400019E-6</v>
      </c>
    </row>
    <row r="64" spans="1:48" s="199" customFormat="1" x14ac:dyDescent="0.25">
      <c r="A64" s="136" t="s">
        <v>69</v>
      </c>
      <c r="B64" s="93" t="s">
        <v>257</v>
      </c>
      <c r="C64" s="93" t="s">
        <v>128</v>
      </c>
      <c r="D64" s="197" t="s">
        <v>129</v>
      </c>
      <c r="E64" s="92">
        <v>2.5000000000000001E-5</v>
      </c>
      <c r="F64" s="93">
        <v>1</v>
      </c>
      <c r="G64" s="93">
        <v>1</v>
      </c>
      <c r="H64" s="92">
        <f>E64*F64*G64</f>
        <v>2.5000000000000001E-5</v>
      </c>
      <c r="I64" s="94">
        <v>25</v>
      </c>
      <c r="J64" s="94">
        <f>I64*0.6</f>
        <v>15</v>
      </c>
      <c r="K64" s="203">
        <v>0</v>
      </c>
      <c r="L64" s="140" t="str">
        <f>A64</f>
        <v>С63</v>
      </c>
      <c r="M64" s="140" t="str">
        <f>B64</f>
        <v>Емкость Е-2</v>
      </c>
      <c r="N64" s="140" t="str">
        <f>D64</f>
        <v>Полное-огненный шар</v>
      </c>
      <c r="Q64" s="199" t="s">
        <v>170</v>
      </c>
      <c r="R64" s="199" t="s">
        <v>170</v>
      </c>
      <c r="S64" s="199" t="s">
        <v>170</v>
      </c>
      <c r="T64" s="199" t="s">
        <v>170</v>
      </c>
      <c r="U64" s="199" t="s">
        <v>170</v>
      </c>
      <c r="V64" s="199" t="s">
        <v>170</v>
      </c>
      <c r="W64" s="199" t="s">
        <v>170</v>
      </c>
      <c r="X64" s="199" t="s">
        <v>170</v>
      </c>
      <c r="Y64" s="199" t="s">
        <v>170</v>
      </c>
      <c r="Z64" s="199" t="s">
        <v>170</v>
      </c>
      <c r="AA64" s="199" t="s">
        <v>170</v>
      </c>
      <c r="AB64" s="199" t="s">
        <v>170</v>
      </c>
      <c r="AC64" s="199" t="s">
        <v>170</v>
      </c>
      <c r="AD64" s="199" t="s">
        <v>170</v>
      </c>
      <c r="AE64" s="199">
        <v>128</v>
      </c>
      <c r="AF64" s="199">
        <v>179</v>
      </c>
      <c r="AG64" s="199">
        <v>211</v>
      </c>
      <c r="AH64" s="199">
        <v>268</v>
      </c>
      <c r="AI64" s="199">
        <v>3</v>
      </c>
      <c r="AJ64" s="199">
        <v>4</v>
      </c>
      <c r="AK64" s="199">
        <f t="shared" ref="AK64" si="116">AK56*1.26</f>
        <v>31.5</v>
      </c>
      <c r="AL64" s="199">
        <v>2.5999999999999999E-2</v>
      </c>
      <c r="AM64" s="200">
        <v>15</v>
      </c>
      <c r="AN64" s="201">
        <f t="shared" ref="AN64" si="117">AL64*J64+AK64</f>
        <v>31.89</v>
      </c>
      <c r="AO64" s="201">
        <f>0.1*AN64</f>
        <v>3.1890000000000001</v>
      </c>
      <c r="AP64" s="201">
        <f>AI64*1.72+115*0.012*AJ64</f>
        <v>10.68</v>
      </c>
      <c r="AQ64" s="201">
        <f>AM64*0.1</f>
        <v>1.5</v>
      </c>
      <c r="AR64" s="201">
        <v>8.8096750000000001E-2</v>
      </c>
      <c r="AS64" s="201">
        <f>AR64+AQ64+AP64+AO64+AN64</f>
        <v>47.347096749999999</v>
      </c>
      <c r="AT64" s="202">
        <f>AI64*H64</f>
        <v>7.5000000000000007E-5</v>
      </c>
      <c r="AU64" s="202">
        <f>AJ64*H64</f>
        <v>1E-4</v>
      </c>
      <c r="AV64" s="202">
        <f>H64*AS64</f>
        <v>1.1836774187500001E-3</v>
      </c>
    </row>
    <row r="65" spans="1:48" s="140" customFormat="1" x14ac:dyDescent="0.25">
      <c r="A65" s="136" t="s">
        <v>70</v>
      </c>
      <c r="B65" s="90" t="s">
        <v>266</v>
      </c>
      <c r="C65" s="90" t="s">
        <v>11</v>
      </c>
      <c r="D65" s="225" t="s">
        <v>121</v>
      </c>
      <c r="E65" s="89">
        <v>1.0000000000000001E-5</v>
      </c>
      <c r="F65" s="90">
        <v>1</v>
      </c>
      <c r="G65" s="90">
        <v>0.05</v>
      </c>
      <c r="H65" s="89">
        <f>E65*F65*G65</f>
        <v>5.0000000000000008E-7</v>
      </c>
      <c r="I65" s="95">
        <v>90</v>
      </c>
      <c r="J65" s="95">
        <f>I65</f>
        <v>90</v>
      </c>
      <c r="K65" s="226">
        <v>250</v>
      </c>
      <c r="L65" s="140" t="str">
        <f>A65</f>
        <v>С64</v>
      </c>
      <c r="M65" s="140" t="str">
        <f>B65</f>
        <v>Печь ПП-1,6 №5</v>
      </c>
      <c r="N65" s="140" t="str">
        <f>D65</f>
        <v>Полное-пожар</v>
      </c>
      <c r="O65" s="140">
        <v>16</v>
      </c>
      <c r="P65" s="140">
        <v>22</v>
      </c>
      <c r="Q65" s="140">
        <v>32</v>
      </c>
      <c r="R65" s="140">
        <v>59</v>
      </c>
      <c r="S65" s="140" t="s">
        <v>170</v>
      </c>
      <c r="T65" s="140" t="s">
        <v>170</v>
      </c>
      <c r="U65" s="140" t="s">
        <v>170</v>
      </c>
      <c r="V65" s="140" t="s">
        <v>170</v>
      </c>
      <c r="W65" s="140" t="s">
        <v>170</v>
      </c>
      <c r="X65" s="140" t="s">
        <v>170</v>
      </c>
      <c r="Y65" s="140" t="s">
        <v>170</v>
      </c>
      <c r="Z65" s="140" t="s">
        <v>170</v>
      </c>
      <c r="AA65" s="140" t="s">
        <v>170</v>
      </c>
      <c r="AB65" s="140" t="s">
        <v>170</v>
      </c>
      <c r="AC65" s="140" t="s">
        <v>170</v>
      </c>
      <c r="AD65" s="140" t="s">
        <v>170</v>
      </c>
      <c r="AE65" s="140" t="s">
        <v>170</v>
      </c>
      <c r="AF65" s="140" t="s">
        <v>170</v>
      </c>
      <c r="AG65" s="140" t="s">
        <v>170</v>
      </c>
      <c r="AH65" s="140" t="s">
        <v>170</v>
      </c>
      <c r="AI65" s="140">
        <v>3</v>
      </c>
      <c r="AJ65" s="140">
        <v>4</v>
      </c>
      <c r="AK65" s="140">
        <f t="shared" ref="AK65" si="118">I65</f>
        <v>90</v>
      </c>
      <c r="AL65" s="140">
        <v>2.5999999999999999E-2</v>
      </c>
      <c r="AM65" s="227">
        <v>10</v>
      </c>
      <c r="AN65" s="228">
        <f>AL65*J65+AK65</f>
        <v>92.34</v>
      </c>
      <c r="AO65" s="228">
        <f>0.1*AN65</f>
        <v>9.234</v>
      </c>
      <c r="AP65" s="228">
        <f>AI65*1.72+115*0.012*AJ65</f>
        <v>10.68</v>
      </c>
      <c r="AQ65" s="228">
        <f>AM65*0.1</f>
        <v>1</v>
      </c>
      <c r="AR65" s="228">
        <v>8.8096750000000001E-2</v>
      </c>
      <c r="AS65" s="228">
        <f>AR65+AQ65+AP65+AO65+AN65</f>
        <v>113.34209675</v>
      </c>
      <c r="AT65" s="229">
        <f>AI65*H65</f>
        <v>1.5000000000000002E-6</v>
      </c>
      <c r="AU65" s="229">
        <f>AJ65*H65</f>
        <v>2.0000000000000003E-6</v>
      </c>
      <c r="AV65" s="229">
        <f>H65*AS65</f>
        <v>5.667104837500001E-5</v>
      </c>
    </row>
    <row r="66" spans="1:48" s="140" customFormat="1" x14ac:dyDescent="0.25">
      <c r="A66" s="136" t="s">
        <v>71</v>
      </c>
      <c r="B66" s="90" t="s">
        <v>266</v>
      </c>
      <c r="C66" s="90" t="s">
        <v>243</v>
      </c>
      <c r="D66" s="225" t="s">
        <v>124</v>
      </c>
      <c r="E66" s="89">
        <v>1.0000000000000001E-5</v>
      </c>
      <c r="F66" s="90">
        <v>1</v>
      </c>
      <c r="G66" s="90">
        <v>0.19</v>
      </c>
      <c r="H66" s="89">
        <f t="shared" ref="H66:H71" si="119">E66*F66*G66</f>
        <v>1.9000000000000002E-6</v>
      </c>
      <c r="I66" s="95">
        <v>90</v>
      </c>
      <c r="J66" s="95">
        <f>(POWER(10,-6)*SQRT(150)*69*3600*K66/1000)*0.1</f>
        <v>7.6056656513417684E-2</v>
      </c>
      <c r="K66" s="226">
        <v>250</v>
      </c>
      <c r="L66" s="140" t="str">
        <f>A66</f>
        <v>С65</v>
      </c>
      <c r="M66" s="140" t="str">
        <f>B66</f>
        <v>Печь ПП-1,6 №5</v>
      </c>
      <c r="N66" s="140" t="str">
        <f>D66</f>
        <v>Полное-взрыв</v>
      </c>
      <c r="Q66" s="140" t="s">
        <v>170</v>
      </c>
      <c r="R66" s="140" t="s">
        <v>170</v>
      </c>
      <c r="S66" s="140" t="s">
        <v>170</v>
      </c>
      <c r="T66" s="140" t="s">
        <v>170</v>
      </c>
      <c r="U66" s="140">
        <v>0</v>
      </c>
      <c r="V66" s="140">
        <v>26</v>
      </c>
      <c r="W66" s="140">
        <v>74</v>
      </c>
      <c r="X66" s="140">
        <v>127</v>
      </c>
      <c r="Y66" s="140" t="s">
        <v>170</v>
      </c>
      <c r="Z66" s="140" t="s">
        <v>170</v>
      </c>
      <c r="AA66" s="140" t="s">
        <v>170</v>
      </c>
      <c r="AB66" s="140" t="s">
        <v>170</v>
      </c>
      <c r="AC66" s="140" t="s">
        <v>170</v>
      </c>
      <c r="AD66" s="140" t="s">
        <v>170</v>
      </c>
      <c r="AE66" s="140" t="s">
        <v>170</v>
      </c>
      <c r="AF66" s="140" t="s">
        <v>170</v>
      </c>
      <c r="AG66" s="140" t="s">
        <v>170</v>
      </c>
      <c r="AH66" s="140" t="s">
        <v>170</v>
      </c>
      <c r="AI66" s="140">
        <v>5</v>
      </c>
      <c r="AJ66" s="140">
        <v>7</v>
      </c>
      <c r="AK66" s="140">
        <f t="shared" ref="AK66" si="120">AK65*1.5</f>
        <v>135</v>
      </c>
      <c r="AL66" s="140">
        <v>2.5999999999999999E-2</v>
      </c>
      <c r="AM66" s="227">
        <v>20</v>
      </c>
      <c r="AN66" s="228">
        <f t="shared" ref="AN66" si="121">AL66*I66+AK66</f>
        <v>137.34</v>
      </c>
      <c r="AO66" s="228">
        <f>0.1*AN66</f>
        <v>13.734000000000002</v>
      </c>
      <c r="AP66" s="228">
        <f>AI66*1.72+115*0.012*AJ66</f>
        <v>18.259999999999998</v>
      </c>
      <c r="AQ66" s="228">
        <f>AM66*0.1</f>
        <v>2</v>
      </c>
      <c r="AR66" s="228">
        <v>8.8096750000000015E-2</v>
      </c>
      <c r="AS66" s="228">
        <f>AR66+AQ66+AP66+AO66+AN66</f>
        <v>171.42209675000001</v>
      </c>
      <c r="AT66" s="229">
        <f>AI66*H66</f>
        <v>9.5000000000000005E-6</v>
      </c>
      <c r="AU66" s="229">
        <f>AJ66*H66</f>
        <v>1.3300000000000001E-5</v>
      </c>
      <c r="AV66" s="229">
        <f>H66*AS66</f>
        <v>3.2570198382500005E-4</v>
      </c>
    </row>
    <row r="67" spans="1:48" s="140" customFormat="1" x14ac:dyDescent="0.25">
      <c r="A67" s="136" t="s">
        <v>72</v>
      </c>
      <c r="B67" s="90" t="s">
        <v>266</v>
      </c>
      <c r="C67" s="90" t="s">
        <v>244</v>
      </c>
      <c r="D67" s="225" t="s">
        <v>122</v>
      </c>
      <c r="E67" s="89">
        <v>1.0000000000000001E-5</v>
      </c>
      <c r="F67" s="90">
        <v>1</v>
      </c>
      <c r="G67" s="90">
        <v>0.76</v>
      </c>
      <c r="H67" s="89">
        <f t="shared" si="119"/>
        <v>7.6000000000000009E-6</v>
      </c>
      <c r="I67" s="95">
        <v>90</v>
      </c>
      <c r="J67" s="95">
        <v>0</v>
      </c>
      <c r="K67" s="230">
        <v>0</v>
      </c>
      <c r="L67" s="140" t="str">
        <f>A67</f>
        <v>С66</v>
      </c>
      <c r="M67" s="140" t="str">
        <f>B67</f>
        <v>Печь ПП-1,6 №5</v>
      </c>
      <c r="N67" s="140" t="str">
        <f>D67</f>
        <v>Полное-ликвидация</v>
      </c>
      <c r="Q67" s="140" t="s">
        <v>170</v>
      </c>
      <c r="R67" s="140" t="s">
        <v>170</v>
      </c>
      <c r="S67" s="140" t="s">
        <v>170</v>
      </c>
      <c r="T67" s="140" t="s">
        <v>170</v>
      </c>
      <c r="U67" s="140" t="s">
        <v>170</v>
      </c>
      <c r="V67" s="140" t="s">
        <v>170</v>
      </c>
      <c r="W67" s="140" t="s">
        <v>170</v>
      </c>
      <c r="X67" s="140" t="s">
        <v>170</v>
      </c>
      <c r="Y67" s="140" t="s">
        <v>170</v>
      </c>
      <c r="Z67" s="140" t="s">
        <v>170</v>
      </c>
      <c r="AA67" s="140" t="s">
        <v>170</v>
      </c>
      <c r="AB67" s="140" t="s">
        <v>170</v>
      </c>
      <c r="AC67" s="140" t="s">
        <v>170</v>
      </c>
      <c r="AD67" s="140" t="s">
        <v>170</v>
      </c>
      <c r="AE67" s="140" t="s">
        <v>170</v>
      </c>
      <c r="AF67" s="140" t="s">
        <v>170</v>
      </c>
      <c r="AG67" s="140" t="s">
        <v>170</v>
      </c>
      <c r="AH67" s="140" t="s">
        <v>170</v>
      </c>
      <c r="AI67" s="140">
        <v>0</v>
      </c>
      <c r="AJ67" s="140">
        <v>0</v>
      </c>
      <c r="AK67" s="140">
        <f t="shared" ref="AK67" si="122">AK65*0.58</f>
        <v>52.199999999999996</v>
      </c>
      <c r="AL67" s="140">
        <v>2.5999999999999999E-2</v>
      </c>
      <c r="AM67" s="227">
        <v>3</v>
      </c>
      <c r="AN67" s="228">
        <f t="shared" ref="AN67:AN68" si="123">AL67*J67+AK67</f>
        <v>52.199999999999996</v>
      </c>
      <c r="AO67" s="228">
        <f>0.1*AN67</f>
        <v>5.22</v>
      </c>
      <c r="AP67" s="228">
        <f>AI67*1.72+115*0.012*AJ67</f>
        <v>0</v>
      </c>
      <c r="AQ67" s="228">
        <f>AM67*0.1</f>
        <v>0.30000000000000004</v>
      </c>
      <c r="AR67" s="228">
        <v>0</v>
      </c>
      <c r="AS67" s="228">
        <f>AR67+AQ67+AP67+AO67+AN67</f>
        <v>57.72</v>
      </c>
      <c r="AT67" s="229">
        <f>AI67*H67</f>
        <v>0</v>
      </c>
      <c r="AU67" s="229">
        <f>AJ67*H67</f>
        <v>0</v>
      </c>
      <c r="AV67" s="229">
        <f>H67*AS67</f>
        <v>4.3867200000000003E-4</v>
      </c>
    </row>
    <row r="68" spans="1:48" s="140" customFormat="1" x14ac:dyDescent="0.25">
      <c r="A68" s="136" t="s">
        <v>73</v>
      </c>
      <c r="B68" s="90" t="s">
        <v>266</v>
      </c>
      <c r="C68" s="90" t="s">
        <v>15</v>
      </c>
      <c r="D68" s="225" t="s">
        <v>125</v>
      </c>
      <c r="E68" s="89">
        <v>1E-4</v>
      </c>
      <c r="F68" s="90">
        <v>1</v>
      </c>
      <c r="G68" s="90">
        <v>4.0000000000000008E-2</v>
      </c>
      <c r="H68" s="89">
        <f t="shared" si="119"/>
        <v>4.0000000000000007E-6</v>
      </c>
      <c r="I68" s="95">
        <f>K68*300/1000</f>
        <v>0.45</v>
      </c>
      <c r="J68" s="95">
        <f>I68</f>
        <v>0.45</v>
      </c>
      <c r="K68" s="226">
        <v>1.5</v>
      </c>
      <c r="L68" s="140" t="str">
        <f>A68</f>
        <v>С67</v>
      </c>
      <c r="M68" s="140" t="str">
        <f>B68</f>
        <v>Печь ПП-1,6 №5</v>
      </c>
      <c r="N68" s="140" t="str">
        <f>D68</f>
        <v>Частичное-жидкостной факел</v>
      </c>
      <c r="Q68" s="140" t="s">
        <v>170</v>
      </c>
      <c r="R68" s="140" t="s">
        <v>170</v>
      </c>
      <c r="S68" s="140" t="s">
        <v>170</v>
      </c>
      <c r="T68" s="140" t="s">
        <v>170</v>
      </c>
      <c r="U68" s="140" t="s">
        <v>170</v>
      </c>
      <c r="V68" s="140" t="s">
        <v>170</v>
      </c>
      <c r="W68" s="140" t="s">
        <v>170</v>
      </c>
      <c r="X68" s="140" t="s">
        <v>170</v>
      </c>
      <c r="Y68" s="140">
        <v>17</v>
      </c>
      <c r="Z68" s="140">
        <v>3</v>
      </c>
      <c r="AA68" s="140" t="s">
        <v>170</v>
      </c>
      <c r="AB68" s="140" t="s">
        <v>170</v>
      </c>
      <c r="AC68" s="140" t="s">
        <v>170</v>
      </c>
      <c r="AD68" s="140" t="s">
        <v>170</v>
      </c>
      <c r="AE68" s="140" t="s">
        <v>170</v>
      </c>
      <c r="AF68" s="140" t="s">
        <v>170</v>
      </c>
      <c r="AG68" s="140" t="s">
        <v>170</v>
      </c>
      <c r="AH68" s="140" t="s">
        <v>170</v>
      </c>
      <c r="AI68" s="140">
        <v>2</v>
      </c>
      <c r="AJ68" s="140">
        <v>2</v>
      </c>
      <c r="AK68" s="140">
        <f t="shared" ref="AK68" si="124">AK65*0.15</f>
        <v>13.5</v>
      </c>
      <c r="AL68" s="140">
        <v>2.5999999999999999E-2</v>
      </c>
      <c r="AM68" s="227">
        <v>5</v>
      </c>
      <c r="AN68" s="228">
        <f t="shared" si="123"/>
        <v>13.511699999999999</v>
      </c>
      <c r="AO68" s="228">
        <f>0.1*AN68</f>
        <v>1.35117</v>
      </c>
      <c r="AP68" s="228">
        <f>AI68*1.72+115*0.012*AJ68</f>
        <v>6.2</v>
      </c>
      <c r="AQ68" s="228">
        <f>AM68*0.1</f>
        <v>0.5</v>
      </c>
      <c r="AR68" s="228">
        <v>3.6245520000000001E-3</v>
      </c>
      <c r="AS68" s="228">
        <f>AR68+AQ68+AP68+AO68+AN68</f>
        <v>21.566494552000002</v>
      </c>
      <c r="AT68" s="229">
        <f>AI68*H68</f>
        <v>8.0000000000000013E-6</v>
      </c>
      <c r="AU68" s="229">
        <f>AJ68*H68</f>
        <v>8.0000000000000013E-6</v>
      </c>
      <c r="AV68" s="229">
        <f>H68*AS68</f>
        <v>8.6265978208000023E-5</v>
      </c>
    </row>
    <row r="69" spans="1:48" s="140" customFormat="1" x14ac:dyDescent="0.25">
      <c r="A69" s="136" t="s">
        <v>74</v>
      </c>
      <c r="B69" s="90" t="s">
        <v>266</v>
      </c>
      <c r="C69" s="90" t="s">
        <v>236</v>
      </c>
      <c r="D69" s="225" t="s">
        <v>123</v>
      </c>
      <c r="E69" s="89">
        <v>1E-4</v>
      </c>
      <c r="F69" s="90">
        <v>1</v>
      </c>
      <c r="G69" s="90">
        <v>0.16000000000000003</v>
      </c>
      <c r="H69" s="89">
        <f t="shared" si="119"/>
        <v>1.6000000000000003E-5</v>
      </c>
      <c r="I69" s="95">
        <f>K68*300/1000</f>
        <v>0.45</v>
      </c>
      <c r="J69" s="95">
        <v>0</v>
      </c>
      <c r="K69" s="230">
        <v>0</v>
      </c>
      <c r="L69" s="140" t="str">
        <f>A69</f>
        <v>С68</v>
      </c>
      <c r="M69" s="140" t="str">
        <f>B69</f>
        <v>Печь ПП-1,6 №5</v>
      </c>
      <c r="N69" s="140" t="str">
        <f>D69</f>
        <v>Частичное-ликвидация</v>
      </c>
      <c r="Q69" s="140" t="s">
        <v>170</v>
      </c>
      <c r="R69" s="140" t="s">
        <v>170</v>
      </c>
      <c r="S69" s="140" t="s">
        <v>170</v>
      </c>
      <c r="T69" s="140" t="s">
        <v>170</v>
      </c>
      <c r="U69" s="140" t="s">
        <v>170</v>
      </c>
      <c r="V69" s="140" t="s">
        <v>170</v>
      </c>
      <c r="W69" s="140" t="s">
        <v>170</v>
      </c>
      <c r="X69" s="140" t="s">
        <v>170</v>
      </c>
      <c r="Y69" s="140" t="s">
        <v>170</v>
      </c>
      <c r="Z69" s="140" t="s">
        <v>170</v>
      </c>
      <c r="AA69" s="140" t="s">
        <v>170</v>
      </c>
      <c r="AB69" s="140" t="s">
        <v>170</v>
      </c>
      <c r="AC69" s="140" t="s">
        <v>170</v>
      </c>
      <c r="AD69" s="140" t="s">
        <v>170</v>
      </c>
      <c r="AE69" s="140" t="s">
        <v>170</v>
      </c>
      <c r="AF69" s="140" t="s">
        <v>170</v>
      </c>
      <c r="AG69" s="140" t="s">
        <v>170</v>
      </c>
      <c r="AH69" s="140" t="s">
        <v>170</v>
      </c>
      <c r="AI69" s="140">
        <v>0</v>
      </c>
      <c r="AJ69" s="140">
        <v>0</v>
      </c>
      <c r="AK69" s="140">
        <f t="shared" ref="AK69" si="125">AK65*0.05</f>
        <v>4.5</v>
      </c>
      <c r="AL69" s="140">
        <v>2.5999999999999999E-2</v>
      </c>
      <c r="AM69" s="227">
        <v>2</v>
      </c>
      <c r="AN69" s="228">
        <f t="shared" ref="AN69" si="126">AL69*I69+AK69</f>
        <v>4.5117000000000003</v>
      </c>
      <c r="AO69" s="228">
        <f>0.1*AN69</f>
        <v>0.45117000000000007</v>
      </c>
      <c r="AP69" s="228">
        <f>AI69*1.72+115*0.012*AJ69</f>
        <v>0</v>
      </c>
      <c r="AQ69" s="228">
        <f>AM69*0.1</f>
        <v>0.2</v>
      </c>
      <c r="AR69" s="228">
        <v>4.7987999999999997E-4</v>
      </c>
      <c r="AS69" s="228">
        <f>AR69+AQ69+AP69+AO69+AN69</f>
        <v>5.1633498800000002</v>
      </c>
      <c r="AT69" s="229">
        <f>AI69*H69</f>
        <v>0</v>
      </c>
      <c r="AU69" s="229">
        <f>AJ69*H69</f>
        <v>0</v>
      </c>
      <c r="AV69" s="229">
        <f>H69*AS69</f>
        <v>8.2613598080000011E-5</v>
      </c>
    </row>
    <row r="70" spans="1:48" s="140" customFormat="1" x14ac:dyDescent="0.25">
      <c r="A70" s="136" t="s">
        <v>75</v>
      </c>
      <c r="B70" s="90" t="s">
        <v>266</v>
      </c>
      <c r="C70" s="90" t="s">
        <v>18</v>
      </c>
      <c r="D70" s="225" t="s">
        <v>126</v>
      </c>
      <c r="E70" s="89">
        <v>1E-4</v>
      </c>
      <c r="F70" s="90">
        <v>1</v>
      </c>
      <c r="G70" s="90">
        <v>4.0000000000000008E-2</v>
      </c>
      <c r="H70" s="89">
        <f t="shared" si="119"/>
        <v>4.0000000000000007E-6</v>
      </c>
      <c r="I70" s="95">
        <f>K70*1800/1000</f>
        <v>0.16200000000000001</v>
      </c>
      <c r="J70" s="95">
        <f>I70</f>
        <v>0.16200000000000001</v>
      </c>
      <c r="K70" s="226">
        <v>0.09</v>
      </c>
      <c r="L70" s="140" t="str">
        <f>A70</f>
        <v>С69</v>
      </c>
      <c r="M70" s="140" t="str">
        <f>B70</f>
        <v>Печь ПП-1,6 №5</v>
      </c>
      <c r="N70" s="140" t="str">
        <f>D70</f>
        <v>Частичное-газ факел</v>
      </c>
      <c r="Q70" s="140" t="s">
        <v>170</v>
      </c>
      <c r="R70" s="140" t="s">
        <v>170</v>
      </c>
      <c r="S70" s="140" t="s">
        <v>170</v>
      </c>
      <c r="T70" s="140" t="s">
        <v>170</v>
      </c>
      <c r="U70" s="140" t="s">
        <v>170</v>
      </c>
      <c r="V70" s="140" t="s">
        <v>170</v>
      </c>
      <c r="W70" s="140" t="s">
        <v>170</v>
      </c>
      <c r="X70" s="140" t="s">
        <v>170</v>
      </c>
      <c r="Y70" s="140">
        <v>4</v>
      </c>
      <c r="Z70" s="140">
        <v>1</v>
      </c>
      <c r="AA70" s="140" t="s">
        <v>170</v>
      </c>
      <c r="AB70" s="140" t="s">
        <v>170</v>
      </c>
      <c r="AC70" s="140" t="s">
        <v>170</v>
      </c>
      <c r="AD70" s="140" t="s">
        <v>170</v>
      </c>
      <c r="AE70" s="140" t="s">
        <v>170</v>
      </c>
      <c r="AF70" s="140" t="s">
        <v>170</v>
      </c>
      <c r="AG70" s="140" t="s">
        <v>170</v>
      </c>
      <c r="AH70" s="140" t="s">
        <v>170</v>
      </c>
      <c r="AI70" s="140">
        <v>1</v>
      </c>
      <c r="AJ70" s="140">
        <v>1</v>
      </c>
      <c r="AK70" s="140">
        <f t="shared" ref="AK70" si="127">AK65*0.1</f>
        <v>9</v>
      </c>
      <c r="AL70" s="140">
        <v>2.5999999999999999E-2</v>
      </c>
      <c r="AM70" s="227">
        <v>5</v>
      </c>
      <c r="AN70" s="228">
        <f t="shared" ref="AN70:AN71" si="128">AL70*J70+AK70</f>
        <v>9.0042120000000008</v>
      </c>
      <c r="AO70" s="228">
        <f>0.1*AN70</f>
        <v>0.90042120000000014</v>
      </c>
      <c r="AP70" s="228">
        <f>AI70*1.72+115*0.012*AJ70</f>
        <v>3.1</v>
      </c>
      <c r="AQ70" s="228">
        <f>AM70*0.1</f>
        <v>0.5</v>
      </c>
      <c r="AR70" s="228">
        <v>1.2685932E-3</v>
      </c>
      <c r="AS70" s="228">
        <f>AR70+AQ70+AP70+AO70+AN70</f>
        <v>13.5059017932</v>
      </c>
      <c r="AT70" s="229">
        <f>AI70*H70</f>
        <v>4.0000000000000007E-6</v>
      </c>
      <c r="AU70" s="229">
        <f>AJ70*H70</f>
        <v>4.0000000000000007E-6</v>
      </c>
      <c r="AV70" s="229">
        <f>H70*AS70</f>
        <v>5.4023607172800008E-5</v>
      </c>
    </row>
    <row r="71" spans="1:48" s="140" customFormat="1" x14ac:dyDescent="0.25">
      <c r="A71" s="136" t="s">
        <v>76</v>
      </c>
      <c r="B71" s="90" t="s">
        <v>266</v>
      </c>
      <c r="C71" s="90" t="s">
        <v>237</v>
      </c>
      <c r="D71" s="225" t="s">
        <v>127</v>
      </c>
      <c r="E71" s="89">
        <v>1E-4</v>
      </c>
      <c r="F71" s="90">
        <v>1</v>
      </c>
      <c r="G71" s="90">
        <v>0.15200000000000002</v>
      </c>
      <c r="H71" s="89">
        <f t="shared" si="119"/>
        <v>1.5200000000000004E-5</v>
      </c>
      <c r="I71" s="95">
        <f>K70*1800/1000</f>
        <v>0.16200000000000001</v>
      </c>
      <c r="J71" s="95">
        <f>I71</f>
        <v>0.16200000000000001</v>
      </c>
      <c r="K71" s="230">
        <v>0</v>
      </c>
      <c r="L71" s="140" t="str">
        <f>A71</f>
        <v>С70</v>
      </c>
      <c r="M71" s="140" t="str">
        <f>B71</f>
        <v>Печь ПП-1,6 №5</v>
      </c>
      <c r="N71" s="140" t="str">
        <f>D71</f>
        <v>Частичное-вспышка</v>
      </c>
      <c r="Q71" s="140" t="s">
        <v>170</v>
      </c>
      <c r="R71" s="140" t="s">
        <v>170</v>
      </c>
      <c r="S71" s="140" t="s">
        <v>170</v>
      </c>
      <c r="T71" s="140" t="s">
        <v>170</v>
      </c>
      <c r="U71" s="140" t="s">
        <v>170</v>
      </c>
      <c r="V71" s="140" t="s">
        <v>170</v>
      </c>
      <c r="W71" s="140" t="s">
        <v>170</v>
      </c>
      <c r="X71" s="140" t="s">
        <v>170</v>
      </c>
      <c r="Y71" s="140" t="s">
        <v>170</v>
      </c>
      <c r="Z71" s="140" t="s">
        <v>170</v>
      </c>
      <c r="AA71" s="140">
        <v>17</v>
      </c>
      <c r="AB71" s="140">
        <v>20</v>
      </c>
      <c r="AC71" s="140" t="s">
        <v>170</v>
      </c>
      <c r="AD71" s="140" t="s">
        <v>170</v>
      </c>
      <c r="AE71" s="140" t="s">
        <v>170</v>
      </c>
      <c r="AF71" s="140" t="s">
        <v>170</v>
      </c>
      <c r="AG71" s="140" t="s">
        <v>170</v>
      </c>
      <c r="AH71" s="140" t="s">
        <v>170</v>
      </c>
      <c r="AI71" s="140">
        <v>1</v>
      </c>
      <c r="AJ71" s="140">
        <v>1</v>
      </c>
      <c r="AK71" s="140">
        <f t="shared" ref="AK71" si="129">AK65*0.12</f>
        <v>10.799999999999999</v>
      </c>
      <c r="AL71" s="140">
        <v>2.5999999999999999E-2</v>
      </c>
      <c r="AM71" s="227">
        <v>3</v>
      </c>
      <c r="AN71" s="228">
        <f t="shared" si="128"/>
        <v>10.804212</v>
      </c>
      <c r="AO71" s="228">
        <f>0.1*AN71</f>
        <v>1.0804212</v>
      </c>
      <c r="AP71" s="228">
        <f>AI71*1.72+115*0.012*AJ71</f>
        <v>3.1</v>
      </c>
      <c r="AQ71" s="228">
        <f>AM71*0.1</f>
        <v>0.30000000000000004</v>
      </c>
      <c r="AR71" s="228">
        <v>1.2685932E-3</v>
      </c>
      <c r="AS71" s="228">
        <f>AR71+AQ71+AP71+AO71+AN71</f>
        <v>15.285901793200001</v>
      </c>
      <c r="AT71" s="229">
        <f>AI71*H71</f>
        <v>1.5200000000000004E-5</v>
      </c>
      <c r="AU71" s="229">
        <f>AJ71*H71</f>
        <v>1.5200000000000004E-5</v>
      </c>
      <c r="AV71" s="229">
        <f>H71*AS71</f>
        <v>2.3234570725664007E-4</v>
      </c>
    </row>
    <row r="72" spans="1:48" s="140" customFormat="1" x14ac:dyDescent="0.25">
      <c r="A72" s="136" t="s">
        <v>77</v>
      </c>
      <c r="B72" s="90" t="s">
        <v>266</v>
      </c>
      <c r="C72" s="90" t="s">
        <v>238</v>
      </c>
      <c r="D72" s="225" t="s">
        <v>123</v>
      </c>
      <c r="E72" s="89">
        <v>1E-4</v>
      </c>
      <c r="F72" s="90">
        <v>1</v>
      </c>
      <c r="G72" s="90">
        <v>0.6080000000000001</v>
      </c>
      <c r="H72" s="89">
        <f>E72*F72*G72</f>
        <v>6.0800000000000014E-5</v>
      </c>
      <c r="I72" s="95">
        <f>K70*1800/1000</f>
        <v>0.16200000000000001</v>
      </c>
      <c r="J72" s="95">
        <v>0</v>
      </c>
      <c r="K72" s="230">
        <v>0</v>
      </c>
      <c r="L72" s="140" t="str">
        <f>A72</f>
        <v>С71</v>
      </c>
      <c r="M72" s="140" t="str">
        <f>B72</f>
        <v>Печь ПП-1,6 №5</v>
      </c>
      <c r="N72" s="140" t="str">
        <f>D72</f>
        <v>Частичное-ликвидация</v>
      </c>
      <c r="Q72" s="140" t="s">
        <v>170</v>
      </c>
      <c r="R72" s="140" t="s">
        <v>170</v>
      </c>
      <c r="S72" s="140" t="s">
        <v>170</v>
      </c>
      <c r="T72" s="140" t="s">
        <v>170</v>
      </c>
      <c r="U72" s="140" t="s">
        <v>170</v>
      </c>
      <c r="V72" s="140" t="s">
        <v>170</v>
      </c>
      <c r="W72" s="140" t="s">
        <v>170</v>
      </c>
      <c r="X72" s="140" t="s">
        <v>170</v>
      </c>
      <c r="Y72" s="140" t="s">
        <v>170</v>
      </c>
      <c r="Z72" s="140" t="s">
        <v>170</v>
      </c>
      <c r="AA72" s="140" t="s">
        <v>170</v>
      </c>
      <c r="AB72" s="140" t="s">
        <v>170</v>
      </c>
      <c r="AC72" s="140" t="s">
        <v>170</v>
      </c>
      <c r="AD72" s="140" t="s">
        <v>170</v>
      </c>
      <c r="AE72" s="140" t="s">
        <v>170</v>
      </c>
      <c r="AF72" s="140" t="s">
        <v>170</v>
      </c>
      <c r="AG72" s="140" t="s">
        <v>170</v>
      </c>
      <c r="AH72" s="140" t="s">
        <v>170</v>
      </c>
      <c r="AI72" s="140">
        <v>0</v>
      </c>
      <c r="AJ72" s="140">
        <v>0</v>
      </c>
      <c r="AK72" s="140">
        <f t="shared" ref="AK72" si="130">AK65*0.05</f>
        <v>4.5</v>
      </c>
      <c r="AL72" s="140">
        <v>2.5999999999999999E-2</v>
      </c>
      <c r="AM72" s="227">
        <v>2</v>
      </c>
      <c r="AN72" s="228">
        <f t="shared" ref="AN72" si="131">AL72*I72+AK72</f>
        <v>4.5042119999999999</v>
      </c>
      <c r="AO72" s="228">
        <f>0.1*AN72</f>
        <v>0.45042120000000002</v>
      </c>
      <c r="AP72" s="228">
        <f>AI72*1.72+115*0.012*AJ72</f>
        <v>0</v>
      </c>
      <c r="AQ72" s="228">
        <f>AM72*0.1</f>
        <v>0.2</v>
      </c>
      <c r="AR72" s="228">
        <v>1.6795799999999998E-4</v>
      </c>
      <c r="AS72" s="228">
        <f>AR72+AQ72+AP72+AO72+AN72</f>
        <v>5.1548011579999997</v>
      </c>
      <c r="AT72" s="229">
        <f>AI72*H72</f>
        <v>0</v>
      </c>
      <c r="AU72" s="229">
        <f>AJ72*H72</f>
        <v>0</v>
      </c>
      <c r="AV72" s="229">
        <f>H72*AS72</f>
        <v>3.1341191040640005E-4</v>
      </c>
    </row>
    <row r="73" spans="1:48" s="140" customFormat="1" x14ac:dyDescent="0.25">
      <c r="A73" s="136" t="s">
        <v>78</v>
      </c>
      <c r="B73" s="90" t="s">
        <v>266</v>
      </c>
      <c r="C73" s="90" t="s">
        <v>128</v>
      </c>
      <c r="D73" s="225" t="s">
        <v>129</v>
      </c>
      <c r="E73" s="89">
        <v>2.5000000000000001E-5</v>
      </c>
      <c r="F73" s="90">
        <v>1</v>
      </c>
      <c r="G73" s="90">
        <v>1</v>
      </c>
      <c r="H73" s="89">
        <f>E73*F73*G73</f>
        <v>2.5000000000000001E-5</v>
      </c>
      <c r="I73" s="95">
        <v>90</v>
      </c>
      <c r="J73" s="95">
        <f>I73*0.6</f>
        <v>54</v>
      </c>
      <c r="K73" s="230">
        <v>0</v>
      </c>
      <c r="L73" s="140" t="str">
        <f>A73</f>
        <v>С72</v>
      </c>
      <c r="M73" s="140" t="str">
        <f>B73</f>
        <v>Печь ПП-1,6 №5</v>
      </c>
      <c r="N73" s="140" t="str">
        <f>D73</f>
        <v>Полное-огненный шар</v>
      </c>
      <c r="Q73" s="140" t="s">
        <v>170</v>
      </c>
      <c r="R73" s="140" t="s">
        <v>170</v>
      </c>
      <c r="S73" s="140" t="s">
        <v>170</v>
      </c>
      <c r="T73" s="140" t="s">
        <v>170</v>
      </c>
      <c r="U73" s="140" t="s">
        <v>170</v>
      </c>
      <c r="V73" s="140" t="s">
        <v>170</v>
      </c>
      <c r="W73" s="140" t="s">
        <v>170</v>
      </c>
      <c r="X73" s="140" t="s">
        <v>170</v>
      </c>
      <c r="Y73" s="140" t="s">
        <v>170</v>
      </c>
      <c r="Z73" s="140" t="s">
        <v>170</v>
      </c>
      <c r="AA73" s="140" t="s">
        <v>170</v>
      </c>
      <c r="AB73" s="140" t="s">
        <v>170</v>
      </c>
      <c r="AC73" s="140" t="s">
        <v>170</v>
      </c>
      <c r="AD73" s="140" t="s">
        <v>170</v>
      </c>
      <c r="AE73" s="140">
        <v>237</v>
      </c>
      <c r="AF73" s="140">
        <v>315</v>
      </c>
      <c r="AG73" s="140">
        <v>366</v>
      </c>
      <c r="AH73" s="140">
        <v>456</v>
      </c>
      <c r="AI73" s="140">
        <v>3</v>
      </c>
      <c r="AJ73" s="140">
        <v>4</v>
      </c>
      <c r="AK73" s="140">
        <f t="shared" ref="AK73" si="132">AK65*1.26</f>
        <v>113.4</v>
      </c>
      <c r="AL73" s="140">
        <v>2.5999999999999999E-2</v>
      </c>
      <c r="AM73" s="227">
        <v>15</v>
      </c>
      <c r="AN73" s="228">
        <f t="shared" ref="AN73" si="133">AL73*J73+AK73</f>
        <v>114.804</v>
      </c>
      <c r="AO73" s="228">
        <f>0.1*AN73</f>
        <v>11.480400000000001</v>
      </c>
      <c r="AP73" s="228">
        <f>AI73*1.72+115*0.012*AJ73</f>
        <v>10.68</v>
      </c>
      <c r="AQ73" s="228">
        <f>AM73*0.1</f>
        <v>1.5</v>
      </c>
      <c r="AR73" s="228">
        <v>8.8096750000000001E-2</v>
      </c>
      <c r="AS73" s="228">
        <f>AR73+AQ73+AP73+AO73+AN73</f>
        <v>138.55249674999999</v>
      </c>
      <c r="AT73" s="229">
        <f>AI73*H73</f>
        <v>7.5000000000000007E-5</v>
      </c>
      <c r="AU73" s="229">
        <f>AJ73*H73</f>
        <v>1E-4</v>
      </c>
      <c r="AV73" s="229">
        <f>H73*AS73</f>
        <v>3.4638124187500001E-3</v>
      </c>
    </row>
    <row r="74" spans="1:48" s="220" customFormat="1" x14ac:dyDescent="0.25">
      <c r="A74" s="136" t="s">
        <v>79</v>
      </c>
      <c r="B74" s="126" t="s">
        <v>265</v>
      </c>
      <c r="C74" s="126" t="s">
        <v>11</v>
      </c>
      <c r="D74" s="218" t="s">
        <v>121</v>
      </c>
      <c r="E74" s="125">
        <v>1.0000000000000001E-5</v>
      </c>
      <c r="F74" s="126">
        <v>3</v>
      </c>
      <c r="G74" s="126">
        <v>0.05</v>
      </c>
      <c r="H74" s="125">
        <f>E74*F74*G74</f>
        <v>1.5000000000000002E-6</v>
      </c>
      <c r="I74" s="135">
        <v>36</v>
      </c>
      <c r="J74" s="135">
        <f>I74</f>
        <v>36</v>
      </c>
      <c r="K74" s="219">
        <v>250</v>
      </c>
      <c r="L74" s="220" t="str">
        <f>A74</f>
        <v>С73</v>
      </c>
      <c r="M74" s="220" t="str">
        <f>B74</f>
        <v>Печь ПНПТ 1,6 №1,3,4</v>
      </c>
      <c r="N74" s="220" t="str">
        <f>D74</f>
        <v>Полное-пожар</v>
      </c>
      <c r="O74" s="220">
        <v>16</v>
      </c>
      <c r="P74" s="220">
        <v>22</v>
      </c>
      <c r="Q74" s="220">
        <v>32</v>
      </c>
      <c r="R74" s="220">
        <v>59</v>
      </c>
      <c r="S74" s="220" t="s">
        <v>170</v>
      </c>
      <c r="T74" s="220" t="s">
        <v>170</v>
      </c>
      <c r="U74" s="220" t="s">
        <v>170</v>
      </c>
      <c r="V74" s="220" t="s">
        <v>170</v>
      </c>
      <c r="W74" s="220" t="s">
        <v>170</v>
      </c>
      <c r="X74" s="220" t="s">
        <v>170</v>
      </c>
      <c r="Y74" s="220" t="s">
        <v>170</v>
      </c>
      <c r="Z74" s="220" t="s">
        <v>170</v>
      </c>
      <c r="AA74" s="220" t="s">
        <v>170</v>
      </c>
      <c r="AB74" s="220" t="s">
        <v>170</v>
      </c>
      <c r="AC74" s="220" t="s">
        <v>170</v>
      </c>
      <c r="AD74" s="220" t="s">
        <v>170</v>
      </c>
      <c r="AE74" s="220" t="s">
        <v>170</v>
      </c>
      <c r="AF74" s="220" t="s">
        <v>170</v>
      </c>
      <c r="AG74" s="220" t="s">
        <v>170</v>
      </c>
      <c r="AH74" s="220" t="s">
        <v>170</v>
      </c>
      <c r="AI74" s="220">
        <v>3</v>
      </c>
      <c r="AJ74" s="220">
        <v>4</v>
      </c>
      <c r="AK74" s="220">
        <f t="shared" ref="AK74" si="134">I74</f>
        <v>36</v>
      </c>
      <c r="AL74" s="220">
        <v>2.5999999999999999E-2</v>
      </c>
      <c r="AM74" s="221">
        <v>10</v>
      </c>
      <c r="AN74" s="222">
        <f>AL74*J74+AK74</f>
        <v>36.936</v>
      </c>
      <c r="AO74" s="222">
        <f>0.1*AN74</f>
        <v>3.6936</v>
      </c>
      <c r="AP74" s="222">
        <f>AI74*1.72+115*0.012*AJ74</f>
        <v>10.68</v>
      </c>
      <c r="AQ74" s="222">
        <f>AM74*0.1</f>
        <v>1</v>
      </c>
      <c r="AR74" s="222">
        <v>8.8096750000000001E-2</v>
      </c>
      <c r="AS74" s="222">
        <f>AR74+AQ74+AP74+AO74+AN74</f>
        <v>52.397696750000001</v>
      </c>
      <c r="AT74" s="223">
        <f>AI74*H74</f>
        <v>4.500000000000001E-6</v>
      </c>
      <c r="AU74" s="223">
        <f>AJ74*H74</f>
        <v>6.000000000000001E-6</v>
      </c>
      <c r="AV74" s="223">
        <f>H74*AS74</f>
        <v>7.8596545125000022E-5</v>
      </c>
    </row>
    <row r="75" spans="1:48" s="220" customFormat="1" x14ac:dyDescent="0.25">
      <c r="A75" s="136" t="s">
        <v>80</v>
      </c>
      <c r="B75" s="126" t="s">
        <v>265</v>
      </c>
      <c r="C75" s="126" t="s">
        <v>243</v>
      </c>
      <c r="D75" s="218" t="s">
        <v>124</v>
      </c>
      <c r="E75" s="125">
        <v>1.0000000000000001E-5</v>
      </c>
      <c r="F75" s="126">
        <v>3</v>
      </c>
      <c r="G75" s="126">
        <v>0.19</v>
      </c>
      <c r="H75" s="125">
        <f t="shared" ref="H75:H80" si="135">E75*F75*G75</f>
        <v>5.7000000000000005E-6</v>
      </c>
      <c r="I75" s="135">
        <v>36</v>
      </c>
      <c r="J75" s="135">
        <f>(POWER(10,-6)*SQRT(150)*69*3600*K75/1000)*0.1</f>
        <v>7.6056656513417684E-2</v>
      </c>
      <c r="K75" s="219">
        <v>250</v>
      </c>
      <c r="L75" s="220" t="str">
        <f>A75</f>
        <v>С74</v>
      </c>
      <c r="M75" s="220" t="str">
        <f>B75</f>
        <v>Печь ПНПТ 1,6 №1,3,4</v>
      </c>
      <c r="N75" s="220" t="str">
        <f>D75</f>
        <v>Полное-взрыв</v>
      </c>
      <c r="Q75" s="220" t="s">
        <v>170</v>
      </c>
      <c r="R75" s="220" t="s">
        <v>170</v>
      </c>
      <c r="S75" s="220" t="s">
        <v>170</v>
      </c>
      <c r="T75" s="220" t="s">
        <v>170</v>
      </c>
      <c r="U75" s="220">
        <v>0</v>
      </c>
      <c r="V75" s="220">
        <v>26</v>
      </c>
      <c r="W75" s="220">
        <v>74</v>
      </c>
      <c r="X75" s="220">
        <v>127</v>
      </c>
      <c r="Y75" s="220" t="s">
        <v>170</v>
      </c>
      <c r="Z75" s="220" t="s">
        <v>170</v>
      </c>
      <c r="AA75" s="220" t="s">
        <v>170</v>
      </c>
      <c r="AB75" s="220" t="s">
        <v>170</v>
      </c>
      <c r="AC75" s="220" t="s">
        <v>170</v>
      </c>
      <c r="AD75" s="220" t="s">
        <v>170</v>
      </c>
      <c r="AE75" s="220" t="s">
        <v>170</v>
      </c>
      <c r="AF75" s="220" t="s">
        <v>170</v>
      </c>
      <c r="AG75" s="220" t="s">
        <v>170</v>
      </c>
      <c r="AH75" s="220" t="s">
        <v>170</v>
      </c>
      <c r="AI75" s="220">
        <v>5</v>
      </c>
      <c r="AJ75" s="220">
        <v>7</v>
      </c>
      <c r="AK75" s="220">
        <f t="shared" ref="AK75" si="136">AK74*1.5</f>
        <v>54</v>
      </c>
      <c r="AL75" s="220">
        <v>2.5999999999999999E-2</v>
      </c>
      <c r="AM75" s="221">
        <v>20</v>
      </c>
      <c r="AN75" s="222">
        <f t="shared" ref="AN75" si="137">AL75*I75+AK75</f>
        <v>54.936</v>
      </c>
      <c r="AO75" s="222">
        <f>0.1*AN75</f>
        <v>5.4936000000000007</v>
      </c>
      <c r="AP75" s="222">
        <f>AI75*1.72+115*0.012*AJ75</f>
        <v>18.259999999999998</v>
      </c>
      <c r="AQ75" s="222">
        <f>AM75*0.1</f>
        <v>2</v>
      </c>
      <c r="AR75" s="222">
        <v>8.8096750000000015E-2</v>
      </c>
      <c r="AS75" s="222">
        <f>AR75+AQ75+AP75+AO75+AN75</f>
        <v>80.77769674999999</v>
      </c>
      <c r="AT75" s="223">
        <f>AI75*H75</f>
        <v>2.8500000000000002E-5</v>
      </c>
      <c r="AU75" s="223">
        <f>AJ75*H75</f>
        <v>3.9900000000000001E-5</v>
      </c>
      <c r="AV75" s="223">
        <f>H75*AS75</f>
        <v>4.6043287147500001E-4</v>
      </c>
    </row>
    <row r="76" spans="1:48" s="220" customFormat="1" x14ac:dyDescent="0.25">
      <c r="A76" s="136" t="s">
        <v>81</v>
      </c>
      <c r="B76" s="126" t="s">
        <v>265</v>
      </c>
      <c r="C76" s="126" t="s">
        <v>244</v>
      </c>
      <c r="D76" s="218" t="s">
        <v>122</v>
      </c>
      <c r="E76" s="125">
        <v>1.0000000000000001E-5</v>
      </c>
      <c r="F76" s="126">
        <v>3</v>
      </c>
      <c r="G76" s="126">
        <v>0.76</v>
      </c>
      <c r="H76" s="125">
        <f t="shared" si="135"/>
        <v>2.2800000000000002E-5</v>
      </c>
      <c r="I76" s="135">
        <v>36</v>
      </c>
      <c r="J76" s="135">
        <v>0</v>
      </c>
      <c r="K76" s="224">
        <v>0</v>
      </c>
      <c r="L76" s="220" t="str">
        <f>A76</f>
        <v>С75</v>
      </c>
      <c r="M76" s="220" t="str">
        <f>B76</f>
        <v>Печь ПНПТ 1,6 №1,3,4</v>
      </c>
      <c r="N76" s="220" t="str">
        <f>D76</f>
        <v>Полное-ликвидация</v>
      </c>
      <c r="Q76" s="220" t="s">
        <v>170</v>
      </c>
      <c r="R76" s="220" t="s">
        <v>170</v>
      </c>
      <c r="S76" s="220" t="s">
        <v>170</v>
      </c>
      <c r="T76" s="220" t="s">
        <v>170</v>
      </c>
      <c r="U76" s="220" t="s">
        <v>170</v>
      </c>
      <c r="V76" s="220" t="s">
        <v>170</v>
      </c>
      <c r="W76" s="220" t="s">
        <v>170</v>
      </c>
      <c r="X76" s="220" t="s">
        <v>170</v>
      </c>
      <c r="Y76" s="220" t="s">
        <v>170</v>
      </c>
      <c r="Z76" s="220" t="s">
        <v>170</v>
      </c>
      <c r="AA76" s="220" t="s">
        <v>170</v>
      </c>
      <c r="AB76" s="220" t="s">
        <v>170</v>
      </c>
      <c r="AC76" s="220" t="s">
        <v>170</v>
      </c>
      <c r="AD76" s="220" t="s">
        <v>170</v>
      </c>
      <c r="AE76" s="220" t="s">
        <v>170</v>
      </c>
      <c r="AF76" s="220" t="s">
        <v>170</v>
      </c>
      <c r="AG76" s="220" t="s">
        <v>170</v>
      </c>
      <c r="AH76" s="220" t="s">
        <v>170</v>
      </c>
      <c r="AI76" s="220">
        <v>0</v>
      </c>
      <c r="AJ76" s="220">
        <v>0</v>
      </c>
      <c r="AK76" s="220">
        <f t="shared" ref="AK76" si="138">AK74*0.58</f>
        <v>20.88</v>
      </c>
      <c r="AL76" s="220">
        <v>2.5999999999999999E-2</v>
      </c>
      <c r="AM76" s="221">
        <v>3</v>
      </c>
      <c r="AN76" s="222">
        <f t="shared" ref="AN76:AN77" si="139">AL76*J76+AK76</f>
        <v>20.88</v>
      </c>
      <c r="AO76" s="222">
        <f>0.1*AN76</f>
        <v>2.0880000000000001</v>
      </c>
      <c r="AP76" s="222">
        <f>AI76*1.72+115*0.012*AJ76</f>
        <v>0</v>
      </c>
      <c r="AQ76" s="222">
        <f>AM76*0.1</f>
        <v>0.30000000000000004</v>
      </c>
      <c r="AR76" s="222">
        <v>0</v>
      </c>
      <c r="AS76" s="222">
        <f>AR76+AQ76+AP76+AO76+AN76</f>
        <v>23.268000000000001</v>
      </c>
      <c r="AT76" s="223">
        <f>AI76*H76</f>
        <v>0</v>
      </c>
      <c r="AU76" s="223">
        <f>AJ76*H76</f>
        <v>0</v>
      </c>
      <c r="AV76" s="223">
        <f>H76*AS76</f>
        <v>5.3051040000000002E-4</v>
      </c>
    </row>
    <row r="77" spans="1:48" s="220" customFormat="1" x14ac:dyDescent="0.25">
      <c r="A77" s="136" t="s">
        <v>82</v>
      </c>
      <c r="B77" s="126" t="s">
        <v>265</v>
      </c>
      <c r="C77" s="126" t="s">
        <v>15</v>
      </c>
      <c r="D77" s="218" t="s">
        <v>125</v>
      </c>
      <c r="E77" s="125">
        <v>1E-4</v>
      </c>
      <c r="F77" s="126">
        <v>3</v>
      </c>
      <c r="G77" s="126">
        <v>4.0000000000000008E-2</v>
      </c>
      <c r="H77" s="125">
        <f t="shared" si="135"/>
        <v>1.2000000000000004E-5</v>
      </c>
      <c r="I77" s="135">
        <f>K77*300/1000</f>
        <v>0.33</v>
      </c>
      <c r="J77" s="135">
        <f>I77</f>
        <v>0.33</v>
      </c>
      <c r="K77" s="219">
        <v>1.1000000000000001</v>
      </c>
      <c r="L77" s="220" t="str">
        <f>A77</f>
        <v>С76</v>
      </c>
      <c r="M77" s="220" t="str">
        <f>B77</f>
        <v>Печь ПНПТ 1,6 №1,3,4</v>
      </c>
      <c r="N77" s="220" t="str">
        <f>D77</f>
        <v>Частичное-жидкостной факел</v>
      </c>
      <c r="Q77" s="220" t="s">
        <v>170</v>
      </c>
      <c r="R77" s="220" t="s">
        <v>170</v>
      </c>
      <c r="S77" s="220" t="s">
        <v>170</v>
      </c>
      <c r="T77" s="220" t="s">
        <v>170</v>
      </c>
      <c r="U77" s="220" t="s">
        <v>170</v>
      </c>
      <c r="V77" s="220" t="s">
        <v>170</v>
      </c>
      <c r="W77" s="220" t="s">
        <v>170</v>
      </c>
      <c r="X77" s="220" t="s">
        <v>170</v>
      </c>
      <c r="Y77" s="220">
        <v>15</v>
      </c>
      <c r="Z77" s="220">
        <v>3</v>
      </c>
      <c r="AA77" s="220" t="s">
        <v>170</v>
      </c>
      <c r="AB77" s="220" t="s">
        <v>170</v>
      </c>
      <c r="AC77" s="220" t="s">
        <v>170</v>
      </c>
      <c r="AD77" s="220" t="s">
        <v>170</v>
      </c>
      <c r="AE77" s="220" t="s">
        <v>170</v>
      </c>
      <c r="AF77" s="220" t="s">
        <v>170</v>
      </c>
      <c r="AG77" s="220" t="s">
        <v>170</v>
      </c>
      <c r="AH77" s="220" t="s">
        <v>170</v>
      </c>
      <c r="AI77" s="220">
        <v>2</v>
      </c>
      <c r="AJ77" s="220">
        <v>2</v>
      </c>
      <c r="AK77" s="220">
        <f t="shared" ref="AK77" si="140">AK74*0.15</f>
        <v>5.3999999999999995</v>
      </c>
      <c r="AL77" s="220">
        <v>2.5999999999999999E-2</v>
      </c>
      <c r="AM77" s="221">
        <v>5</v>
      </c>
      <c r="AN77" s="222">
        <f t="shared" si="139"/>
        <v>5.4085799999999997</v>
      </c>
      <c r="AO77" s="222">
        <f>0.1*AN77</f>
        <v>0.54085799999999995</v>
      </c>
      <c r="AP77" s="222">
        <f>AI77*1.72+115*0.012*AJ77</f>
        <v>6.2</v>
      </c>
      <c r="AQ77" s="222">
        <f>AM77*0.1</f>
        <v>0.5</v>
      </c>
      <c r="AR77" s="222">
        <v>3.6245520000000001E-3</v>
      </c>
      <c r="AS77" s="222">
        <f>AR77+AQ77+AP77+AO77+AN77</f>
        <v>12.653062552</v>
      </c>
      <c r="AT77" s="223">
        <f>AI77*H77</f>
        <v>2.4000000000000007E-5</v>
      </c>
      <c r="AU77" s="223">
        <f>AJ77*H77</f>
        <v>2.4000000000000007E-5</v>
      </c>
      <c r="AV77" s="223">
        <f>H77*AS77</f>
        <v>1.5183675062400005E-4</v>
      </c>
    </row>
    <row r="78" spans="1:48" s="220" customFormat="1" x14ac:dyDescent="0.25">
      <c r="A78" s="136" t="s">
        <v>83</v>
      </c>
      <c r="B78" s="126" t="s">
        <v>265</v>
      </c>
      <c r="C78" s="126" t="s">
        <v>236</v>
      </c>
      <c r="D78" s="218" t="s">
        <v>123</v>
      </c>
      <c r="E78" s="125">
        <v>1E-4</v>
      </c>
      <c r="F78" s="126">
        <v>3</v>
      </c>
      <c r="G78" s="126">
        <v>0.16000000000000003</v>
      </c>
      <c r="H78" s="125">
        <f t="shared" si="135"/>
        <v>4.8000000000000015E-5</v>
      </c>
      <c r="I78" s="135">
        <f>K77*300/1000</f>
        <v>0.33</v>
      </c>
      <c r="J78" s="135">
        <v>0</v>
      </c>
      <c r="K78" s="224">
        <v>0</v>
      </c>
      <c r="L78" s="220" t="str">
        <f>A78</f>
        <v>С77</v>
      </c>
      <c r="M78" s="220" t="str">
        <f>B78</f>
        <v>Печь ПНПТ 1,6 №1,3,4</v>
      </c>
      <c r="N78" s="220" t="str">
        <f>D78</f>
        <v>Частичное-ликвидация</v>
      </c>
      <c r="Q78" s="220" t="s">
        <v>170</v>
      </c>
      <c r="R78" s="220" t="s">
        <v>170</v>
      </c>
      <c r="S78" s="220" t="s">
        <v>170</v>
      </c>
      <c r="T78" s="220" t="s">
        <v>170</v>
      </c>
      <c r="U78" s="220" t="s">
        <v>170</v>
      </c>
      <c r="V78" s="220" t="s">
        <v>170</v>
      </c>
      <c r="W78" s="220" t="s">
        <v>170</v>
      </c>
      <c r="X78" s="220" t="s">
        <v>170</v>
      </c>
      <c r="Y78" s="220" t="s">
        <v>170</v>
      </c>
      <c r="Z78" s="220" t="s">
        <v>170</v>
      </c>
      <c r="AA78" s="220" t="s">
        <v>170</v>
      </c>
      <c r="AB78" s="220" t="s">
        <v>170</v>
      </c>
      <c r="AC78" s="220" t="s">
        <v>170</v>
      </c>
      <c r="AD78" s="220" t="s">
        <v>170</v>
      </c>
      <c r="AE78" s="220" t="s">
        <v>170</v>
      </c>
      <c r="AF78" s="220" t="s">
        <v>170</v>
      </c>
      <c r="AG78" s="220" t="s">
        <v>170</v>
      </c>
      <c r="AH78" s="220" t="s">
        <v>170</v>
      </c>
      <c r="AI78" s="220">
        <v>0</v>
      </c>
      <c r="AJ78" s="220">
        <v>0</v>
      </c>
      <c r="AK78" s="220">
        <f t="shared" ref="AK78" si="141">AK74*0.05</f>
        <v>1.8</v>
      </c>
      <c r="AL78" s="220">
        <v>2.5999999999999999E-2</v>
      </c>
      <c r="AM78" s="221">
        <v>2</v>
      </c>
      <c r="AN78" s="222">
        <f t="shared" ref="AN78" si="142">AL78*I78+AK78</f>
        <v>1.8085800000000001</v>
      </c>
      <c r="AO78" s="222">
        <f>0.1*AN78</f>
        <v>0.18085800000000002</v>
      </c>
      <c r="AP78" s="222">
        <f>AI78*1.72+115*0.012*AJ78</f>
        <v>0</v>
      </c>
      <c r="AQ78" s="222">
        <f>AM78*0.1</f>
        <v>0.2</v>
      </c>
      <c r="AR78" s="222">
        <v>4.7987999999999997E-4</v>
      </c>
      <c r="AS78" s="222">
        <f>AR78+AQ78+AP78+AO78+AN78</f>
        <v>2.1899178800000003</v>
      </c>
      <c r="AT78" s="223">
        <f>AI78*H78</f>
        <v>0</v>
      </c>
      <c r="AU78" s="223">
        <f>AJ78*H78</f>
        <v>0</v>
      </c>
      <c r="AV78" s="223">
        <f>H78*AS78</f>
        <v>1.0511605824000005E-4</v>
      </c>
    </row>
    <row r="79" spans="1:48" s="220" customFormat="1" x14ac:dyDescent="0.25">
      <c r="A79" s="136" t="s">
        <v>84</v>
      </c>
      <c r="B79" s="126" t="s">
        <v>265</v>
      </c>
      <c r="C79" s="126" t="s">
        <v>18</v>
      </c>
      <c r="D79" s="218" t="s">
        <v>126</v>
      </c>
      <c r="E79" s="125">
        <v>1E-4</v>
      </c>
      <c r="F79" s="126">
        <v>3</v>
      </c>
      <c r="G79" s="126">
        <v>4.0000000000000008E-2</v>
      </c>
      <c r="H79" s="125">
        <f t="shared" si="135"/>
        <v>1.2000000000000004E-5</v>
      </c>
      <c r="I79" s="135">
        <f>K79*1800/1000</f>
        <v>0.09</v>
      </c>
      <c r="J79" s="135">
        <f>I79</f>
        <v>0.09</v>
      </c>
      <c r="K79" s="219">
        <v>0.05</v>
      </c>
      <c r="L79" s="220" t="str">
        <f>A79</f>
        <v>С78</v>
      </c>
      <c r="M79" s="220" t="str">
        <f>B79</f>
        <v>Печь ПНПТ 1,6 №1,3,4</v>
      </c>
      <c r="N79" s="220" t="str">
        <f>D79</f>
        <v>Частичное-газ факел</v>
      </c>
      <c r="Q79" s="220" t="s">
        <v>170</v>
      </c>
      <c r="R79" s="220" t="s">
        <v>170</v>
      </c>
      <c r="S79" s="220" t="s">
        <v>170</v>
      </c>
      <c r="T79" s="220" t="s">
        <v>170</v>
      </c>
      <c r="U79" s="220" t="s">
        <v>170</v>
      </c>
      <c r="V79" s="220" t="s">
        <v>170</v>
      </c>
      <c r="W79" s="220" t="s">
        <v>170</v>
      </c>
      <c r="X79" s="220" t="s">
        <v>170</v>
      </c>
      <c r="Y79" s="220">
        <v>3</v>
      </c>
      <c r="Z79" s="220">
        <v>1</v>
      </c>
      <c r="AA79" s="220" t="s">
        <v>170</v>
      </c>
      <c r="AB79" s="220" t="s">
        <v>170</v>
      </c>
      <c r="AC79" s="220" t="s">
        <v>170</v>
      </c>
      <c r="AD79" s="220" t="s">
        <v>170</v>
      </c>
      <c r="AE79" s="220" t="s">
        <v>170</v>
      </c>
      <c r="AF79" s="220" t="s">
        <v>170</v>
      </c>
      <c r="AG79" s="220" t="s">
        <v>170</v>
      </c>
      <c r="AH79" s="220" t="s">
        <v>170</v>
      </c>
      <c r="AI79" s="220">
        <v>1</v>
      </c>
      <c r="AJ79" s="220">
        <v>1</v>
      </c>
      <c r="AK79" s="220">
        <f t="shared" ref="AK79" si="143">AK74*0.1</f>
        <v>3.6</v>
      </c>
      <c r="AL79" s="220">
        <v>2.5999999999999999E-2</v>
      </c>
      <c r="AM79" s="221">
        <v>5</v>
      </c>
      <c r="AN79" s="222">
        <f t="shared" ref="AN79:AN80" si="144">AL79*J79+AK79</f>
        <v>3.6023399999999999</v>
      </c>
      <c r="AO79" s="222">
        <f>0.1*AN79</f>
        <v>0.360234</v>
      </c>
      <c r="AP79" s="222">
        <f>AI79*1.72+115*0.012*AJ79</f>
        <v>3.1</v>
      </c>
      <c r="AQ79" s="222">
        <f>AM79*0.1</f>
        <v>0.5</v>
      </c>
      <c r="AR79" s="222">
        <v>1.2685932E-3</v>
      </c>
      <c r="AS79" s="222">
        <f>AR79+AQ79+AP79+AO79+AN79</f>
        <v>7.5638425932000004</v>
      </c>
      <c r="AT79" s="223">
        <f>AI79*H79</f>
        <v>1.2000000000000004E-5</v>
      </c>
      <c r="AU79" s="223">
        <f>AJ79*H79</f>
        <v>1.2000000000000004E-5</v>
      </c>
      <c r="AV79" s="223">
        <f>H79*AS79</f>
        <v>9.0766111118400036E-5</v>
      </c>
    </row>
    <row r="80" spans="1:48" s="220" customFormat="1" x14ac:dyDescent="0.25">
      <c r="A80" s="136" t="s">
        <v>136</v>
      </c>
      <c r="B80" s="126" t="s">
        <v>265</v>
      </c>
      <c r="C80" s="126" t="s">
        <v>237</v>
      </c>
      <c r="D80" s="218" t="s">
        <v>127</v>
      </c>
      <c r="E80" s="125">
        <v>1E-4</v>
      </c>
      <c r="F80" s="126">
        <v>3</v>
      </c>
      <c r="G80" s="126">
        <v>0.15200000000000002</v>
      </c>
      <c r="H80" s="125">
        <f t="shared" si="135"/>
        <v>4.5600000000000011E-5</v>
      </c>
      <c r="I80" s="135">
        <f>K79*1800/1000</f>
        <v>0.09</v>
      </c>
      <c r="J80" s="135">
        <f>I80</f>
        <v>0.09</v>
      </c>
      <c r="K80" s="224">
        <v>0</v>
      </c>
      <c r="L80" s="220" t="str">
        <f>A80</f>
        <v>С79</v>
      </c>
      <c r="M80" s="220" t="str">
        <f>B80</f>
        <v>Печь ПНПТ 1,6 №1,3,4</v>
      </c>
      <c r="N80" s="220" t="str">
        <f>D80</f>
        <v>Частичное-вспышка</v>
      </c>
      <c r="Q80" s="220" t="s">
        <v>170</v>
      </c>
      <c r="R80" s="220" t="s">
        <v>170</v>
      </c>
      <c r="S80" s="220" t="s">
        <v>170</v>
      </c>
      <c r="T80" s="220" t="s">
        <v>170</v>
      </c>
      <c r="U80" s="220" t="s">
        <v>170</v>
      </c>
      <c r="V80" s="220" t="s">
        <v>170</v>
      </c>
      <c r="W80" s="220" t="s">
        <v>170</v>
      </c>
      <c r="X80" s="220" t="s">
        <v>170</v>
      </c>
      <c r="Y80" s="220" t="s">
        <v>170</v>
      </c>
      <c r="Z80" s="220" t="s">
        <v>170</v>
      </c>
      <c r="AA80" s="220">
        <v>14</v>
      </c>
      <c r="AB80" s="220">
        <v>16</v>
      </c>
      <c r="AC80" s="220" t="s">
        <v>170</v>
      </c>
      <c r="AD80" s="220" t="s">
        <v>170</v>
      </c>
      <c r="AE80" s="220" t="s">
        <v>170</v>
      </c>
      <c r="AF80" s="220" t="s">
        <v>170</v>
      </c>
      <c r="AG80" s="220" t="s">
        <v>170</v>
      </c>
      <c r="AH80" s="220" t="s">
        <v>170</v>
      </c>
      <c r="AI80" s="220">
        <v>1</v>
      </c>
      <c r="AJ80" s="220">
        <v>1</v>
      </c>
      <c r="AK80" s="220">
        <f t="shared" ref="AK80" si="145">AK74*0.12</f>
        <v>4.32</v>
      </c>
      <c r="AL80" s="220">
        <v>2.5999999999999999E-2</v>
      </c>
      <c r="AM80" s="221">
        <v>3</v>
      </c>
      <c r="AN80" s="222">
        <f t="shared" si="144"/>
        <v>4.3223400000000005</v>
      </c>
      <c r="AO80" s="222">
        <f>0.1*AN80</f>
        <v>0.43223400000000006</v>
      </c>
      <c r="AP80" s="222">
        <f>AI80*1.72+115*0.012*AJ80</f>
        <v>3.1</v>
      </c>
      <c r="AQ80" s="222">
        <f>AM80*0.1</f>
        <v>0.30000000000000004</v>
      </c>
      <c r="AR80" s="222">
        <v>1.2685932E-3</v>
      </c>
      <c r="AS80" s="222">
        <f>AR80+AQ80+AP80+AO80+AN80</f>
        <v>8.1558425932000009</v>
      </c>
      <c r="AT80" s="223">
        <f>AI80*H80</f>
        <v>4.5600000000000011E-5</v>
      </c>
      <c r="AU80" s="223">
        <f>AJ80*H80</f>
        <v>4.5600000000000011E-5</v>
      </c>
      <c r="AV80" s="223">
        <f>H80*AS80</f>
        <v>3.7190642224992011E-4</v>
      </c>
    </row>
    <row r="81" spans="1:48" s="220" customFormat="1" x14ac:dyDescent="0.25">
      <c r="A81" s="136" t="s">
        <v>137</v>
      </c>
      <c r="B81" s="126" t="s">
        <v>265</v>
      </c>
      <c r="C81" s="126" t="s">
        <v>238</v>
      </c>
      <c r="D81" s="218" t="s">
        <v>123</v>
      </c>
      <c r="E81" s="125">
        <v>1E-4</v>
      </c>
      <c r="F81" s="126">
        <v>3</v>
      </c>
      <c r="G81" s="126">
        <v>0.6080000000000001</v>
      </c>
      <c r="H81" s="125">
        <f>E81*F81*G81</f>
        <v>1.8240000000000004E-4</v>
      </c>
      <c r="I81" s="135">
        <f>K79*1800/1000</f>
        <v>0.09</v>
      </c>
      <c r="J81" s="135">
        <v>0</v>
      </c>
      <c r="K81" s="224">
        <v>0</v>
      </c>
      <c r="L81" s="220" t="str">
        <f>A81</f>
        <v>С80</v>
      </c>
      <c r="M81" s="220" t="str">
        <f>B81</f>
        <v>Печь ПНПТ 1,6 №1,3,4</v>
      </c>
      <c r="N81" s="220" t="str">
        <f>D81</f>
        <v>Частичное-ликвидация</v>
      </c>
      <c r="Q81" s="220" t="s">
        <v>170</v>
      </c>
      <c r="R81" s="220" t="s">
        <v>170</v>
      </c>
      <c r="S81" s="220" t="s">
        <v>170</v>
      </c>
      <c r="T81" s="220" t="s">
        <v>170</v>
      </c>
      <c r="U81" s="220" t="s">
        <v>170</v>
      </c>
      <c r="V81" s="220" t="s">
        <v>170</v>
      </c>
      <c r="W81" s="220" t="s">
        <v>170</v>
      </c>
      <c r="X81" s="220" t="s">
        <v>170</v>
      </c>
      <c r="Y81" s="220" t="s">
        <v>170</v>
      </c>
      <c r="Z81" s="220" t="s">
        <v>170</v>
      </c>
      <c r="AA81" s="220" t="s">
        <v>170</v>
      </c>
      <c r="AB81" s="220" t="s">
        <v>170</v>
      </c>
      <c r="AC81" s="220" t="s">
        <v>170</v>
      </c>
      <c r="AD81" s="220" t="s">
        <v>170</v>
      </c>
      <c r="AE81" s="220" t="s">
        <v>170</v>
      </c>
      <c r="AF81" s="220" t="s">
        <v>170</v>
      </c>
      <c r="AG81" s="220" t="s">
        <v>170</v>
      </c>
      <c r="AH81" s="220" t="s">
        <v>170</v>
      </c>
      <c r="AI81" s="220">
        <v>0</v>
      </c>
      <c r="AJ81" s="220">
        <v>0</v>
      </c>
      <c r="AK81" s="220">
        <f t="shared" ref="AK81" si="146">AK74*0.05</f>
        <v>1.8</v>
      </c>
      <c r="AL81" s="220">
        <v>2.5999999999999999E-2</v>
      </c>
      <c r="AM81" s="221">
        <v>2</v>
      </c>
      <c r="AN81" s="222">
        <f t="shared" ref="AN81" si="147">AL81*I81+AK81</f>
        <v>1.8023400000000001</v>
      </c>
      <c r="AO81" s="222">
        <f>0.1*AN81</f>
        <v>0.18023400000000001</v>
      </c>
      <c r="AP81" s="222">
        <f>AI81*1.72+115*0.012*AJ81</f>
        <v>0</v>
      </c>
      <c r="AQ81" s="222">
        <f>AM81*0.1</f>
        <v>0.2</v>
      </c>
      <c r="AR81" s="222">
        <v>1.6795799999999998E-4</v>
      </c>
      <c r="AS81" s="222">
        <f>AR81+AQ81+AP81+AO81+AN81</f>
        <v>2.1827419580000003</v>
      </c>
      <c r="AT81" s="223">
        <f>AI81*H81</f>
        <v>0</v>
      </c>
      <c r="AU81" s="223">
        <f>AJ81*H81</f>
        <v>0</v>
      </c>
      <c r="AV81" s="223">
        <f>H81*AS81</f>
        <v>3.9813213313920012E-4</v>
      </c>
    </row>
    <row r="82" spans="1:48" s="220" customFormat="1" x14ac:dyDescent="0.25">
      <c r="A82" s="136" t="s">
        <v>138</v>
      </c>
      <c r="B82" s="126" t="s">
        <v>265</v>
      </c>
      <c r="C82" s="126" t="s">
        <v>128</v>
      </c>
      <c r="D82" s="218" t="s">
        <v>129</v>
      </c>
      <c r="E82" s="125">
        <v>2.5000000000000001E-5</v>
      </c>
      <c r="F82" s="126">
        <v>3</v>
      </c>
      <c r="G82" s="126">
        <v>1</v>
      </c>
      <c r="H82" s="125">
        <f>E82*F82*G82</f>
        <v>7.5000000000000007E-5</v>
      </c>
      <c r="I82" s="135">
        <v>36</v>
      </c>
      <c r="J82" s="135">
        <f>I82*0.6</f>
        <v>21.599999999999998</v>
      </c>
      <c r="K82" s="224">
        <v>0</v>
      </c>
      <c r="L82" s="220" t="str">
        <f>A82</f>
        <v>С81</v>
      </c>
      <c r="M82" s="220" t="str">
        <f>B82</f>
        <v>Печь ПНПТ 1,6 №1,3,4</v>
      </c>
      <c r="N82" s="220" t="str">
        <f>D82</f>
        <v>Полное-огненный шар</v>
      </c>
      <c r="Q82" s="220" t="s">
        <v>170</v>
      </c>
      <c r="R82" s="220" t="s">
        <v>170</v>
      </c>
      <c r="S82" s="220" t="s">
        <v>170</v>
      </c>
      <c r="T82" s="220" t="s">
        <v>170</v>
      </c>
      <c r="U82" s="220" t="s">
        <v>170</v>
      </c>
      <c r="V82" s="220" t="s">
        <v>170</v>
      </c>
      <c r="W82" s="220" t="s">
        <v>170</v>
      </c>
      <c r="X82" s="220" t="s">
        <v>170</v>
      </c>
      <c r="Y82" s="220" t="s">
        <v>170</v>
      </c>
      <c r="Z82" s="220" t="s">
        <v>170</v>
      </c>
      <c r="AA82" s="220" t="s">
        <v>170</v>
      </c>
      <c r="AB82" s="220" t="s">
        <v>170</v>
      </c>
      <c r="AC82" s="220" t="s">
        <v>170</v>
      </c>
      <c r="AD82" s="220" t="s">
        <v>170</v>
      </c>
      <c r="AE82" s="220">
        <v>154</v>
      </c>
      <c r="AF82" s="220">
        <v>211</v>
      </c>
      <c r="AG82" s="220">
        <v>247</v>
      </c>
      <c r="AH82" s="220">
        <v>313</v>
      </c>
      <c r="AI82" s="220">
        <v>3</v>
      </c>
      <c r="AJ82" s="220">
        <v>4</v>
      </c>
      <c r="AK82" s="220">
        <f t="shared" ref="AK82" si="148">AK74*1.26</f>
        <v>45.36</v>
      </c>
      <c r="AL82" s="220">
        <v>2.5999999999999999E-2</v>
      </c>
      <c r="AM82" s="221">
        <v>15</v>
      </c>
      <c r="AN82" s="222">
        <f t="shared" ref="AN82" si="149">AL82*J82+AK82</f>
        <v>45.921599999999998</v>
      </c>
      <c r="AO82" s="222">
        <f>0.1*AN82</f>
        <v>4.5921599999999998</v>
      </c>
      <c r="AP82" s="222">
        <f>AI82*1.72+115*0.012*AJ82</f>
        <v>10.68</v>
      </c>
      <c r="AQ82" s="222">
        <f>AM82*0.1</f>
        <v>1.5</v>
      </c>
      <c r="AR82" s="222">
        <v>8.8096750000000001E-2</v>
      </c>
      <c r="AS82" s="222">
        <f>AR82+AQ82+AP82+AO82+AN82</f>
        <v>62.781856749999996</v>
      </c>
      <c r="AT82" s="223">
        <f>AI82*H82</f>
        <v>2.2500000000000002E-4</v>
      </c>
      <c r="AU82" s="223">
        <f>AJ82*H82</f>
        <v>3.0000000000000003E-4</v>
      </c>
      <c r="AV82" s="223">
        <f>H82*AS82</f>
        <v>4.7086392562500001E-3</v>
      </c>
    </row>
    <row r="83" spans="1:48" s="137" customFormat="1" x14ac:dyDescent="0.25">
      <c r="A83" s="128"/>
      <c r="B83" s="128"/>
      <c r="C83" s="128"/>
      <c r="D83" s="163"/>
      <c r="E83" s="127"/>
      <c r="F83" s="128"/>
      <c r="G83" s="128"/>
      <c r="H83" s="127"/>
      <c r="I83" s="162"/>
      <c r="J83" s="162"/>
      <c r="K83" s="164"/>
      <c r="L83" s="138">
        <f t="shared" ref="L83:L97" si="150">A83</f>
        <v>0</v>
      </c>
      <c r="M83" s="138">
        <f t="shared" ref="M83:M97" si="151">B83</f>
        <v>0</v>
      </c>
      <c r="N83" s="138">
        <f t="shared" ref="N83:N97" si="152">D83</f>
        <v>0</v>
      </c>
      <c r="Q83" s="137" t="s">
        <v>170</v>
      </c>
      <c r="R83" s="137" t="s">
        <v>170</v>
      </c>
      <c r="S83" s="137" t="s">
        <v>170</v>
      </c>
      <c r="T83" s="137" t="s">
        <v>170</v>
      </c>
      <c r="U83" s="137" t="s">
        <v>170</v>
      </c>
      <c r="V83" s="137" t="s">
        <v>170</v>
      </c>
      <c r="W83" s="137" t="s">
        <v>170</v>
      </c>
      <c r="X83" s="137" t="s">
        <v>170</v>
      </c>
      <c r="Y83" s="137" t="s">
        <v>170</v>
      </c>
      <c r="Z83" s="137" t="s">
        <v>170</v>
      </c>
      <c r="AA83" s="137" t="s">
        <v>170</v>
      </c>
      <c r="AB83" s="137" t="s">
        <v>170</v>
      </c>
      <c r="AC83" s="137" t="s">
        <v>170</v>
      </c>
      <c r="AD83" s="137" t="s">
        <v>170</v>
      </c>
      <c r="AE83" s="137" t="s">
        <v>170</v>
      </c>
      <c r="AF83" s="137" t="s">
        <v>170</v>
      </c>
      <c r="AG83" s="137" t="s">
        <v>170</v>
      </c>
      <c r="AH83" s="137" t="s">
        <v>170</v>
      </c>
      <c r="AM83" s="148"/>
      <c r="AN83" s="150"/>
      <c r="AO83" s="150"/>
      <c r="AP83" s="150"/>
      <c r="AQ83" s="150"/>
      <c r="AR83" s="150"/>
      <c r="AS83" s="150"/>
      <c r="AT83" s="149"/>
      <c r="AU83" s="149"/>
      <c r="AV83" s="149"/>
    </row>
    <row r="84" spans="1:48" s="206" customFormat="1" x14ac:dyDescent="0.25">
      <c r="A84" s="132" t="s">
        <v>142</v>
      </c>
      <c r="B84" s="132" t="s">
        <v>264</v>
      </c>
      <c r="C84" s="132" t="s">
        <v>148</v>
      </c>
      <c r="D84" s="204" t="s">
        <v>149</v>
      </c>
      <c r="E84" s="131">
        <v>1.0000000000000001E-5</v>
      </c>
      <c r="F84" s="132">
        <v>3</v>
      </c>
      <c r="G84" s="133">
        <v>1.4999999999999999E-2</v>
      </c>
      <c r="H84" s="131">
        <f>E84*F84*G84</f>
        <v>4.5000000000000003E-7</v>
      </c>
      <c r="I84" s="132">
        <v>1.2</v>
      </c>
      <c r="J84" s="132">
        <f>I84</f>
        <v>1.2</v>
      </c>
      <c r="K84" s="205">
        <f>J84/12</f>
        <v>9.9999999999999992E-2</v>
      </c>
      <c r="L84" s="206" t="str">
        <f t="shared" si="150"/>
        <v>С82</v>
      </c>
      <c r="M84" s="206" t="str">
        <f t="shared" si="151"/>
        <v>Насос центробежный рег.№1,4,5</v>
      </c>
      <c r="N84" s="206" t="str">
        <f t="shared" si="152"/>
        <v>Полное-жидкостной факел</v>
      </c>
      <c r="Q84" s="206" t="s">
        <v>170</v>
      </c>
      <c r="R84" s="206" t="s">
        <v>170</v>
      </c>
      <c r="S84" s="206" t="s">
        <v>170</v>
      </c>
      <c r="T84" s="206" t="s">
        <v>170</v>
      </c>
      <c r="U84" s="206" t="s">
        <v>170</v>
      </c>
      <c r="V84" s="206" t="s">
        <v>170</v>
      </c>
      <c r="W84" s="206" t="s">
        <v>170</v>
      </c>
      <c r="X84" s="206" t="s">
        <v>170</v>
      </c>
      <c r="Y84" s="206">
        <v>5</v>
      </c>
      <c r="Z84" s="206">
        <v>1</v>
      </c>
      <c r="AA84" s="206" t="s">
        <v>170</v>
      </c>
      <c r="AB84" s="206" t="s">
        <v>170</v>
      </c>
      <c r="AC84" s="206" t="s">
        <v>170</v>
      </c>
      <c r="AD84" s="206" t="s">
        <v>170</v>
      </c>
      <c r="AE84" s="206" t="s">
        <v>170</v>
      </c>
      <c r="AF84" s="206" t="s">
        <v>170</v>
      </c>
      <c r="AG84" s="206" t="s">
        <v>170</v>
      </c>
      <c r="AH84" s="206" t="s">
        <v>170</v>
      </c>
      <c r="AI84" s="206">
        <v>1</v>
      </c>
      <c r="AJ84" s="206">
        <v>1</v>
      </c>
      <c r="AK84" s="206">
        <f>I84*0.56</f>
        <v>0.67200000000000004</v>
      </c>
      <c r="AL84" s="206">
        <v>2.5999999999999999E-2</v>
      </c>
      <c r="AM84" s="207">
        <v>2</v>
      </c>
      <c r="AN84" s="208">
        <f>AL84*I84+AK84</f>
        <v>0.70320000000000005</v>
      </c>
      <c r="AO84" s="208">
        <f>AN84*0.1</f>
        <v>7.0320000000000008E-2</v>
      </c>
      <c r="AP84" s="208">
        <f t="shared" ref="AP84:AP101" si="153">AI84*1.72+115*0.012*AJ84</f>
        <v>3.1</v>
      </c>
      <c r="AQ84" s="208">
        <f t="shared" ref="AQ84:AQ101" si="154">AM84*0.1</f>
        <v>0.2</v>
      </c>
      <c r="AR84" s="208">
        <f>10068.2*J84*POWER(10,-6)+0.0012*K87</f>
        <v>4.0881840000000003E-2</v>
      </c>
      <c r="AS84" s="208">
        <f t="shared" ref="AS84:AS95" si="155">AR84+AQ84+AP84+AO84+AN84</f>
        <v>4.1144018400000002</v>
      </c>
      <c r="AT84" s="209">
        <f t="shared" ref="AT84" si="156">AI84*H84</f>
        <v>4.5000000000000003E-7</v>
      </c>
      <c r="AU84" s="209">
        <f t="shared" ref="AU84" si="157">AJ84*H84</f>
        <v>4.5000000000000003E-7</v>
      </c>
      <c r="AV84" s="209">
        <f t="shared" ref="AV84:AV101" si="158">H84*AS84</f>
        <v>1.8514808280000003E-6</v>
      </c>
    </row>
    <row r="85" spans="1:48" s="206" customFormat="1" x14ac:dyDescent="0.25">
      <c r="A85" s="132" t="s">
        <v>143</v>
      </c>
      <c r="B85" s="132" t="s">
        <v>264</v>
      </c>
      <c r="C85" s="132" t="s">
        <v>239</v>
      </c>
      <c r="D85" s="204" t="s">
        <v>124</v>
      </c>
      <c r="E85" s="131">
        <v>1.0000000000000001E-5</v>
      </c>
      <c r="F85" s="132">
        <v>3</v>
      </c>
      <c r="G85" s="133">
        <v>1.4249999999999999E-2</v>
      </c>
      <c r="H85" s="131">
        <f t="shared" ref="H85:H89" si="159">E85*F85*G85</f>
        <v>4.2750000000000004E-7</v>
      </c>
      <c r="I85" s="132">
        <f>I84</f>
        <v>1.2</v>
      </c>
      <c r="J85" s="132">
        <f>0.1*0.2*I85</f>
        <v>2.4000000000000004E-2</v>
      </c>
      <c r="K85" s="205">
        <v>0</v>
      </c>
      <c r="L85" s="206" t="str">
        <f t="shared" si="150"/>
        <v>С83</v>
      </c>
      <c r="M85" s="206" t="str">
        <f t="shared" si="151"/>
        <v>Насос центробежный рег.№1,4,5</v>
      </c>
      <c r="N85" s="206" t="str">
        <f t="shared" si="152"/>
        <v>Полное-взрыв</v>
      </c>
      <c r="Q85" s="206" t="s">
        <v>170</v>
      </c>
      <c r="R85" s="206" t="s">
        <v>170</v>
      </c>
      <c r="S85" s="206" t="s">
        <v>170</v>
      </c>
      <c r="T85" s="206" t="s">
        <v>170</v>
      </c>
      <c r="U85" s="206">
        <v>0</v>
      </c>
      <c r="V85" s="206">
        <v>17</v>
      </c>
      <c r="W85" s="206">
        <v>50</v>
      </c>
      <c r="X85" s="206">
        <v>86</v>
      </c>
      <c r="Y85" s="206" t="s">
        <v>170</v>
      </c>
      <c r="Z85" s="206" t="s">
        <v>170</v>
      </c>
      <c r="AA85" s="206" t="s">
        <v>170</v>
      </c>
      <c r="AB85" s="206" t="s">
        <v>170</v>
      </c>
      <c r="AC85" s="206" t="s">
        <v>170</v>
      </c>
      <c r="AD85" s="206" t="s">
        <v>170</v>
      </c>
      <c r="AE85" s="206" t="s">
        <v>170</v>
      </c>
      <c r="AF85" s="206" t="s">
        <v>170</v>
      </c>
      <c r="AG85" s="206" t="s">
        <v>170</v>
      </c>
      <c r="AH85" s="206" t="s">
        <v>170</v>
      </c>
      <c r="AI85" s="206">
        <v>2</v>
      </c>
      <c r="AJ85" s="206">
        <v>3</v>
      </c>
      <c r="AK85" s="206">
        <f>AK84*1.5</f>
        <v>1.008</v>
      </c>
      <c r="AL85" s="206">
        <v>2.5999999999999999E-2</v>
      </c>
      <c r="AM85" s="207">
        <v>5</v>
      </c>
      <c r="AN85" s="208">
        <f>AL85*I85+AK85</f>
        <v>1.0391999999999999</v>
      </c>
      <c r="AO85" s="208">
        <f t="shared" ref="AO85:AO89" si="160">AN85*0.1</f>
        <v>0.10392</v>
      </c>
      <c r="AP85" s="208">
        <f t="shared" si="153"/>
        <v>7.58</v>
      </c>
      <c r="AQ85" s="208">
        <f t="shared" si="154"/>
        <v>0.5</v>
      </c>
      <c r="AR85" s="208">
        <f>10068.2*J85*POWER(10,-6)*10+0.0012*K87</f>
        <v>3.1216368000000001E-2</v>
      </c>
      <c r="AS85" s="208">
        <f t="shared" si="155"/>
        <v>9.2543363680000006</v>
      </c>
      <c r="AT85" s="209">
        <f t="shared" ref="AT85:AT101" si="161">AI85*H85</f>
        <v>8.5500000000000007E-7</v>
      </c>
      <c r="AU85" s="209">
        <f t="shared" ref="AU85:AU101" si="162">AJ85*H85</f>
        <v>1.2825E-6</v>
      </c>
      <c r="AV85" s="209">
        <f t="shared" si="158"/>
        <v>3.9562287973200002E-6</v>
      </c>
    </row>
    <row r="86" spans="1:48" s="206" customFormat="1" x14ac:dyDescent="0.25">
      <c r="A86" s="132" t="s">
        <v>144</v>
      </c>
      <c r="B86" s="132" t="s">
        <v>264</v>
      </c>
      <c r="C86" s="132" t="s">
        <v>240</v>
      </c>
      <c r="D86" s="204" t="s">
        <v>122</v>
      </c>
      <c r="E86" s="131">
        <v>1.0000000000000001E-5</v>
      </c>
      <c r="F86" s="132">
        <v>3</v>
      </c>
      <c r="G86" s="133">
        <v>0.27074999999999999</v>
      </c>
      <c r="H86" s="131">
        <f t="shared" si="159"/>
        <v>8.1225000000000006E-6</v>
      </c>
      <c r="I86" s="132">
        <f>I84</f>
        <v>1.2</v>
      </c>
      <c r="J86" s="132">
        <v>0</v>
      </c>
      <c r="K86" s="210">
        <v>0</v>
      </c>
      <c r="L86" s="206" t="str">
        <f t="shared" si="150"/>
        <v>С84</v>
      </c>
      <c r="M86" s="206" t="str">
        <f t="shared" si="151"/>
        <v>Насос центробежный рег.№1,4,5</v>
      </c>
      <c r="N86" s="206" t="str">
        <f t="shared" si="152"/>
        <v>Полное-ликвидация</v>
      </c>
      <c r="Q86" s="206" t="s">
        <v>170</v>
      </c>
      <c r="R86" s="206" t="s">
        <v>170</v>
      </c>
      <c r="S86" s="206" t="s">
        <v>170</v>
      </c>
      <c r="T86" s="206" t="s">
        <v>170</v>
      </c>
      <c r="U86" s="206" t="s">
        <v>170</v>
      </c>
      <c r="V86" s="206" t="s">
        <v>170</v>
      </c>
      <c r="W86" s="206" t="s">
        <v>170</v>
      </c>
      <c r="X86" s="206" t="s">
        <v>170</v>
      </c>
      <c r="Y86" s="206" t="s">
        <v>170</v>
      </c>
      <c r="Z86" s="206" t="s">
        <v>170</v>
      </c>
      <c r="AA86" s="206" t="s">
        <v>170</v>
      </c>
      <c r="AB86" s="206" t="s">
        <v>170</v>
      </c>
      <c r="AC86" s="206" t="s">
        <v>170</v>
      </c>
      <c r="AD86" s="206" t="s">
        <v>170</v>
      </c>
      <c r="AE86" s="206" t="s">
        <v>170</v>
      </c>
      <c r="AF86" s="206" t="s">
        <v>170</v>
      </c>
      <c r="AG86" s="206" t="s">
        <v>170</v>
      </c>
      <c r="AH86" s="206" t="s">
        <v>170</v>
      </c>
      <c r="AI86" s="206">
        <v>0</v>
      </c>
      <c r="AJ86" s="206">
        <v>0</v>
      </c>
      <c r="AK86" s="206">
        <f>AK84*0.5</f>
        <v>0.33600000000000002</v>
      </c>
      <c r="AL86" s="206">
        <v>2.5999999999999999E-2</v>
      </c>
      <c r="AM86" s="207">
        <v>1</v>
      </c>
      <c r="AN86" s="208">
        <f>AL86*J86+AK86</f>
        <v>0.33600000000000002</v>
      </c>
      <c r="AO86" s="208">
        <f t="shared" si="160"/>
        <v>3.3600000000000005E-2</v>
      </c>
      <c r="AP86" s="208">
        <f t="shared" si="153"/>
        <v>0</v>
      </c>
      <c r="AQ86" s="208">
        <f t="shared" si="154"/>
        <v>0.1</v>
      </c>
      <c r="AR86" s="208">
        <f>1333*J85*POWER(10,-6)*10+0.0012*K87</f>
        <v>2.9119920000000001E-2</v>
      </c>
      <c r="AS86" s="208">
        <f t="shared" si="155"/>
        <v>0.49871992000000004</v>
      </c>
      <c r="AT86" s="209">
        <f t="shared" si="161"/>
        <v>0</v>
      </c>
      <c r="AU86" s="209">
        <f t="shared" si="162"/>
        <v>0</v>
      </c>
      <c r="AV86" s="209">
        <f t="shared" si="158"/>
        <v>4.0508525502000002E-6</v>
      </c>
    </row>
    <row r="87" spans="1:48" s="206" customFormat="1" x14ac:dyDescent="0.25">
      <c r="A87" s="132" t="s">
        <v>145</v>
      </c>
      <c r="B87" s="132" t="s">
        <v>264</v>
      </c>
      <c r="C87" s="132" t="s">
        <v>150</v>
      </c>
      <c r="D87" s="204" t="s">
        <v>169</v>
      </c>
      <c r="E87" s="131">
        <v>1.0000000000000001E-5</v>
      </c>
      <c r="F87" s="132">
        <v>3</v>
      </c>
      <c r="G87" s="133">
        <v>3.4999999999999996E-2</v>
      </c>
      <c r="H87" s="131">
        <f t="shared" si="159"/>
        <v>1.0500000000000001E-6</v>
      </c>
      <c r="I87" s="132">
        <f>I84</f>
        <v>1.2</v>
      </c>
      <c r="J87" s="132">
        <f>I87</f>
        <v>1.2</v>
      </c>
      <c r="K87" s="210">
        <f>J87*20</f>
        <v>24</v>
      </c>
      <c r="L87" s="206" t="str">
        <f t="shared" si="150"/>
        <v>С85</v>
      </c>
      <c r="M87" s="206" t="str">
        <f t="shared" si="151"/>
        <v>Насос центробежный рег.№1,4,5</v>
      </c>
      <c r="N87" s="206" t="str">
        <f t="shared" si="152"/>
        <v>Полное пожар</v>
      </c>
      <c r="O87" s="206">
        <v>12</v>
      </c>
      <c r="P87" s="206">
        <v>16</v>
      </c>
      <c r="Q87" s="206">
        <v>21</v>
      </c>
      <c r="R87" s="206">
        <v>35</v>
      </c>
      <c r="S87" s="206" t="s">
        <v>170</v>
      </c>
      <c r="T87" s="206" t="s">
        <v>170</v>
      </c>
      <c r="U87" s="206" t="s">
        <v>170</v>
      </c>
      <c r="V87" s="206" t="s">
        <v>170</v>
      </c>
      <c r="W87" s="206" t="s">
        <v>170</v>
      </c>
      <c r="X87" s="206" t="s">
        <v>170</v>
      </c>
      <c r="Y87" s="206" t="s">
        <v>170</v>
      </c>
      <c r="Z87" s="206" t="s">
        <v>170</v>
      </c>
      <c r="AA87" s="206" t="s">
        <v>170</v>
      </c>
      <c r="AB87" s="206" t="s">
        <v>170</v>
      </c>
      <c r="AC87" s="206" t="s">
        <v>170</v>
      </c>
      <c r="AD87" s="206" t="s">
        <v>170</v>
      </c>
      <c r="AE87" s="206" t="s">
        <v>170</v>
      </c>
      <c r="AF87" s="206" t="s">
        <v>170</v>
      </c>
      <c r="AG87" s="206" t="s">
        <v>170</v>
      </c>
      <c r="AH87" s="206" t="s">
        <v>170</v>
      </c>
      <c r="AI87" s="206">
        <v>1</v>
      </c>
      <c r="AJ87" s="206">
        <v>1</v>
      </c>
      <c r="AK87" s="206">
        <f>AK86*0.5</f>
        <v>0.16800000000000001</v>
      </c>
      <c r="AL87" s="206">
        <v>2.5999999999999999E-2</v>
      </c>
      <c r="AM87" s="207">
        <v>2</v>
      </c>
      <c r="AN87" s="208">
        <f>AL87*I87+AK87</f>
        <v>0.19920000000000002</v>
      </c>
      <c r="AO87" s="208">
        <f t="shared" si="160"/>
        <v>1.9920000000000004E-2</v>
      </c>
      <c r="AP87" s="208">
        <f t="shared" si="153"/>
        <v>3.1</v>
      </c>
      <c r="AQ87" s="208">
        <f t="shared" si="154"/>
        <v>0.2</v>
      </c>
      <c r="AR87" s="208">
        <f>10068.2*J87*POWER(10,-6)+0.0012*K87</f>
        <v>4.0881840000000003E-2</v>
      </c>
      <c r="AS87" s="208">
        <f t="shared" si="155"/>
        <v>3.56000184</v>
      </c>
      <c r="AT87" s="209">
        <f t="shared" si="161"/>
        <v>1.0500000000000001E-6</v>
      </c>
      <c r="AU87" s="209">
        <f t="shared" si="162"/>
        <v>1.0500000000000001E-6</v>
      </c>
      <c r="AV87" s="209">
        <f t="shared" si="158"/>
        <v>3.7380019320000003E-6</v>
      </c>
    </row>
    <row r="88" spans="1:48" s="206" customFormat="1" x14ac:dyDescent="0.25">
      <c r="A88" s="132" t="s">
        <v>146</v>
      </c>
      <c r="B88" s="132" t="s">
        <v>264</v>
      </c>
      <c r="C88" s="132" t="s">
        <v>241</v>
      </c>
      <c r="D88" s="204" t="s">
        <v>151</v>
      </c>
      <c r="E88" s="131">
        <v>1.0000000000000001E-5</v>
      </c>
      <c r="F88" s="132">
        <v>3</v>
      </c>
      <c r="G88" s="133">
        <v>3.3249999999999995E-2</v>
      </c>
      <c r="H88" s="131">
        <f t="shared" si="159"/>
        <v>9.9749999999999998E-7</v>
      </c>
      <c r="I88" s="132">
        <f>I84</f>
        <v>1.2</v>
      </c>
      <c r="J88" s="132">
        <f>0.2*I88</f>
        <v>0.24</v>
      </c>
      <c r="K88" s="210">
        <v>0</v>
      </c>
      <c r="L88" s="206" t="str">
        <f t="shared" si="150"/>
        <v>С86</v>
      </c>
      <c r="M88" s="206" t="str">
        <f t="shared" si="151"/>
        <v>Насос центробежный рег.№1,4,5</v>
      </c>
      <c r="N88" s="206" t="str">
        <f t="shared" si="152"/>
        <v>Полное-вспышка</v>
      </c>
      <c r="Q88" s="206" t="s">
        <v>170</v>
      </c>
      <c r="R88" s="206" t="s">
        <v>170</v>
      </c>
      <c r="S88" s="206" t="s">
        <v>170</v>
      </c>
      <c r="T88" s="206" t="s">
        <v>170</v>
      </c>
      <c r="U88" s="206" t="s">
        <v>170</v>
      </c>
      <c r="V88" s="206" t="s">
        <v>170</v>
      </c>
      <c r="W88" s="206" t="s">
        <v>170</v>
      </c>
      <c r="X88" s="206" t="s">
        <v>170</v>
      </c>
      <c r="Y88" s="206" t="s">
        <v>170</v>
      </c>
      <c r="Z88" s="206" t="s">
        <v>170</v>
      </c>
      <c r="AA88" s="206">
        <v>20</v>
      </c>
      <c r="AB88" s="206">
        <v>24</v>
      </c>
      <c r="AC88" s="206" t="s">
        <v>170</v>
      </c>
      <c r="AD88" s="206" t="s">
        <v>170</v>
      </c>
      <c r="AE88" s="206" t="s">
        <v>170</v>
      </c>
      <c r="AF88" s="206" t="s">
        <v>170</v>
      </c>
      <c r="AG88" s="206" t="s">
        <v>170</v>
      </c>
      <c r="AH88" s="206" t="s">
        <v>170</v>
      </c>
      <c r="AI88" s="206">
        <v>1</v>
      </c>
      <c r="AJ88" s="206">
        <v>1</v>
      </c>
      <c r="AK88" s="206">
        <f>AK84*0.25</f>
        <v>0.16800000000000001</v>
      </c>
      <c r="AL88" s="206">
        <v>2.5999999999999999E-2</v>
      </c>
      <c r="AM88" s="207">
        <v>2</v>
      </c>
      <c r="AN88" s="208">
        <f>AL88*I88+AK88</f>
        <v>0.19920000000000002</v>
      </c>
      <c r="AO88" s="208">
        <f t="shared" si="160"/>
        <v>1.9920000000000004E-2</v>
      </c>
      <c r="AP88" s="208">
        <f t="shared" si="153"/>
        <v>3.1</v>
      </c>
      <c r="AQ88" s="208">
        <f t="shared" si="154"/>
        <v>0.2</v>
      </c>
      <c r="AR88" s="208">
        <f>10068.2*J88*POWER(10,-6)+0.0012*K87</f>
        <v>3.1216367999999998E-2</v>
      </c>
      <c r="AS88" s="208">
        <f t="shared" si="155"/>
        <v>3.550336368</v>
      </c>
      <c r="AT88" s="209">
        <f t="shared" si="161"/>
        <v>9.9749999999999998E-7</v>
      </c>
      <c r="AU88" s="209">
        <f t="shared" si="162"/>
        <v>9.9749999999999998E-7</v>
      </c>
      <c r="AV88" s="209">
        <f t="shared" si="158"/>
        <v>3.5414605270800001E-6</v>
      </c>
    </row>
    <row r="89" spans="1:48" s="206" customFormat="1" x14ac:dyDescent="0.25">
      <c r="A89" s="132" t="s">
        <v>147</v>
      </c>
      <c r="B89" s="132" t="s">
        <v>264</v>
      </c>
      <c r="C89" s="132" t="s">
        <v>242</v>
      </c>
      <c r="D89" s="204" t="s">
        <v>122</v>
      </c>
      <c r="E89" s="131">
        <v>1.0000000000000001E-5</v>
      </c>
      <c r="F89" s="132">
        <v>3</v>
      </c>
      <c r="G89" s="133">
        <v>0.63174999999999992</v>
      </c>
      <c r="H89" s="131">
        <f t="shared" si="159"/>
        <v>1.8952500000000002E-5</v>
      </c>
      <c r="I89" s="132">
        <f>I84</f>
        <v>1.2</v>
      </c>
      <c r="J89" s="132">
        <v>0</v>
      </c>
      <c r="K89" s="205">
        <v>0</v>
      </c>
      <c r="L89" s="206" t="str">
        <f t="shared" si="150"/>
        <v>С87</v>
      </c>
      <c r="M89" s="206" t="str">
        <f t="shared" si="151"/>
        <v>Насос центробежный рег.№1,4,5</v>
      </c>
      <c r="N89" s="206" t="str">
        <f t="shared" si="152"/>
        <v>Полное-ликвидация</v>
      </c>
      <c r="Q89" s="206" t="s">
        <v>170</v>
      </c>
      <c r="R89" s="206" t="s">
        <v>170</v>
      </c>
      <c r="S89" s="206" t="s">
        <v>170</v>
      </c>
      <c r="T89" s="206" t="s">
        <v>170</v>
      </c>
      <c r="U89" s="206" t="s">
        <v>170</v>
      </c>
      <c r="V89" s="206" t="s">
        <v>170</v>
      </c>
      <c r="W89" s="206" t="s">
        <v>170</v>
      </c>
      <c r="X89" s="206" t="s">
        <v>170</v>
      </c>
      <c r="Y89" s="206" t="s">
        <v>170</v>
      </c>
      <c r="Z89" s="206" t="s">
        <v>170</v>
      </c>
      <c r="AA89" s="206" t="s">
        <v>170</v>
      </c>
      <c r="AB89" s="206" t="s">
        <v>170</v>
      </c>
      <c r="AC89" s="206" t="s">
        <v>170</v>
      </c>
      <c r="AD89" s="206" t="s">
        <v>170</v>
      </c>
      <c r="AE89" s="206" t="s">
        <v>170</v>
      </c>
      <c r="AF89" s="206" t="s">
        <v>170</v>
      </c>
      <c r="AG89" s="206" t="s">
        <v>170</v>
      </c>
      <c r="AH89" s="206" t="s">
        <v>170</v>
      </c>
      <c r="AI89" s="206">
        <v>0</v>
      </c>
      <c r="AJ89" s="206">
        <v>0</v>
      </c>
      <c r="AK89" s="206">
        <f>AK86*0.1</f>
        <v>3.3600000000000005E-2</v>
      </c>
      <c r="AL89" s="206">
        <v>2.5999999999999999E-2</v>
      </c>
      <c r="AM89" s="207">
        <v>1</v>
      </c>
      <c r="AN89" s="208">
        <f>AL89*J89+AK89</f>
        <v>3.3600000000000005E-2</v>
      </c>
      <c r="AO89" s="208">
        <f t="shared" si="160"/>
        <v>3.3600000000000006E-3</v>
      </c>
      <c r="AP89" s="208">
        <f t="shared" si="153"/>
        <v>0</v>
      </c>
      <c r="AQ89" s="208">
        <f t="shared" si="154"/>
        <v>0.1</v>
      </c>
      <c r="AR89" s="208">
        <f>1333*J88*POWER(10,-6)+0.0012*K87</f>
        <v>2.9119920000000001E-2</v>
      </c>
      <c r="AS89" s="208">
        <f t="shared" si="155"/>
        <v>0.16607991999999999</v>
      </c>
      <c r="AT89" s="209">
        <f t="shared" si="161"/>
        <v>0</v>
      </c>
      <c r="AU89" s="209">
        <f t="shared" si="162"/>
        <v>0</v>
      </c>
      <c r="AV89" s="209">
        <f t="shared" si="158"/>
        <v>3.1476296838000001E-6</v>
      </c>
    </row>
    <row r="90" spans="1:48" s="172" customFormat="1" x14ac:dyDescent="0.25">
      <c r="A90" s="132" t="s">
        <v>171</v>
      </c>
      <c r="B90" s="110" t="s">
        <v>263</v>
      </c>
      <c r="C90" s="110" t="s">
        <v>148</v>
      </c>
      <c r="D90" s="170" t="s">
        <v>149</v>
      </c>
      <c r="E90" s="109">
        <v>1.0000000000000001E-5</v>
      </c>
      <c r="F90" s="110">
        <v>3</v>
      </c>
      <c r="G90" s="129">
        <v>1.4999999999999999E-2</v>
      </c>
      <c r="H90" s="109">
        <f>E90*F90*G90</f>
        <v>4.5000000000000003E-7</v>
      </c>
      <c r="I90" s="110">
        <v>0.9</v>
      </c>
      <c r="J90" s="110">
        <f>I90</f>
        <v>0.9</v>
      </c>
      <c r="K90" s="171">
        <f>J90/12</f>
        <v>7.4999999999999997E-2</v>
      </c>
      <c r="L90" s="140" t="str">
        <f t="shared" si="150"/>
        <v>С88</v>
      </c>
      <c r="M90" s="140" t="str">
        <f t="shared" si="151"/>
        <v>Насос центробежный, рег№2,9,8</v>
      </c>
      <c r="N90" s="140" t="str">
        <f t="shared" si="152"/>
        <v>Полное-жидкостной факел</v>
      </c>
      <c r="Q90" s="172" t="s">
        <v>170</v>
      </c>
      <c r="R90" s="172" t="s">
        <v>170</v>
      </c>
      <c r="S90" s="172" t="s">
        <v>170</v>
      </c>
      <c r="T90" s="172" t="s">
        <v>170</v>
      </c>
      <c r="U90" s="172" t="s">
        <v>170</v>
      </c>
      <c r="V90" s="172" t="s">
        <v>170</v>
      </c>
      <c r="W90" s="172" t="s">
        <v>170</v>
      </c>
      <c r="X90" s="172" t="s">
        <v>170</v>
      </c>
      <c r="Y90" s="172">
        <v>5</v>
      </c>
      <c r="Z90" s="172">
        <v>1</v>
      </c>
      <c r="AA90" s="172" t="s">
        <v>170</v>
      </c>
      <c r="AB90" s="172" t="s">
        <v>170</v>
      </c>
      <c r="AC90" s="172" t="s">
        <v>170</v>
      </c>
      <c r="AD90" s="172" t="s">
        <v>170</v>
      </c>
      <c r="AE90" s="172" t="s">
        <v>170</v>
      </c>
      <c r="AF90" s="172" t="s">
        <v>170</v>
      </c>
      <c r="AG90" s="172" t="s">
        <v>170</v>
      </c>
      <c r="AH90" s="172" t="s">
        <v>170</v>
      </c>
      <c r="AI90" s="172">
        <v>1</v>
      </c>
      <c r="AJ90" s="172">
        <v>1</v>
      </c>
      <c r="AK90" s="172">
        <f t="shared" ref="AK90" si="163">I90*0.56</f>
        <v>0.50400000000000011</v>
      </c>
      <c r="AL90" s="172">
        <v>2.5999999999999999E-2</v>
      </c>
      <c r="AM90" s="174">
        <v>2</v>
      </c>
      <c r="AN90" s="173">
        <f>AL90*I90+AK90</f>
        <v>0.52740000000000009</v>
      </c>
      <c r="AO90" s="173">
        <f>AN90*0.1</f>
        <v>5.2740000000000009E-2</v>
      </c>
      <c r="AP90" s="173">
        <f t="shared" si="153"/>
        <v>3.1</v>
      </c>
      <c r="AQ90" s="173">
        <f t="shared" si="154"/>
        <v>0.2</v>
      </c>
      <c r="AR90" s="173">
        <f>10068.2*J90*POWER(10,-6)+0.0012*K93</f>
        <v>3.0661379999999998E-2</v>
      </c>
      <c r="AS90" s="173">
        <f t="shared" si="155"/>
        <v>3.9108013800000001</v>
      </c>
      <c r="AT90" s="175">
        <f t="shared" si="161"/>
        <v>4.5000000000000003E-7</v>
      </c>
      <c r="AU90" s="175">
        <f t="shared" si="162"/>
        <v>4.5000000000000003E-7</v>
      </c>
      <c r="AV90" s="175">
        <f t="shared" si="158"/>
        <v>1.7598606210000003E-6</v>
      </c>
    </row>
    <row r="91" spans="1:48" s="172" customFormat="1" x14ac:dyDescent="0.25">
      <c r="A91" s="132" t="s">
        <v>172</v>
      </c>
      <c r="B91" s="110" t="s">
        <v>263</v>
      </c>
      <c r="C91" s="110" t="s">
        <v>239</v>
      </c>
      <c r="D91" s="170" t="s">
        <v>124</v>
      </c>
      <c r="E91" s="109">
        <v>1.0000000000000001E-5</v>
      </c>
      <c r="F91" s="110">
        <v>3</v>
      </c>
      <c r="G91" s="129">
        <v>1.4249999999999999E-2</v>
      </c>
      <c r="H91" s="109">
        <f t="shared" ref="H91:H95" si="164">E91*F91*G91</f>
        <v>4.2750000000000004E-7</v>
      </c>
      <c r="I91" s="110">
        <f>I90</f>
        <v>0.9</v>
      </c>
      <c r="J91" s="110">
        <f>0.1*0.2*I91</f>
        <v>1.8000000000000006E-2</v>
      </c>
      <c r="K91" s="171">
        <v>0</v>
      </c>
      <c r="L91" s="140" t="str">
        <f t="shared" si="150"/>
        <v>С89</v>
      </c>
      <c r="M91" s="140" t="str">
        <f t="shared" si="151"/>
        <v>Насос центробежный, рег№2,9,8</v>
      </c>
      <c r="N91" s="140" t="str">
        <f t="shared" si="152"/>
        <v>Полное-взрыв</v>
      </c>
      <c r="Q91" s="172" t="s">
        <v>170</v>
      </c>
      <c r="R91" s="172" t="s">
        <v>170</v>
      </c>
      <c r="S91" s="172" t="s">
        <v>170</v>
      </c>
      <c r="T91" s="172" t="s">
        <v>170</v>
      </c>
      <c r="U91" s="172">
        <v>0</v>
      </c>
      <c r="V91" s="172">
        <v>16</v>
      </c>
      <c r="W91" s="172">
        <v>45</v>
      </c>
      <c r="X91" s="172">
        <v>78</v>
      </c>
      <c r="Y91" s="172" t="s">
        <v>170</v>
      </c>
      <c r="Z91" s="172" t="s">
        <v>170</v>
      </c>
      <c r="AA91" s="172" t="s">
        <v>170</v>
      </c>
      <c r="AB91" s="172" t="s">
        <v>170</v>
      </c>
      <c r="AC91" s="172" t="s">
        <v>170</v>
      </c>
      <c r="AD91" s="172" t="s">
        <v>170</v>
      </c>
      <c r="AE91" s="172" t="s">
        <v>170</v>
      </c>
      <c r="AF91" s="172" t="s">
        <v>170</v>
      </c>
      <c r="AG91" s="172" t="s">
        <v>170</v>
      </c>
      <c r="AH91" s="172" t="s">
        <v>170</v>
      </c>
      <c r="AI91" s="172">
        <v>2</v>
      </c>
      <c r="AJ91" s="172">
        <v>3</v>
      </c>
      <c r="AK91" s="172">
        <f t="shared" ref="AK91" si="165">AK90*1.5</f>
        <v>0.75600000000000023</v>
      </c>
      <c r="AL91" s="172">
        <v>2.5999999999999999E-2</v>
      </c>
      <c r="AM91" s="174">
        <v>5</v>
      </c>
      <c r="AN91" s="173">
        <f>AL91*I91+AK91</f>
        <v>0.7794000000000002</v>
      </c>
      <c r="AO91" s="173">
        <f t="shared" ref="AO91:AO95" si="166">AN91*0.1</f>
        <v>7.7940000000000023E-2</v>
      </c>
      <c r="AP91" s="173">
        <f t="shared" si="153"/>
        <v>7.58</v>
      </c>
      <c r="AQ91" s="173">
        <f t="shared" si="154"/>
        <v>0.5</v>
      </c>
      <c r="AR91" s="173">
        <f>10068.2*J91*POWER(10,-6)*10+0.0012*K93</f>
        <v>2.3412275999999999E-2</v>
      </c>
      <c r="AS91" s="173">
        <f t="shared" si="155"/>
        <v>8.9607522760000009</v>
      </c>
      <c r="AT91" s="175">
        <f t="shared" si="161"/>
        <v>8.5500000000000007E-7</v>
      </c>
      <c r="AU91" s="175">
        <f t="shared" si="162"/>
        <v>1.2825E-6</v>
      </c>
      <c r="AV91" s="175">
        <f t="shared" si="158"/>
        <v>3.830721597990001E-6</v>
      </c>
    </row>
    <row r="92" spans="1:48" s="172" customFormat="1" x14ac:dyDescent="0.25">
      <c r="A92" s="132" t="s">
        <v>173</v>
      </c>
      <c r="B92" s="110" t="s">
        <v>263</v>
      </c>
      <c r="C92" s="110" t="s">
        <v>240</v>
      </c>
      <c r="D92" s="170" t="s">
        <v>122</v>
      </c>
      <c r="E92" s="109">
        <v>1.0000000000000001E-5</v>
      </c>
      <c r="F92" s="110">
        <v>3</v>
      </c>
      <c r="G92" s="129">
        <v>0.27074999999999999</v>
      </c>
      <c r="H92" s="109">
        <f t="shared" si="164"/>
        <v>8.1225000000000006E-6</v>
      </c>
      <c r="I92" s="110">
        <f>I90</f>
        <v>0.9</v>
      </c>
      <c r="J92" s="110">
        <v>0</v>
      </c>
      <c r="K92" s="176">
        <v>0</v>
      </c>
      <c r="L92" s="140" t="str">
        <f t="shared" si="150"/>
        <v>С90</v>
      </c>
      <c r="M92" s="140" t="str">
        <f t="shared" si="151"/>
        <v>Насос центробежный, рег№2,9,8</v>
      </c>
      <c r="N92" s="140" t="str">
        <f t="shared" si="152"/>
        <v>Полное-ликвидация</v>
      </c>
      <c r="Q92" s="172" t="s">
        <v>170</v>
      </c>
      <c r="R92" s="172" t="s">
        <v>170</v>
      </c>
      <c r="S92" s="172" t="s">
        <v>170</v>
      </c>
      <c r="T92" s="172" t="s">
        <v>170</v>
      </c>
      <c r="U92" s="172" t="s">
        <v>170</v>
      </c>
      <c r="V92" s="172" t="s">
        <v>170</v>
      </c>
      <c r="W92" s="172" t="s">
        <v>170</v>
      </c>
      <c r="X92" s="172" t="s">
        <v>170</v>
      </c>
      <c r="Y92" s="172" t="s">
        <v>170</v>
      </c>
      <c r="Z92" s="172" t="s">
        <v>170</v>
      </c>
      <c r="AA92" s="172" t="s">
        <v>170</v>
      </c>
      <c r="AB92" s="172" t="s">
        <v>170</v>
      </c>
      <c r="AC92" s="172" t="s">
        <v>170</v>
      </c>
      <c r="AD92" s="172" t="s">
        <v>170</v>
      </c>
      <c r="AE92" s="172" t="s">
        <v>170</v>
      </c>
      <c r="AF92" s="172" t="s">
        <v>170</v>
      </c>
      <c r="AG92" s="172" t="s">
        <v>170</v>
      </c>
      <c r="AH92" s="172" t="s">
        <v>170</v>
      </c>
      <c r="AI92" s="172">
        <v>0</v>
      </c>
      <c r="AJ92" s="172">
        <v>0</v>
      </c>
      <c r="AK92" s="172">
        <f t="shared" ref="AK92" si="167">AK90*0.5</f>
        <v>0.25200000000000006</v>
      </c>
      <c r="AL92" s="172">
        <v>2.5999999999999999E-2</v>
      </c>
      <c r="AM92" s="174">
        <v>1</v>
      </c>
      <c r="AN92" s="173">
        <f>AL92*J92+AK92</f>
        <v>0.25200000000000006</v>
      </c>
      <c r="AO92" s="173">
        <f t="shared" si="166"/>
        <v>2.5200000000000007E-2</v>
      </c>
      <c r="AP92" s="173">
        <f t="shared" si="153"/>
        <v>0</v>
      </c>
      <c r="AQ92" s="173">
        <f t="shared" si="154"/>
        <v>0.1</v>
      </c>
      <c r="AR92" s="173">
        <f>1333*J91*POWER(10,-6)*10+0.0012*K93</f>
        <v>2.1839939999999999E-2</v>
      </c>
      <c r="AS92" s="173">
        <f t="shared" si="155"/>
        <v>0.39903994000000009</v>
      </c>
      <c r="AT92" s="175">
        <f t="shared" si="161"/>
        <v>0</v>
      </c>
      <c r="AU92" s="175">
        <f t="shared" si="162"/>
        <v>0</v>
      </c>
      <c r="AV92" s="175">
        <f t="shared" si="158"/>
        <v>3.2412019126500009E-6</v>
      </c>
    </row>
    <row r="93" spans="1:48" s="172" customFormat="1" x14ac:dyDescent="0.25">
      <c r="A93" s="132" t="s">
        <v>174</v>
      </c>
      <c r="B93" s="110" t="s">
        <v>263</v>
      </c>
      <c r="C93" s="110" t="s">
        <v>150</v>
      </c>
      <c r="D93" s="170" t="s">
        <v>169</v>
      </c>
      <c r="E93" s="109">
        <v>1.0000000000000001E-5</v>
      </c>
      <c r="F93" s="110">
        <v>3</v>
      </c>
      <c r="G93" s="129">
        <v>3.4999999999999996E-2</v>
      </c>
      <c r="H93" s="109">
        <f t="shared" si="164"/>
        <v>1.0500000000000001E-6</v>
      </c>
      <c r="I93" s="110">
        <f>I90</f>
        <v>0.9</v>
      </c>
      <c r="J93" s="110">
        <f>I93</f>
        <v>0.9</v>
      </c>
      <c r="K93" s="176">
        <f>J93*20</f>
        <v>18</v>
      </c>
      <c r="L93" s="140" t="str">
        <f t="shared" si="150"/>
        <v>С91</v>
      </c>
      <c r="M93" s="140" t="str">
        <f t="shared" si="151"/>
        <v>Насос центробежный, рег№2,9,8</v>
      </c>
      <c r="N93" s="140" t="str">
        <f t="shared" si="152"/>
        <v>Полное пожар</v>
      </c>
      <c r="O93" s="172">
        <v>12</v>
      </c>
      <c r="P93" s="172">
        <v>15</v>
      </c>
      <c r="Q93" s="172">
        <v>19</v>
      </c>
      <c r="R93" s="172">
        <v>33</v>
      </c>
      <c r="S93" s="172" t="s">
        <v>170</v>
      </c>
      <c r="T93" s="172" t="s">
        <v>170</v>
      </c>
      <c r="U93" s="172" t="s">
        <v>170</v>
      </c>
      <c r="V93" s="172" t="s">
        <v>170</v>
      </c>
      <c r="W93" s="172" t="s">
        <v>170</v>
      </c>
      <c r="X93" s="172" t="s">
        <v>170</v>
      </c>
      <c r="Y93" s="172" t="s">
        <v>170</v>
      </c>
      <c r="Z93" s="172" t="s">
        <v>170</v>
      </c>
      <c r="AA93" s="172" t="s">
        <v>170</v>
      </c>
      <c r="AB93" s="172" t="s">
        <v>170</v>
      </c>
      <c r="AC93" s="172" t="s">
        <v>170</v>
      </c>
      <c r="AD93" s="172" t="s">
        <v>170</v>
      </c>
      <c r="AE93" s="172" t="s">
        <v>170</v>
      </c>
      <c r="AF93" s="172" t="s">
        <v>170</v>
      </c>
      <c r="AG93" s="172" t="s">
        <v>170</v>
      </c>
      <c r="AH93" s="172" t="s">
        <v>170</v>
      </c>
      <c r="AI93" s="172">
        <v>1</v>
      </c>
      <c r="AJ93" s="172">
        <v>1</v>
      </c>
      <c r="AK93" s="172">
        <f t="shared" ref="AK93" si="168">AK92*0.5</f>
        <v>0.12600000000000003</v>
      </c>
      <c r="AL93" s="172">
        <v>2.5999999999999999E-2</v>
      </c>
      <c r="AM93" s="174">
        <v>2</v>
      </c>
      <c r="AN93" s="173">
        <f>AL93*I93+AK93</f>
        <v>0.14940000000000003</v>
      </c>
      <c r="AO93" s="173">
        <f t="shared" si="166"/>
        <v>1.4940000000000004E-2</v>
      </c>
      <c r="AP93" s="173">
        <f t="shared" si="153"/>
        <v>3.1</v>
      </c>
      <c r="AQ93" s="173">
        <f t="shared" si="154"/>
        <v>0.2</v>
      </c>
      <c r="AR93" s="173">
        <f>10068.2*J93*POWER(10,-6)+0.0012*K93</f>
        <v>3.0661379999999998E-2</v>
      </c>
      <c r="AS93" s="173">
        <f t="shared" si="155"/>
        <v>3.4950013800000002</v>
      </c>
      <c r="AT93" s="175">
        <f t="shared" si="161"/>
        <v>1.0500000000000001E-6</v>
      </c>
      <c r="AU93" s="175">
        <f t="shared" si="162"/>
        <v>1.0500000000000001E-6</v>
      </c>
      <c r="AV93" s="175">
        <f t="shared" si="158"/>
        <v>3.6697514490000004E-6</v>
      </c>
    </row>
    <row r="94" spans="1:48" s="172" customFormat="1" x14ac:dyDescent="0.25">
      <c r="A94" s="132" t="s">
        <v>175</v>
      </c>
      <c r="B94" s="110" t="s">
        <v>263</v>
      </c>
      <c r="C94" s="110" t="s">
        <v>241</v>
      </c>
      <c r="D94" s="170" t="s">
        <v>151</v>
      </c>
      <c r="E94" s="109">
        <v>1.0000000000000001E-5</v>
      </c>
      <c r="F94" s="110">
        <v>3</v>
      </c>
      <c r="G94" s="129">
        <v>3.3249999999999995E-2</v>
      </c>
      <c r="H94" s="109">
        <f t="shared" si="164"/>
        <v>9.9749999999999998E-7</v>
      </c>
      <c r="I94" s="110">
        <f>I90</f>
        <v>0.9</v>
      </c>
      <c r="J94" s="110">
        <f>0.2*I94</f>
        <v>0.18000000000000002</v>
      </c>
      <c r="K94" s="176">
        <v>0</v>
      </c>
      <c r="L94" s="140" t="str">
        <f t="shared" si="150"/>
        <v>С92</v>
      </c>
      <c r="M94" s="140" t="str">
        <f t="shared" si="151"/>
        <v>Насос центробежный, рег№2,9,8</v>
      </c>
      <c r="N94" s="140" t="str">
        <f t="shared" si="152"/>
        <v>Полное-вспышка</v>
      </c>
      <c r="Q94" s="172" t="s">
        <v>170</v>
      </c>
      <c r="R94" s="172" t="s">
        <v>170</v>
      </c>
      <c r="S94" s="172" t="s">
        <v>170</v>
      </c>
      <c r="T94" s="172" t="s">
        <v>170</v>
      </c>
      <c r="U94" s="172" t="s">
        <v>170</v>
      </c>
      <c r="V94" s="172" t="s">
        <v>170</v>
      </c>
      <c r="W94" s="172" t="s">
        <v>170</v>
      </c>
      <c r="X94" s="172" t="s">
        <v>170</v>
      </c>
      <c r="Y94" s="172" t="s">
        <v>170</v>
      </c>
      <c r="Z94" s="172" t="s">
        <v>170</v>
      </c>
      <c r="AA94" s="172">
        <v>18</v>
      </c>
      <c r="AB94" s="172">
        <v>21</v>
      </c>
      <c r="AC94" s="172" t="s">
        <v>170</v>
      </c>
      <c r="AD94" s="172" t="s">
        <v>170</v>
      </c>
      <c r="AE94" s="172" t="s">
        <v>170</v>
      </c>
      <c r="AF94" s="172" t="s">
        <v>170</v>
      </c>
      <c r="AG94" s="172" t="s">
        <v>170</v>
      </c>
      <c r="AH94" s="172" t="s">
        <v>170</v>
      </c>
      <c r="AI94" s="172">
        <v>1</v>
      </c>
      <c r="AJ94" s="172">
        <v>1</v>
      </c>
      <c r="AK94" s="172">
        <f t="shared" ref="AK94" si="169">AK90*0.25</f>
        <v>0.12600000000000003</v>
      </c>
      <c r="AL94" s="172">
        <v>2.5999999999999999E-2</v>
      </c>
      <c r="AM94" s="174">
        <v>2</v>
      </c>
      <c r="AN94" s="173">
        <f>AL94*I94+AK94</f>
        <v>0.14940000000000003</v>
      </c>
      <c r="AO94" s="173">
        <f t="shared" si="166"/>
        <v>1.4940000000000004E-2</v>
      </c>
      <c r="AP94" s="173">
        <f t="shared" si="153"/>
        <v>3.1</v>
      </c>
      <c r="AQ94" s="173">
        <f t="shared" si="154"/>
        <v>0.2</v>
      </c>
      <c r="AR94" s="173">
        <f>10068.2*J94*POWER(10,-6)+0.0012*K93</f>
        <v>2.3412275999999999E-2</v>
      </c>
      <c r="AS94" s="173">
        <f t="shared" si="155"/>
        <v>3.4877522760000002</v>
      </c>
      <c r="AT94" s="175">
        <f t="shared" si="161"/>
        <v>9.9749999999999998E-7</v>
      </c>
      <c r="AU94" s="175">
        <f t="shared" si="162"/>
        <v>9.9749999999999998E-7</v>
      </c>
      <c r="AV94" s="175">
        <f t="shared" si="158"/>
        <v>3.4790328953100001E-6</v>
      </c>
    </row>
    <row r="95" spans="1:48" s="172" customFormat="1" x14ac:dyDescent="0.25">
      <c r="A95" s="132" t="s">
        <v>176</v>
      </c>
      <c r="B95" s="110" t="s">
        <v>263</v>
      </c>
      <c r="C95" s="110" t="s">
        <v>242</v>
      </c>
      <c r="D95" s="170" t="s">
        <v>122</v>
      </c>
      <c r="E95" s="109">
        <v>1.0000000000000001E-5</v>
      </c>
      <c r="F95" s="110">
        <v>3</v>
      </c>
      <c r="G95" s="129">
        <v>0.63174999999999992</v>
      </c>
      <c r="H95" s="109">
        <f t="shared" si="164"/>
        <v>1.8952500000000002E-5</v>
      </c>
      <c r="I95" s="110">
        <f>I90</f>
        <v>0.9</v>
      </c>
      <c r="J95" s="110">
        <v>0</v>
      </c>
      <c r="K95" s="171">
        <v>0</v>
      </c>
      <c r="L95" s="140" t="str">
        <f t="shared" si="150"/>
        <v>С93</v>
      </c>
      <c r="M95" s="140" t="str">
        <f t="shared" si="151"/>
        <v>Насос центробежный, рег№2,9,8</v>
      </c>
      <c r="N95" s="140" t="str">
        <f t="shared" si="152"/>
        <v>Полное-ликвидация</v>
      </c>
      <c r="Q95" s="172" t="s">
        <v>170</v>
      </c>
      <c r="R95" s="172" t="s">
        <v>170</v>
      </c>
      <c r="S95" s="172" t="s">
        <v>170</v>
      </c>
      <c r="T95" s="172" t="s">
        <v>170</v>
      </c>
      <c r="U95" s="172" t="s">
        <v>170</v>
      </c>
      <c r="V95" s="172" t="s">
        <v>170</v>
      </c>
      <c r="W95" s="172" t="s">
        <v>170</v>
      </c>
      <c r="X95" s="172" t="s">
        <v>170</v>
      </c>
      <c r="Y95" s="172" t="s">
        <v>170</v>
      </c>
      <c r="Z95" s="172" t="s">
        <v>170</v>
      </c>
      <c r="AA95" s="172" t="s">
        <v>170</v>
      </c>
      <c r="AB95" s="172" t="s">
        <v>170</v>
      </c>
      <c r="AC95" s="172" t="s">
        <v>170</v>
      </c>
      <c r="AD95" s="172" t="s">
        <v>170</v>
      </c>
      <c r="AE95" s="172" t="s">
        <v>170</v>
      </c>
      <c r="AF95" s="172" t="s">
        <v>170</v>
      </c>
      <c r="AG95" s="172" t="s">
        <v>170</v>
      </c>
      <c r="AH95" s="172" t="s">
        <v>170</v>
      </c>
      <c r="AI95" s="172">
        <v>0</v>
      </c>
      <c r="AJ95" s="172">
        <v>0</v>
      </c>
      <c r="AK95" s="172">
        <f t="shared" ref="AK95" si="170">AK92*0.1</f>
        <v>2.5200000000000007E-2</v>
      </c>
      <c r="AL95" s="172">
        <v>2.5999999999999999E-2</v>
      </c>
      <c r="AM95" s="174">
        <v>1</v>
      </c>
      <c r="AN95" s="173">
        <f>AL95*J95+AK95</f>
        <v>2.5200000000000007E-2</v>
      </c>
      <c r="AO95" s="173">
        <f t="shared" si="166"/>
        <v>2.520000000000001E-3</v>
      </c>
      <c r="AP95" s="173">
        <f t="shared" si="153"/>
        <v>0</v>
      </c>
      <c r="AQ95" s="173">
        <f t="shared" si="154"/>
        <v>0.1</v>
      </c>
      <c r="AR95" s="173">
        <f>1333*J94*POWER(10,-6)+0.0012*K93</f>
        <v>2.1839939999999999E-2</v>
      </c>
      <c r="AS95" s="173">
        <f t="shared" si="155"/>
        <v>0.14955994</v>
      </c>
      <c r="AT95" s="175">
        <f t="shared" si="161"/>
        <v>0</v>
      </c>
      <c r="AU95" s="175">
        <f t="shared" si="162"/>
        <v>0</v>
      </c>
      <c r="AV95" s="175">
        <f t="shared" si="158"/>
        <v>2.8345347628500003E-6</v>
      </c>
    </row>
    <row r="96" spans="1:48" s="213" customFormat="1" x14ac:dyDescent="0.25">
      <c r="A96" s="132" t="s">
        <v>177</v>
      </c>
      <c r="B96" s="104" t="s">
        <v>262</v>
      </c>
      <c r="C96" s="104" t="s">
        <v>148</v>
      </c>
      <c r="D96" s="211" t="s">
        <v>149</v>
      </c>
      <c r="E96" s="103">
        <v>1.0000000000000001E-5</v>
      </c>
      <c r="F96" s="104">
        <v>1</v>
      </c>
      <c r="G96" s="130">
        <v>1.4999999999999999E-2</v>
      </c>
      <c r="H96" s="103">
        <f>E96*F96*G96</f>
        <v>1.5000000000000002E-7</v>
      </c>
      <c r="I96" s="104">
        <v>1.6</v>
      </c>
      <c r="J96" s="104">
        <f>I96</f>
        <v>1.6</v>
      </c>
      <c r="K96" s="212">
        <f>J96/12</f>
        <v>0.13333333333333333</v>
      </c>
      <c r="L96" s="140" t="str">
        <f t="shared" si="150"/>
        <v>С94</v>
      </c>
      <c r="M96" s="140" t="str">
        <f t="shared" si="151"/>
        <v>Установка насосная, рег№3</v>
      </c>
      <c r="N96" s="140" t="str">
        <f t="shared" si="152"/>
        <v>Полное-жидкостной факел</v>
      </c>
      <c r="Q96" s="213" t="s">
        <v>170</v>
      </c>
      <c r="R96" s="213" t="s">
        <v>170</v>
      </c>
      <c r="S96" s="213" t="s">
        <v>170</v>
      </c>
      <c r="T96" s="213" t="s">
        <v>170</v>
      </c>
      <c r="U96" s="213" t="s">
        <v>170</v>
      </c>
      <c r="V96" s="213" t="s">
        <v>170</v>
      </c>
      <c r="W96" s="213" t="s">
        <v>170</v>
      </c>
      <c r="X96" s="213" t="s">
        <v>170</v>
      </c>
      <c r="Y96" s="213">
        <v>6</v>
      </c>
      <c r="Z96" s="213">
        <v>1</v>
      </c>
      <c r="AA96" s="213" t="s">
        <v>170</v>
      </c>
      <c r="AB96" s="213" t="s">
        <v>170</v>
      </c>
      <c r="AC96" s="213" t="s">
        <v>170</v>
      </c>
      <c r="AD96" s="213" t="s">
        <v>170</v>
      </c>
      <c r="AE96" s="213" t="s">
        <v>170</v>
      </c>
      <c r="AF96" s="213" t="s">
        <v>170</v>
      </c>
      <c r="AG96" s="213" t="s">
        <v>170</v>
      </c>
      <c r="AH96" s="213" t="s">
        <v>170</v>
      </c>
      <c r="AI96" s="213">
        <v>1</v>
      </c>
      <c r="AJ96" s="213">
        <v>1</v>
      </c>
      <c r="AK96" s="213">
        <f t="shared" ref="AK96" si="171">I96*0.56</f>
        <v>0.89600000000000013</v>
      </c>
      <c r="AL96" s="213">
        <v>2.5999999999999999E-2</v>
      </c>
      <c r="AM96" s="214">
        <v>2</v>
      </c>
      <c r="AN96" s="215">
        <f>AL96*I96+AK96</f>
        <v>0.9376000000000001</v>
      </c>
      <c r="AO96" s="215">
        <f>AN96*0.1</f>
        <v>9.376000000000001E-2</v>
      </c>
      <c r="AP96" s="215">
        <f t="shared" si="153"/>
        <v>3.1</v>
      </c>
      <c r="AQ96" s="215">
        <f t="shared" si="154"/>
        <v>0.2</v>
      </c>
      <c r="AR96" s="215">
        <f>10068.2*J96*POWER(10,-6)+0.0012*K99</f>
        <v>5.4509119999999994E-2</v>
      </c>
      <c r="AS96" s="215">
        <f t="shared" ref="AS96:AS101" si="172">AR96+AQ96+AP96+AO96+AN96</f>
        <v>4.3858691200000006</v>
      </c>
      <c r="AT96" s="216">
        <f t="shared" si="161"/>
        <v>1.5000000000000002E-7</v>
      </c>
      <c r="AU96" s="216">
        <f t="shared" si="162"/>
        <v>1.5000000000000002E-7</v>
      </c>
      <c r="AV96" s="216">
        <f t="shared" si="158"/>
        <v>6.5788036800000013E-7</v>
      </c>
    </row>
    <row r="97" spans="1:49" s="213" customFormat="1" x14ac:dyDescent="0.25">
      <c r="A97" s="132" t="s">
        <v>178</v>
      </c>
      <c r="B97" s="104" t="s">
        <v>262</v>
      </c>
      <c r="C97" s="104" t="s">
        <v>239</v>
      </c>
      <c r="D97" s="211" t="s">
        <v>124</v>
      </c>
      <c r="E97" s="103">
        <v>1.0000000000000001E-5</v>
      </c>
      <c r="F97" s="104">
        <v>1</v>
      </c>
      <c r="G97" s="130">
        <v>1.4249999999999999E-2</v>
      </c>
      <c r="H97" s="103">
        <f t="shared" ref="H97:H101" si="173">E97*F97*G97</f>
        <v>1.4250000000000001E-7</v>
      </c>
      <c r="I97" s="104">
        <f>I96</f>
        <v>1.6</v>
      </c>
      <c r="J97" s="104">
        <f>0.1*0.2*I97</f>
        <v>3.2000000000000008E-2</v>
      </c>
      <c r="K97" s="212">
        <v>0</v>
      </c>
      <c r="L97" s="140" t="str">
        <f t="shared" si="150"/>
        <v>С95</v>
      </c>
      <c r="M97" s="140" t="str">
        <f t="shared" si="151"/>
        <v>Установка насосная, рег№3</v>
      </c>
      <c r="N97" s="140" t="str">
        <f t="shared" si="152"/>
        <v>Полное-взрыв</v>
      </c>
      <c r="Q97" s="213" t="s">
        <v>170</v>
      </c>
      <c r="R97" s="213" t="s">
        <v>170</v>
      </c>
      <c r="S97" s="213" t="s">
        <v>170</v>
      </c>
      <c r="T97" s="213" t="s">
        <v>170</v>
      </c>
      <c r="U97" s="213">
        <v>0</v>
      </c>
      <c r="V97" s="213">
        <v>19</v>
      </c>
      <c r="W97" s="213">
        <v>55</v>
      </c>
      <c r="X97" s="213">
        <v>95</v>
      </c>
      <c r="Y97" s="213" t="s">
        <v>170</v>
      </c>
      <c r="Z97" s="213" t="s">
        <v>170</v>
      </c>
      <c r="AA97" s="213" t="s">
        <v>170</v>
      </c>
      <c r="AB97" s="213" t="s">
        <v>170</v>
      </c>
      <c r="AC97" s="213" t="s">
        <v>170</v>
      </c>
      <c r="AD97" s="213" t="s">
        <v>170</v>
      </c>
      <c r="AE97" s="213" t="s">
        <v>170</v>
      </c>
      <c r="AF97" s="213" t="s">
        <v>170</v>
      </c>
      <c r="AG97" s="213" t="s">
        <v>170</v>
      </c>
      <c r="AH97" s="213" t="s">
        <v>170</v>
      </c>
      <c r="AI97" s="213">
        <v>2</v>
      </c>
      <c r="AJ97" s="213">
        <v>3</v>
      </c>
      <c r="AK97" s="213">
        <f t="shared" ref="AK97" si="174">AK96*1.5</f>
        <v>1.3440000000000003</v>
      </c>
      <c r="AL97" s="213">
        <v>2.5999999999999999E-2</v>
      </c>
      <c r="AM97" s="214">
        <v>5</v>
      </c>
      <c r="AN97" s="215">
        <f>AL97*I97+AK97</f>
        <v>1.3856000000000004</v>
      </c>
      <c r="AO97" s="215">
        <f t="shared" ref="AO97:AO101" si="175">AN97*0.1</f>
        <v>0.13856000000000004</v>
      </c>
      <c r="AP97" s="215">
        <f t="shared" si="153"/>
        <v>7.58</v>
      </c>
      <c r="AQ97" s="215">
        <f t="shared" si="154"/>
        <v>0.5</v>
      </c>
      <c r="AR97" s="215">
        <f>10068.2*J97*POWER(10,-6)*10+0.0012*K99</f>
        <v>4.1621823999999995E-2</v>
      </c>
      <c r="AS97" s="215">
        <f t="shared" si="172"/>
        <v>9.6457818240000002</v>
      </c>
      <c r="AT97" s="216">
        <f t="shared" si="161"/>
        <v>2.8500000000000002E-7</v>
      </c>
      <c r="AU97" s="216">
        <f t="shared" si="162"/>
        <v>4.2750000000000004E-7</v>
      </c>
      <c r="AV97" s="216">
        <f t="shared" si="158"/>
        <v>1.3745239099200001E-6</v>
      </c>
    </row>
    <row r="98" spans="1:49" s="213" customFormat="1" x14ac:dyDescent="0.25">
      <c r="A98" s="132" t="s">
        <v>179</v>
      </c>
      <c r="B98" s="104" t="s">
        <v>262</v>
      </c>
      <c r="C98" s="104" t="s">
        <v>240</v>
      </c>
      <c r="D98" s="211" t="s">
        <v>122</v>
      </c>
      <c r="E98" s="103">
        <v>1.0000000000000001E-5</v>
      </c>
      <c r="F98" s="104">
        <v>1</v>
      </c>
      <c r="G98" s="130">
        <v>0.27074999999999999</v>
      </c>
      <c r="H98" s="103">
        <f t="shared" si="173"/>
        <v>2.7075000000000003E-6</v>
      </c>
      <c r="I98" s="104">
        <f>I96</f>
        <v>1.6</v>
      </c>
      <c r="J98" s="104">
        <v>0</v>
      </c>
      <c r="K98" s="217">
        <v>0</v>
      </c>
      <c r="L98" s="140" t="str">
        <f t="shared" ref="L98:L108" si="176">A98</f>
        <v>С96</v>
      </c>
      <c r="M98" s="140" t="str">
        <f t="shared" ref="M98:M108" si="177">B98</f>
        <v>Установка насосная, рег№3</v>
      </c>
      <c r="N98" s="140" t="str">
        <f t="shared" ref="N98:N108" si="178">D98</f>
        <v>Полное-ликвидация</v>
      </c>
      <c r="Q98" s="213" t="s">
        <v>170</v>
      </c>
      <c r="R98" s="213" t="s">
        <v>170</v>
      </c>
      <c r="S98" s="213" t="s">
        <v>170</v>
      </c>
      <c r="T98" s="213" t="s">
        <v>170</v>
      </c>
      <c r="U98" s="213" t="s">
        <v>170</v>
      </c>
      <c r="V98" s="213" t="s">
        <v>170</v>
      </c>
      <c r="W98" s="213" t="s">
        <v>170</v>
      </c>
      <c r="X98" s="213" t="s">
        <v>170</v>
      </c>
      <c r="Y98" s="213" t="s">
        <v>170</v>
      </c>
      <c r="Z98" s="213" t="s">
        <v>170</v>
      </c>
      <c r="AA98" s="213" t="s">
        <v>170</v>
      </c>
      <c r="AB98" s="213" t="s">
        <v>170</v>
      </c>
      <c r="AC98" s="213" t="s">
        <v>170</v>
      </c>
      <c r="AD98" s="213" t="s">
        <v>170</v>
      </c>
      <c r="AE98" s="213" t="s">
        <v>170</v>
      </c>
      <c r="AF98" s="213" t="s">
        <v>170</v>
      </c>
      <c r="AG98" s="213" t="s">
        <v>170</v>
      </c>
      <c r="AH98" s="213" t="s">
        <v>170</v>
      </c>
      <c r="AI98" s="213">
        <v>0</v>
      </c>
      <c r="AJ98" s="213">
        <v>0</v>
      </c>
      <c r="AK98" s="213">
        <f t="shared" ref="AK98" si="179">AK96*0.5</f>
        <v>0.44800000000000006</v>
      </c>
      <c r="AL98" s="213">
        <v>2.5999999999999999E-2</v>
      </c>
      <c r="AM98" s="214">
        <v>1</v>
      </c>
      <c r="AN98" s="215">
        <f>AL98*J98+AK98</f>
        <v>0.44800000000000006</v>
      </c>
      <c r="AO98" s="215">
        <f t="shared" si="175"/>
        <v>4.4800000000000006E-2</v>
      </c>
      <c r="AP98" s="215">
        <f t="shared" si="153"/>
        <v>0</v>
      </c>
      <c r="AQ98" s="215">
        <f t="shared" si="154"/>
        <v>0.1</v>
      </c>
      <c r="AR98" s="215">
        <f>1333*J97*POWER(10,-6)*10+0.0012*K99</f>
        <v>3.8826559999999996E-2</v>
      </c>
      <c r="AS98" s="215">
        <f t="shared" si="172"/>
        <v>0.63162656000000006</v>
      </c>
      <c r="AT98" s="216">
        <f t="shared" si="161"/>
        <v>0</v>
      </c>
      <c r="AU98" s="216">
        <f t="shared" si="162"/>
        <v>0</v>
      </c>
      <c r="AV98" s="216">
        <f t="shared" si="158"/>
        <v>1.7101289112000005E-6</v>
      </c>
    </row>
    <row r="99" spans="1:49" s="213" customFormat="1" x14ac:dyDescent="0.25">
      <c r="A99" s="132" t="s">
        <v>180</v>
      </c>
      <c r="B99" s="104" t="s">
        <v>262</v>
      </c>
      <c r="C99" s="104" t="s">
        <v>150</v>
      </c>
      <c r="D99" s="211" t="s">
        <v>169</v>
      </c>
      <c r="E99" s="103">
        <v>1.0000000000000001E-5</v>
      </c>
      <c r="F99" s="104">
        <v>1</v>
      </c>
      <c r="G99" s="130">
        <v>3.4999999999999996E-2</v>
      </c>
      <c r="H99" s="103">
        <f t="shared" si="173"/>
        <v>3.4999999999999998E-7</v>
      </c>
      <c r="I99" s="104">
        <f>I96</f>
        <v>1.6</v>
      </c>
      <c r="J99" s="104">
        <f>I99</f>
        <v>1.6</v>
      </c>
      <c r="K99" s="217">
        <f>J99*20</f>
        <v>32</v>
      </c>
      <c r="L99" s="140" t="str">
        <f t="shared" si="176"/>
        <v>С97</v>
      </c>
      <c r="M99" s="140" t="str">
        <f t="shared" si="177"/>
        <v>Установка насосная, рег№3</v>
      </c>
      <c r="N99" s="140" t="str">
        <f t="shared" si="178"/>
        <v>Полное пожар</v>
      </c>
      <c r="O99" s="213">
        <v>13</v>
      </c>
      <c r="P99" s="213">
        <v>16</v>
      </c>
      <c r="Q99" s="213">
        <v>22</v>
      </c>
      <c r="R99" s="213">
        <v>38</v>
      </c>
      <c r="S99" s="213" t="s">
        <v>170</v>
      </c>
      <c r="T99" s="213" t="s">
        <v>170</v>
      </c>
      <c r="U99" s="213" t="s">
        <v>170</v>
      </c>
      <c r="V99" s="213" t="s">
        <v>170</v>
      </c>
      <c r="W99" s="213" t="s">
        <v>170</v>
      </c>
      <c r="X99" s="213" t="s">
        <v>170</v>
      </c>
      <c r="Y99" s="213" t="s">
        <v>170</v>
      </c>
      <c r="Z99" s="213" t="s">
        <v>170</v>
      </c>
      <c r="AA99" s="213" t="s">
        <v>170</v>
      </c>
      <c r="AB99" s="213" t="s">
        <v>170</v>
      </c>
      <c r="AC99" s="213" t="s">
        <v>170</v>
      </c>
      <c r="AD99" s="213" t="s">
        <v>170</v>
      </c>
      <c r="AE99" s="213" t="s">
        <v>170</v>
      </c>
      <c r="AF99" s="213" t="s">
        <v>170</v>
      </c>
      <c r="AG99" s="213" t="s">
        <v>170</v>
      </c>
      <c r="AH99" s="213" t="s">
        <v>170</v>
      </c>
      <c r="AI99" s="213">
        <v>1</v>
      </c>
      <c r="AJ99" s="213">
        <v>1</v>
      </c>
      <c r="AK99" s="213">
        <f t="shared" ref="AK99" si="180">AK98*0.5</f>
        <v>0.22400000000000003</v>
      </c>
      <c r="AL99" s="213">
        <v>2.5999999999999999E-2</v>
      </c>
      <c r="AM99" s="214">
        <v>2</v>
      </c>
      <c r="AN99" s="215">
        <f>AL99*I99+AK99</f>
        <v>0.26560000000000006</v>
      </c>
      <c r="AO99" s="215">
        <f t="shared" si="175"/>
        <v>2.6560000000000007E-2</v>
      </c>
      <c r="AP99" s="215">
        <f t="shared" si="153"/>
        <v>3.1</v>
      </c>
      <c r="AQ99" s="215">
        <f t="shared" si="154"/>
        <v>0.2</v>
      </c>
      <c r="AR99" s="215">
        <f>10068.2*J99*POWER(10,-6)+0.0012*K99</f>
        <v>5.4509119999999994E-2</v>
      </c>
      <c r="AS99" s="215">
        <f t="shared" si="172"/>
        <v>3.6466691200000003</v>
      </c>
      <c r="AT99" s="216">
        <f t="shared" si="161"/>
        <v>3.4999999999999998E-7</v>
      </c>
      <c r="AU99" s="216">
        <f t="shared" si="162"/>
        <v>3.4999999999999998E-7</v>
      </c>
      <c r="AV99" s="216">
        <f t="shared" si="158"/>
        <v>1.2763341920000001E-6</v>
      </c>
    </row>
    <row r="100" spans="1:49" s="213" customFormat="1" x14ac:dyDescent="0.25">
      <c r="A100" s="132" t="s">
        <v>181</v>
      </c>
      <c r="B100" s="104" t="s">
        <v>262</v>
      </c>
      <c r="C100" s="104" t="s">
        <v>241</v>
      </c>
      <c r="D100" s="211" t="s">
        <v>151</v>
      </c>
      <c r="E100" s="103">
        <v>1.0000000000000001E-5</v>
      </c>
      <c r="F100" s="104">
        <v>1</v>
      </c>
      <c r="G100" s="130">
        <v>3.3249999999999995E-2</v>
      </c>
      <c r="H100" s="103">
        <f t="shared" si="173"/>
        <v>3.3249999999999999E-7</v>
      </c>
      <c r="I100" s="104">
        <f>I96</f>
        <v>1.6</v>
      </c>
      <c r="J100" s="104">
        <f>0.2*I100</f>
        <v>0.32000000000000006</v>
      </c>
      <c r="K100" s="217">
        <v>0</v>
      </c>
      <c r="L100" s="140" t="str">
        <f t="shared" si="176"/>
        <v>С98</v>
      </c>
      <c r="M100" s="140" t="str">
        <f t="shared" si="177"/>
        <v>Установка насосная, рег№3</v>
      </c>
      <c r="N100" s="140" t="str">
        <f t="shared" si="178"/>
        <v>Полное-вспышка</v>
      </c>
      <c r="Q100" s="213" t="s">
        <v>170</v>
      </c>
      <c r="R100" s="213" t="s">
        <v>170</v>
      </c>
      <c r="S100" s="213" t="s">
        <v>170</v>
      </c>
      <c r="T100" s="213" t="s">
        <v>170</v>
      </c>
      <c r="U100" s="213" t="s">
        <v>170</v>
      </c>
      <c r="V100" s="213" t="s">
        <v>170</v>
      </c>
      <c r="W100" s="213" t="s">
        <v>170</v>
      </c>
      <c r="X100" s="213" t="s">
        <v>170</v>
      </c>
      <c r="Y100" s="213" t="s">
        <v>170</v>
      </c>
      <c r="Z100" s="213" t="s">
        <v>170</v>
      </c>
      <c r="AA100" s="213">
        <v>22</v>
      </c>
      <c r="AB100" s="213">
        <v>26</v>
      </c>
      <c r="AC100" s="213" t="s">
        <v>170</v>
      </c>
      <c r="AD100" s="213" t="s">
        <v>170</v>
      </c>
      <c r="AE100" s="213" t="s">
        <v>170</v>
      </c>
      <c r="AF100" s="213" t="s">
        <v>170</v>
      </c>
      <c r="AG100" s="213" t="s">
        <v>170</v>
      </c>
      <c r="AH100" s="213" t="s">
        <v>170</v>
      </c>
      <c r="AI100" s="213">
        <v>1</v>
      </c>
      <c r="AJ100" s="213">
        <v>1</v>
      </c>
      <c r="AK100" s="213">
        <f t="shared" ref="AK100" si="181">AK96*0.25</f>
        <v>0.22400000000000003</v>
      </c>
      <c r="AL100" s="213">
        <v>2.5999999999999999E-2</v>
      </c>
      <c r="AM100" s="214">
        <v>2</v>
      </c>
      <c r="AN100" s="215">
        <f>AL100*I100+AK100</f>
        <v>0.26560000000000006</v>
      </c>
      <c r="AO100" s="215">
        <f t="shared" si="175"/>
        <v>2.6560000000000007E-2</v>
      </c>
      <c r="AP100" s="215">
        <f t="shared" si="153"/>
        <v>3.1</v>
      </c>
      <c r="AQ100" s="215">
        <f t="shared" si="154"/>
        <v>0.2</v>
      </c>
      <c r="AR100" s="215">
        <f>10068.2*J100*POWER(10,-6)+0.0012*K99</f>
        <v>4.1621823999999995E-2</v>
      </c>
      <c r="AS100" s="215">
        <f t="shared" si="172"/>
        <v>3.6337818240000002</v>
      </c>
      <c r="AT100" s="216">
        <f t="shared" si="161"/>
        <v>3.3249999999999999E-7</v>
      </c>
      <c r="AU100" s="216">
        <f t="shared" si="162"/>
        <v>3.3249999999999999E-7</v>
      </c>
      <c r="AV100" s="216">
        <f t="shared" si="158"/>
        <v>1.2082324564799999E-6</v>
      </c>
    </row>
    <row r="101" spans="1:49" s="213" customFormat="1" x14ac:dyDescent="0.25">
      <c r="A101" s="132" t="s">
        <v>182</v>
      </c>
      <c r="B101" s="104" t="s">
        <v>262</v>
      </c>
      <c r="C101" s="104" t="s">
        <v>242</v>
      </c>
      <c r="D101" s="211" t="s">
        <v>122</v>
      </c>
      <c r="E101" s="103">
        <v>1.0000000000000001E-5</v>
      </c>
      <c r="F101" s="104">
        <v>1</v>
      </c>
      <c r="G101" s="130">
        <v>0.63174999999999992</v>
      </c>
      <c r="H101" s="103">
        <f t="shared" si="173"/>
        <v>6.3175000000000001E-6</v>
      </c>
      <c r="I101" s="104">
        <f>I96</f>
        <v>1.6</v>
      </c>
      <c r="J101" s="104">
        <v>0</v>
      </c>
      <c r="K101" s="212">
        <v>0</v>
      </c>
      <c r="L101" s="140" t="str">
        <f t="shared" si="176"/>
        <v>С99</v>
      </c>
      <c r="M101" s="140" t="str">
        <f t="shared" si="177"/>
        <v>Установка насосная, рег№3</v>
      </c>
      <c r="N101" s="140" t="str">
        <f t="shared" si="178"/>
        <v>Полное-ликвидация</v>
      </c>
      <c r="Q101" s="213" t="s">
        <v>170</v>
      </c>
      <c r="R101" s="213" t="s">
        <v>170</v>
      </c>
      <c r="S101" s="213" t="s">
        <v>170</v>
      </c>
      <c r="T101" s="213" t="s">
        <v>170</v>
      </c>
      <c r="U101" s="213" t="s">
        <v>170</v>
      </c>
      <c r="V101" s="213" t="s">
        <v>170</v>
      </c>
      <c r="W101" s="213" t="s">
        <v>170</v>
      </c>
      <c r="X101" s="213" t="s">
        <v>170</v>
      </c>
      <c r="Y101" s="213" t="s">
        <v>170</v>
      </c>
      <c r="Z101" s="213" t="s">
        <v>170</v>
      </c>
      <c r="AA101" s="213" t="s">
        <v>170</v>
      </c>
      <c r="AB101" s="213" t="s">
        <v>170</v>
      </c>
      <c r="AC101" s="213" t="s">
        <v>170</v>
      </c>
      <c r="AD101" s="213" t="s">
        <v>170</v>
      </c>
      <c r="AE101" s="213" t="s">
        <v>170</v>
      </c>
      <c r="AF101" s="213" t="s">
        <v>170</v>
      </c>
      <c r="AG101" s="213" t="s">
        <v>170</v>
      </c>
      <c r="AH101" s="213" t="s">
        <v>170</v>
      </c>
      <c r="AI101" s="213">
        <v>0</v>
      </c>
      <c r="AJ101" s="213">
        <v>0</v>
      </c>
      <c r="AK101" s="213">
        <f t="shared" ref="AK101" si="182">AK98*0.1</f>
        <v>4.4800000000000006E-2</v>
      </c>
      <c r="AL101" s="213">
        <v>2.5999999999999999E-2</v>
      </c>
      <c r="AM101" s="214">
        <v>1</v>
      </c>
      <c r="AN101" s="215">
        <f>AL101*J101+AK101</f>
        <v>4.4800000000000006E-2</v>
      </c>
      <c r="AO101" s="215">
        <f t="shared" si="175"/>
        <v>4.4800000000000005E-3</v>
      </c>
      <c r="AP101" s="215">
        <f t="shared" si="153"/>
        <v>0</v>
      </c>
      <c r="AQ101" s="215">
        <f t="shared" si="154"/>
        <v>0.1</v>
      </c>
      <c r="AR101" s="215">
        <f>1333*J100*POWER(10,-6)+0.0012*K99</f>
        <v>3.8826559999999996E-2</v>
      </c>
      <c r="AS101" s="215">
        <f t="shared" si="172"/>
        <v>0.18810656000000001</v>
      </c>
      <c r="AT101" s="216">
        <f t="shared" si="161"/>
        <v>0</v>
      </c>
      <c r="AU101" s="216">
        <f t="shared" si="162"/>
        <v>0</v>
      </c>
      <c r="AV101" s="216">
        <f t="shared" si="158"/>
        <v>1.1883631928E-6</v>
      </c>
    </row>
    <row r="102" spans="1:49" s="137" customFormat="1" x14ac:dyDescent="0.25">
      <c r="A102" s="128"/>
      <c r="B102" s="128"/>
      <c r="C102" s="128"/>
      <c r="D102" s="163"/>
      <c r="E102" s="127"/>
      <c r="F102" s="128"/>
      <c r="G102" s="128"/>
      <c r="H102" s="127"/>
      <c r="I102" s="128"/>
      <c r="J102" s="128"/>
      <c r="K102" s="165"/>
      <c r="L102" s="138">
        <f t="shared" si="176"/>
        <v>0</v>
      </c>
      <c r="M102" s="138">
        <f t="shared" si="177"/>
        <v>0</v>
      </c>
      <c r="N102" s="138">
        <f t="shared" si="178"/>
        <v>0</v>
      </c>
      <c r="Q102" s="137" t="s">
        <v>170</v>
      </c>
      <c r="R102" s="137" t="s">
        <v>170</v>
      </c>
      <c r="S102" s="137" t="s">
        <v>170</v>
      </c>
      <c r="T102" s="137" t="s">
        <v>170</v>
      </c>
      <c r="U102" s="137" t="s">
        <v>170</v>
      </c>
      <c r="V102" s="137" t="s">
        <v>170</v>
      </c>
      <c r="W102" s="137" t="s">
        <v>170</v>
      </c>
      <c r="X102" s="137" t="s">
        <v>170</v>
      </c>
      <c r="Y102" s="137" t="s">
        <v>170</v>
      </c>
      <c r="Z102" s="137" t="s">
        <v>170</v>
      </c>
      <c r="AA102" s="137" t="s">
        <v>170</v>
      </c>
      <c r="AB102" s="137" t="s">
        <v>170</v>
      </c>
      <c r="AC102" s="137" t="s">
        <v>170</v>
      </c>
      <c r="AD102" s="137" t="s">
        <v>170</v>
      </c>
      <c r="AE102" s="137" t="s">
        <v>170</v>
      </c>
      <c r="AF102" s="137" t="s">
        <v>170</v>
      </c>
      <c r="AG102" s="137" t="s">
        <v>170</v>
      </c>
      <c r="AH102" s="137" t="s">
        <v>170</v>
      </c>
      <c r="AM102" s="148"/>
      <c r="AN102" s="150"/>
      <c r="AO102" s="150"/>
      <c r="AP102" s="150"/>
      <c r="AQ102" s="150"/>
      <c r="AR102" s="150"/>
      <c r="AS102" s="150"/>
      <c r="AT102" s="149"/>
      <c r="AU102" s="149"/>
      <c r="AV102" s="149"/>
    </row>
    <row r="103" spans="1:49" s="236" customFormat="1" ht="28.2" x14ac:dyDescent="0.3">
      <c r="A103" s="231" t="s">
        <v>183</v>
      </c>
      <c r="B103" s="232" t="s">
        <v>267</v>
      </c>
      <c r="C103" s="233" t="s">
        <v>11</v>
      </c>
      <c r="D103" s="234" t="s">
        <v>121</v>
      </c>
      <c r="E103" s="235">
        <v>9.9999999999999995E-8</v>
      </c>
      <c r="F103" s="231">
        <v>81</v>
      </c>
      <c r="G103" s="231">
        <v>0.2</v>
      </c>
      <c r="H103" s="235">
        <f>E103*F103*G103</f>
        <v>1.6200000000000002E-6</v>
      </c>
      <c r="I103" s="231">
        <v>2.2999999999999998</v>
      </c>
      <c r="J103" s="231">
        <f>I103</f>
        <v>2.2999999999999998</v>
      </c>
      <c r="K103" s="231">
        <f>K105*150</f>
        <v>150</v>
      </c>
      <c r="L103" s="236" t="str">
        <f t="shared" si="176"/>
        <v>С100</v>
      </c>
      <c r="M103" s="236" t="str">
        <f t="shared" si="177"/>
        <v>Трубопровод технологический от БГ (вход) задвижки до Е-2</v>
      </c>
      <c r="N103" s="236" t="str">
        <f t="shared" si="178"/>
        <v>Полное-пожар</v>
      </c>
      <c r="O103" s="236">
        <v>15</v>
      </c>
      <c r="P103" s="236">
        <v>21</v>
      </c>
      <c r="Q103" s="236">
        <v>29</v>
      </c>
      <c r="R103" s="236">
        <v>53</v>
      </c>
      <c r="S103" s="236" t="s">
        <v>170</v>
      </c>
      <c r="T103" s="236" t="s">
        <v>170</v>
      </c>
      <c r="U103" s="236" t="s">
        <v>170</v>
      </c>
      <c r="V103" s="236" t="s">
        <v>170</v>
      </c>
      <c r="W103" s="236" t="s">
        <v>170</v>
      </c>
      <c r="X103" s="236" t="s">
        <v>170</v>
      </c>
      <c r="Y103" s="236" t="s">
        <v>170</v>
      </c>
      <c r="Z103" s="236" t="s">
        <v>170</v>
      </c>
      <c r="AA103" s="138" t="s">
        <v>170</v>
      </c>
      <c r="AB103" s="138" t="s">
        <v>170</v>
      </c>
      <c r="AC103" s="138" t="s">
        <v>170</v>
      </c>
      <c r="AD103" s="138" t="s">
        <v>170</v>
      </c>
      <c r="AE103" s="138" t="s">
        <v>170</v>
      </c>
      <c r="AF103" s="138" t="s">
        <v>170</v>
      </c>
      <c r="AG103" s="138" t="s">
        <v>170</v>
      </c>
      <c r="AH103" s="138" t="s">
        <v>170</v>
      </c>
      <c r="AP103" s="237"/>
      <c r="AQ103" s="238"/>
      <c r="AR103" s="239"/>
      <c r="AS103" s="239"/>
      <c r="AT103" s="237"/>
      <c r="AU103" s="239"/>
      <c r="AV103" s="240"/>
      <c r="AW103" s="240"/>
    </row>
    <row r="104" spans="1:49" s="236" customFormat="1" ht="28.2" x14ac:dyDescent="0.3">
      <c r="A104" s="231" t="s">
        <v>184</v>
      </c>
      <c r="B104" s="232" t="s">
        <v>267</v>
      </c>
      <c r="C104" s="233" t="s">
        <v>243</v>
      </c>
      <c r="D104" s="234" t="s">
        <v>124</v>
      </c>
      <c r="E104" s="235">
        <v>9.9999999999999995E-8</v>
      </c>
      <c r="F104" s="231">
        <v>81</v>
      </c>
      <c r="G104" s="231">
        <v>4.0000000000000008E-2</v>
      </c>
      <c r="H104" s="235">
        <f t="shared" ref="H104:H108" si="183">E104*F104*G104</f>
        <v>3.240000000000001E-7</v>
      </c>
      <c r="I104" s="231">
        <f>I103</f>
        <v>2.2999999999999998</v>
      </c>
      <c r="J104" s="231">
        <f>0.1*K104</f>
        <v>3.5099999999999999E-2</v>
      </c>
      <c r="K104" s="233">
        <f>POWER(10,-6)*SQRT(100)*65*3600*K103/1000</f>
        <v>0.35099999999999998</v>
      </c>
      <c r="L104" s="236" t="str">
        <f t="shared" si="176"/>
        <v>С101</v>
      </c>
      <c r="M104" s="236" t="str">
        <f t="shared" si="177"/>
        <v>Трубопровод технологический от БГ (вход) задвижки до Е-2</v>
      </c>
      <c r="N104" s="236" t="str">
        <f t="shared" si="178"/>
        <v>Полное-взрыв</v>
      </c>
      <c r="Q104" s="236" t="s">
        <v>170</v>
      </c>
      <c r="R104" s="236" t="s">
        <v>170</v>
      </c>
      <c r="S104" s="236" t="s">
        <v>170</v>
      </c>
      <c r="T104" s="236" t="s">
        <v>170</v>
      </c>
      <c r="U104" s="236">
        <v>0</v>
      </c>
      <c r="V104" s="236">
        <v>20</v>
      </c>
      <c r="W104" s="236">
        <v>57</v>
      </c>
      <c r="X104" s="236">
        <v>98</v>
      </c>
      <c r="Y104" s="236" t="s">
        <v>170</v>
      </c>
      <c r="Z104" s="236" t="s">
        <v>170</v>
      </c>
      <c r="AA104" s="138" t="s">
        <v>170</v>
      </c>
      <c r="AB104" s="138" t="s">
        <v>170</v>
      </c>
      <c r="AC104" s="138" t="s">
        <v>170</v>
      </c>
      <c r="AD104" s="138" t="s">
        <v>170</v>
      </c>
      <c r="AE104" s="138" t="s">
        <v>170</v>
      </c>
      <c r="AF104" s="138" t="s">
        <v>170</v>
      </c>
      <c r="AG104" s="138" t="s">
        <v>170</v>
      </c>
      <c r="AH104" s="138" t="s">
        <v>170</v>
      </c>
      <c r="AP104" s="237"/>
      <c r="AQ104" s="238"/>
      <c r="AR104" s="239"/>
      <c r="AS104" s="239"/>
      <c r="AT104" s="237"/>
      <c r="AU104" s="239"/>
      <c r="AV104" s="240"/>
      <c r="AW104" s="240"/>
    </row>
    <row r="105" spans="1:49" s="236" customFormat="1" ht="28.2" x14ac:dyDescent="0.3">
      <c r="A105" s="231" t="s">
        <v>185</v>
      </c>
      <c r="B105" s="232" t="s">
        <v>267</v>
      </c>
      <c r="C105" s="233" t="s">
        <v>244</v>
      </c>
      <c r="D105" s="234" t="s">
        <v>122</v>
      </c>
      <c r="E105" s="235">
        <v>9.9999999999999995E-8</v>
      </c>
      <c r="F105" s="231">
        <v>81</v>
      </c>
      <c r="G105" s="231">
        <v>0.76</v>
      </c>
      <c r="H105" s="235">
        <f t="shared" si="183"/>
        <v>6.156E-6</v>
      </c>
      <c r="I105" s="231">
        <f>I104</f>
        <v>2.2999999999999998</v>
      </c>
      <c r="J105" s="231">
        <v>0</v>
      </c>
      <c r="K105" s="233">
        <v>1</v>
      </c>
      <c r="L105" s="236" t="str">
        <f t="shared" si="176"/>
        <v>С102</v>
      </c>
      <c r="M105" s="236" t="str">
        <f t="shared" si="177"/>
        <v>Трубопровод технологический от БГ (вход) задвижки до Е-2</v>
      </c>
      <c r="N105" s="236" t="str">
        <f t="shared" si="178"/>
        <v>Полное-ликвидация</v>
      </c>
      <c r="Q105" s="236" t="s">
        <v>170</v>
      </c>
      <c r="R105" s="236" t="s">
        <v>170</v>
      </c>
      <c r="S105" s="236" t="s">
        <v>170</v>
      </c>
      <c r="T105" s="236" t="s">
        <v>170</v>
      </c>
      <c r="U105" s="236" t="s">
        <v>170</v>
      </c>
      <c r="V105" s="236" t="s">
        <v>170</v>
      </c>
      <c r="W105" s="236" t="s">
        <v>170</v>
      </c>
      <c r="X105" s="236" t="s">
        <v>170</v>
      </c>
      <c r="Y105" s="236" t="s">
        <v>170</v>
      </c>
      <c r="Z105" s="236" t="s">
        <v>170</v>
      </c>
      <c r="AA105" s="138" t="s">
        <v>170</v>
      </c>
      <c r="AB105" s="138" t="s">
        <v>170</v>
      </c>
      <c r="AC105" s="138" t="s">
        <v>170</v>
      </c>
      <c r="AD105" s="138" t="s">
        <v>170</v>
      </c>
      <c r="AE105" s="138" t="s">
        <v>170</v>
      </c>
      <c r="AF105" s="138" t="s">
        <v>170</v>
      </c>
      <c r="AG105" s="138" t="s">
        <v>170</v>
      </c>
      <c r="AH105" s="138" t="s">
        <v>170</v>
      </c>
      <c r="AP105" s="237"/>
      <c r="AQ105" s="238"/>
      <c r="AR105" s="239"/>
      <c r="AS105" s="239"/>
      <c r="AT105" s="237"/>
      <c r="AU105" s="239"/>
      <c r="AV105" s="240"/>
      <c r="AW105" s="240"/>
    </row>
    <row r="106" spans="1:49" s="236" customFormat="1" ht="28.2" x14ac:dyDescent="0.3">
      <c r="A106" s="231" t="s">
        <v>186</v>
      </c>
      <c r="B106" s="232" t="s">
        <v>267</v>
      </c>
      <c r="C106" s="233" t="s">
        <v>201</v>
      </c>
      <c r="D106" s="234" t="s">
        <v>202</v>
      </c>
      <c r="E106" s="235">
        <v>1.9999999999999999E-6</v>
      </c>
      <c r="F106" s="231">
        <v>81</v>
      </c>
      <c r="G106" s="231">
        <v>0.2</v>
      </c>
      <c r="H106" s="235">
        <f t="shared" si="183"/>
        <v>3.2399999999999995E-5</v>
      </c>
      <c r="I106" s="231">
        <f>I103*0.1</f>
        <v>0.22999999999999998</v>
      </c>
      <c r="J106" s="231">
        <f>I106</f>
        <v>0.22999999999999998</v>
      </c>
      <c r="K106" s="233">
        <f>ROUNDUP(I106*150,0)</f>
        <v>35</v>
      </c>
      <c r="L106" s="236" t="str">
        <f t="shared" si="176"/>
        <v>С103</v>
      </c>
      <c r="M106" s="236" t="str">
        <f t="shared" si="177"/>
        <v>Трубопровод технологический от БГ (вход) задвижки до Е-2</v>
      </c>
      <c r="N106" s="236" t="str">
        <f t="shared" si="178"/>
        <v>Частичное-пожар</v>
      </c>
      <c r="O106" s="236">
        <v>13</v>
      </c>
      <c r="P106" s="236">
        <v>17</v>
      </c>
      <c r="Q106" s="236">
        <v>22</v>
      </c>
      <c r="R106" s="236">
        <v>38</v>
      </c>
      <c r="S106" s="236" t="s">
        <v>170</v>
      </c>
      <c r="T106" s="236" t="s">
        <v>170</v>
      </c>
      <c r="U106" s="236" t="s">
        <v>170</v>
      </c>
      <c r="V106" s="236" t="s">
        <v>170</v>
      </c>
      <c r="W106" s="236" t="s">
        <v>170</v>
      </c>
      <c r="X106" s="236" t="s">
        <v>170</v>
      </c>
      <c r="Y106" s="236" t="s">
        <v>170</v>
      </c>
      <c r="Z106" s="236" t="s">
        <v>170</v>
      </c>
      <c r="AA106" s="138" t="s">
        <v>170</v>
      </c>
      <c r="AB106" s="138" t="s">
        <v>170</v>
      </c>
      <c r="AC106" s="138" t="s">
        <v>170</v>
      </c>
      <c r="AD106" s="138" t="s">
        <v>170</v>
      </c>
      <c r="AE106" s="138" t="s">
        <v>170</v>
      </c>
      <c r="AF106" s="138" t="s">
        <v>170</v>
      </c>
      <c r="AG106" s="138" t="s">
        <v>170</v>
      </c>
      <c r="AH106" s="138" t="s">
        <v>170</v>
      </c>
      <c r="AP106" s="237"/>
      <c r="AQ106" s="238"/>
      <c r="AR106" s="239"/>
      <c r="AS106" s="239"/>
      <c r="AT106" s="237"/>
      <c r="AU106" s="239"/>
      <c r="AV106" s="240"/>
      <c r="AW106" s="240"/>
    </row>
    <row r="107" spans="1:49" s="236" customFormat="1" ht="28.2" x14ac:dyDescent="0.3">
      <c r="A107" s="231" t="s">
        <v>187</v>
      </c>
      <c r="B107" s="232" t="s">
        <v>267</v>
      </c>
      <c r="C107" s="233" t="s">
        <v>245</v>
      </c>
      <c r="D107" s="234" t="s">
        <v>127</v>
      </c>
      <c r="E107" s="235">
        <v>1.9999999999999999E-6</v>
      </c>
      <c r="F107" s="231">
        <v>81</v>
      </c>
      <c r="G107" s="231">
        <v>4.0000000000000008E-2</v>
      </c>
      <c r="H107" s="235">
        <f t="shared" si="183"/>
        <v>6.4800000000000006E-6</v>
      </c>
      <c r="I107" s="231">
        <f>0.1*I103</f>
        <v>0.22999999999999998</v>
      </c>
      <c r="J107" s="231">
        <f>K107</f>
        <v>8.1899999999999987E-2</v>
      </c>
      <c r="K107" s="233">
        <f>POWER(10,-6)*SQRT(100)*65*3600*K106/1000</f>
        <v>8.1899999999999987E-2</v>
      </c>
      <c r="L107" s="236" t="str">
        <f t="shared" si="176"/>
        <v>С104</v>
      </c>
      <c r="M107" s="236" t="str">
        <f t="shared" si="177"/>
        <v>Трубопровод технологический от БГ (вход) задвижки до Е-2</v>
      </c>
      <c r="N107" s="236" t="str">
        <f t="shared" si="178"/>
        <v>Частичное-вспышка</v>
      </c>
      <c r="Q107" s="236" t="s">
        <v>170</v>
      </c>
      <c r="R107" s="236" t="s">
        <v>170</v>
      </c>
      <c r="S107" s="236" t="s">
        <v>170</v>
      </c>
      <c r="T107" s="236" t="s">
        <v>170</v>
      </c>
      <c r="U107" s="236" t="s">
        <v>170</v>
      </c>
      <c r="V107" s="236" t="s">
        <v>170</v>
      </c>
      <c r="W107" s="236" t="s">
        <v>170</v>
      </c>
      <c r="X107" s="236" t="s">
        <v>170</v>
      </c>
      <c r="Y107" s="236" t="s">
        <v>170</v>
      </c>
      <c r="Z107" s="236" t="s">
        <v>170</v>
      </c>
      <c r="AA107" s="138">
        <v>14</v>
      </c>
      <c r="AB107" s="138">
        <v>16</v>
      </c>
      <c r="AC107" s="138" t="s">
        <v>170</v>
      </c>
      <c r="AD107" s="138" t="s">
        <v>170</v>
      </c>
      <c r="AE107" s="138" t="s">
        <v>170</v>
      </c>
      <c r="AF107" s="138" t="s">
        <v>170</v>
      </c>
      <c r="AG107" s="138" t="s">
        <v>170</v>
      </c>
      <c r="AH107" s="138" t="s">
        <v>170</v>
      </c>
      <c r="AP107" s="237"/>
      <c r="AQ107" s="238"/>
      <c r="AR107" s="239"/>
      <c r="AS107" s="239"/>
      <c r="AT107" s="237"/>
      <c r="AU107" s="239"/>
      <c r="AV107" s="240"/>
      <c r="AW107" s="240"/>
    </row>
    <row r="108" spans="1:49" s="236" customFormat="1" ht="28.2" x14ac:dyDescent="0.3">
      <c r="A108" s="231" t="s">
        <v>188</v>
      </c>
      <c r="B108" s="232" t="s">
        <v>267</v>
      </c>
      <c r="C108" s="233" t="s">
        <v>246</v>
      </c>
      <c r="D108" s="234" t="s">
        <v>123</v>
      </c>
      <c r="E108" s="235">
        <v>1.9999999999999999E-6</v>
      </c>
      <c r="F108" s="231">
        <v>81</v>
      </c>
      <c r="G108" s="231">
        <v>0.76</v>
      </c>
      <c r="H108" s="235">
        <f t="shared" si="183"/>
        <v>1.2311999999999997E-4</v>
      </c>
      <c r="I108" s="231">
        <f>0.1*I103</f>
        <v>0.22999999999999998</v>
      </c>
      <c r="J108" s="231">
        <v>0</v>
      </c>
      <c r="K108" s="233">
        <v>0</v>
      </c>
      <c r="L108" s="236" t="str">
        <f t="shared" si="176"/>
        <v>С105</v>
      </c>
      <c r="M108" s="236" t="str">
        <f t="shared" si="177"/>
        <v>Трубопровод технологический от БГ (вход) задвижки до Е-2</v>
      </c>
      <c r="N108" s="236" t="str">
        <f t="shared" si="178"/>
        <v>Частичное-ликвидация</v>
      </c>
      <c r="Q108" s="236" t="s">
        <v>170</v>
      </c>
      <c r="R108" s="236" t="s">
        <v>170</v>
      </c>
      <c r="S108" s="236" t="s">
        <v>170</v>
      </c>
      <c r="T108" s="236" t="s">
        <v>170</v>
      </c>
      <c r="U108" s="236" t="s">
        <v>170</v>
      </c>
      <c r="V108" s="236" t="s">
        <v>170</v>
      </c>
      <c r="W108" s="236" t="s">
        <v>170</v>
      </c>
      <c r="X108" s="236" t="s">
        <v>170</v>
      </c>
      <c r="Y108" s="236" t="s">
        <v>170</v>
      </c>
      <c r="Z108" s="236" t="s">
        <v>170</v>
      </c>
      <c r="AA108" s="138" t="s">
        <v>170</v>
      </c>
      <c r="AB108" s="138" t="s">
        <v>170</v>
      </c>
      <c r="AC108" s="138" t="s">
        <v>170</v>
      </c>
      <c r="AD108" s="138" t="s">
        <v>170</v>
      </c>
      <c r="AE108" s="138" t="s">
        <v>170</v>
      </c>
      <c r="AF108" s="138" t="s">
        <v>170</v>
      </c>
      <c r="AG108" s="138" t="s">
        <v>170</v>
      </c>
      <c r="AH108" s="138" t="s">
        <v>170</v>
      </c>
      <c r="AP108" s="237"/>
      <c r="AQ108" s="238"/>
      <c r="AR108" s="239"/>
      <c r="AS108" s="239"/>
      <c r="AT108" s="237"/>
      <c r="AU108" s="239"/>
      <c r="AV108" s="240"/>
      <c r="AW108" s="240"/>
    </row>
    <row r="109" spans="1:49" s="246" customFormat="1" ht="28.2" x14ac:dyDescent="0.3">
      <c r="A109" s="231" t="s">
        <v>189</v>
      </c>
      <c r="B109" s="242" t="s">
        <v>268</v>
      </c>
      <c r="C109" s="243" t="s">
        <v>11</v>
      </c>
      <c r="D109" s="244" t="s">
        <v>121</v>
      </c>
      <c r="E109" s="245">
        <v>9.9999999999999995E-8</v>
      </c>
      <c r="F109" s="241">
        <v>90</v>
      </c>
      <c r="G109" s="241">
        <v>0.2</v>
      </c>
      <c r="H109" s="245">
        <f>E109*F109*G109</f>
        <v>1.8000000000000001E-6</v>
      </c>
      <c r="I109" s="241">
        <v>2.6</v>
      </c>
      <c r="J109" s="241">
        <f>I109</f>
        <v>2.6</v>
      </c>
      <c r="K109" s="241">
        <f>K111*150</f>
        <v>150</v>
      </c>
      <c r="L109" s="246" t="str">
        <f t="shared" ref="L109:L114" si="184">A109</f>
        <v>С106</v>
      </c>
      <c r="M109" s="246" t="str">
        <f t="shared" ref="M109:M114" si="185">B109</f>
        <v>Трубопровод технологический
от Е-2 до печей ПНПТ №1</v>
      </c>
      <c r="N109" s="246" t="str">
        <f t="shared" ref="N109:N114" si="186">D109</f>
        <v>Полное-пожар</v>
      </c>
      <c r="O109" s="246">
        <v>15</v>
      </c>
      <c r="P109" s="246">
        <v>21</v>
      </c>
      <c r="Q109" s="246">
        <v>29</v>
      </c>
      <c r="R109" s="246">
        <v>53</v>
      </c>
      <c r="S109" s="246" t="s">
        <v>170</v>
      </c>
      <c r="T109" s="246" t="s">
        <v>170</v>
      </c>
      <c r="U109" s="246" t="s">
        <v>170</v>
      </c>
      <c r="V109" s="246" t="s">
        <v>170</v>
      </c>
      <c r="W109" s="246" t="s">
        <v>170</v>
      </c>
      <c r="X109" s="246" t="s">
        <v>170</v>
      </c>
      <c r="Y109" s="246" t="s">
        <v>170</v>
      </c>
      <c r="Z109" s="246" t="s">
        <v>170</v>
      </c>
      <c r="AA109" s="139" t="s">
        <v>170</v>
      </c>
      <c r="AB109" s="139" t="s">
        <v>170</v>
      </c>
      <c r="AC109" s="139" t="s">
        <v>170</v>
      </c>
      <c r="AD109" s="139" t="s">
        <v>170</v>
      </c>
      <c r="AE109" s="139" t="s">
        <v>170</v>
      </c>
      <c r="AF109" s="139" t="s">
        <v>170</v>
      </c>
      <c r="AG109" s="139" t="s">
        <v>170</v>
      </c>
      <c r="AH109" s="139" t="s">
        <v>170</v>
      </c>
      <c r="AP109" s="247"/>
      <c r="AQ109" s="248"/>
      <c r="AR109" s="249"/>
      <c r="AS109" s="249"/>
      <c r="AT109" s="247"/>
      <c r="AU109" s="249"/>
      <c r="AV109" s="250"/>
      <c r="AW109" s="250"/>
    </row>
    <row r="110" spans="1:49" s="246" customFormat="1" ht="28.2" x14ac:dyDescent="0.3">
      <c r="A110" s="231" t="s">
        <v>190</v>
      </c>
      <c r="B110" s="242" t="s">
        <v>268</v>
      </c>
      <c r="C110" s="243" t="s">
        <v>243</v>
      </c>
      <c r="D110" s="244" t="s">
        <v>124</v>
      </c>
      <c r="E110" s="245">
        <v>9.9999999999999995E-8</v>
      </c>
      <c r="F110" s="241">
        <v>90</v>
      </c>
      <c r="G110" s="241">
        <v>4.0000000000000008E-2</v>
      </c>
      <c r="H110" s="245">
        <f t="shared" ref="H110:H114" si="187">E110*F110*G110</f>
        <v>3.600000000000001E-7</v>
      </c>
      <c r="I110" s="241">
        <f>I109</f>
        <v>2.6</v>
      </c>
      <c r="J110" s="241">
        <f>0.1*K110</f>
        <v>3.5099999999999999E-2</v>
      </c>
      <c r="K110" s="243">
        <f>POWER(10,-6)*SQRT(100)*65*3600*K109/1000</f>
        <v>0.35099999999999998</v>
      </c>
      <c r="L110" s="246" t="str">
        <f t="shared" si="184"/>
        <v>С107</v>
      </c>
      <c r="M110" s="246" t="str">
        <f t="shared" si="185"/>
        <v>Трубопровод технологический
от Е-2 до печей ПНПТ №1</v>
      </c>
      <c r="N110" s="246" t="str">
        <f t="shared" si="186"/>
        <v>Полное-взрыв</v>
      </c>
      <c r="Q110" s="246" t="s">
        <v>170</v>
      </c>
      <c r="R110" s="246" t="s">
        <v>170</v>
      </c>
      <c r="S110" s="246" t="s">
        <v>170</v>
      </c>
      <c r="T110" s="246" t="s">
        <v>170</v>
      </c>
      <c r="U110" s="246">
        <v>0</v>
      </c>
      <c r="V110" s="246">
        <v>20</v>
      </c>
      <c r="W110" s="246">
        <v>57</v>
      </c>
      <c r="X110" s="246">
        <v>98</v>
      </c>
      <c r="Y110" s="246" t="s">
        <v>170</v>
      </c>
      <c r="Z110" s="246" t="s">
        <v>170</v>
      </c>
      <c r="AA110" s="139" t="s">
        <v>170</v>
      </c>
      <c r="AB110" s="139" t="s">
        <v>170</v>
      </c>
      <c r="AC110" s="139" t="s">
        <v>170</v>
      </c>
      <c r="AD110" s="139" t="s">
        <v>170</v>
      </c>
      <c r="AE110" s="139" t="s">
        <v>170</v>
      </c>
      <c r="AF110" s="139" t="s">
        <v>170</v>
      </c>
      <c r="AG110" s="139" t="s">
        <v>170</v>
      </c>
      <c r="AH110" s="139" t="s">
        <v>170</v>
      </c>
      <c r="AP110" s="247"/>
      <c r="AQ110" s="248"/>
      <c r="AR110" s="249"/>
      <c r="AS110" s="249"/>
      <c r="AT110" s="247"/>
      <c r="AU110" s="249"/>
      <c r="AV110" s="250"/>
      <c r="AW110" s="250"/>
    </row>
    <row r="111" spans="1:49" s="246" customFormat="1" ht="28.2" x14ac:dyDescent="0.3">
      <c r="A111" s="231" t="s">
        <v>191</v>
      </c>
      <c r="B111" s="242" t="s">
        <v>268</v>
      </c>
      <c r="C111" s="243" t="s">
        <v>244</v>
      </c>
      <c r="D111" s="244" t="s">
        <v>122</v>
      </c>
      <c r="E111" s="245">
        <v>9.9999999999999995E-8</v>
      </c>
      <c r="F111" s="241">
        <v>90</v>
      </c>
      <c r="G111" s="241">
        <v>0.76</v>
      </c>
      <c r="H111" s="245">
        <f t="shared" si="187"/>
        <v>6.8400000000000006E-6</v>
      </c>
      <c r="I111" s="241">
        <f>I110</f>
        <v>2.6</v>
      </c>
      <c r="J111" s="241">
        <v>0</v>
      </c>
      <c r="K111" s="243">
        <v>1</v>
      </c>
      <c r="L111" s="246" t="str">
        <f t="shared" si="184"/>
        <v>С108</v>
      </c>
      <c r="M111" s="246" t="str">
        <f t="shared" si="185"/>
        <v>Трубопровод технологический
от Е-2 до печей ПНПТ №1</v>
      </c>
      <c r="N111" s="246" t="str">
        <f t="shared" si="186"/>
        <v>Полное-ликвидация</v>
      </c>
      <c r="Q111" s="246" t="s">
        <v>170</v>
      </c>
      <c r="R111" s="246" t="s">
        <v>170</v>
      </c>
      <c r="S111" s="246" t="s">
        <v>170</v>
      </c>
      <c r="T111" s="246" t="s">
        <v>170</v>
      </c>
      <c r="U111" s="246" t="s">
        <v>170</v>
      </c>
      <c r="V111" s="246" t="s">
        <v>170</v>
      </c>
      <c r="W111" s="246" t="s">
        <v>170</v>
      </c>
      <c r="X111" s="246" t="s">
        <v>170</v>
      </c>
      <c r="Y111" s="246" t="s">
        <v>170</v>
      </c>
      <c r="Z111" s="246" t="s">
        <v>170</v>
      </c>
      <c r="AA111" s="139" t="s">
        <v>170</v>
      </c>
      <c r="AB111" s="139" t="s">
        <v>170</v>
      </c>
      <c r="AC111" s="139" t="s">
        <v>170</v>
      </c>
      <c r="AD111" s="139" t="s">
        <v>170</v>
      </c>
      <c r="AE111" s="139" t="s">
        <v>170</v>
      </c>
      <c r="AF111" s="139" t="s">
        <v>170</v>
      </c>
      <c r="AG111" s="139" t="s">
        <v>170</v>
      </c>
      <c r="AH111" s="139" t="s">
        <v>170</v>
      </c>
      <c r="AP111" s="247"/>
      <c r="AQ111" s="248"/>
      <c r="AR111" s="249"/>
      <c r="AS111" s="249"/>
      <c r="AT111" s="247"/>
      <c r="AU111" s="249"/>
      <c r="AV111" s="250"/>
      <c r="AW111" s="250"/>
    </row>
    <row r="112" spans="1:49" s="246" customFormat="1" ht="28.2" x14ac:dyDescent="0.3">
      <c r="A112" s="231" t="s">
        <v>192</v>
      </c>
      <c r="B112" s="242" t="s">
        <v>268</v>
      </c>
      <c r="C112" s="243" t="s">
        <v>201</v>
      </c>
      <c r="D112" s="244" t="s">
        <v>202</v>
      </c>
      <c r="E112" s="245">
        <v>1.9999999999999999E-6</v>
      </c>
      <c r="F112" s="241">
        <v>90</v>
      </c>
      <c r="G112" s="241">
        <v>0.2</v>
      </c>
      <c r="H112" s="245">
        <f t="shared" si="187"/>
        <v>3.6000000000000001E-5</v>
      </c>
      <c r="I112" s="241">
        <f>I109*0.1</f>
        <v>0.26</v>
      </c>
      <c r="J112" s="241">
        <f>I112</f>
        <v>0.26</v>
      </c>
      <c r="K112" s="243">
        <f>ROUNDUP(I112*150,0)</f>
        <v>39</v>
      </c>
      <c r="L112" s="246" t="str">
        <f t="shared" si="184"/>
        <v>С109</v>
      </c>
      <c r="M112" s="246" t="str">
        <f t="shared" si="185"/>
        <v>Трубопровод технологический
от Е-2 до печей ПНПТ №1</v>
      </c>
      <c r="N112" s="246" t="str">
        <f t="shared" si="186"/>
        <v>Частичное-пожар</v>
      </c>
      <c r="O112" s="246">
        <v>13</v>
      </c>
      <c r="P112" s="246">
        <v>17</v>
      </c>
      <c r="Q112" s="246">
        <v>22</v>
      </c>
      <c r="R112" s="246">
        <v>39</v>
      </c>
      <c r="S112" s="246" t="s">
        <v>170</v>
      </c>
      <c r="T112" s="246" t="s">
        <v>170</v>
      </c>
      <c r="U112" s="246" t="s">
        <v>170</v>
      </c>
      <c r="V112" s="246" t="s">
        <v>170</v>
      </c>
      <c r="W112" s="246" t="s">
        <v>170</v>
      </c>
      <c r="X112" s="246" t="s">
        <v>170</v>
      </c>
      <c r="Y112" s="246" t="s">
        <v>170</v>
      </c>
      <c r="Z112" s="246" t="s">
        <v>170</v>
      </c>
      <c r="AA112" s="139" t="s">
        <v>170</v>
      </c>
      <c r="AB112" s="139" t="s">
        <v>170</v>
      </c>
      <c r="AC112" s="139" t="s">
        <v>170</v>
      </c>
      <c r="AD112" s="139" t="s">
        <v>170</v>
      </c>
      <c r="AE112" s="139" t="s">
        <v>170</v>
      </c>
      <c r="AF112" s="139" t="s">
        <v>170</v>
      </c>
      <c r="AG112" s="139" t="s">
        <v>170</v>
      </c>
      <c r="AH112" s="139" t="s">
        <v>170</v>
      </c>
      <c r="AP112" s="247"/>
      <c r="AQ112" s="248"/>
      <c r="AR112" s="249"/>
      <c r="AS112" s="249"/>
      <c r="AT112" s="247"/>
      <c r="AU112" s="249"/>
      <c r="AV112" s="250"/>
      <c r="AW112" s="250"/>
    </row>
    <row r="113" spans="1:49" s="246" customFormat="1" ht="28.2" x14ac:dyDescent="0.3">
      <c r="A113" s="231" t="s">
        <v>193</v>
      </c>
      <c r="B113" s="242" t="s">
        <v>268</v>
      </c>
      <c r="C113" s="243" t="s">
        <v>245</v>
      </c>
      <c r="D113" s="244" t="s">
        <v>127</v>
      </c>
      <c r="E113" s="245">
        <v>1.9999999999999999E-6</v>
      </c>
      <c r="F113" s="241">
        <v>90</v>
      </c>
      <c r="G113" s="241">
        <v>4.0000000000000008E-2</v>
      </c>
      <c r="H113" s="245">
        <f t="shared" si="187"/>
        <v>7.2000000000000005E-6</v>
      </c>
      <c r="I113" s="241">
        <f>0.1*I109</f>
        <v>0.26</v>
      </c>
      <c r="J113" s="241">
        <f>K113</f>
        <v>9.1259999999999994E-2</v>
      </c>
      <c r="K113" s="243">
        <f>POWER(10,-6)*SQRT(100)*65*3600*K112/1000</f>
        <v>9.1259999999999994E-2</v>
      </c>
      <c r="L113" s="246" t="str">
        <f t="shared" si="184"/>
        <v>С110</v>
      </c>
      <c r="M113" s="246" t="str">
        <f t="shared" si="185"/>
        <v>Трубопровод технологический
от Е-2 до печей ПНПТ №1</v>
      </c>
      <c r="N113" s="246" t="str">
        <f t="shared" si="186"/>
        <v>Частичное-вспышка</v>
      </c>
      <c r="Q113" s="246" t="s">
        <v>170</v>
      </c>
      <c r="R113" s="246" t="s">
        <v>170</v>
      </c>
      <c r="S113" s="246" t="s">
        <v>170</v>
      </c>
      <c r="T113" s="246" t="s">
        <v>170</v>
      </c>
      <c r="U113" s="246" t="s">
        <v>170</v>
      </c>
      <c r="V113" s="246" t="s">
        <v>170</v>
      </c>
      <c r="W113" s="246" t="s">
        <v>170</v>
      </c>
      <c r="X113" s="246" t="s">
        <v>170</v>
      </c>
      <c r="Y113" s="246" t="s">
        <v>170</v>
      </c>
      <c r="Z113" s="246" t="s">
        <v>170</v>
      </c>
      <c r="AA113" s="139">
        <v>14</v>
      </c>
      <c r="AB113" s="139">
        <v>16</v>
      </c>
      <c r="AC113" s="139" t="s">
        <v>170</v>
      </c>
      <c r="AD113" s="139" t="s">
        <v>170</v>
      </c>
      <c r="AE113" s="139" t="s">
        <v>170</v>
      </c>
      <c r="AF113" s="139" t="s">
        <v>170</v>
      </c>
      <c r="AG113" s="139" t="s">
        <v>170</v>
      </c>
      <c r="AH113" s="139" t="s">
        <v>170</v>
      </c>
      <c r="AP113" s="247"/>
      <c r="AQ113" s="248"/>
      <c r="AR113" s="249"/>
      <c r="AS113" s="249"/>
      <c r="AT113" s="247"/>
      <c r="AU113" s="249"/>
      <c r="AV113" s="250"/>
      <c r="AW113" s="250"/>
    </row>
    <row r="114" spans="1:49" s="246" customFormat="1" ht="28.2" x14ac:dyDescent="0.3">
      <c r="A114" s="231" t="s">
        <v>194</v>
      </c>
      <c r="B114" s="242" t="s">
        <v>268</v>
      </c>
      <c r="C114" s="243" t="s">
        <v>246</v>
      </c>
      <c r="D114" s="244" t="s">
        <v>123</v>
      </c>
      <c r="E114" s="245">
        <v>1.9999999999999999E-6</v>
      </c>
      <c r="F114" s="241">
        <v>90</v>
      </c>
      <c r="G114" s="241">
        <v>0.76</v>
      </c>
      <c r="H114" s="245">
        <f t="shared" si="187"/>
        <v>1.3679999999999999E-4</v>
      </c>
      <c r="I114" s="241">
        <f>0.1*I109</f>
        <v>0.26</v>
      </c>
      <c r="J114" s="241">
        <v>0</v>
      </c>
      <c r="K114" s="243">
        <v>0</v>
      </c>
      <c r="L114" s="246" t="str">
        <f t="shared" si="184"/>
        <v>С111</v>
      </c>
      <c r="M114" s="246" t="str">
        <f t="shared" si="185"/>
        <v>Трубопровод технологический
от Е-2 до печей ПНПТ №1</v>
      </c>
      <c r="N114" s="246" t="str">
        <f t="shared" si="186"/>
        <v>Частичное-ликвидация</v>
      </c>
      <c r="Q114" s="246" t="s">
        <v>170</v>
      </c>
      <c r="R114" s="246" t="s">
        <v>170</v>
      </c>
      <c r="S114" s="246" t="s">
        <v>170</v>
      </c>
      <c r="T114" s="246" t="s">
        <v>170</v>
      </c>
      <c r="U114" s="246" t="s">
        <v>170</v>
      </c>
      <c r="V114" s="246" t="s">
        <v>170</v>
      </c>
      <c r="W114" s="246" t="s">
        <v>170</v>
      </c>
      <c r="X114" s="246" t="s">
        <v>170</v>
      </c>
      <c r="Y114" s="246" t="s">
        <v>170</v>
      </c>
      <c r="Z114" s="246" t="s">
        <v>170</v>
      </c>
      <c r="AA114" s="139" t="s">
        <v>170</v>
      </c>
      <c r="AB114" s="139" t="s">
        <v>170</v>
      </c>
      <c r="AC114" s="139" t="s">
        <v>170</v>
      </c>
      <c r="AD114" s="139" t="s">
        <v>170</v>
      </c>
      <c r="AE114" s="139" t="s">
        <v>170</v>
      </c>
      <c r="AF114" s="139" t="s">
        <v>170</v>
      </c>
      <c r="AG114" s="139" t="s">
        <v>170</v>
      </c>
      <c r="AH114" s="139" t="s">
        <v>170</v>
      </c>
      <c r="AP114" s="247"/>
      <c r="AQ114" s="248"/>
      <c r="AR114" s="249"/>
      <c r="AS114" s="249"/>
      <c r="AT114" s="247"/>
      <c r="AU114" s="249"/>
      <c r="AV114" s="250"/>
      <c r="AW114" s="250"/>
    </row>
    <row r="115" spans="1:49" s="256" customFormat="1" ht="28.2" x14ac:dyDescent="0.3">
      <c r="A115" s="231" t="s">
        <v>195</v>
      </c>
      <c r="B115" s="252" t="s">
        <v>269</v>
      </c>
      <c r="C115" s="253" t="s">
        <v>11</v>
      </c>
      <c r="D115" s="254" t="s">
        <v>121</v>
      </c>
      <c r="E115" s="255">
        <v>9.9999999999999995E-8</v>
      </c>
      <c r="F115" s="251">
        <v>100</v>
      </c>
      <c r="G115" s="251">
        <v>0.2</v>
      </c>
      <c r="H115" s="255">
        <f>E115*F115*G115</f>
        <v>1.9999999999999999E-6</v>
      </c>
      <c r="I115" s="251">
        <v>2.9</v>
      </c>
      <c r="J115" s="251">
        <f>I115</f>
        <v>2.9</v>
      </c>
      <c r="K115" s="251">
        <f>K117*150</f>
        <v>150</v>
      </c>
      <c r="L115" s="256" t="str">
        <f t="shared" ref="L115:L120" si="188">A115</f>
        <v>С112</v>
      </c>
      <c r="M115" s="256" t="str">
        <f t="shared" ref="M115:M120" si="189">B115</f>
        <v>Трубопровод технологический
от печей ПНПТ №1 до Е-3</v>
      </c>
      <c r="N115" s="256" t="str">
        <f t="shared" ref="N115:N120" si="190">D115</f>
        <v>Полное-пожар</v>
      </c>
      <c r="O115" s="256">
        <v>15</v>
      </c>
      <c r="P115" s="256">
        <v>21</v>
      </c>
      <c r="Q115" s="256">
        <v>29</v>
      </c>
      <c r="R115" s="256">
        <v>53</v>
      </c>
      <c r="S115" s="256" t="s">
        <v>170</v>
      </c>
      <c r="T115" s="256" t="s">
        <v>170</v>
      </c>
      <c r="U115" s="256" t="s">
        <v>170</v>
      </c>
      <c r="V115" s="256" t="s">
        <v>170</v>
      </c>
      <c r="W115" s="256" t="s">
        <v>170</v>
      </c>
      <c r="X115" s="256" t="s">
        <v>170</v>
      </c>
      <c r="Y115" s="256" t="s">
        <v>170</v>
      </c>
      <c r="Z115" s="256" t="s">
        <v>170</v>
      </c>
      <c r="AA115" s="141" t="s">
        <v>170</v>
      </c>
      <c r="AB115" s="141" t="s">
        <v>170</v>
      </c>
      <c r="AC115" s="141" t="s">
        <v>170</v>
      </c>
      <c r="AD115" s="141" t="s">
        <v>170</v>
      </c>
      <c r="AE115" s="141" t="s">
        <v>170</v>
      </c>
      <c r="AF115" s="141" t="s">
        <v>170</v>
      </c>
      <c r="AG115" s="141" t="s">
        <v>170</v>
      </c>
      <c r="AH115" s="141" t="s">
        <v>170</v>
      </c>
      <c r="AP115" s="257"/>
      <c r="AQ115" s="258"/>
      <c r="AR115" s="259"/>
      <c r="AS115" s="259"/>
      <c r="AT115" s="257"/>
      <c r="AU115" s="259"/>
      <c r="AV115" s="260"/>
      <c r="AW115" s="260"/>
    </row>
    <row r="116" spans="1:49" s="256" customFormat="1" ht="28.2" x14ac:dyDescent="0.3">
      <c r="A116" s="231" t="s">
        <v>196</v>
      </c>
      <c r="B116" s="252" t="s">
        <v>269</v>
      </c>
      <c r="C116" s="253" t="s">
        <v>243</v>
      </c>
      <c r="D116" s="254" t="s">
        <v>124</v>
      </c>
      <c r="E116" s="255">
        <v>9.9999999999999995E-8</v>
      </c>
      <c r="F116" s="251">
        <v>100</v>
      </c>
      <c r="G116" s="251">
        <v>4.0000000000000008E-2</v>
      </c>
      <c r="H116" s="255">
        <f t="shared" ref="H116:H120" si="191">E116*F116*G116</f>
        <v>4.0000000000000003E-7</v>
      </c>
      <c r="I116" s="251">
        <f>I115</f>
        <v>2.9</v>
      </c>
      <c r="J116" s="251">
        <f>0.1*K116</f>
        <v>3.5099999999999999E-2</v>
      </c>
      <c r="K116" s="253">
        <f>POWER(10,-6)*SQRT(100)*65*3600*K115/1000</f>
        <v>0.35099999999999998</v>
      </c>
      <c r="L116" s="256" t="str">
        <f t="shared" si="188"/>
        <v>С113</v>
      </c>
      <c r="M116" s="256" t="str">
        <f t="shared" si="189"/>
        <v>Трубопровод технологический
от печей ПНПТ №1 до Е-3</v>
      </c>
      <c r="N116" s="256" t="str">
        <f t="shared" si="190"/>
        <v>Полное-взрыв</v>
      </c>
      <c r="Q116" s="256" t="s">
        <v>170</v>
      </c>
      <c r="R116" s="256" t="s">
        <v>170</v>
      </c>
      <c r="S116" s="256" t="s">
        <v>170</v>
      </c>
      <c r="T116" s="256" t="s">
        <v>170</v>
      </c>
      <c r="U116" s="256">
        <v>0</v>
      </c>
      <c r="V116" s="256">
        <v>20</v>
      </c>
      <c r="W116" s="256">
        <v>57</v>
      </c>
      <c r="X116" s="256">
        <v>98</v>
      </c>
      <c r="Y116" s="256" t="s">
        <v>170</v>
      </c>
      <c r="Z116" s="256" t="s">
        <v>170</v>
      </c>
      <c r="AA116" s="141" t="s">
        <v>170</v>
      </c>
      <c r="AB116" s="141" t="s">
        <v>170</v>
      </c>
      <c r="AC116" s="141" t="s">
        <v>170</v>
      </c>
      <c r="AD116" s="141" t="s">
        <v>170</v>
      </c>
      <c r="AE116" s="141" t="s">
        <v>170</v>
      </c>
      <c r="AF116" s="141" t="s">
        <v>170</v>
      </c>
      <c r="AG116" s="141" t="s">
        <v>170</v>
      </c>
      <c r="AH116" s="141" t="s">
        <v>170</v>
      </c>
      <c r="AP116" s="257"/>
      <c r="AQ116" s="258"/>
      <c r="AR116" s="259"/>
      <c r="AS116" s="259"/>
      <c r="AT116" s="257"/>
      <c r="AU116" s="259"/>
      <c r="AV116" s="260"/>
      <c r="AW116" s="260"/>
    </row>
    <row r="117" spans="1:49" s="256" customFormat="1" ht="28.2" x14ac:dyDescent="0.3">
      <c r="A117" s="231" t="s">
        <v>197</v>
      </c>
      <c r="B117" s="252" t="s">
        <v>269</v>
      </c>
      <c r="C117" s="253" t="s">
        <v>244</v>
      </c>
      <c r="D117" s="254" t="s">
        <v>122</v>
      </c>
      <c r="E117" s="255">
        <v>9.9999999999999995E-8</v>
      </c>
      <c r="F117" s="251">
        <v>100</v>
      </c>
      <c r="G117" s="251">
        <v>0.76</v>
      </c>
      <c r="H117" s="255">
        <f t="shared" si="191"/>
        <v>7.5999999999999992E-6</v>
      </c>
      <c r="I117" s="251">
        <f>I116</f>
        <v>2.9</v>
      </c>
      <c r="J117" s="251">
        <v>0</v>
      </c>
      <c r="K117" s="253">
        <v>1</v>
      </c>
      <c r="L117" s="256" t="str">
        <f t="shared" si="188"/>
        <v>С114</v>
      </c>
      <c r="M117" s="256" t="str">
        <f t="shared" si="189"/>
        <v>Трубопровод технологический
от печей ПНПТ №1 до Е-3</v>
      </c>
      <c r="N117" s="256" t="str">
        <f t="shared" si="190"/>
        <v>Полное-ликвидация</v>
      </c>
      <c r="Q117" s="256" t="s">
        <v>170</v>
      </c>
      <c r="R117" s="256" t="s">
        <v>170</v>
      </c>
      <c r="S117" s="256" t="s">
        <v>170</v>
      </c>
      <c r="T117" s="256" t="s">
        <v>170</v>
      </c>
      <c r="U117" s="256" t="s">
        <v>170</v>
      </c>
      <c r="V117" s="256" t="s">
        <v>170</v>
      </c>
      <c r="W117" s="256" t="s">
        <v>170</v>
      </c>
      <c r="X117" s="256" t="s">
        <v>170</v>
      </c>
      <c r="Y117" s="256" t="s">
        <v>170</v>
      </c>
      <c r="Z117" s="256" t="s">
        <v>170</v>
      </c>
      <c r="AA117" s="141" t="s">
        <v>170</v>
      </c>
      <c r="AB117" s="141" t="s">
        <v>170</v>
      </c>
      <c r="AC117" s="141" t="s">
        <v>170</v>
      </c>
      <c r="AD117" s="141" t="s">
        <v>170</v>
      </c>
      <c r="AE117" s="141" t="s">
        <v>170</v>
      </c>
      <c r="AF117" s="141" t="s">
        <v>170</v>
      </c>
      <c r="AG117" s="141" t="s">
        <v>170</v>
      </c>
      <c r="AH117" s="141" t="s">
        <v>170</v>
      </c>
      <c r="AP117" s="257"/>
      <c r="AQ117" s="258"/>
      <c r="AR117" s="259"/>
      <c r="AS117" s="259"/>
      <c r="AT117" s="257"/>
      <c r="AU117" s="259"/>
      <c r="AV117" s="260"/>
      <c r="AW117" s="260"/>
    </row>
    <row r="118" spans="1:49" s="256" customFormat="1" ht="28.2" x14ac:dyDescent="0.3">
      <c r="A118" s="231" t="s">
        <v>198</v>
      </c>
      <c r="B118" s="252" t="s">
        <v>269</v>
      </c>
      <c r="C118" s="253" t="s">
        <v>201</v>
      </c>
      <c r="D118" s="254" t="s">
        <v>202</v>
      </c>
      <c r="E118" s="255">
        <v>1.9999999999999999E-6</v>
      </c>
      <c r="F118" s="251">
        <v>100</v>
      </c>
      <c r="G118" s="251">
        <v>0.2</v>
      </c>
      <c r="H118" s="255">
        <f t="shared" si="191"/>
        <v>3.9999999999999996E-5</v>
      </c>
      <c r="I118" s="251">
        <f>I115*0.1</f>
        <v>0.28999999999999998</v>
      </c>
      <c r="J118" s="251">
        <f>I118</f>
        <v>0.28999999999999998</v>
      </c>
      <c r="K118" s="253">
        <f>ROUNDUP(I118*150,0)</f>
        <v>44</v>
      </c>
      <c r="L118" s="256" t="str">
        <f t="shared" si="188"/>
        <v>С115</v>
      </c>
      <c r="M118" s="256" t="str">
        <f t="shared" si="189"/>
        <v>Трубопровод технологический
от печей ПНПТ №1 до Е-3</v>
      </c>
      <c r="N118" s="256" t="str">
        <f t="shared" si="190"/>
        <v>Частичное-пожар</v>
      </c>
      <c r="O118" s="256">
        <v>12</v>
      </c>
      <c r="P118" s="256">
        <v>16</v>
      </c>
      <c r="Q118" s="256">
        <v>22</v>
      </c>
      <c r="R118" s="256">
        <v>40</v>
      </c>
      <c r="S118" s="256" t="s">
        <v>170</v>
      </c>
      <c r="T118" s="256" t="s">
        <v>170</v>
      </c>
      <c r="U118" s="256" t="s">
        <v>170</v>
      </c>
      <c r="V118" s="256" t="s">
        <v>170</v>
      </c>
      <c r="W118" s="256" t="s">
        <v>170</v>
      </c>
      <c r="X118" s="256" t="s">
        <v>170</v>
      </c>
      <c r="Y118" s="256" t="s">
        <v>170</v>
      </c>
      <c r="Z118" s="256" t="s">
        <v>170</v>
      </c>
      <c r="AA118" s="141" t="s">
        <v>170</v>
      </c>
      <c r="AB118" s="141" t="s">
        <v>170</v>
      </c>
      <c r="AC118" s="141" t="s">
        <v>170</v>
      </c>
      <c r="AD118" s="141" t="s">
        <v>170</v>
      </c>
      <c r="AE118" s="141" t="s">
        <v>170</v>
      </c>
      <c r="AF118" s="141" t="s">
        <v>170</v>
      </c>
      <c r="AG118" s="141" t="s">
        <v>170</v>
      </c>
      <c r="AH118" s="141" t="s">
        <v>170</v>
      </c>
      <c r="AP118" s="257"/>
      <c r="AQ118" s="258"/>
      <c r="AR118" s="259"/>
      <c r="AS118" s="259"/>
      <c r="AT118" s="257"/>
      <c r="AU118" s="259"/>
      <c r="AV118" s="260"/>
      <c r="AW118" s="260"/>
    </row>
    <row r="119" spans="1:49" s="256" customFormat="1" ht="28.2" x14ac:dyDescent="0.3">
      <c r="A119" s="231" t="s">
        <v>199</v>
      </c>
      <c r="B119" s="252" t="s">
        <v>269</v>
      </c>
      <c r="C119" s="253" t="s">
        <v>245</v>
      </c>
      <c r="D119" s="254" t="s">
        <v>127</v>
      </c>
      <c r="E119" s="255">
        <v>1.9999999999999999E-6</v>
      </c>
      <c r="F119" s="251">
        <v>100</v>
      </c>
      <c r="G119" s="251">
        <v>4.0000000000000008E-2</v>
      </c>
      <c r="H119" s="255">
        <f t="shared" si="191"/>
        <v>8.0000000000000013E-6</v>
      </c>
      <c r="I119" s="251">
        <f>0.1*I115</f>
        <v>0.28999999999999998</v>
      </c>
      <c r="J119" s="251">
        <f>K119</f>
        <v>0.10296</v>
      </c>
      <c r="K119" s="253">
        <f>POWER(10,-6)*SQRT(100)*65*3600*K118/1000</f>
        <v>0.10296</v>
      </c>
      <c r="L119" s="256" t="str">
        <f t="shared" si="188"/>
        <v>С116</v>
      </c>
      <c r="M119" s="256" t="str">
        <f t="shared" si="189"/>
        <v>Трубопровод технологический
от печей ПНПТ №1 до Е-3</v>
      </c>
      <c r="N119" s="256" t="str">
        <f t="shared" si="190"/>
        <v>Частичное-вспышка</v>
      </c>
      <c r="Q119" s="256" t="s">
        <v>170</v>
      </c>
      <c r="R119" s="256" t="s">
        <v>170</v>
      </c>
      <c r="S119" s="256" t="s">
        <v>170</v>
      </c>
      <c r="T119" s="256" t="s">
        <v>170</v>
      </c>
      <c r="U119" s="256" t="s">
        <v>170</v>
      </c>
      <c r="V119" s="256" t="s">
        <v>170</v>
      </c>
      <c r="W119" s="256" t="s">
        <v>170</v>
      </c>
      <c r="X119" s="256" t="s">
        <v>170</v>
      </c>
      <c r="Y119" s="256" t="s">
        <v>170</v>
      </c>
      <c r="Z119" s="256" t="s">
        <v>170</v>
      </c>
      <c r="AA119" s="141">
        <v>15</v>
      </c>
      <c r="AB119" s="141">
        <v>18</v>
      </c>
      <c r="AC119" s="141" t="s">
        <v>170</v>
      </c>
      <c r="AD119" s="141" t="s">
        <v>170</v>
      </c>
      <c r="AE119" s="141" t="s">
        <v>170</v>
      </c>
      <c r="AF119" s="141" t="s">
        <v>170</v>
      </c>
      <c r="AG119" s="141" t="s">
        <v>170</v>
      </c>
      <c r="AH119" s="141" t="s">
        <v>170</v>
      </c>
      <c r="AP119" s="257"/>
      <c r="AQ119" s="258"/>
      <c r="AR119" s="259"/>
      <c r="AS119" s="259"/>
      <c r="AT119" s="257"/>
      <c r="AU119" s="259"/>
      <c r="AV119" s="260"/>
      <c r="AW119" s="260"/>
    </row>
    <row r="120" spans="1:49" s="256" customFormat="1" ht="28.2" x14ac:dyDescent="0.3">
      <c r="A120" s="231" t="s">
        <v>200</v>
      </c>
      <c r="B120" s="252" t="s">
        <v>269</v>
      </c>
      <c r="C120" s="253" t="s">
        <v>246</v>
      </c>
      <c r="D120" s="254" t="s">
        <v>123</v>
      </c>
      <c r="E120" s="255">
        <v>1.9999999999999999E-6</v>
      </c>
      <c r="F120" s="251">
        <v>100</v>
      </c>
      <c r="G120" s="251">
        <v>0.76</v>
      </c>
      <c r="H120" s="255">
        <f t="shared" si="191"/>
        <v>1.5199999999999998E-4</v>
      </c>
      <c r="I120" s="251">
        <f>0.1*I115</f>
        <v>0.28999999999999998</v>
      </c>
      <c r="J120" s="251">
        <v>0</v>
      </c>
      <c r="K120" s="253">
        <v>0</v>
      </c>
      <c r="L120" s="256" t="str">
        <f t="shared" si="188"/>
        <v>С117</v>
      </c>
      <c r="M120" s="256" t="str">
        <f t="shared" si="189"/>
        <v>Трубопровод технологический
от печей ПНПТ №1 до Е-3</v>
      </c>
      <c r="N120" s="256" t="str">
        <f t="shared" si="190"/>
        <v>Частичное-ликвидация</v>
      </c>
      <c r="Q120" s="256" t="s">
        <v>170</v>
      </c>
      <c r="R120" s="256" t="s">
        <v>170</v>
      </c>
      <c r="S120" s="256" t="s">
        <v>170</v>
      </c>
      <c r="T120" s="256" t="s">
        <v>170</v>
      </c>
      <c r="U120" s="256" t="s">
        <v>170</v>
      </c>
      <c r="V120" s="256" t="s">
        <v>170</v>
      </c>
      <c r="W120" s="256" t="s">
        <v>170</v>
      </c>
      <c r="X120" s="256" t="s">
        <v>170</v>
      </c>
      <c r="Y120" s="256" t="s">
        <v>170</v>
      </c>
      <c r="Z120" s="256" t="s">
        <v>170</v>
      </c>
      <c r="AA120" s="141" t="s">
        <v>170</v>
      </c>
      <c r="AB120" s="141" t="s">
        <v>170</v>
      </c>
      <c r="AC120" s="141" t="s">
        <v>170</v>
      </c>
      <c r="AD120" s="141" t="s">
        <v>170</v>
      </c>
      <c r="AE120" s="141" t="s">
        <v>170</v>
      </c>
      <c r="AF120" s="141" t="s">
        <v>170</v>
      </c>
      <c r="AG120" s="141" t="s">
        <v>170</v>
      </c>
      <c r="AH120" s="141" t="s">
        <v>170</v>
      </c>
      <c r="AP120" s="257"/>
      <c r="AQ120" s="258"/>
      <c r="AR120" s="259"/>
      <c r="AS120" s="259"/>
      <c r="AT120" s="257"/>
      <c r="AU120" s="259"/>
      <c r="AV120" s="260"/>
      <c r="AW120" s="260"/>
    </row>
  </sheetData>
  <phoneticPr fontId="2" type="noConversion"/>
  <conditionalFormatting sqref="N1:N102 N121:N1048576">
    <cfRule type="containsText" dxfId="5" priority="7" operator="containsText" text="взрыв">
      <formula>NOT(ISERROR(SEARCH("взрыв",N1)))</formula>
    </cfRule>
    <cfRule type="containsText" dxfId="4" priority="8" operator="containsText" text="факел">
      <formula>NOT(ISERROR(SEARCH("факел",N1)))</formula>
    </cfRule>
    <cfRule type="containsText" dxfId="3" priority="9" operator="containsText" text="пожар">
      <formula>NOT(ISERROR(SEARCH("пожар",N1)))</formula>
    </cfRule>
  </conditionalFormatting>
  <conditionalFormatting sqref="N103:N120">
    <cfRule type="containsText" dxfId="2" priority="1" operator="containsText" text="взрыв">
      <formula>NOT(ISERROR(SEARCH("взрыв",N103)))</formula>
    </cfRule>
    <cfRule type="containsText" dxfId="1" priority="2" operator="containsText" text="факел">
      <formula>NOT(ISERROR(SEARCH("факел",N103)))</formula>
    </cfRule>
    <cfRule type="containsText" dxfId="0" priority="3" operator="containsText" text="пожар">
      <formula>NOT(ISERROR(SEARCH("пожар",N103)))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А10 (трубопроводСУГ)</vt:lpstr>
      <vt:lpstr>А10 (оборудование газ)</vt:lpstr>
      <vt:lpstr>А10 (трубопровод газ)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2023-11-10T12:20:26Z</dcterms:modified>
</cp:coreProperties>
</file>